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0001125771\Desktop\"/>
    </mc:Choice>
  </mc:AlternateContent>
  <bookViews>
    <workbookView xWindow="-15" yWindow="-15" windowWidth="9600" windowHeight="12525" tabRatio="719" activeTab="2"/>
  </bookViews>
  <sheets>
    <sheet name="【建設業】2頁以上用" sheetId="18" r:id="rId1"/>
    <sheet name="【建設業】内訳書（2頁以上用）" sheetId="20" r:id="rId2"/>
    <sheet name="概算見積書（ハード）" sheetId="21" r:id="rId3"/>
    <sheet name="概算見積書 (ソフト)" sheetId="22" r:id="rId4"/>
    <sheet name="【建設業】2頁以上用 (2)" sheetId="23" r:id="rId5"/>
  </sheets>
  <definedNames>
    <definedName name="_xlnm._FilterDatabase" localSheetId="1" hidden="1">'【建設業】内訳書（2頁以上用）'!#REF!</definedName>
    <definedName name="_xlnm.Print_Area" localSheetId="0">【建設業】2頁以上用!$A:$J</definedName>
    <definedName name="_xlnm.Print_Area" localSheetId="4">'【建設業】2頁以上用 (2)'!$A:$J</definedName>
    <definedName name="_xlnm.Print_Area" localSheetId="1">'【建設業】内訳書（2頁以上用）'!$A$1:$X$64</definedName>
    <definedName name="_xlnm.Print_Titles" localSheetId="0">【建設業】2頁以上用!$21:$21</definedName>
    <definedName name="_xlnm.Print_Titles" localSheetId="4">'【建設業】2頁以上用 (2)'!$21:$21</definedName>
  </definedNames>
  <calcPr calcId="162913"/>
</workbook>
</file>

<file path=xl/calcChain.xml><?xml version="1.0" encoding="utf-8"?>
<calcChain xmlns="http://schemas.openxmlformats.org/spreadsheetml/2006/main">
  <c r="L35" i="21" l="1"/>
  <c r="L15" i="21"/>
  <c r="L16" i="21"/>
  <c r="L10" i="21"/>
  <c r="L13" i="21" s="1"/>
  <c r="M11" i="21"/>
  <c r="M17" i="21"/>
  <c r="L12" i="21"/>
  <c r="L14" i="21"/>
  <c r="N14" i="21"/>
  <c r="J157" i="23"/>
  <c r="J154" i="23"/>
  <c r="J153" i="23" s="1"/>
  <c r="J151" i="23"/>
  <c r="J149" i="23"/>
  <c r="J147" i="23"/>
  <c r="J143" i="23"/>
  <c r="J142" i="23"/>
  <c r="J141" i="23"/>
  <c r="J140" i="23"/>
  <c r="J139" i="23"/>
  <c r="J138" i="23"/>
  <c r="J137" i="23" s="1"/>
  <c r="J131" i="23"/>
  <c r="J130" i="23"/>
  <c r="J129" i="23"/>
  <c r="J128" i="23"/>
  <c r="J127" i="23"/>
  <c r="J126" i="23"/>
  <c r="J125" i="23"/>
  <c r="J124" i="23"/>
  <c r="J123" i="23"/>
  <c r="J122" i="23"/>
  <c r="J121" i="23"/>
  <c r="J120" i="23"/>
  <c r="J119" i="23"/>
  <c r="J117" i="23" s="1"/>
  <c r="J118" i="23"/>
  <c r="J115" i="23"/>
  <c r="J113" i="23"/>
  <c r="J111" i="23"/>
  <c r="J110" i="23"/>
  <c r="J95" i="23"/>
  <c r="J94" i="23"/>
  <c r="J93" i="23"/>
  <c r="J92" i="23"/>
  <c r="J91" i="23"/>
  <c r="J90" i="23"/>
  <c r="J89" i="23"/>
  <c r="J88" i="23"/>
  <c r="J87" i="23"/>
  <c r="J86" i="23"/>
  <c r="J85" i="23"/>
  <c r="J84" i="23"/>
  <c r="J83" i="23"/>
  <c r="J82" i="23"/>
  <c r="J81" i="23" s="1"/>
  <c r="J79" i="23"/>
  <c r="J77" i="23"/>
  <c r="J75" i="23"/>
  <c r="J74" i="23"/>
  <c r="L71" i="23"/>
  <c r="J68" i="23"/>
  <c r="L67" i="23"/>
  <c r="M67" i="23" s="1"/>
  <c r="J67" i="23"/>
  <c r="J66" i="23"/>
  <c r="J65" i="23"/>
  <c r="J64" i="23"/>
  <c r="J63" i="23"/>
  <c r="J62" i="23"/>
  <c r="W61" i="23"/>
  <c r="J61" i="23"/>
  <c r="L60" i="23"/>
  <c r="M60" i="23" s="1"/>
  <c r="J60" i="23"/>
  <c r="J59" i="23"/>
  <c r="L58" i="23"/>
  <c r="M58" i="23" s="1"/>
  <c r="J58" i="23"/>
  <c r="W57" i="23"/>
  <c r="J57" i="23"/>
  <c r="L56" i="23"/>
  <c r="J56" i="23"/>
  <c r="J55" i="23"/>
  <c r="L54" i="23" s="1"/>
  <c r="M54" i="23" s="1"/>
  <c r="J54" i="23"/>
  <c r="W53" i="23"/>
  <c r="J52" i="23"/>
  <c r="J51" i="23"/>
  <c r="J50" i="23"/>
  <c r="W49" i="23"/>
  <c r="J49" i="23"/>
  <c r="J48" i="23"/>
  <c r="J47" i="23"/>
  <c r="J46" i="23" s="1"/>
  <c r="W45" i="23"/>
  <c r="L46" i="23" s="1"/>
  <c r="M46" i="23" s="1"/>
  <c r="W43" i="23"/>
  <c r="L43" i="23"/>
  <c r="M56" i="23" s="1"/>
  <c r="J43" i="23"/>
  <c r="I19" i="23"/>
  <c r="Q8" i="23"/>
  <c r="D8" i="23"/>
  <c r="V6" i="23"/>
  <c r="I6" i="23"/>
  <c r="M71" i="23" l="1"/>
  <c r="M16" i="21" l="1"/>
  <c r="M14" i="21"/>
  <c r="M15" i="21"/>
  <c r="M13" i="21"/>
  <c r="M12" i="21"/>
  <c r="I34" i="22"/>
  <c r="L34" i="22" s="1"/>
  <c r="I34" i="21"/>
  <c r="L71" i="18" l="1"/>
  <c r="M67" i="18"/>
  <c r="L67" i="18"/>
  <c r="L58" i="18"/>
  <c r="M60" i="18"/>
  <c r="L60" i="18"/>
  <c r="L56" i="18"/>
  <c r="W61" i="18" l="1"/>
  <c r="W57" i="18"/>
  <c r="W53" i="18"/>
  <c r="W49" i="18"/>
  <c r="W45" i="18"/>
  <c r="W43" i="18"/>
  <c r="Q8" i="18"/>
  <c r="V6" i="18"/>
  <c r="L46" i="18" l="1"/>
  <c r="J157" i="18"/>
  <c r="J154" i="18"/>
  <c r="J153" i="18" l="1"/>
  <c r="J82" i="18" l="1"/>
  <c r="J138" i="18"/>
  <c r="J118" i="18"/>
  <c r="J143" i="18"/>
  <c r="J142" i="18"/>
  <c r="J141" i="18"/>
  <c r="J140" i="18"/>
  <c r="J139" i="18"/>
  <c r="J131" i="18"/>
  <c r="J130" i="18"/>
  <c r="J129" i="18"/>
  <c r="J137" i="18" l="1"/>
  <c r="J151" i="18"/>
  <c r="J149" i="18"/>
  <c r="J147" i="18"/>
  <c r="J128" i="18"/>
  <c r="J127" i="18"/>
  <c r="J126" i="18"/>
  <c r="J125" i="18"/>
  <c r="J124" i="18"/>
  <c r="J123" i="18"/>
  <c r="J122" i="18"/>
  <c r="J121" i="18"/>
  <c r="J120" i="18"/>
  <c r="J119" i="18"/>
  <c r="J115" i="18"/>
  <c r="J113" i="18"/>
  <c r="J111" i="18"/>
  <c r="J110" i="18"/>
  <c r="J95" i="18"/>
  <c r="J94" i="18"/>
  <c r="J93" i="18"/>
  <c r="J92" i="18"/>
  <c r="J91" i="18"/>
  <c r="J90" i="18"/>
  <c r="J89" i="18"/>
  <c r="J88" i="18"/>
  <c r="J87" i="18"/>
  <c r="J86" i="18"/>
  <c r="J85" i="18"/>
  <c r="J84" i="18"/>
  <c r="J83" i="18"/>
  <c r="J79" i="18"/>
  <c r="J77" i="18"/>
  <c r="J75" i="18"/>
  <c r="J74" i="18"/>
  <c r="J68" i="18"/>
  <c r="J67" i="18"/>
  <c r="J66" i="18"/>
  <c r="J65" i="18"/>
  <c r="J64" i="18"/>
  <c r="J63" i="18"/>
  <c r="J62" i="18"/>
  <c r="J61" i="18"/>
  <c r="J60" i="18"/>
  <c r="J59" i="18"/>
  <c r="J58" i="18"/>
  <c r="J57" i="18"/>
  <c r="J56" i="18"/>
  <c r="J55" i="18"/>
  <c r="L54" i="18" s="1"/>
  <c r="J52" i="18"/>
  <c r="J51" i="18"/>
  <c r="J50" i="18"/>
  <c r="J49" i="18"/>
  <c r="J48" i="18"/>
  <c r="J47" i="18"/>
  <c r="J46" i="18" l="1"/>
  <c r="J81" i="18"/>
  <c r="J117" i="18"/>
  <c r="J54" i="18"/>
  <c r="N29" i="20"/>
  <c r="N30" i="20"/>
  <c r="N31" i="20"/>
  <c r="N32" i="20"/>
  <c r="N33" i="20"/>
  <c r="G26" i="20"/>
  <c r="N26" i="20" l="1"/>
  <c r="N21" i="20" l="1"/>
  <c r="N27" i="20" l="1"/>
  <c r="I6" i="18"/>
  <c r="N37" i="20" l="1"/>
  <c r="I37" i="20"/>
  <c r="N36" i="20"/>
  <c r="I36" i="20"/>
  <c r="N35" i="20"/>
  <c r="I35" i="20"/>
  <c r="N34" i="20"/>
  <c r="I34" i="20"/>
  <c r="I33" i="20"/>
  <c r="I32" i="20"/>
  <c r="I30" i="20"/>
  <c r="I31" i="20"/>
  <c r="I38" i="20"/>
  <c r="N38" i="20"/>
  <c r="O38" i="20" s="1"/>
  <c r="R38" i="20" s="1"/>
  <c r="I21" i="20"/>
  <c r="O36" i="20" l="1"/>
  <c r="R36" i="20" s="1"/>
  <c r="O32" i="20"/>
  <c r="R32" i="20" s="1"/>
  <c r="O31" i="20"/>
  <c r="O30" i="20"/>
  <c r="O21" i="20"/>
  <c r="R21" i="20" s="1"/>
  <c r="O33" i="20"/>
  <c r="R33" i="20" s="1"/>
  <c r="O34" i="20"/>
  <c r="R34" i="20" s="1"/>
  <c r="O35" i="20"/>
  <c r="R35" i="20" s="1"/>
  <c r="O37" i="20"/>
  <c r="R37" i="20" s="1"/>
  <c r="N19" i="20" l="1"/>
  <c r="J14" i="20" l="1"/>
  <c r="J13" i="20"/>
  <c r="J12" i="20"/>
  <c r="J11" i="20"/>
  <c r="D6" i="20"/>
  <c r="F15" i="20"/>
  <c r="S3" i="20" l="1"/>
  <c r="R2" i="20"/>
  <c r="I19" i="20" l="1"/>
  <c r="I20" i="20"/>
  <c r="N20" i="20"/>
  <c r="I22" i="20"/>
  <c r="N22" i="20"/>
  <c r="I23" i="20"/>
  <c r="N23" i="20"/>
  <c r="I24" i="20"/>
  <c r="N24" i="20"/>
  <c r="E25" i="20"/>
  <c r="K25" i="20"/>
  <c r="I26" i="20"/>
  <c r="I27" i="20"/>
  <c r="I29" i="20"/>
  <c r="I39" i="20"/>
  <c r="N39" i="20"/>
  <c r="N42" i="20" s="1"/>
  <c r="I40" i="20"/>
  <c r="N40" i="20"/>
  <c r="I41" i="20"/>
  <c r="N41" i="20"/>
  <c r="I43" i="20"/>
  <c r="N43" i="20"/>
  <c r="I44" i="20"/>
  <c r="N44" i="20"/>
  <c r="O52" i="20"/>
  <c r="O53" i="20"/>
  <c r="N54" i="20"/>
  <c r="O24" i="20" l="1"/>
  <c r="R24" i="20" s="1"/>
  <c r="R26" i="20"/>
  <c r="O39" i="20"/>
  <c r="R39" i="20" s="1"/>
  <c r="N25" i="20"/>
  <c r="O23" i="20"/>
  <c r="R23" i="20" s="1"/>
  <c r="J43" i="18"/>
  <c r="O22" i="20"/>
  <c r="R22" i="20" s="1"/>
  <c r="O20" i="20"/>
  <c r="R20" i="20" s="1"/>
  <c r="O54" i="20"/>
  <c r="N45" i="20"/>
  <c r="O41" i="20"/>
  <c r="R41" i="20" s="1"/>
  <c r="O40" i="20"/>
  <c r="R40" i="20" s="1"/>
  <c r="O19" i="20"/>
  <c r="R19" i="20" s="1"/>
  <c r="R31" i="20"/>
  <c r="R30" i="20"/>
  <c r="O29" i="20"/>
  <c r="R29" i="20" s="1"/>
  <c r="N28" i="20"/>
  <c r="I45" i="20"/>
  <c r="O43" i="20"/>
  <c r="R43" i="20" s="1"/>
  <c r="I42" i="20"/>
  <c r="O27" i="20"/>
  <c r="R27" i="20" s="1"/>
  <c r="O44" i="20"/>
  <c r="R44" i="20" s="1"/>
  <c r="I28" i="20"/>
  <c r="I25" i="20"/>
  <c r="I19" i="18" l="1"/>
  <c r="L43" i="18"/>
  <c r="N46" i="20"/>
  <c r="N50" i="20" s="1"/>
  <c r="O50" i="20" s="1"/>
  <c r="O45" i="20"/>
  <c r="R45" i="20" s="1"/>
  <c r="D8" i="18"/>
  <c r="O25" i="20"/>
  <c r="R25" i="20" s="1"/>
  <c r="I46" i="20"/>
  <c r="I55" i="20" s="1"/>
  <c r="O42" i="20"/>
  <c r="R42" i="20" s="1"/>
  <c r="O28" i="20"/>
  <c r="R28" i="20" s="1"/>
  <c r="M56" i="18" l="1"/>
  <c r="M71" i="18"/>
  <c r="M58" i="18"/>
  <c r="M46" i="18"/>
  <c r="M54" i="18"/>
  <c r="I50" i="20"/>
  <c r="I48" i="20"/>
  <c r="N48" i="20"/>
  <c r="O48" i="20" s="1"/>
  <c r="I47" i="20"/>
  <c r="I49" i="20"/>
  <c r="N47" i="20"/>
  <c r="O47" i="20" s="1"/>
  <c r="N49" i="20"/>
  <c r="O49" i="20" s="1"/>
  <c r="O46" i="20"/>
  <c r="R46" i="20" s="1"/>
  <c r="I51" i="20" l="1"/>
  <c r="N51" i="20"/>
  <c r="N55" i="20" s="1"/>
  <c r="P12" i="20" s="1"/>
  <c r="E57" i="20" l="1"/>
  <c r="O10" i="20"/>
  <c r="E58" i="20"/>
  <c r="E56" i="20"/>
  <c r="O51" i="20"/>
  <c r="P55" i="20" s="1"/>
  <c r="S55" i="20" s="1"/>
</calcChain>
</file>

<file path=xl/comments1.xml><?xml version="1.0" encoding="utf-8"?>
<comments xmlns="http://schemas.openxmlformats.org/spreadsheetml/2006/main">
  <authors>
    <author>小田　伸行</author>
    <author>嶋崎</author>
    <author>furutaa</author>
  </authors>
  <commentList>
    <comment ref="J5" authorId="0" shapeId="0">
      <text>
        <r>
          <rPr>
            <sz val="9"/>
            <color indexed="81"/>
            <rFont val="ＭＳ Ｐゴシック"/>
            <family val="3"/>
            <charset val="128"/>
          </rPr>
          <t>見積番号は担当部署にて設定</t>
        </r>
      </text>
    </comment>
    <comment ref="W5" authorId="0" shapeId="0">
      <text>
        <r>
          <rPr>
            <sz val="9"/>
            <color indexed="81"/>
            <rFont val="ＭＳ Ｐゴシック"/>
            <family val="3"/>
            <charset val="128"/>
          </rPr>
          <t>見積番号は担当部署にて設定</t>
        </r>
      </text>
    </comment>
    <comment ref="E6" authorId="1" shapeId="0">
      <text>
        <r>
          <rPr>
            <sz val="9"/>
            <color indexed="81"/>
            <rFont val="ＭＳ Ｐゴシック"/>
            <family val="3"/>
            <charset val="128"/>
          </rPr>
          <t>得意先名は正式名称を入力。
㈱：×  株式会社：○</t>
        </r>
      </text>
    </comment>
    <comment ref="I6" authorId="0" shapeId="0">
      <text>
        <r>
          <rPr>
            <sz val="9"/>
            <color indexed="81"/>
            <rFont val="ＭＳ Ｐゴシック"/>
            <family val="3"/>
            <charset val="128"/>
          </rPr>
          <t>初期設定：自動更新
（必要に応じて解除し、直接入力する）</t>
        </r>
      </text>
    </comment>
    <comment ref="R6" authorId="1" shapeId="0">
      <text>
        <r>
          <rPr>
            <sz val="9"/>
            <color indexed="81"/>
            <rFont val="ＭＳ Ｐゴシック"/>
            <family val="3"/>
            <charset val="128"/>
          </rPr>
          <t>得意先名は正式名称を入力。
㈱：×  株式会社：○</t>
        </r>
      </text>
    </comment>
    <comment ref="V6" authorId="0" shapeId="0">
      <text>
        <r>
          <rPr>
            <sz val="9"/>
            <color indexed="81"/>
            <rFont val="ＭＳ Ｐゴシック"/>
            <family val="3"/>
            <charset val="128"/>
          </rPr>
          <t>初期設定：自動更新
（必要に応じて解除し、直接入力する）</t>
        </r>
      </text>
    </comment>
    <comment ref="J13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&lt;記入要領&gt;　係名の入力は不要
◇動力施設本部の場合
　　・動力施設本部 ○○動力ｾﾝﾀｰ
◇施設ソリューション本部の場合
　　施設ソリューション本部 ○○部
</t>
        </r>
      </text>
    </comment>
    <comment ref="W13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&lt;記入要領&gt;
◇動力施設本部の場合
　　・動力施設本部 ○○動力ｾﾝﾀｰ
　　・動力施設本部 施設保全部
◇施設サービス事業本部の場合
　　施設サービス事業本部 ○○部
</t>
        </r>
      </text>
    </comment>
    <comment ref="H14" authorId="2" shapeId="0">
      <text>
        <r>
          <rPr>
            <sz val="9"/>
            <color indexed="81"/>
            <rFont val="ＭＳ Ｐゴシック"/>
            <family val="3"/>
            <charset val="128"/>
          </rPr>
          <t>動力施設本ン部：センター長
施設ソリューション本部：各部長</t>
        </r>
      </text>
    </comment>
    <comment ref="U14" authorId="2" shapeId="0">
      <text>
        <r>
          <rPr>
            <sz val="9"/>
            <color indexed="81"/>
            <rFont val="ＭＳ Ｐゴシック"/>
            <family val="3"/>
            <charset val="128"/>
          </rPr>
          <t>動力センター：センター長
施設保全部：部長
施設サービス事業本部：各部長</t>
        </r>
      </text>
    </comment>
  </commentList>
</comments>
</file>

<file path=xl/comments2.xml><?xml version="1.0" encoding="utf-8"?>
<comments xmlns="http://schemas.openxmlformats.org/spreadsheetml/2006/main">
  <authors>
    <author>RYOKO SHIMASAKI</author>
    <author>10001600202</author>
    <author>simazakir</author>
    <author>Butics-NX</author>
  </authors>
  <commentList>
    <comment ref="H15" authorId="0" shapeId="0">
      <text>
        <r>
          <rPr>
            <b/>
            <sz val="11"/>
            <color indexed="81"/>
            <rFont val="ＭＳ Ｐゴシック"/>
            <family val="3"/>
            <charset val="128"/>
          </rPr>
          <t>【受注確度】
・25％  ・・・　受注の可能性が低い
・50％　・・・  受注の可能性が5割
・75％　・・・  受注の可能性が高い
・100％ ・・・  確定（後見積、仮注文有り、契約定期案件）</t>
        </r>
      </text>
    </comment>
    <comment ref="I18" authorId="1" shapeId="0">
      <text>
        <r>
          <rPr>
            <sz val="12"/>
            <color indexed="81"/>
            <rFont val="ＭＳ Ｐゴシック"/>
            <family val="3"/>
            <charset val="128"/>
          </rPr>
          <t>自動計算</t>
        </r>
      </text>
    </comment>
    <comment ref="N18" authorId="1" shapeId="0">
      <text>
        <r>
          <rPr>
            <sz val="12"/>
            <color indexed="81"/>
            <rFont val="ＭＳ Ｐゴシック"/>
            <family val="3"/>
            <charset val="128"/>
          </rPr>
          <t>自動計算
(値引き欄のみ手入力）</t>
        </r>
      </text>
    </comment>
    <comment ref="S18" authorId="2" shapeId="0">
      <text>
        <r>
          <rPr>
            <sz val="11"/>
            <color indexed="81"/>
            <rFont val="ＭＳ Ｐゴシック"/>
            <family val="3"/>
            <charset val="128"/>
          </rPr>
          <t xml:space="preserve">強み・リスクの説明、
積算方法（社内・外注）等
記入
</t>
        </r>
      </text>
    </comment>
    <comment ref="M26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設備費⇒経費　10000000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47" authorId="2" shapeId="0">
      <text>
        <r>
          <rPr>
            <sz val="12"/>
            <color indexed="81"/>
            <rFont val="ＭＳ Ｐゴシック"/>
            <family val="3"/>
            <charset val="128"/>
          </rPr>
          <t>自動計算（見積直接費合計×2％）
 ※機械損料の目安</t>
        </r>
      </text>
    </comment>
    <comment ref="K47" authorId="1" shapeId="0">
      <text>
        <r>
          <rPr>
            <sz val="12"/>
            <color indexed="81"/>
            <rFont val="ＭＳ Ｐゴシック"/>
            <family val="3"/>
            <charset val="128"/>
          </rPr>
          <t>任意設定</t>
        </r>
      </text>
    </comment>
    <comment ref="N47" authorId="2" shapeId="0">
      <text>
        <r>
          <rPr>
            <sz val="12"/>
            <color indexed="81"/>
            <rFont val="ＭＳ Ｐゴシック"/>
            <family val="3"/>
            <charset val="128"/>
          </rPr>
          <t>・自動計算（見積直接費合計×□％）
　※端数調整をする場合は自動計算を解除し
　 直接入力</t>
        </r>
      </text>
    </comment>
    <comment ref="I48" authorId="2" shapeId="0">
      <text>
        <r>
          <rPr>
            <sz val="12"/>
            <color indexed="81"/>
            <rFont val="ＭＳ Ｐゴシック"/>
            <family val="3"/>
            <charset val="128"/>
          </rPr>
          <t>自動計算（見積直接費合計×3％）
 ※消耗品費の目安</t>
        </r>
      </text>
    </comment>
    <comment ref="K48" authorId="1" shapeId="0">
      <text>
        <r>
          <rPr>
            <sz val="12"/>
            <color indexed="81"/>
            <rFont val="ＭＳ Ｐゴシック"/>
            <family val="3"/>
            <charset val="128"/>
          </rPr>
          <t>任意設定</t>
        </r>
      </text>
    </comment>
    <comment ref="N48" authorId="2" shapeId="0">
      <text>
        <r>
          <rPr>
            <sz val="12"/>
            <color indexed="81"/>
            <rFont val="ＭＳ Ｐゴシック"/>
            <family val="3"/>
            <charset val="128"/>
          </rPr>
          <t>・自動計算（見積直接費合計×□％）
　※端数調整をする場合は自動計算を解除し
　 直接入力</t>
        </r>
      </text>
    </comment>
    <comment ref="I49" authorId="2" shapeId="0">
      <text>
        <r>
          <rPr>
            <sz val="12"/>
            <color indexed="81"/>
            <rFont val="ＭＳ Ｐゴシック"/>
            <family val="3"/>
            <charset val="128"/>
          </rPr>
          <t>自動計算（見積直接費合計×5％）
 ※安全対策費の目安</t>
        </r>
      </text>
    </comment>
    <comment ref="K49" authorId="1" shapeId="0">
      <text>
        <r>
          <rPr>
            <sz val="12"/>
            <color indexed="81"/>
            <rFont val="ＭＳ Ｐゴシック"/>
            <family val="3"/>
            <charset val="128"/>
          </rPr>
          <t>任意設定</t>
        </r>
      </text>
    </comment>
    <comment ref="N49" authorId="2" shapeId="0">
      <text>
        <r>
          <rPr>
            <sz val="12"/>
            <color indexed="81"/>
            <rFont val="ＭＳ Ｐゴシック"/>
            <family val="3"/>
            <charset val="128"/>
          </rPr>
          <t>・自動計算（見積直接費合計×□％）
　※端数調整をする場合は自動計算を解除し
　 直接入力</t>
        </r>
      </text>
    </comment>
    <comment ref="I50" authorId="2" shapeId="0">
      <text>
        <r>
          <rPr>
            <sz val="12"/>
            <color indexed="81"/>
            <rFont val="ＭＳ Ｐゴシック"/>
            <family val="3"/>
            <charset val="128"/>
          </rPr>
          <t>自動計算（見積直接費合計×10％）
 ※諸経費の目安</t>
        </r>
      </text>
    </comment>
    <comment ref="K50" authorId="1" shapeId="0">
      <text>
        <r>
          <rPr>
            <sz val="12"/>
            <color indexed="81"/>
            <rFont val="ＭＳ Ｐゴシック"/>
            <family val="3"/>
            <charset val="128"/>
          </rPr>
          <t>任意設定</t>
        </r>
      </text>
    </comment>
    <comment ref="N50" authorId="2" shapeId="0">
      <text>
        <r>
          <rPr>
            <sz val="12"/>
            <color indexed="81"/>
            <rFont val="ＭＳ Ｐゴシック"/>
            <family val="3"/>
            <charset val="128"/>
          </rPr>
          <t>・自動計算（見積直接費合計×□％）
　※端数調整をする場合は自動計算を解除し
　 直接入力</t>
        </r>
      </text>
    </comment>
  </commentList>
</comments>
</file>

<file path=xl/comments3.xml><?xml version="1.0" encoding="utf-8"?>
<comments xmlns="http://schemas.openxmlformats.org/spreadsheetml/2006/main">
  <authors>
    <author>小田　伸行</author>
    <author>嶋崎</author>
    <author>furutaa</author>
  </authors>
  <commentList>
    <comment ref="J5" authorId="0" shapeId="0">
      <text>
        <r>
          <rPr>
            <sz val="9"/>
            <color indexed="81"/>
            <rFont val="ＭＳ Ｐゴシック"/>
            <family val="3"/>
            <charset val="128"/>
          </rPr>
          <t>見積番号は担当部署にて設定</t>
        </r>
      </text>
    </comment>
    <comment ref="W5" authorId="0" shapeId="0">
      <text>
        <r>
          <rPr>
            <sz val="9"/>
            <color indexed="81"/>
            <rFont val="ＭＳ Ｐゴシック"/>
            <family val="3"/>
            <charset val="128"/>
          </rPr>
          <t>見積番号は担当部署にて設定</t>
        </r>
      </text>
    </comment>
    <comment ref="E6" authorId="1" shapeId="0">
      <text>
        <r>
          <rPr>
            <sz val="9"/>
            <color indexed="81"/>
            <rFont val="ＭＳ Ｐゴシック"/>
            <family val="3"/>
            <charset val="128"/>
          </rPr>
          <t>得意先名は正式名称を入力。
㈱：×  株式会社：○</t>
        </r>
      </text>
    </comment>
    <comment ref="I6" authorId="0" shapeId="0">
      <text>
        <r>
          <rPr>
            <sz val="9"/>
            <color indexed="81"/>
            <rFont val="ＭＳ Ｐゴシック"/>
            <family val="3"/>
            <charset val="128"/>
          </rPr>
          <t>初期設定：自動更新
（必要に応じて解除し、直接入力する）</t>
        </r>
      </text>
    </comment>
    <comment ref="R6" authorId="1" shapeId="0">
      <text>
        <r>
          <rPr>
            <sz val="9"/>
            <color indexed="81"/>
            <rFont val="ＭＳ Ｐゴシック"/>
            <family val="3"/>
            <charset val="128"/>
          </rPr>
          <t>得意先名は正式名称を入力。
㈱：×  株式会社：○</t>
        </r>
      </text>
    </comment>
    <comment ref="V6" authorId="0" shapeId="0">
      <text>
        <r>
          <rPr>
            <sz val="9"/>
            <color indexed="81"/>
            <rFont val="ＭＳ Ｐゴシック"/>
            <family val="3"/>
            <charset val="128"/>
          </rPr>
          <t>初期設定：自動更新
（必要に応じて解除し、直接入力する）</t>
        </r>
      </text>
    </comment>
    <comment ref="J13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&lt;記入要領&gt;　係名の入力は不要
◇動力施設本部の場合
　　・動力施設本部 ○○動力ｾﾝﾀｰ
◇施設ソリューション本部の場合
　　施設ソリューション本部 ○○部
</t>
        </r>
      </text>
    </comment>
    <comment ref="W13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&lt;記入要領&gt;
◇動力施設本部の場合
　　・動力施設本部 ○○動力ｾﾝﾀｰ
　　・動力施設本部 施設保全部
◇施設サービス事業本部の場合
　　施設サービス事業本部 ○○部
</t>
        </r>
      </text>
    </comment>
    <comment ref="H14" authorId="2" shapeId="0">
      <text>
        <r>
          <rPr>
            <sz val="9"/>
            <color indexed="81"/>
            <rFont val="ＭＳ Ｐゴシック"/>
            <family val="3"/>
            <charset val="128"/>
          </rPr>
          <t>動力施設本ン部：センター長
施設ソリューション本部：各部長</t>
        </r>
      </text>
    </comment>
    <comment ref="U14" authorId="2" shapeId="0">
      <text>
        <r>
          <rPr>
            <sz val="9"/>
            <color indexed="81"/>
            <rFont val="ＭＳ Ｐゴシック"/>
            <family val="3"/>
            <charset val="128"/>
          </rPr>
          <t>動力センター：センター長
施設保全部：部長
施設サービス事業本部：各部長</t>
        </r>
      </text>
    </comment>
  </commentList>
</comments>
</file>

<file path=xl/sharedStrings.xml><?xml version="1.0" encoding="utf-8"?>
<sst xmlns="http://schemas.openxmlformats.org/spreadsheetml/2006/main" count="936" uniqueCount="268">
  <si>
    <t>御見積書</t>
    <rPh sb="0" eb="3">
      <t>オミツモリ</t>
    </rPh>
    <rPh sb="3" eb="4">
      <t>ショ</t>
    </rPh>
    <phoneticPr fontId="4"/>
  </si>
  <si>
    <t>御見積番号</t>
    <rPh sb="0" eb="1">
      <t>オ</t>
    </rPh>
    <rPh sb="1" eb="3">
      <t>ミツモ</t>
    </rPh>
    <rPh sb="3" eb="5">
      <t>バンゴウ</t>
    </rPh>
    <phoneticPr fontId="4"/>
  </si>
  <si>
    <t>金</t>
  </si>
  <si>
    <t>（上記金額は消費税除く）</t>
  </si>
  <si>
    <t>本社</t>
    <rPh sb="0" eb="2">
      <t>ホンシャ</t>
    </rPh>
    <phoneticPr fontId="4"/>
  </si>
  <si>
    <t>愛知県刈谷市丸田町２－１</t>
    <rPh sb="0" eb="3">
      <t>アイチケン</t>
    </rPh>
    <rPh sb="3" eb="6">
      <t>カリヤシ</t>
    </rPh>
    <rPh sb="6" eb="9">
      <t>マルタチョウ</t>
    </rPh>
    <phoneticPr fontId="4"/>
  </si>
  <si>
    <t>電話</t>
    <rPh sb="0" eb="2">
      <t>デンワ</t>
    </rPh>
    <phoneticPr fontId="4"/>
  </si>
  <si>
    <t>工事場所：</t>
    <rPh sb="0" eb="1">
      <t>コウ</t>
    </rPh>
    <rPh sb="1" eb="2">
      <t>コト</t>
    </rPh>
    <rPh sb="2" eb="3">
      <t>バ</t>
    </rPh>
    <rPh sb="3" eb="4">
      <t>ショ</t>
    </rPh>
    <phoneticPr fontId="4"/>
  </si>
  <si>
    <t>見積有効期限：</t>
    <rPh sb="0" eb="2">
      <t>ミツモリ</t>
    </rPh>
    <rPh sb="2" eb="4">
      <t>ユウコウ</t>
    </rPh>
    <rPh sb="4" eb="6">
      <t>キゲン</t>
    </rPh>
    <phoneticPr fontId="4"/>
  </si>
  <si>
    <t>お支払条件：</t>
    <rPh sb="1" eb="3">
      <t>シハライ</t>
    </rPh>
    <rPh sb="3" eb="5">
      <t>ジョウケン</t>
    </rPh>
    <phoneticPr fontId="4"/>
  </si>
  <si>
    <t>従来通り</t>
    <rPh sb="0" eb="2">
      <t>ジュウライ</t>
    </rPh>
    <rPh sb="2" eb="3">
      <t>ドオ</t>
    </rPh>
    <phoneticPr fontId="4"/>
  </si>
  <si>
    <t>内訳</t>
  </si>
  <si>
    <t>数量</t>
  </si>
  <si>
    <t>単位</t>
  </si>
  <si>
    <t>単価（円）</t>
  </si>
  <si>
    <t>金額（円）</t>
  </si>
  <si>
    <t>合          計</t>
  </si>
  <si>
    <t>部署名</t>
    <rPh sb="0" eb="2">
      <t>ブショ</t>
    </rPh>
    <rPh sb="2" eb="3">
      <t>ナ</t>
    </rPh>
    <phoneticPr fontId="4"/>
  </si>
  <si>
    <t>担当者</t>
    <rPh sb="0" eb="3">
      <t>タントウシャ</t>
    </rPh>
    <phoneticPr fontId="4"/>
  </si>
  <si>
    <t>連絡先</t>
    <rPh sb="0" eb="2">
      <t>レンラク</t>
    </rPh>
    <rPh sb="2" eb="3">
      <t>サキ</t>
    </rPh>
    <phoneticPr fontId="4"/>
  </si>
  <si>
    <t>項目</t>
    <rPh sb="0" eb="2">
      <t>コウモク</t>
    </rPh>
    <phoneticPr fontId="4"/>
  </si>
  <si>
    <t>項目詳細</t>
    <rPh sb="0" eb="1">
      <t>コウ</t>
    </rPh>
    <rPh sb="1" eb="2">
      <t>メ</t>
    </rPh>
    <rPh sb="2" eb="4">
      <t>ショウサイ</t>
    </rPh>
    <phoneticPr fontId="4"/>
  </si>
  <si>
    <t>直接費</t>
    <rPh sb="0" eb="2">
      <t>チョクセツ</t>
    </rPh>
    <rPh sb="2" eb="3">
      <t>ヒ</t>
    </rPh>
    <phoneticPr fontId="4"/>
  </si>
  <si>
    <t>労務費</t>
    <rPh sb="0" eb="3">
      <t>ロウムヒ</t>
    </rPh>
    <phoneticPr fontId="4"/>
  </si>
  <si>
    <t>H</t>
    <phoneticPr fontId="4"/>
  </si>
  <si>
    <t>外注費</t>
    <rPh sb="0" eb="3">
      <t>ガイチュウヒ</t>
    </rPh>
    <phoneticPr fontId="4"/>
  </si>
  <si>
    <t>材料費</t>
    <rPh sb="0" eb="3">
      <t>ザイリョウヒ</t>
    </rPh>
    <phoneticPr fontId="4"/>
  </si>
  <si>
    <t>その他</t>
    <rPh sb="2" eb="3">
      <t>タ</t>
    </rPh>
    <phoneticPr fontId="4"/>
  </si>
  <si>
    <t>間接費</t>
    <rPh sb="0" eb="2">
      <t>カンセツ</t>
    </rPh>
    <rPh sb="2" eb="3">
      <t>ヒ</t>
    </rPh>
    <phoneticPr fontId="4"/>
  </si>
  <si>
    <t>消耗品費</t>
    <rPh sb="0" eb="2">
      <t>ショウモウ</t>
    </rPh>
    <rPh sb="2" eb="3">
      <t>ヒン</t>
    </rPh>
    <rPh sb="3" eb="4">
      <t>ヒ</t>
    </rPh>
    <phoneticPr fontId="4"/>
  </si>
  <si>
    <t>安全対策費</t>
    <rPh sb="0" eb="2">
      <t>アンゼン</t>
    </rPh>
    <rPh sb="2" eb="4">
      <t>タイサク</t>
    </rPh>
    <rPh sb="4" eb="5">
      <t>ヒ</t>
    </rPh>
    <phoneticPr fontId="4"/>
  </si>
  <si>
    <t>諸経費</t>
    <rPh sb="0" eb="3">
      <t>ショケイヒ</t>
    </rPh>
    <phoneticPr fontId="4"/>
  </si>
  <si>
    <t xml:space="preserve">部長 </t>
    <rPh sb="0" eb="2">
      <t>ブチョウ</t>
    </rPh>
    <phoneticPr fontId="2"/>
  </si>
  <si>
    <t xml:space="preserve">担当 </t>
    <rPh sb="0" eb="2">
      <t>タントウ</t>
    </rPh>
    <phoneticPr fontId="2"/>
  </si>
  <si>
    <t xml:space="preserve">電話 </t>
    <rPh sb="0" eb="2">
      <t>デンワ</t>
    </rPh>
    <phoneticPr fontId="2"/>
  </si>
  <si>
    <t>株式会社デンソー ファシリティーズ</t>
  </si>
  <si>
    <t>得意先名</t>
    <rPh sb="0" eb="3">
      <t>トクイサキ</t>
    </rPh>
    <rPh sb="3" eb="4">
      <t>メイ</t>
    </rPh>
    <phoneticPr fontId="4"/>
  </si>
  <si>
    <t>前回見積金額</t>
    <rPh sb="0" eb="2">
      <t>ゼンカイ</t>
    </rPh>
    <rPh sb="2" eb="4">
      <t>ミツモリ</t>
    </rPh>
    <rPh sb="4" eb="6">
      <t>キンガク</t>
    </rPh>
    <phoneticPr fontId="2"/>
  </si>
  <si>
    <t>前回予定利益</t>
    <rPh sb="0" eb="2">
      <t>ゼンカイ</t>
    </rPh>
    <rPh sb="2" eb="4">
      <t>ヨテイ</t>
    </rPh>
    <rPh sb="4" eb="6">
      <t>リエキ</t>
    </rPh>
    <phoneticPr fontId="2"/>
  </si>
  <si>
    <t>機械損料</t>
    <rPh sb="0" eb="2">
      <t>キカイ</t>
    </rPh>
    <rPh sb="2" eb="4">
      <t>ソンリョウ</t>
    </rPh>
    <phoneticPr fontId="4"/>
  </si>
  <si>
    <t>受注に向けての政策的減額</t>
    <rPh sb="0" eb="2">
      <t>ジュチュウ</t>
    </rPh>
    <rPh sb="3" eb="4">
      <t>ム</t>
    </rPh>
    <rPh sb="7" eb="10">
      <t>セイサクテキ</t>
    </rPh>
    <rPh sb="10" eb="12">
      <t>ゲンガク</t>
    </rPh>
    <phoneticPr fontId="2"/>
  </si>
  <si>
    <t>その他理由での価格調整</t>
    <rPh sb="2" eb="3">
      <t>タ</t>
    </rPh>
    <rPh sb="3" eb="5">
      <t>リユウ</t>
    </rPh>
    <rPh sb="7" eb="9">
      <t>カカク</t>
    </rPh>
    <rPh sb="9" eb="11">
      <t>チョウセイ</t>
    </rPh>
    <phoneticPr fontId="2"/>
  </si>
  <si>
    <t>見積合計</t>
    <rPh sb="0" eb="2">
      <t>ミツモリ</t>
    </rPh>
    <rPh sb="2" eb="4">
      <t>ゴウケイ</t>
    </rPh>
    <phoneticPr fontId="4"/>
  </si>
  <si>
    <t>予定利益</t>
    <rPh sb="0" eb="2">
      <t>ヨテイ</t>
    </rPh>
    <rPh sb="2" eb="4">
      <t>リエキ</t>
    </rPh>
    <phoneticPr fontId="2"/>
  </si>
  <si>
    <t xml:space="preserve"> </t>
    <phoneticPr fontId="2"/>
  </si>
  <si>
    <t>金額（円）</t>
    <rPh sb="0" eb="2">
      <t>キンガク</t>
    </rPh>
    <rPh sb="3" eb="4">
      <t>エン</t>
    </rPh>
    <phoneticPr fontId="2"/>
  </si>
  <si>
    <t>間接費合計</t>
    <rPh sb="0" eb="2">
      <t>カンセツ</t>
    </rPh>
    <rPh sb="2" eb="3">
      <t>ヒ</t>
    </rPh>
    <rPh sb="3" eb="5">
      <t>ゴウケイ</t>
    </rPh>
    <phoneticPr fontId="4"/>
  </si>
  <si>
    <t>物件コード</t>
    <rPh sb="0" eb="2">
      <t>ブッケン</t>
    </rPh>
    <phoneticPr fontId="4"/>
  </si>
  <si>
    <t>-</t>
    <phoneticPr fontId="2"/>
  </si>
  <si>
    <t>-</t>
    <phoneticPr fontId="2"/>
  </si>
  <si>
    <t>見積金額</t>
    <rPh sb="0" eb="2">
      <t>ミツモリ</t>
    </rPh>
    <rPh sb="2" eb="4">
      <t>キンガク</t>
    </rPh>
    <phoneticPr fontId="2"/>
  </si>
  <si>
    <t>予定原価</t>
    <rPh sb="0" eb="2">
      <t>ヨテイ</t>
    </rPh>
    <rPh sb="2" eb="4">
      <t>ゲンカ</t>
    </rPh>
    <phoneticPr fontId="4"/>
  </si>
  <si>
    <t>発注区分</t>
    <rPh sb="0" eb="2">
      <t>ハッチュウ</t>
    </rPh>
    <rPh sb="2" eb="4">
      <t>クブン</t>
    </rPh>
    <phoneticPr fontId="4"/>
  </si>
  <si>
    <t>繰り返し案件</t>
    <rPh sb="0" eb="1">
      <t>ク</t>
    </rPh>
    <rPh sb="2" eb="3">
      <t>カエ</t>
    </rPh>
    <rPh sb="4" eb="6">
      <t>アンケン</t>
    </rPh>
    <phoneticPr fontId="2"/>
  </si>
  <si>
    <t>労務費合計（Ａ）</t>
    <rPh sb="0" eb="3">
      <t>ロウムヒ</t>
    </rPh>
    <rPh sb="3" eb="5">
      <t>ゴウケイ</t>
    </rPh>
    <phoneticPr fontId="4"/>
  </si>
  <si>
    <t>外注費合計（Ｂ）</t>
    <rPh sb="0" eb="3">
      <t>ガイチュウヒ</t>
    </rPh>
    <rPh sb="3" eb="5">
      <t>ゴウケイ</t>
    </rPh>
    <phoneticPr fontId="4"/>
  </si>
  <si>
    <t>材料費合計（Ｃ）</t>
    <rPh sb="0" eb="3">
      <t>ザイリョウヒ</t>
    </rPh>
    <rPh sb="3" eb="5">
      <t>ゴウケイ</t>
    </rPh>
    <phoneticPr fontId="4"/>
  </si>
  <si>
    <t>その他合計（Ｄ）</t>
    <rPh sb="2" eb="3">
      <t>タ</t>
    </rPh>
    <rPh sb="3" eb="5">
      <t>ゴウケイ</t>
    </rPh>
    <phoneticPr fontId="4"/>
  </si>
  <si>
    <t>直接費（Ａ）～（Ｄ）合計</t>
    <rPh sb="0" eb="2">
      <t>チョクセツ</t>
    </rPh>
    <rPh sb="2" eb="3">
      <t>ヒ</t>
    </rPh>
    <rPh sb="10" eb="12">
      <t>ゴウケイ</t>
    </rPh>
    <phoneticPr fontId="4"/>
  </si>
  <si>
    <t>原価合計</t>
    <rPh sb="0" eb="2">
      <t>ゲンカ</t>
    </rPh>
    <rPh sb="2" eb="4">
      <t>ゴウケイ</t>
    </rPh>
    <phoneticPr fontId="4"/>
  </si>
  <si>
    <t>利益</t>
    <rPh sb="0" eb="2">
      <t>リエキ</t>
    </rPh>
    <phoneticPr fontId="4"/>
  </si>
  <si>
    <t>利益率</t>
    <rPh sb="0" eb="2">
      <t>リエキ</t>
    </rPh>
    <rPh sb="2" eb="3">
      <t>リツ</t>
    </rPh>
    <phoneticPr fontId="2"/>
  </si>
  <si>
    <t>値引き合計</t>
    <rPh sb="0" eb="2">
      <t>ネビ</t>
    </rPh>
    <rPh sb="3" eb="5">
      <t>ゴウケイ</t>
    </rPh>
    <phoneticPr fontId="4"/>
  </si>
  <si>
    <t>件　名</t>
  </si>
  <si>
    <t>2ヶ月</t>
    <rPh sb="2" eb="3">
      <t>ゲツ</t>
    </rPh>
    <phoneticPr fontId="4"/>
  </si>
  <si>
    <t>作成部署名</t>
    <rPh sb="0" eb="2">
      <t>サクセイ</t>
    </rPh>
    <rPh sb="2" eb="3">
      <t>ブ</t>
    </rPh>
    <rPh sb="3" eb="5">
      <t>ショメイ</t>
    </rPh>
    <phoneticPr fontId="2"/>
  </si>
  <si>
    <t>作成者名</t>
    <rPh sb="0" eb="2">
      <t>サクセイ</t>
    </rPh>
    <rPh sb="2" eb="3">
      <t>シャ</t>
    </rPh>
    <rPh sb="3" eb="4">
      <t>メイ</t>
    </rPh>
    <phoneticPr fontId="2"/>
  </si>
  <si>
    <t>内線</t>
    <rPh sb="0" eb="2">
      <t>ナイセン</t>
    </rPh>
    <phoneticPr fontId="2"/>
  </si>
  <si>
    <t>円</t>
    <rPh sb="0" eb="1">
      <t>エン</t>
    </rPh>
    <phoneticPr fontId="2"/>
  </si>
  <si>
    <t>現場管理費</t>
    <rPh sb="0" eb="2">
      <t>ゲンバ</t>
    </rPh>
    <rPh sb="2" eb="5">
      <t>カンリヒ</t>
    </rPh>
    <phoneticPr fontId="2"/>
  </si>
  <si>
    <t>（％）</t>
    <phoneticPr fontId="2"/>
  </si>
  <si>
    <t>H</t>
    <phoneticPr fontId="2"/>
  </si>
  <si>
    <t>-</t>
    <phoneticPr fontId="2"/>
  </si>
  <si>
    <t>値引き</t>
    <rPh sb="0" eb="2">
      <t>ネビ</t>
    </rPh>
    <phoneticPr fontId="2"/>
  </si>
  <si>
    <t>FS強み・リスク</t>
    <rPh sb="2" eb="3">
      <t>ツヨ</t>
    </rPh>
    <phoneticPr fontId="2"/>
  </si>
  <si>
    <t>備　考</t>
    <rPh sb="0" eb="1">
      <t>ソナエ</t>
    </rPh>
    <rPh sb="2" eb="3">
      <t>コウ</t>
    </rPh>
    <phoneticPr fontId="2"/>
  </si>
  <si>
    <t>納期</t>
    <rPh sb="0" eb="2">
      <t>ノウキ</t>
    </rPh>
    <phoneticPr fontId="4"/>
  </si>
  <si>
    <t>№</t>
    <phoneticPr fontId="4"/>
  </si>
  <si>
    <t>件             名：</t>
    <phoneticPr fontId="4"/>
  </si>
  <si>
    <t>納             期：</t>
    <phoneticPr fontId="4"/>
  </si>
  <si>
    <t>-</t>
    <phoneticPr fontId="2"/>
  </si>
  <si>
    <t>ｘｘｘｘｘ</t>
    <phoneticPr fontId="2"/>
  </si>
  <si>
    <t>ｘｘｘ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</si>
  <si>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</si>
  <si>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</si>
  <si>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</si>
  <si>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</si>
  <si>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</si>
  <si>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</si>
  <si>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</si>
  <si>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</si>
  <si>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０５６６－２５－７５１１</t>
    <phoneticPr fontId="4"/>
  </si>
  <si>
    <t xml:space="preserve">FAX  </t>
    <phoneticPr fontId="2"/>
  </si>
  <si>
    <r>
      <t xml:space="preserve"> </t>
    </r>
    <r>
      <rPr>
        <sz val="11"/>
        <rFont val="ＭＳ Ｐゴシック"/>
        <family val="3"/>
        <charset val="128"/>
      </rPr>
      <t xml:space="preserve"> </t>
    </r>
    <r>
      <rPr>
        <sz val="11"/>
        <rFont val="ＭＳ Ｐゴシック"/>
        <family val="3"/>
        <charset val="128"/>
      </rPr>
      <t>代表取締役　稲垣　幹治</t>
    </r>
    <rPh sb="2" eb="4">
      <t>ダイヒョウ</t>
    </rPh>
    <rPh sb="4" eb="7">
      <t>トリシマリヤク</t>
    </rPh>
    <rPh sb="8" eb="10">
      <t>イナガキ</t>
    </rPh>
    <rPh sb="11" eb="12">
      <t>ミキ</t>
    </rPh>
    <rPh sb="12" eb="13">
      <t>オサ</t>
    </rPh>
    <phoneticPr fontId="4"/>
  </si>
  <si>
    <t>※原価：間接費・値引を含まない</t>
    <rPh sb="1" eb="3">
      <t>ゲンカ</t>
    </rPh>
    <rPh sb="4" eb="6">
      <t>カンセツ</t>
    </rPh>
    <rPh sb="6" eb="7">
      <t>ヒ</t>
    </rPh>
    <rPh sb="8" eb="10">
      <t>ネビキ</t>
    </rPh>
    <rPh sb="11" eb="12">
      <t>フク</t>
    </rPh>
    <phoneticPr fontId="2"/>
  </si>
  <si>
    <t>見積番号</t>
    <rPh sb="0" eb="2">
      <t>ミツモ</t>
    </rPh>
    <rPh sb="2" eb="4">
      <t>バンゴウ</t>
    </rPh>
    <phoneticPr fontId="4"/>
  </si>
  <si>
    <t>株式会社デンソー　</t>
    <rPh sb="0" eb="4">
      <t>カブシキガイシャ</t>
    </rPh>
    <phoneticPr fontId="4"/>
  </si>
  <si>
    <t>受注確度</t>
    <rPh sb="0" eb="2">
      <t>ジュチュウ</t>
    </rPh>
    <rPh sb="2" eb="4">
      <t>カクド</t>
    </rPh>
    <phoneticPr fontId="4"/>
  </si>
  <si>
    <t>場　所</t>
    <phoneticPr fontId="4"/>
  </si>
  <si>
    <t>※見積金額には、</t>
    <phoneticPr fontId="2"/>
  </si>
  <si>
    <t>　法定福利費相当額</t>
    <phoneticPr fontId="2"/>
  </si>
  <si>
    <t>円を含みます。</t>
    <rPh sb="0" eb="1">
      <t>エン</t>
    </rPh>
    <rPh sb="2" eb="3">
      <t>フク</t>
    </rPh>
    <phoneticPr fontId="2"/>
  </si>
  <si>
    <t>※見積金額×労務費率(23%)×法定福利費事業主負担率(15.06%)</t>
    <phoneticPr fontId="2"/>
  </si>
  <si>
    <t>％</t>
    <phoneticPr fontId="4"/>
  </si>
  <si>
    <t>-</t>
    <phoneticPr fontId="2"/>
  </si>
  <si>
    <t>％</t>
    <phoneticPr fontId="2"/>
  </si>
  <si>
    <t>電気工事</t>
  </si>
  <si>
    <t>管工事</t>
  </si>
  <si>
    <t>とび・土工コンクリート</t>
  </si>
  <si>
    <t>内装仕上工事</t>
  </si>
  <si>
    <t>屋根工事</t>
  </si>
  <si>
    <t>造園工事</t>
  </si>
  <si>
    <t>電気通信工事</t>
  </si>
  <si>
    <t>建築一式工事（選択不可）</t>
    <rPh sb="7" eb="9">
      <t>センタク</t>
    </rPh>
    <rPh sb="9" eb="11">
      <t>フカ</t>
    </rPh>
    <phoneticPr fontId="2"/>
  </si>
  <si>
    <t>土木一式工事（選択不可）</t>
    <rPh sb="7" eb="9">
      <t>センタク</t>
    </rPh>
    <rPh sb="9" eb="11">
      <t>フカ</t>
    </rPh>
    <phoneticPr fontId="2"/>
  </si>
  <si>
    <t xml:space="preserve">発電設備・送配電線・変電設備・構内電気設備・照明　等の工事
</t>
  </si>
  <si>
    <t xml:space="preserve">冷暖房設備・給排水設備・厨房設備・衛生設備・浄化槽・ガス管・　ダクト　等の工事
</t>
  </si>
  <si>
    <t xml:space="preserve">足場組立・機械器具重量物運搬・鉄筋組立・くい・掘削・盛土・コンクリート・地盤改良　等の工事
</t>
  </si>
  <si>
    <t xml:space="preserve">瓦・スレート・金属薄板　等により屋根をふく工事
</t>
  </si>
  <si>
    <t xml:space="preserve">総合的な企画・指導・調整のもとに建築物を建設する工事
</t>
  </si>
  <si>
    <t xml:space="preserve">総合的な企画・指導・調整のもとに土木工作物を建設する工事
</t>
  </si>
  <si>
    <t>塗装工事業</t>
    <rPh sb="0" eb="2">
      <t>トソウ</t>
    </rPh>
    <rPh sb="2" eb="5">
      <t>コウジギョウ</t>
    </rPh>
    <phoneticPr fontId="2"/>
  </si>
  <si>
    <t>防水工事業</t>
    <rPh sb="0" eb="2">
      <t>ボウスイ</t>
    </rPh>
    <rPh sb="2" eb="5">
      <t>コウジギョウ</t>
    </rPh>
    <phoneticPr fontId="2"/>
  </si>
  <si>
    <t xml:space="preserve">天井仕上・壁張り・内装間仕切り・床仕上げ・たたみ・ふすま・家具・防音　等の工事
</t>
    <phoneticPr fontId="31"/>
  </si>
  <si>
    <t>植栽・地被・景石・広場・公園設備・園路　等の工事</t>
    <phoneticPr fontId="2"/>
  </si>
  <si>
    <t>通信線路・通信機械・放送機械・データ通信・情報制御・電波障害　等の工事</t>
    <phoneticPr fontId="2"/>
  </si>
  <si>
    <t xml:space="preserve"> 塗料、塗材等を工作物に吹付け、塗付け、または貼り付ける工事</t>
    <phoneticPr fontId="2"/>
  </si>
  <si>
    <t>アスファルト、モルタル、シーリング材等によって防水を行う工事</t>
    <phoneticPr fontId="2"/>
  </si>
  <si>
    <t>販売001（2018.07改）</t>
    <phoneticPr fontId="2"/>
  </si>
  <si>
    <t>小田　眞喜人</t>
    <rPh sb="0" eb="2">
      <t>オダ</t>
    </rPh>
    <rPh sb="3" eb="4">
      <t>マ</t>
    </rPh>
    <rPh sb="4" eb="6">
      <t>ヨシヒト</t>
    </rPh>
    <phoneticPr fontId="2"/>
  </si>
  <si>
    <t>野々村　元靖</t>
    <rPh sb="0" eb="3">
      <t>ノノムラ</t>
    </rPh>
    <rPh sb="4" eb="5">
      <t>モト</t>
    </rPh>
    <rPh sb="5" eb="6">
      <t>ヤス</t>
    </rPh>
    <phoneticPr fontId="2"/>
  </si>
  <si>
    <t>善明製作所</t>
    <rPh sb="0" eb="1">
      <t>ゼン</t>
    </rPh>
    <rPh sb="1" eb="2">
      <t>ミョウ</t>
    </rPh>
    <rPh sb="2" eb="5">
      <t>セイサクショ</t>
    </rPh>
    <phoneticPr fontId="2"/>
  </si>
  <si>
    <t>式</t>
    <rPh sb="0" eb="1">
      <t>シキ</t>
    </rPh>
    <phoneticPr fontId="2"/>
  </si>
  <si>
    <t>消耗品費</t>
    <rPh sb="0" eb="2">
      <t>ショウモウ</t>
    </rPh>
    <rPh sb="2" eb="3">
      <t>ヒン</t>
    </rPh>
    <rPh sb="3" eb="4">
      <t>ヒ</t>
    </rPh>
    <phoneticPr fontId="2"/>
  </si>
  <si>
    <t>安全対策費</t>
    <rPh sb="0" eb="2">
      <t>アンゼン</t>
    </rPh>
    <rPh sb="2" eb="5">
      <t>タイサクヒ</t>
    </rPh>
    <phoneticPr fontId="2"/>
  </si>
  <si>
    <t>諸経費</t>
    <rPh sb="0" eb="3">
      <t>ショケイヒ</t>
    </rPh>
    <phoneticPr fontId="2"/>
  </si>
  <si>
    <t>西尾動力Ｃ　善明動力係</t>
    <rPh sb="0" eb="2">
      <t>ニシオ</t>
    </rPh>
    <rPh sb="2" eb="4">
      <t>ドウリョク</t>
    </rPh>
    <rPh sb="6" eb="7">
      <t>ゼン</t>
    </rPh>
    <rPh sb="7" eb="8">
      <t>ミョウ</t>
    </rPh>
    <rPh sb="8" eb="10">
      <t>ドウリョク</t>
    </rPh>
    <rPh sb="10" eb="11">
      <t>カカリ</t>
    </rPh>
    <phoneticPr fontId="2"/>
  </si>
  <si>
    <t>玉木AM</t>
    <rPh sb="0" eb="2">
      <t>タマキ</t>
    </rPh>
    <phoneticPr fontId="2"/>
  </si>
  <si>
    <t>調査・設計費</t>
    <rPh sb="0" eb="2">
      <t>チョウサ</t>
    </rPh>
    <rPh sb="3" eb="5">
      <t>セッケイ</t>
    </rPh>
    <rPh sb="5" eb="6">
      <t>ヒ</t>
    </rPh>
    <phoneticPr fontId="2"/>
  </si>
  <si>
    <t>監視室設置工事費</t>
    <rPh sb="0" eb="3">
      <t>カンシシツ</t>
    </rPh>
    <rPh sb="3" eb="5">
      <t>セッチ</t>
    </rPh>
    <rPh sb="5" eb="8">
      <t>コウジヒ</t>
    </rPh>
    <phoneticPr fontId="2"/>
  </si>
  <si>
    <t>試運転調整費</t>
    <rPh sb="0" eb="3">
      <t>シウンテン</t>
    </rPh>
    <rPh sb="3" eb="6">
      <t>チョウセイヒ</t>
    </rPh>
    <phoneticPr fontId="2"/>
  </si>
  <si>
    <t>図書作成費</t>
    <rPh sb="0" eb="2">
      <t>トショ</t>
    </rPh>
    <rPh sb="2" eb="4">
      <t>サクセイ</t>
    </rPh>
    <rPh sb="4" eb="5">
      <t>ヒ</t>
    </rPh>
    <phoneticPr fontId="2"/>
  </si>
  <si>
    <t>ＲＳＴ更新工事費</t>
    <rPh sb="3" eb="5">
      <t>コウシン</t>
    </rPh>
    <rPh sb="5" eb="7">
      <t>コウジ</t>
    </rPh>
    <rPh sb="7" eb="8">
      <t>ヒ</t>
    </rPh>
    <phoneticPr fontId="2"/>
  </si>
  <si>
    <t>監視卓／椅子</t>
    <rPh sb="0" eb="2">
      <t>カンシ</t>
    </rPh>
    <rPh sb="2" eb="3">
      <t>タク</t>
    </rPh>
    <rPh sb="4" eb="6">
      <t>イス</t>
    </rPh>
    <phoneticPr fontId="2"/>
  </si>
  <si>
    <t>ﾘﾓｰﾄI/O予備品</t>
    <rPh sb="7" eb="10">
      <t>ヨビヒン</t>
    </rPh>
    <phoneticPr fontId="2"/>
  </si>
  <si>
    <t>ﾊﾟｯﾁｺｰﾄﾞ･ﾒﾃﾞｨｱｺﾝﾊﾞｰﾀ</t>
    <phoneticPr fontId="2"/>
  </si>
  <si>
    <t>ﾘﾓｰﾄ盤HUB</t>
    <rPh sb="4" eb="5">
      <t>バン</t>
    </rPh>
    <phoneticPr fontId="2"/>
  </si>
  <si>
    <t>雑材料費</t>
    <rPh sb="0" eb="1">
      <t>ザツ</t>
    </rPh>
    <rPh sb="1" eb="3">
      <t>ザイリョウ</t>
    </rPh>
    <rPh sb="3" eb="4">
      <t>ヒ</t>
    </rPh>
    <phoneticPr fontId="2"/>
  </si>
  <si>
    <t>台</t>
    <rPh sb="0" eb="1">
      <t>ダイ</t>
    </rPh>
    <phoneticPr fontId="2"/>
  </si>
  <si>
    <t>562-2662</t>
  </si>
  <si>
    <t>０５６６－２０－３３３１</t>
    <phoneticPr fontId="2"/>
  </si>
  <si>
    <t>０５６６－２５－４８２３</t>
    <phoneticPr fontId="2"/>
  </si>
  <si>
    <t>H</t>
  </si>
  <si>
    <t>調査設計費</t>
    <rPh sb="0" eb="2">
      <t>チョウサ</t>
    </rPh>
    <rPh sb="2" eb="4">
      <t>セッケイ</t>
    </rPh>
    <rPh sb="4" eb="5">
      <t>ヒ</t>
    </rPh>
    <phoneticPr fontId="2"/>
  </si>
  <si>
    <t>試運転調整費</t>
    <rPh sb="0" eb="3">
      <t>シウンテン</t>
    </rPh>
    <rPh sb="3" eb="5">
      <t>チョウセイ</t>
    </rPh>
    <rPh sb="5" eb="6">
      <t>ヒ</t>
    </rPh>
    <phoneticPr fontId="2"/>
  </si>
  <si>
    <t>機械損料</t>
    <rPh sb="0" eb="2">
      <t>キカイ</t>
    </rPh>
    <rPh sb="2" eb="3">
      <t>ソン</t>
    </rPh>
    <rPh sb="3" eb="4">
      <t>リョウ</t>
    </rPh>
    <phoneticPr fontId="2"/>
  </si>
  <si>
    <t xml:space="preserve"> </t>
    <phoneticPr fontId="2"/>
  </si>
  <si>
    <t>システム構築費含む</t>
    <rPh sb="4" eb="6">
      <t>コウチク</t>
    </rPh>
    <rPh sb="6" eb="7">
      <t>ヒ</t>
    </rPh>
    <rPh sb="7" eb="8">
      <t>フク</t>
    </rPh>
    <phoneticPr fontId="2"/>
  </si>
  <si>
    <t>端数調整</t>
    <rPh sb="0" eb="2">
      <t>ハスウ</t>
    </rPh>
    <rPh sb="2" eb="4">
      <t>チョウセイ</t>
    </rPh>
    <phoneticPr fontId="2"/>
  </si>
  <si>
    <t>電源工事費</t>
    <rPh sb="0" eb="2">
      <t>デンゲン</t>
    </rPh>
    <rPh sb="2" eb="4">
      <t>コウジ</t>
    </rPh>
    <rPh sb="4" eb="5">
      <t>ヒ</t>
    </rPh>
    <phoneticPr fontId="2"/>
  </si>
  <si>
    <t>　</t>
    <phoneticPr fontId="2"/>
  </si>
  <si>
    <t>善明ＤＥＣＳ更新工事（Ⅰ期Step1　ﾊｰﾄﾞ費）</t>
    <rPh sb="0" eb="1">
      <t>ゼン</t>
    </rPh>
    <rPh sb="1" eb="2">
      <t>ミョウ</t>
    </rPh>
    <rPh sb="6" eb="8">
      <t>コウシン</t>
    </rPh>
    <rPh sb="8" eb="10">
      <t>コウジ</t>
    </rPh>
    <rPh sb="12" eb="13">
      <t>キ</t>
    </rPh>
    <rPh sb="23" eb="24">
      <t>ヒ</t>
    </rPh>
    <phoneticPr fontId="2"/>
  </si>
  <si>
    <t>FR18062401N</t>
    <phoneticPr fontId="2"/>
  </si>
  <si>
    <t>限界回答価格　　　　　35,500,000円</t>
    <rPh sb="0" eb="2">
      <t>ゲンカイ</t>
    </rPh>
    <rPh sb="2" eb="4">
      <t>カイトウ</t>
    </rPh>
    <rPh sb="4" eb="6">
      <t>カカク</t>
    </rPh>
    <rPh sb="21" eb="22">
      <t>エン</t>
    </rPh>
    <phoneticPr fontId="2"/>
  </si>
  <si>
    <t>希望回答価格　　　　　35,500,000円</t>
    <rPh sb="0" eb="2">
      <t>キボウ</t>
    </rPh>
    <rPh sb="2" eb="4">
      <t>カイトウ</t>
    </rPh>
    <rPh sb="4" eb="6">
      <t>カカク</t>
    </rPh>
    <rPh sb="21" eb="22">
      <t>エン</t>
    </rPh>
    <phoneticPr fontId="2"/>
  </si>
  <si>
    <t>工事部材費</t>
    <rPh sb="0" eb="2">
      <t>コウジ</t>
    </rPh>
    <rPh sb="2" eb="4">
      <t>ブザイ</t>
    </rPh>
    <rPh sb="4" eb="5">
      <t>ヒ</t>
    </rPh>
    <phoneticPr fontId="2"/>
  </si>
  <si>
    <t>監視室設置工事費</t>
    <rPh sb="0" eb="3">
      <t>カンシシツ</t>
    </rPh>
    <rPh sb="3" eb="5">
      <t>セッチ</t>
    </rPh>
    <rPh sb="5" eb="7">
      <t>コウジ</t>
    </rPh>
    <rPh sb="7" eb="8">
      <t>ヒ</t>
    </rPh>
    <phoneticPr fontId="2"/>
  </si>
  <si>
    <t>«内訳»</t>
    <rPh sb="1" eb="3">
      <t>ウチワケ</t>
    </rPh>
    <phoneticPr fontId="2"/>
  </si>
  <si>
    <t>　　2.　ＲＳＴ更新工事費</t>
    <phoneticPr fontId="2"/>
  </si>
  <si>
    <t>　   　・システムソフトウェア</t>
    <phoneticPr fontId="2"/>
  </si>
  <si>
    <t>ロジックデザイナライセンス</t>
    <phoneticPr fontId="2"/>
  </si>
  <si>
    <t>本</t>
    <rPh sb="0" eb="1">
      <t>ホン</t>
    </rPh>
    <phoneticPr fontId="2"/>
  </si>
  <si>
    <t>FCN/FCJシュミレータライセンス</t>
    <phoneticPr fontId="2"/>
  </si>
  <si>
    <t>FCN/FCJ OPCサーバライセンス</t>
    <phoneticPr fontId="2"/>
  </si>
  <si>
    <t>FCN/FCJ OPCサーバ用ネットワーク二重化ライセンス</t>
    <rPh sb="14" eb="15">
      <t>ヨウ</t>
    </rPh>
    <rPh sb="21" eb="24">
      <t>ニジュウカ</t>
    </rPh>
    <phoneticPr fontId="2"/>
  </si>
  <si>
    <t>FCN/FCJソフトウェア媒体</t>
    <rPh sb="13" eb="15">
      <t>バイタイ</t>
    </rPh>
    <phoneticPr fontId="2"/>
  </si>
  <si>
    <t>FCN/ＦCJ APPSソフトウェア媒体</t>
    <rPh sb="18" eb="20">
      <t>バイタイ</t>
    </rPh>
    <phoneticPr fontId="2"/>
  </si>
  <si>
    <t>　   　・RST-5（1-24変台）</t>
    <rPh sb="16" eb="17">
      <t>ヘン</t>
    </rPh>
    <rPh sb="17" eb="18">
      <t>ダイ</t>
    </rPh>
    <phoneticPr fontId="2"/>
  </si>
  <si>
    <t>FCN用CPUﾓｼﾞｭｰﾙ</t>
    <rPh sb="3" eb="4">
      <t>ヨウ</t>
    </rPh>
    <phoneticPr fontId="2"/>
  </si>
  <si>
    <t>FCN用電源ﾓｼﾞｭｰﾙ</t>
    <rPh sb="3" eb="4">
      <t>ヨウ</t>
    </rPh>
    <rPh sb="4" eb="6">
      <t>デンゲン</t>
    </rPh>
    <phoneticPr fontId="2"/>
  </si>
  <si>
    <t>FCN用ﾍﾞｰｽﾓｼﾞｭｰﾙ</t>
    <rPh sb="3" eb="4">
      <t>ヨウ</t>
    </rPh>
    <phoneticPr fontId="2"/>
  </si>
  <si>
    <t>FCN用ﾀﾞﾐｰｶﾊﾞｰ</t>
    <rPh sb="3" eb="4">
      <t>ヨウ</t>
    </rPh>
    <phoneticPr fontId="2"/>
  </si>
  <si>
    <t>ﾍﾞｰｽﾓｼﾞｭｰﾙ</t>
    <phoneticPr fontId="2"/>
  </si>
  <si>
    <t>電源ｶｰﾄﾞ</t>
    <rPh sb="0" eb="2">
      <t>デンゲン</t>
    </rPh>
    <phoneticPr fontId="2"/>
  </si>
  <si>
    <t>通信ｶｰﾄﾞ</t>
    <rPh sb="0" eb="2">
      <t>ツウシン</t>
    </rPh>
    <phoneticPr fontId="2"/>
  </si>
  <si>
    <t>接点入力ｶｰﾄﾞ</t>
    <rPh sb="0" eb="2">
      <t>セッテン</t>
    </rPh>
    <rPh sb="2" eb="4">
      <t>ニュウリョク</t>
    </rPh>
    <phoneticPr fontId="2"/>
  </si>
  <si>
    <t>接点出力ｶｰﾄﾞ</t>
    <rPh sb="0" eb="2">
      <t>セッテン</t>
    </rPh>
    <rPh sb="2" eb="4">
      <t>シュツリョク</t>
    </rPh>
    <phoneticPr fontId="2"/>
  </si>
  <si>
    <t>直流電流入力ｶｰﾄﾞ</t>
    <rPh sb="0" eb="2">
      <t>チョクリュウ</t>
    </rPh>
    <rPh sb="2" eb="4">
      <t>デンリュウ</t>
    </rPh>
    <rPh sb="4" eb="6">
      <t>ニュウリョク</t>
    </rPh>
    <phoneticPr fontId="2"/>
  </si>
  <si>
    <t>測温抵抗体入力ｶｰﾄﾞ</t>
    <rPh sb="0" eb="2">
      <t>ソクオン</t>
    </rPh>
    <rPh sb="2" eb="4">
      <t>テイコウ</t>
    </rPh>
    <rPh sb="4" eb="5">
      <t>タイ</t>
    </rPh>
    <rPh sb="5" eb="7">
      <t>ニュウリョク</t>
    </rPh>
    <phoneticPr fontId="2"/>
  </si>
  <si>
    <t>ﾀﾞﾐｰｶｰﾄﾞ</t>
    <phoneticPr fontId="2"/>
  </si>
  <si>
    <t>光ｽｲｯﾁﾝｸﾞHUB</t>
    <rPh sb="0" eb="1">
      <t>ヒカリ</t>
    </rPh>
    <phoneticPr fontId="2"/>
  </si>
  <si>
    <t>光成端箱</t>
    <rPh sb="0" eb="1">
      <t>ヒカリ</t>
    </rPh>
    <rPh sb="2" eb="3">
      <t>タン</t>
    </rPh>
    <rPh sb="3" eb="4">
      <t>バコ</t>
    </rPh>
    <phoneticPr fontId="2"/>
  </si>
  <si>
    <t>　</t>
    <phoneticPr fontId="2"/>
  </si>
  <si>
    <t>諸経費　</t>
    <rPh sb="0" eb="3">
      <t>ショケイヒ</t>
    </rPh>
    <phoneticPr fontId="2"/>
  </si>
  <si>
    <t>盤設置・配線工事費</t>
    <rPh sb="0" eb="1">
      <t>バン</t>
    </rPh>
    <rPh sb="1" eb="3">
      <t>セッチ</t>
    </rPh>
    <rPh sb="4" eb="6">
      <t>ハイセン</t>
    </rPh>
    <rPh sb="6" eb="9">
      <t>コウジヒ</t>
    </rPh>
    <phoneticPr fontId="2"/>
  </si>
  <si>
    <t>　   　・RST-6（1-24変台）</t>
    <rPh sb="16" eb="17">
      <t>ヘン</t>
    </rPh>
    <rPh sb="17" eb="18">
      <t>ダイ</t>
    </rPh>
    <phoneticPr fontId="2"/>
  </si>
  <si>
    <t>雑材料費</t>
    <rPh sb="0" eb="1">
      <t>ザツ</t>
    </rPh>
    <rPh sb="1" eb="4">
      <t>ザイリョウヒ</t>
    </rPh>
    <phoneticPr fontId="2"/>
  </si>
  <si>
    <t>ﾘﾓｰﾄI/O予備品費</t>
    <rPh sb="7" eb="10">
      <t>ヨビヒン</t>
    </rPh>
    <rPh sb="10" eb="11">
      <t>ヒ</t>
    </rPh>
    <phoneticPr fontId="2"/>
  </si>
  <si>
    <t>　   　・RST-10（1-24変台）</t>
    <rPh sb="17" eb="18">
      <t>ヘン</t>
    </rPh>
    <rPh sb="18" eb="19">
      <t>ダイ</t>
    </rPh>
    <phoneticPr fontId="2"/>
  </si>
  <si>
    <t>　   　・AM（動力棟）</t>
    <rPh sb="9" eb="11">
      <t>ドウリョク</t>
    </rPh>
    <rPh sb="11" eb="12">
      <t>トウ</t>
    </rPh>
    <phoneticPr fontId="2"/>
  </si>
  <si>
    <t xml:space="preserve"> </t>
    <phoneticPr fontId="2"/>
  </si>
  <si>
    <t>積算ﾊﾟﾙｽｶｰﾄﾞ</t>
    <rPh sb="0" eb="2">
      <t>セキサン</t>
    </rPh>
    <phoneticPr fontId="2"/>
  </si>
  <si>
    <t>RST更新工事費（RST-5・6・10・AM）</t>
    <rPh sb="3" eb="5">
      <t>コウシン</t>
    </rPh>
    <rPh sb="5" eb="7">
      <t>コウジ</t>
    </rPh>
    <rPh sb="7" eb="8">
      <t>ヒ</t>
    </rPh>
    <phoneticPr fontId="2"/>
  </si>
  <si>
    <t>システム構築費</t>
    <rPh sb="4" eb="6">
      <t>コウチク</t>
    </rPh>
    <rPh sb="6" eb="7">
      <t>ヒ</t>
    </rPh>
    <phoneticPr fontId="2"/>
  </si>
  <si>
    <t>電源工事費</t>
    <rPh sb="0" eb="2">
      <t>デンゲン</t>
    </rPh>
    <rPh sb="2" eb="4">
      <t>コウジ</t>
    </rPh>
    <rPh sb="4" eb="5">
      <t>ヒ</t>
    </rPh>
    <phoneticPr fontId="2"/>
  </si>
  <si>
    <t>工事部材</t>
    <rPh sb="0" eb="2">
      <t>コウジ</t>
    </rPh>
    <rPh sb="2" eb="4">
      <t>ブザイ</t>
    </rPh>
    <phoneticPr fontId="2"/>
  </si>
  <si>
    <t>ﾒﾃﾞｨｱｺﾝﾊﾞｰﾀ／光ﾊﾟｯﾁｺｰﾄﾞ</t>
    <rPh sb="12" eb="13">
      <t>ヒカリ</t>
    </rPh>
    <phoneticPr fontId="2"/>
  </si>
  <si>
    <t>施設ｿﾘｭｰｼｮﾝ本部　省エネＩＴｿﾘｭｰｼｮﾝ部</t>
    <rPh sb="0" eb="2">
      <t>シセツ</t>
    </rPh>
    <rPh sb="9" eb="11">
      <t>ホンブ</t>
    </rPh>
    <rPh sb="12" eb="13">
      <t>ショウ</t>
    </rPh>
    <rPh sb="24" eb="25">
      <t>ブ</t>
    </rPh>
    <phoneticPr fontId="2"/>
  </si>
  <si>
    <t>FR18062403N</t>
    <phoneticPr fontId="2"/>
  </si>
  <si>
    <t>善明DECS更新工事（Ⅰ期Step1 ｿﾌﾄ費）</t>
    <rPh sb="0" eb="1">
      <t>ゼン</t>
    </rPh>
    <rPh sb="1" eb="2">
      <t>ミョウ</t>
    </rPh>
    <rPh sb="6" eb="8">
      <t>コウシン</t>
    </rPh>
    <rPh sb="8" eb="10">
      <t>コウジ</t>
    </rPh>
    <rPh sb="22" eb="23">
      <t>ヒ</t>
    </rPh>
    <phoneticPr fontId="2"/>
  </si>
  <si>
    <t>既設システム調査費</t>
    <rPh sb="0" eb="2">
      <t>キセツ</t>
    </rPh>
    <rPh sb="6" eb="8">
      <t>チョウサ</t>
    </rPh>
    <rPh sb="8" eb="9">
      <t>ヒ</t>
    </rPh>
    <phoneticPr fontId="2"/>
  </si>
  <si>
    <t>ＲＳＴ-5ソフト費</t>
    <rPh sb="8" eb="9">
      <t>ヒ</t>
    </rPh>
    <phoneticPr fontId="2"/>
  </si>
  <si>
    <t>ＲＳＴ-6ソフト費</t>
    <rPh sb="8" eb="9">
      <t>ヒ</t>
    </rPh>
    <phoneticPr fontId="2"/>
  </si>
  <si>
    <t>ＲＳＴ-10ソフト費</t>
    <rPh sb="9" eb="10">
      <t>ヒ</t>
    </rPh>
    <phoneticPr fontId="2"/>
  </si>
  <si>
    <t>AMソフト費</t>
    <rPh sb="5" eb="6">
      <t>ヒ</t>
    </rPh>
    <phoneticPr fontId="2"/>
  </si>
  <si>
    <r>
      <t>R</t>
    </r>
    <r>
      <rPr>
        <sz val="11"/>
        <rFont val="ＭＳ Ｐゴシック"/>
        <family val="3"/>
        <charset val="128"/>
      </rPr>
      <t>STソフト共通費</t>
    </r>
    <rPh sb="6" eb="8">
      <t>キョウツウ</t>
    </rPh>
    <rPh sb="8" eb="9">
      <t>ヒ</t>
    </rPh>
    <phoneticPr fontId="2"/>
  </si>
  <si>
    <t>アプリケーションウェア費</t>
    <rPh sb="11" eb="12">
      <t>ヒ</t>
    </rPh>
    <phoneticPr fontId="2"/>
  </si>
  <si>
    <t>システムエンジニアリング費</t>
    <rPh sb="12" eb="13">
      <t>ヒ</t>
    </rPh>
    <phoneticPr fontId="2"/>
  </si>
  <si>
    <t>≪内訳≫</t>
    <rPh sb="1" eb="3">
      <t>ウチワケ</t>
    </rPh>
    <phoneticPr fontId="2"/>
  </si>
  <si>
    <t>RST-5ソフト費</t>
    <rPh sb="8" eb="9">
      <t>ヒ</t>
    </rPh>
    <phoneticPr fontId="2"/>
  </si>
  <si>
    <t>ソフトウェア設計製作費</t>
    <rPh sb="6" eb="8">
      <t>セッケイ</t>
    </rPh>
    <rPh sb="8" eb="10">
      <t>セイサク</t>
    </rPh>
    <rPh sb="10" eb="11">
      <t>ヒ</t>
    </rPh>
    <phoneticPr fontId="2"/>
  </si>
  <si>
    <t>エンジニアリング費</t>
    <rPh sb="8" eb="9">
      <t>ヒ</t>
    </rPh>
    <phoneticPr fontId="2"/>
  </si>
  <si>
    <t>RST-6ソフト費</t>
    <rPh sb="8" eb="9">
      <t>ヒ</t>
    </rPh>
    <phoneticPr fontId="2"/>
  </si>
  <si>
    <t>RST-10ソフト費</t>
    <rPh sb="9" eb="10">
      <t>ヒ</t>
    </rPh>
    <phoneticPr fontId="2"/>
  </si>
  <si>
    <t>RSTソフト共通費</t>
    <rPh sb="6" eb="8">
      <t>キョウツウ</t>
    </rPh>
    <rPh sb="8" eb="9">
      <t>ヒ</t>
    </rPh>
    <phoneticPr fontId="2"/>
  </si>
  <si>
    <t>現地調整費</t>
    <rPh sb="0" eb="2">
      <t>ゲンチ</t>
    </rPh>
    <rPh sb="2" eb="4">
      <t>チョウセイ</t>
    </rPh>
    <rPh sb="4" eb="5">
      <t>ヒ</t>
    </rPh>
    <phoneticPr fontId="2"/>
  </si>
  <si>
    <t>ステージング費</t>
    <rPh sb="6" eb="7">
      <t>ヒ</t>
    </rPh>
    <phoneticPr fontId="2"/>
  </si>
  <si>
    <t>合計</t>
    <rPh sb="0" eb="2">
      <t>ゴウケイ</t>
    </rPh>
    <phoneticPr fontId="2"/>
  </si>
  <si>
    <t>RSTソフト</t>
    <phoneticPr fontId="2"/>
  </si>
  <si>
    <t>RST部品</t>
    <rPh sb="3" eb="5">
      <t>ブヒン</t>
    </rPh>
    <phoneticPr fontId="2"/>
  </si>
  <si>
    <t>通信</t>
    <rPh sb="0" eb="2">
      <t>ツウシン</t>
    </rPh>
    <phoneticPr fontId="2"/>
  </si>
  <si>
    <t>RST工事費</t>
    <rPh sb="3" eb="5">
      <t>コウジ</t>
    </rPh>
    <rPh sb="5" eb="6">
      <t>ヒ</t>
    </rPh>
    <phoneticPr fontId="2"/>
  </si>
  <si>
    <t>監視装置</t>
    <rPh sb="0" eb="2">
      <t>カンシ</t>
    </rPh>
    <rPh sb="2" eb="4">
      <t>ソウチ</t>
    </rPh>
    <phoneticPr fontId="2"/>
  </si>
  <si>
    <t>監視装置ソフト</t>
    <rPh sb="0" eb="2">
      <t>カンシ</t>
    </rPh>
    <rPh sb="2" eb="4">
      <t>ソウチ</t>
    </rPh>
    <phoneticPr fontId="2"/>
  </si>
  <si>
    <t>解析費</t>
    <rPh sb="0" eb="2">
      <t>カイセキ</t>
    </rPh>
    <rPh sb="2" eb="3">
      <t>ヒ</t>
    </rPh>
    <phoneticPr fontId="2"/>
  </si>
  <si>
    <t>ﾒｰﾙ№</t>
  </si>
  <si>
    <t>〒　7040</t>
    <phoneticPr fontId="2"/>
  </si>
  <si>
    <t>部・課</t>
  </si>
  <si>
    <t>デンソーファシリティーズ</t>
  </si>
  <si>
    <t>係・班</t>
  </si>
  <si>
    <t>幸田動力センター御中</t>
    <phoneticPr fontId="2"/>
  </si>
  <si>
    <t>氏名</t>
  </si>
  <si>
    <t>清水C長　様</t>
    <rPh sb="0" eb="2">
      <t>シミズ</t>
    </rPh>
    <rPh sb="3" eb="4">
      <t>チョウ</t>
    </rPh>
    <phoneticPr fontId="2"/>
  </si>
  <si>
    <t>単価：千円</t>
  </si>
  <si>
    <t>№</t>
  </si>
  <si>
    <t>項　　　　　　目</t>
  </si>
  <si>
    <t>数　量</t>
  </si>
  <si>
    <t>単  価</t>
  </si>
  <si>
    <t>金  額</t>
  </si>
  <si>
    <t>特　　　記</t>
  </si>
  <si>
    <t>通信工事</t>
    <rPh sb="0" eb="2">
      <t>ツウシン</t>
    </rPh>
    <rPh sb="2" eb="4">
      <t>コウジ</t>
    </rPh>
    <phoneticPr fontId="2"/>
  </si>
  <si>
    <t>工事管理費</t>
    <rPh sb="0" eb="2">
      <t>コウジ</t>
    </rPh>
    <rPh sb="2" eb="5">
      <t>カンリヒ</t>
    </rPh>
    <phoneticPr fontId="2"/>
  </si>
  <si>
    <t>合計</t>
    <rPh sb="0" eb="2">
      <t>ゴウケイ</t>
    </rPh>
    <phoneticPr fontId="2"/>
  </si>
  <si>
    <t>ＲＳＴ更新ソフト費</t>
    <rPh sb="3" eb="5">
      <t>コウシン</t>
    </rPh>
    <rPh sb="8" eb="9">
      <t>ヒ</t>
    </rPh>
    <phoneticPr fontId="40"/>
  </si>
  <si>
    <t>MＳＴ更新ソフト費</t>
    <rPh sb="3" eb="5">
      <t>コウシン</t>
    </rPh>
    <rPh sb="8" eb="9">
      <t>ヒ</t>
    </rPh>
    <phoneticPr fontId="40"/>
  </si>
  <si>
    <t>監視装置</t>
    <rPh sb="0" eb="2">
      <t>カンシ</t>
    </rPh>
    <rPh sb="2" eb="4">
      <t>ソウチ</t>
    </rPh>
    <phoneticPr fontId="2"/>
  </si>
  <si>
    <t>監視ソフト</t>
    <rPh sb="0" eb="2">
      <t>カンシ</t>
    </rPh>
    <phoneticPr fontId="2"/>
  </si>
  <si>
    <t>LSTPLC</t>
    <phoneticPr fontId="2"/>
  </si>
  <si>
    <t>PLC工事</t>
    <rPh sb="3" eb="5">
      <t>コウジ</t>
    </rPh>
    <phoneticPr fontId="2"/>
  </si>
  <si>
    <t>PLCソフト</t>
    <phoneticPr fontId="2"/>
  </si>
  <si>
    <t>原動用MST更新工事</t>
    <rPh sb="0" eb="2">
      <t>ゲンドウ</t>
    </rPh>
    <rPh sb="2" eb="3">
      <t>ヨウ</t>
    </rPh>
    <rPh sb="6" eb="8">
      <t>コウシン</t>
    </rPh>
    <rPh sb="8" eb="10">
      <t>コウジ</t>
    </rPh>
    <phoneticPr fontId="40"/>
  </si>
  <si>
    <t>製造部用MST更新工事</t>
    <rPh sb="0" eb="2">
      <t>セイゾウ</t>
    </rPh>
    <rPh sb="2" eb="3">
      <t>ブ</t>
    </rPh>
    <rPh sb="3" eb="4">
      <t>ヨウ</t>
    </rPh>
    <rPh sb="7" eb="9">
      <t>コウシン</t>
    </rPh>
    <rPh sb="9" eb="11">
      <t>コウジ</t>
    </rPh>
    <phoneticPr fontId="40"/>
  </si>
  <si>
    <t>LST改造工事</t>
    <rPh sb="3" eb="5">
      <t>カイゾウ</t>
    </rPh>
    <rPh sb="5" eb="7">
      <t>コウジ</t>
    </rPh>
    <phoneticPr fontId="40"/>
  </si>
  <si>
    <t>PLC更新工事</t>
    <rPh sb="3" eb="5">
      <t>コウシン</t>
    </rPh>
    <rPh sb="5" eb="7">
      <t>コウジ</t>
    </rPh>
    <phoneticPr fontId="40"/>
  </si>
  <si>
    <t>ROS改造工事</t>
    <rPh sb="3" eb="5">
      <t>カイゾウ</t>
    </rPh>
    <rPh sb="5" eb="7">
      <t>コウジ</t>
    </rPh>
    <phoneticPr fontId="40"/>
  </si>
  <si>
    <t>監視室工事部材費</t>
    <rPh sb="0" eb="2">
      <t>カンシ</t>
    </rPh>
    <rPh sb="2" eb="3">
      <t>シツ</t>
    </rPh>
    <rPh sb="3" eb="5">
      <t>コウジ</t>
    </rPh>
    <rPh sb="5" eb="7">
      <t>ブザイ</t>
    </rPh>
    <rPh sb="7" eb="8">
      <t>ヒ</t>
    </rPh>
    <phoneticPr fontId="40"/>
  </si>
  <si>
    <t>信号配線工事</t>
    <rPh sb="0" eb="2">
      <t>シンゴウ</t>
    </rPh>
    <rPh sb="2" eb="4">
      <t>ハイセン</t>
    </rPh>
    <rPh sb="4" eb="6">
      <t>コウジ</t>
    </rPh>
    <phoneticPr fontId="40"/>
  </si>
  <si>
    <t>解析</t>
    <rPh sb="0" eb="2">
      <t>カイセキ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</si>
</sst>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@&quot;御&quot;&quot;中&quot;"/>
    <numFmt numFmtId="177" formatCode="##,###,###\ &quot;円也&quot;"/>
    <numFmt numFmtId="178" formatCode="##&quot;.&quot;"/>
    <numFmt numFmtId="179" formatCode="#,###;&quot;▲ &quot;#,###"/>
    <numFmt numFmtId="180" formatCode="0_);[Red]\(0\)"/>
    <numFmt numFmtId="181" formatCode="#,##0_);\(#,##0\)"/>
    <numFmt numFmtId="182" formatCode="#,##0_ ;[Red]\-#,##0\ "/>
    <numFmt numFmtId="183" formatCode="0.00_ "/>
    <numFmt numFmtId="184" formatCode="0.0_);[Red]\(0.0\)"/>
    <numFmt numFmtId="185" formatCode="0.00_);[Red]\(0.00\)"/>
    <numFmt numFmtId="186" formatCode="#,##0_ "/>
    <numFmt numFmtId="187" formatCode="_(* #,##0_);_(* \(#,##0\);_(* &quot;-&quot;_);_(@_)"/>
  </numFmts>
  <fonts count="4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22"/>
      <name val="ＭＳ Ｐゴシック"/>
      <family val="3"/>
      <charset val="128"/>
    </font>
    <font>
      <sz val="6"/>
      <name val="明朝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0.5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name val="明朝"/>
      <family val="3"/>
      <charset val="128"/>
    </font>
    <font>
      <sz val="10.5"/>
      <name val="ＭＳ ゴシック"/>
      <family val="3"/>
      <charset val="128"/>
    </font>
    <font>
      <sz val="12"/>
      <name val="ＭＳ Ｐゴシック"/>
      <family val="3"/>
      <charset val="128"/>
    </font>
    <font>
      <sz val="10"/>
      <color indexed="12"/>
      <name val="明朝"/>
      <family val="3"/>
      <charset val="128"/>
    </font>
    <font>
      <sz val="12"/>
      <color indexed="8"/>
      <name val="ＭＳ Ｐゴシック"/>
      <family val="3"/>
      <charset val="128"/>
    </font>
    <font>
      <b/>
      <sz val="24"/>
      <name val="ＭＳ Ｐゴシック"/>
      <family val="3"/>
      <charset val="128"/>
    </font>
    <font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color indexed="8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1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indexed="81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6"/>
      <color rgb="FFFF0000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4"/>
      <color rgb="FFFF0000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HG丸ｺﾞｼｯｸM-PRO"/>
      <family val="3"/>
      <charset val="128"/>
    </font>
    <font>
      <sz val="9"/>
      <name val="HG丸ｺﾞｼｯｸM-PRO"/>
      <family val="3"/>
      <charset val="128"/>
    </font>
    <font>
      <sz val="6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2"/>
      <name val="HG丸ｺﾞｼｯｸM-PRO"/>
      <family val="3"/>
      <charset val="128"/>
    </font>
    <font>
      <sz val="1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6"/>
        <bgColor indexed="31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38" fontId="1" fillId="0" borderId="0" applyFont="0" applyFill="0" applyBorder="0" applyAlignment="0" applyProtection="0"/>
    <xf numFmtId="187" fontId="22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53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38" fontId="9" fillId="0" borderId="0" xfId="1" applyFont="1" applyAlignment="1">
      <alignment vertical="center"/>
    </xf>
    <xf numFmtId="38" fontId="1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38" fontId="1" fillId="0" borderId="0" xfId="1" applyFont="1" applyBorder="1" applyAlignment="1">
      <alignment vertical="center"/>
    </xf>
    <xf numFmtId="38" fontId="5" fillId="0" borderId="0" xfId="1" applyFont="1" applyBorder="1" applyAlignment="1">
      <alignment horizontal="left" vertical="center"/>
    </xf>
    <xf numFmtId="38" fontId="12" fillId="0" borderId="0" xfId="1" applyFont="1" applyFill="1" applyBorder="1" applyAlignment="1">
      <alignment vertical="center"/>
    </xf>
    <xf numFmtId="183" fontId="1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/>
    <xf numFmtId="0" fontId="9" fillId="0" borderId="0" xfId="0" applyFont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38" fontId="1" fillId="0" borderId="0" xfId="1" applyFont="1" applyFill="1" applyBorder="1" applyAlignment="1">
      <alignment horizontal="left" vertical="top"/>
    </xf>
    <xf numFmtId="0" fontId="11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10" fontId="16" fillId="2" borderId="4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0" fontId="11" fillId="0" borderId="11" xfId="0" applyNumberFormat="1" applyFont="1" applyFill="1" applyBorder="1" applyAlignment="1">
      <alignment horizontal="center" vertical="center"/>
    </xf>
    <xf numFmtId="178" fontId="13" fillId="0" borderId="10" xfId="0" applyNumberFormat="1" applyFont="1" applyFill="1" applyBorder="1" applyAlignment="1">
      <alignment horizontal="left" vertical="center"/>
    </xf>
    <xf numFmtId="184" fontId="13" fillId="0" borderId="10" xfId="0" applyNumberFormat="1" applyFont="1" applyFill="1" applyBorder="1" applyAlignment="1">
      <alignment horizontal="right" vertical="center"/>
    </xf>
    <xf numFmtId="180" fontId="13" fillId="0" borderId="15" xfId="0" applyNumberFormat="1" applyFont="1" applyFill="1" applyBorder="1" applyAlignment="1">
      <alignment horizontal="center" vertical="center"/>
    </xf>
    <xf numFmtId="38" fontId="13" fillId="0" borderId="9" xfId="1" applyFont="1" applyFill="1" applyBorder="1" applyAlignment="1">
      <alignment vertical="center"/>
    </xf>
    <xf numFmtId="184" fontId="13" fillId="0" borderId="16" xfId="0" applyNumberFormat="1" applyFont="1" applyFill="1" applyBorder="1" applyAlignment="1">
      <alignment horizontal="right" vertical="center"/>
    </xf>
    <xf numFmtId="38" fontId="13" fillId="0" borderId="10" xfId="1" applyFont="1" applyFill="1" applyBorder="1" applyAlignment="1">
      <alignment vertical="center"/>
    </xf>
    <xf numFmtId="38" fontId="13" fillId="0" borderId="17" xfId="1" applyFont="1" applyFill="1" applyBorder="1" applyAlignment="1">
      <alignment vertical="center"/>
    </xf>
    <xf numFmtId="178" fontId="13" fillId="0" borderId="4" xfId="0" applyNumberFormat="1" applyFont="1" applyFill="1" applyBorder="1" applyAlignment="1">
      <alignment horizontal="center" vertical="center"/>
    </xf>
    <xf numFmtId="178" fontId="13" fillId="0" borderId="4" xfId="0" applyNumberFormat="1" applyFont="1" applyFill="1" applyBorder="1" applyAlignment="1">
      <alignment horizontal="left" vertical="center"/>
    </xf>
    <xf numFmtId="184" fontId="13" fillId="0" borderId="4" xfId="0" applyNumberFormat="1" applyFont="1" applyFill="1" applyBorder="1" applyAlignment="1">
      <alignment horizontal="right" vertical="center"/>
    </xf>
    <xf numFmtId="178" fontId="13" fillId="0" borderId="9" xfId="0" applyNumberFormat="1" applyFont="1" applyFill="1" applyBorder="1" applyAlignment="1">
      <alignment horizontal="left" vertical="center"/>
    </xf>
    <xf numFmtId="184" fontId="20" fillId="3" borderId="4" xfId="1" applyNumberFormat="1" applyFont="1" applyFill="1" applyBorder="1" applyAlignment="1">
      <alignment horizontal="right" vertical="center"/>
    </xf>
    <xf numFmtId="180" fontId="20" fillId="3" borderId="11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184" fontId="20" fillId="3" borderId="18" xfId="1" applyNumberFormat="1" applyFont="1" applyFill="1" applyBorder="1" applyAlignment="1">
      <alignment horizontal="right" vertical="center"/>
    </xf>
    <xf numFmtId="38" fontId="20" fillId="3" borderId="19" xfId="1" applyFont="1" applyFill="1" applyBorder="1" applyAlignment="1">
      <alignment vertical="center"/>
    </xf>
    <xf numFmtId="178" fontId="13" fillId="0" borderId="3" xfId="0" applyNumberFormat="1" applyFont="1" applyFill="1" applyBorder="1" applyAlignment="1">
      <alignment horizontal="left" vertical="center"/>
    </xf>
    <xf numFmtId="180" fontId="13" fillId="0" borderId="4" xfId="0" applyNumberFormat="1" applyFont="1" applyFill="1" applyBorder="1" applyAlignment="1">
      <alignment horizontal="right" vertical="center"/>
    </xf>
    <xf numFmtId="180" fontId="13" fillId="0" borderId="11" xfId="0" applyNumberFormat="1" applyFont="1" applyFill="1" applyBorder="1" applyAlignment="1">
      <alignment horizontal="center" vertical="center"/>
    </xf>
    <xf numFmtId="180" fontId="13" fillId="0" borderId="18" xfId="0" applyNumberFormat="1" applyFont="1" applyFill="1" applyBorder="1" applyAlignment="1">
      <alignment horizontal="right" vertical="center"/>
    </xf>
    <xf numFmtId="178" fontId="13" fillId="0" borderId="11" xfId="0" applyNumberFormat="1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center" vertical="center"/>
    </xf>
    <xf numFmtId="180" fontId="20" fillId="3" borderId="4" xfId="0" applyNumberFormat="1" applyFont="1" applyFill="1" applyBorder="1" applyAlignment="1">
      <alignment horizontal="center" vertical="center"/>
    </xf>
    <xf numFmtId="180" fontId="20" fillId="3" borderId="18" xfId="0" applyNumberFormat="1" applyFont="1" applyFill="1" applyBorder="1" applyAlignment="1">
      <alignment horizontal="center" vertical="center"/>
    </xf>
    <xf numFmtId="38" fontId="13" fillId="0" borderId="2" xfId="1" applyFont="1" applyFill="1" applyBorder="1" applyAlignment="1">
      <alignment vertical="center"/>
    </xf>
    <xf numFmtId="38" fontId="13" fillId="0" borderId="19" xfId="1" applyFont="1" applyFill="1" applyBorder="1" applyAlignment="1">
      <alignment vertical="center"/>
    </xf>
    <xf numFmtId="180" fontId="13" fillId="0" borderId="4" xfId="0" applyNumberFormat="1" applyFont="1" applyFill="1" applyBorder="1" applyAlignment="1">
      <alignment vertical="center"/>
    </xf>
    <xf numFmtId="180" fontId="13" fillId="0" borderId="18" xfId="0" applyNumberFormat="1" applyFont="1" applyFill="1" applyBorder="1" applyAlignment="1">
      <alignment vertical="center"/>
    </xf>
    <xf numFmtId="179" fontId="20" fillId="2" borderId="4" xfId="1" applyNumberFormat="1" applyFont="1" applyFill="1" applyBorder="1" applyAlignment="1">
      <alignment horizontal="center" vertical="center"/>
    </xf>
    <xf numFmtId="179" fontId="20" fillId="2" borderId="18" xfId="1" applyNumberFormat="1" applyFont="1" applyFill="1" applyBorder="1" applyAlignment="1">
      <alignment horizontal="center" vertical="center"/>
    </xf>
    <xf numFmtId="38" fontId="20" fillId="2" borderId="19" xfId="1" applyFont="1" applyFill="1" applyBorder="1" applyAlignment="1">
      <alignment vertical="center"/>
    </xf>
    <xf numFmtId="178" fontId="21" fillId="0" borderId="4" xfId="0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vertical="center"/>
    </xf>
    <xf numFmtId="179" fontId="22" fillId="0" borderId="2" xfId="1" applyNumberFormat="1" applyFont="1" applyFill="1" applyBorder="1" applyAlignment="1">
      <alignment horizontal="center" vertical="center"/>
    </xf>
    <xf numFmtId="180" fontId="22" fillId="0" borderId="20" xfId="0" applyNumberFormat="1" applyFont="1" applyFill="1" applyBorder="1" applyAlignment="1">
      <alignment horizontal="center" vertical="center"/>
    </xf>
    <xf numFmtId="38" fontId="13" fillId="0" borderId="21" xfId="1" applyFont="1" applyFill="1" applyBorder="1" applyAlignment="1">
      <alignment horizontal="center" vertical="center"/>
    </xf>
    <xf numFmtId="38" fontId="13" fillId="0" borderId="4" xfId="1" applyFont="1" applyFill="1" applyBorder="1" applyAlignment="1">
      <alignment horizontal="center" vertical="center"/>
    </xf>
    <xf numFmtId="38" fontId="13" fillId="0" borderId="11" xfId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right" vertical="center"/>
    </xf>
    <xf numFmtId="179" fontId="22" fillId="0" borderId="2" xfId="0" applyNumberFormat="1" applyFont="1" applyFill="1" applyBorder="1" applyAlignment="1">
      <alignment horizontal="center" vertical="center"/>
    </xf>
    <xf numFmtId="3" fontId="20" fillId="2" borderId="19" xfId="1" applyNumberFormat="1" applyFont="1" applyFill="1" applyBorder="1" applyAlignment="1">
      <alignment vertical="center"/>
    </xf>
    <xf numFmtId="178" fontId="13" fillId="0" borderId="2" xfId="0" applyNumberFormat="1" applyFont="1" applyFill="1" applyBorder="1" applyAlignment="1" applyProtection="1">
      <alignment horizontal="center" vertical="center"/>
      <protection locked="0"/>
    </xf>
    <xf numFmtId="178" fontId="13" fillId="0" borderId="2" xfId="0" applyNumberFormat="1" applyFont="1" applyFill="1" applyBorder="1" applyAlignment="1" applyProtection="1">
      <alignment horizontal="left" vertical="center"/>
      <protection locked="0"/>
    </xf>
    <xf numFmtId="185" fontId="13" fillId="3" borderId="4" xfId="0" applyNumberFormat="1" applyFont="1" applyFill="1" applyBorder="1" applyAlignment="1" applyProtection="1">
      <alignment vertical="center"/>
    </xf>
    <xf numFmtId="180" fontId="13" fillId="3" borderId="11" xfId="0" applyNumberFormat="1" applyFont="1" applyFill="1" applyBorder="1" applyAlignment="1" applyProtection="1">
      <alignment horizontal="center" vertical="center"/>
    </xf>
    <xf numFmtId="185" fontId="13" fillId="0" borderId="18" xfId="0" applyNumberFormat="1" applyFont="1" applyFill="1" applyBorder="1" applyAlignment="1" applyProtection="1">
      <alignment vertical="center"/>
      <protection locked="0"/>
    </xf>
    <xf numFmtId="180" fontId="13" fillId="0" borderId="11" xfId="0" applyNumberFormat="1" applyFont="1" applyFill="1" applyBorder="1" applyAlignment="1" applyProtection="1">
      <alignment horizontal="center" vertical="center"/>
      <protection locked="0"/>
    </xf>
    <xf numFmtId="179" fontId="13" fillId="0" borderId="4" xfId="1" applyNumberFormat="1" applyFont="1" applyFill="1" applyBorder="1" applyAlignment="1" applyProtection="1">
      <alignment horizontal="center" vertical="center"/>
      <protection locked="0"/>
    </xf>
    <xf numFmtId="179" fontId="20" fillId="2" borderId="4" xfId="1" applyNumberFormat="1" applyFont="1" applyFill="1" applyBorder="1" applyAlignment="1" applyProtection="1">
      <alignment horizontal="center" vertical="center"/>
      <protection locked="0"/>
    </xf>
    <xf numFmtId="179" fontId="20" fillId="2" borderId="18" xfId="1" applyNumberFormat="1" applyFont="1" applyFill="1" applyBorder="1" applyAlignment="1" applyProtection="1">
      <alignment horizontal="center" vertical="center"/>
      <protection locked="0"/>
    </xf>
    <xf numFmtId="38" fontId="20" fillId="2" borderId="19" xfId="1" applyFont="1" applyFill="1" applyBorder="1" applyAlignment="1" applyProtection="1">
      <alignment vertical="center"/>
      <protection locked="0"/>
    </xf>
    <xf numFmtId="38" fontId="13" fillId="0" borderId="19" xfId="1" applyFont="1" applyFill="1" applyBorder="1" applyAlignment="1" applyProtection="1">
      <alignment horizontal="right" vertical="center"/>
    </xf>
    <xf numFmtId="0" fontId="20" fillId="3" borderId="22" xfId="0" applyFont="1" applyFill="1" applyBorder="1" applyAlignment="1" applyProtection="1">
      <alignment horizontal="center" vertical="center"/>
      <protection locked="0"/>
    </xf>
    <xf numFmtId="0" fontId="20" fillId="3" borderId="23" xfId="0" applyFont="1" applyFill="1" applyBorder="1" applyAlignment="1" applyProtection="1">
      <alignment horizontal="center" vertical="center"/>
      <protection locked="0"/>
    </xf>
    <xf numFmtId="0" fontId="20" fillId="3" borderId="13" xfId="0" applyFont="1" applyFill="1" applyBorder="1" applyAlignment="1" applyProtection="1">
      <alignment horizontal="center" vertical="center" wrapText="1"/>
      <protection locked="0"/>
    </xf>
    <xf numFmtId="38" fontId="20" fillId="3" borderId="24" xfId="1" applyFont="1" applyFill="1" applyBorder="1" applyAlignment="1" applyProtection="1">
      <alignment horizontal="center" vertical="center" wrapText="1"/>
      <protection locked="0"/>
    </xf>
    <xf numFmtId="10" fontId="11" fillId="0" borderId="10" xfId="1" applyNumberFormat="1" applyFont="1" applyFill="1" applyBorder="1" applyAlignment="1" applyProtection="1">
      <alignment horizontal="center" vertical="center"/>
      <protection locked="0"/>
    </xf>
    <xf numFmtId="10" fontId="11" fillId="2" borderId="10" xfId="1" applyNumberFormat="1" applyFont="1" applyFill="1" applyBorder="1" applyAlignment="1" applyProtection="1">
      <alignment horizontal="center" vertical="center"/>
      <protection locked="0"/>
    </xf>
    <xf numFmtId="10" fontId="11" fillId="0" borderId="4" xfId="1" applyNumberFormat="1" applyFont="1" applyFill="1" applyBorder="1" applyAlignment="1">
      <alignment vertical="center"/>
    </xf>
    <xf numFmtId="10" fontId="11" fillId="3" borderId="4" xfId="1" applyNumberFormat="1" applyFont="1" applyFill="1" applyBorder="1" applyAlignment="1">
      <alignment vertical="center"/>
    </xf>
    <xf numFmtId="10" fontId="11" fillId="0" borderId="10" xfId="1" applyNumberFormat="1" applyFont="1" applyFill="1" applyBorder="1" applyAlignment="1">
      <alignment vertical="center"/>
    </xf>
    <xf numFmtId="10" fontId="11" fillId="0" borderId="8" xfId="1" applyNumberFormat="1" applyFont="1" applyFill="1" applyBorder="1" applyAlignment="1">
      <alignment vertical="center"/>
    </xf>
    <xf numFmtId="10" fontId="11" fillId="0" borderId="4" xfId="1" applyNumberFormat="1" applyFont="1" applyFill="1" applyBorder="1" applyAlignment="1" applyProtection="1">
      <alignment horizontal="center" vertical="center"/>
      <protection locked="0"/>
    </xf>
    <xf numFmtId="10" fontId="11" fillId="2" borderId="4" xfId="1" applyNumberFormat="1" applyFont="1" applyFill="1" applyBorder="1" applyAlignment="1">
      <alignment vertical="center"/>
    </xf>
    <xf numFmtId="10" fontId="11" fillId="3" borderId="10" xfId="1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distributed"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38" fontId="16" fillId="0" borderId="19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38" fontId="11" fillId="0" borderId="2" xfId="1" applyFont="1" applyFill="1" applyBorder="1" applyAlignment="1">
      <alignment horizontal="right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38" fontId="25" fillId="0" borderId="1" xfId="1" applyFont="1" applyBorder="1" applyAlignment="1" applyProtection="1">
      <alignment horizontal="right"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horizontal="centerContinuous" vertical="center"/>
    </xf>
    <xf numFmtId="0" fontId="1" fillId="0" borderId="0" xfId="0" applyFont="1" applyBorder="1" applyAlignment="1" applyProtection="1">
      <alignment vertical="center"/>
    </xf>
    <xf numFmtId="0" fontId="5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</xf>
    <xf numFmtId="176" fontId="6" fillId="0" borderId="1" xfId="0" applyNumberFormat="1" applyFont="1" applyBorder="1" applyAlignment="1" applyProtection="1">
      <alignment horizontal="left" vertical="center"/>
    </xf>
    <xf numFmtId="0" fontId="1" fillId="0" borderId="1" xfId="0" applyFont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Continuous" vertical="center"/>
    </xf>
    <xf numFmtId="177" fontId="6" fillId="0" borderId="1" xfId="0" applyNumberFormat="1" applyFont="1" applyBorder="1" applyAlignment="1" applyProtection="1">
      <alignment horizontal="left" vertical="center"/>
    </xf>
    <xf numFmtId="177" fontId="1" fillId="0" borderId="0" xfId="0" applyNumberFormat="1" applyFont="1" applyAlignment="1" applyProtection="1">
      <alignment horizontal="left" vertical="center"/>
    </xf>
    <xf numFmtId="0" fontId="6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/>
    </xf>
    <xf numFmtId="0" fontId="1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distributed" vertical="center"/>
    </xf>
    <xf numFmtId="0" fontId="1" fillId="0" borderId="0" xfId="0" applyFont="1" applyAlignment="1" applyProtection="1">
      <alignment horizontal="right" vertical="center"/>
    </xf>
    <xf numFmtId="0" fontId="7" fillId="0" borderId="0" xfId="0" applyFont="1" applyBorder="1" applyAlignment="1" applyProtection="1">
      <alignment horizontal="distributed" vertical="center"/>
    </xf>
    <xf numFmtId="31" fontId="7" fillId="0" borderId="0" xfId="0" applyNumberFormat="1" applyFont="1" applyBorder="1" applyAlignment="1" applyProtection="1">
      <alignment vertical="center"/>
    </xf>
    <xf numFmtId="0" fontId="7" fillId="0" borderId="0" xfId="0" applyFont="1" applyAlignment="1" applyProtection="1">
      <alignment horizontal="left" vertical="center"/>
    </xf>
    <xf numFmtId="0" fontId="24" fillId="0" borderId="0" xfId="0" applyFont="1" applyBorder="1" applyAlignment="1" applyProtection="1"/>
    <xf numFmtId="0" fontId="24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vertical="center"/>
    </xf>
    <xf numFmtId="0" fontId="24" fillId="0" borderId="1" xfId="0" applyFont="1" applyBorder="1" applyAlignment="1" applyProtection="1">
      <alignment vertical="top"/>
    </xf>
    <xf numFmtId="0" fontId="24" fillId="0" borderId="1" xfId="0" applyFont="1" applyBorder="1" applyAlignment="1" applyProtection="1">
      <alignment vertical="center"/>
    </xf>
    <xf numFmtId="0" fontId="25" fillId="0" borderId="1" xfId="0" applyFont="1" applyBorder="1" applyAlignment="1" applyProtection="1">
      <alignment vertical="center"/>
    </xf>
    <xf numFmtId="0" fontId="24" fillId="0" borderId="0" xfId="0" applyFont="1" applyAlignment="1" applyProtection="1">
      <alignment vertical="top"/>
    </xf>
    <xf numFmtId="0" fontId="0" fillId="0" borderId="1" xfId="0" applyFont="1" applyBorder="1" applyAlignment="1" applyProtection="1">
      <alignment horizontal="right" vertical="center"/>
    </xf>
    <xf numFmtId="0" fontId="1" fillId="0" borderId="2" xfId="0" applyFont="1" applyBorder="1" applyAlignment="1" applyProtection="1">
      <alignment horizontal="centerContinuous" vertical="center"/>
    </xf>
    <xf numFmtId="0" fontId="1" fillId="0" borderId="3" xfId="0" applyFont="1" applyBorder="1" applyAlignment="1" applyProtection="1">
      <alignment horizontal="centerContinuous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178" fontId="1" fillId="0" borderId="5" xfId="0" applyNumberFormat="1" applyFont="1" applyBorder="1" applyAlignment="1" applyProtection="1">
      <alignment horizontal="right" vertical="center"/>
    </xf>
    <xf numFmtId="181" fontId="1" fillId="0" borderId="5" xfId="1" applyNumberFormat="1" applyFont="1" applyBorder="1" applyAlignment="1" applyProtection="1">
      <alignment horizontal="right" vertical="center"/>
    </xf>
    <xf numFmtId="178" fontId="1" fillId="0" borderId="7" xfId="0" applyNumberFormat="1" applyFont="1" applyBorder="1" applyAlignment="1" applyProtection="1">
      <alignment horizontal="right" vertical="center"/>
    </xf>
    <xf numFmtId="180" fontId="1" fillId="0" borderId="0" xfId="0" applyNumberFormat="1" applyFont="1" applyBorder="1" applyAlignment="1" applyProtection="1">
      <alignment horizontal="right" vertical="center"/>
    </xf>
    <xf numFmtId="179" fontId="1" fillId="0" borderId="7" xfId="0" applyNumberFormat="1" applyFont="1" applyBorder="1" applyAlignment="1" applyProtection="1">
      <alignment horizontal="center" vertical="center"/>
    </xf>
    <xf numFmtId="181" fontId="1" fillId="0" borderId="7" xfId="1" applyNumberFormat="1" applyFont="1" applyBorder="1" applyAlignment="1" applyProtection="1">
      <alignment horizontal="right" vertical="center"/>
    </xf>
    <xf numFmtId="38" fontId="1" fillId="0" borderId="8" xfId="1" applyFont="1" applyBorder="1" applyAlignment="1" applyProtection="1">
      <alignment vertical="center"/>
    </xf>
    <xf numFmtId="180" fontId="1" fillId="0" borderId="7" xfId="0" applyNumberFormat="1" applyFont="1" applyBorder="1" applyAlignment="1" applyProtection="1">
      <alignment horizontal="right" vertical="center"/>
    </xf>
    <xf numFmtId="178" fontId="1" fillId="0" borderId="9" xfId="0" applyNumberFormat="1" applyFont="1" applyBorder="1" applyAlignment="1" applyProtection="1">
      <alignment horizontal="right" vertical="center"/>
    </xf>
    <xf numFmtId="179" fontId="1" fillId="0" borderId="9" xfId="0" applyNumberFormat="1" applyFont="1" applyBorder="1" applyAlignment="1" applyProtection="1">
      <alignment horizontal="center" vertical="center"/>
    </xf>
    <xf numFmtId="181" fontId="1" fillId="0" borderId="9" xfId="1" applyNumberFormat="1" applyFont="1" applyBorder="1" applyAlignment="1" applyProtection="1">
      <alignment horizontal="right" vertical="center"/>
    </xf>
    <xf numFmtId="178" fontId="1" fillId="0" borderId="0" xfId="0" applyNumberFormat="1" applyFont="1" applyBorder="1" applyAlignment="1" applyProtection="1">
      <alignment vertical="center"/>
    </xf>
    <xf numFmtId="179" fontId="1" fillId="0" borderId="2" xfId="0" applyNumberFormat="1" applyFont="1" applyBorder="1" applyAlignment="1" applyProtection="1">
      <alignment horizontal="centerContinuous" vertical="center"/>
    </xf>
    <xf numFmtId="179" fontId="1" fillId="0" borderId="3" xfId="0" applyNumberFormat="1" applyFont="1" applyBorder="1" applyAlignment="1" applyProtection="1">
      <alignment horizontal="centerContinuous" vertical="center"/>
    </xf>
    <xf numFmtId="179" fontId="1" fillId="0" borderId="11" xfId="1" applyNumberFormat="1" applyFont="1" applyBorder="1" applyAlignment="1" applyProtection="1">
      <alignment horizontal="centerContinuous" vertical="center"/>
    </xf>
    <xf numFmtId="186" fontId="1" fillId="0" borderId="4" xfId="1" applyNumberFormat="1" applyFont="1" applyBorder="1" applyAlignment="1" applyProtection="1">
      <alignment vertical="center"/>
    </xf>
    <xf numFmtId="0" fontId="0" fillId="0" borderId="0" xfId="0" applyProtection="1"/>
    <xf numFmtId="180" fontId="1" fillId="0" borderId="9" xfId="0" applyNumberFormat="1" applyFont="1" applyBorder="1" applyAlignment="1" applyProtection="1">
      <alignment horizontal="right" vertical="center"/>
    </xf>
    <xf numFmtId="38" fontId="1" fillId="0" borderId="10" xfId="1" applyFont="1" applyBorder="1" applyAlignment="1" applyProtection="1">
      <alignment vertical="center"/>
    </xf>
    <xf numFmtId="38" fontId="13" fillId="0" borderId="19" xfId="1" applyNumberFormat="1" applyFont="1" applyFill="1" applyBorder="1" applyAlignment="1" applyProtection="1">
      <alignment horizontal="right" vertical="center"/>
    </xf>
    <xf numFmtId="0" fontId="11" fillId="0" borderId="1" xfId="0" applyFont="1" applyFill="1" applyBorder="1" applyAlignment="1"/>
    <xf numFmtId="0" fontId="11" fillId="0" borderId="3" xfId="0" applyFont="1" applyFill="1" applyBorder="1" applyAlignment="1"/>
    <xf numFmtId="0" fontId="29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center"/>
    </xf>
    <xf numFmtId="38" fontId="29" fillId="0" borderId="0" xfId="1" applyFont="1" applyFill="1" applyBorder="1" applyAlignment="1">
      <alignment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38" fontId="29" fillId="0" borderId="0" xfId="1" applyFont="1" applyAlignment="1">
      <alignment vertical="center"/>
    </xf>
    <xf numFmtId="0" fontId="30" fillId="0" borderId="40" xfId="0" applyFont="1" applyBorder="1" applyAlignment="1">
      <alignment vertical="center"/>
    </xf>
    <xf numFmtId="182" fontId="16" fillId="0" borderId="40" xfId="2" applyNumberFormat="1" applyFont="1" applyBorder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Border="1" applyAlignment="1">
      <alignment vertical="center"/>
    </xf>
    <xf numFmtId="38" fontId="0" fillId="0" borderId="0" xfId="1" applyFont="1" applyAlignment="1">
      <alignment horizontal="right" vertical="center"/>
    </xf>
    <xf numFmtId="182" fontId="16" fillId="0" borderId="40" xfId="2" applyNumberFormat="1" applyFont="1" applyBorder="1" applyAlignment="1">
      <alignment vertical="center" wrapText="1"/>
    </xf>
    <xf numFmtId="0" fontId="0" fillId="0" borderId="0" xfId="0" applyFont="1" applyAlignment="1" applyProtection="1">
      <alignment vertical="center"/>
    </xf>
    <xf numFmtId="0" fontId="11" fillId="0" borderId="1" xfId="0" applyFont="1" applyFill="1" applyBorder="1" applyAlignment="1">
      <alignment vertical="center"/>
    </xf>
    <xf numFmtId="0" fontId="13" fillId="0" borderId="9" xfId="0" applyFont="1" applyFill="1" applyBorder="1" applyAlignment="1">
      <alignment horizontal="left" vertical="center"/>
    </xf>
    <xf numFmtId="0" fontId="11" fillId="0" borderId="15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/>
    </xf>
    <xf numFmtId="180" fontId="0" fillId="0" borderId="6" xfId="0" applyNumberFormat="1" applyFont="1" applyBorder="1" applyAlignment="1" applyProtection="1">
      <alignment horizontal="center" vertical="center"/>
    </xf>
    <xf numFmtId="180" fontId="0" fillId="0" borderId="8" xfId="0" applyNumberFormat="1" applyFont="1" applyBorder="1" applyAlignment="1" applyProtection="1">
      <alignment horizontal="center" vertical="center"/>
    </xf>
    <xf numFmtId="38" fontId="0" fillId="0" borderId="8" xfId="1" applyFont="1" applyBorder="1" applyAlignment="1" applyProtection="1">
      <alignment vertical="center"/>
    </xf>
    <xf numFmtId="178" fontId="0" fillId="0" borderId="7" xfId="0" applyNumberFormat="1" applyFont="1" applyBorder="1" applyAlignment="1" applyProtection="1">
      <alignment horizontal="right" vertical="center"/>
    </xf>
    <xf numFmtId="182" fontId="1" fillId="0" borderId="6" xfId="1" applyNumberFormat="1" applyFont="1" applyBorder="1" applyAlignment="1" applyProtection="1">
      <alignment vertical="center"/>
    </xf>
    <xf numFmtId="38" fontId="13" fillId="0" borderId="0" xfId="1" applyNumberFormat="1" applyFont="1" applyFill="1" applyBorder="1" applyAlignment="1" applyProtection="1">
      <alignment horizontal="right" vertical="center"/>
    </xf>
    <xf numFmtId="38" fontId="13" fillId="0" borderId="0" xfId="1" applyFont="1" applyFill="1" applyBorder="1" applyAlignment="1" applyProtection="1">
      <alignment horizontal="right" vertical="center"/>
    </xf>
    <xf numFmtId="178" fontId="0" fillId="0" borderId="0" xfId="0" applyNumberFormat="1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1" fillId="0" borderId="25" xfId="0" applyFont="1" applyBorder="1" applyAlignment="1" applyProtection="1">
      <alignment horizontal="left" vertical="center"/>
    </xf>
    <xf numFmtId="178" fontId="1" fillId="0" borderId="0" xfId="0" applyNumberFormat="1" applyFont="1" applyBorder="1" applyAlignment="1" applyProtection="1">
      <alignment horizontal="left" vertical="center"/>
    </xf>
    <xf numFmtId="178" fontId="0" fillId="0" borderId="0" xfId="0" applyNumberFormat="1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1" fillId="0" borderId="25" xfId="0" applyFont="1" applyBorder="1" applyAlignment="1" applyProtection="1">
      <alignment horizontal="left" vertical="center"/>
    </xf>
    <xf numFmtId="180" fontId="1" fillId="0" borderId="5" xfId="0" applyNumberFormat="1" applyFont="1" applyBorder="1" applyAlignment="1" applyProtection="1">
      <alignment horizontal="right" vertical="center"/>
    </xf>
    <xf numFmtId="179" fontId="1" fillId="0" borderId="5" xfId="0" applyNumberFormat="1" applyFont="1" applyBorder="1" applyAlignment="1" applyProtection="1">
      <alignment horizontal="center" vertical="center"/>
    </xf>
    <xf numFmtId="38" fontId="1" fillId="0" borderId="6" xfId="1" applyFont="1" applyBorder="1" applyAlignment="1" applyProtection="1">
      <alignment vertical="center"/>
    </xf>
    <xf numFmtId="182" fontId="34" fillId="0" borderId="8" xfId="1" applyNumberFormat="1" applyFont="1" applyBorder="1" applyAlignment="1">
      <alignment vertical="center"/>
    </xf>
    <xf numFmtId="178" fontId="0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180" fontId="1" fillId="0" borderId="7" xfId="1" applyNumberFormat="1" applyFont="1" applyBorder="1" applyAlignment="1">
      <alignment horizontal="right" vertical="center"/>
    </xf>
    <xf numFmtId="179" fontId="0" fillId="0" borderId="7" xfId="0" applyNumberFormat="1" applyFont="1" applyBorder="1" applyAlignment="1">
      <alignment horizontal="center" vertical="center"/>
    </xf>
    <xf numFmtId="181" fontId="1" fillId="0" borderId="7" xfId="1" applyNumberFormat="1" applyFont="1" applyBorder="1" applyAlignment="1">
      <alignment horizontal="right" vertical="center"/>
    </xf>
    <xf numFmtId="182" fontId="1" fillId="0" borderId="8" xfId="1" applyNumberFormat="1" applyFont="1" applyBorder="1" applyAlignment="1">
      <alignment vertical="center"/>
    </xf>
    <xf numFmtId="179" fontId="1" fillId="0" borderId="7" xfId="0" applyNumberFormat="1" applyFont="1" applyBorder="1" applyAlignment="1">
      <alignment horizontal="center" vertical="center"/>
    </xf>
    <xf numFmtId="178" fontId="0" fillId="0" borderId="7" xfId="0" applyNumberFormat="1" applyFont="1" applyBorder="1" applyAlignment="1" applyProtection="1">
      <alignment horizontal="left" vertical="center"/>
    </xf>
    <xf numFmtId="178" fontId="0" fillId="0" borderId="25" xfId="0" applyNumberFormat="1" applyFont="1" applyBorder="1" applyAlignment="1" applyProtection="1">
      <alignment horizontal="left" vertical="center"/>
    </xf>
    <xf numFmtId="180" fontId="1" fillId="0" borderId="7" xfId="0" applyNumberFormat="1" applyFont="1" applyBorder="1" applyAlignment="1">
      <alignment horizontal="right" vertical="center"/>
    </xf>
    <xf numFmtId="180" fontId="0" fillId="0" borderId="7" xfId="0" applyNumberFormat="1" applyFont="1" applyBorder="1" applyAlignment="1">
      <alignment horizontal="right" vertical="center"/>
    </xf>
    <xf numFmtId="181" fontId="0" fillId="0" borderId="7" xfId="1" applyNumberFormat="1" applyFont="1" applyBorder="1" applyAlignment="1">
      <alignment horizontal="right" vertical="center"/>
    </xf>
    <xf numFmtId="179" fontId="1" fillId="0" borderId="7" xfId="1" applyNumberFormat="1" applyFont="1" applyBorder="1" applyAlignment="1" applyProtection="1">
      <alignment horizontal="right" vertical="center"/>
    </xf>
    <xf numFmtId="182" fontId="1" fillId="0" borderId="8" xfId="1" applyNumberFormat="1" applyFont="1" applyBorder="1" applyAlignment="1" applyProtection="1">
      <alignment vertical="center"/>
    </xf>
    <xf numFmtId="179" fontId="1" fillId="0" borderId="7" xfId="0" applyNumberFormat="1" applyFont="1" applyBorder="1" applyAlignment="1" applyProtection="1">
      <alignment horizontal="right" vertical="center"/>
    </xf>
    <xf numFmtId="186" fontId="1" fillId="0" borderId="8" xfId="1" applyNumberFormat="1" applyFont="1" applyBorder="1" applyAlignment="1" applyProtection="1">
      <alignment vertical="center"/>
    </xf>
    <xf numFmtId="179" fontId="1" fillId="0" borderId="9" xfId="0" applyNumberFormat="1" applyFont="1" applyBorder="1" applyAlignment="1" applyProtection="1">
      <alignment horizontal="right" vertical="center"/>
    </xf>
    <xf numFmtId="182" fontId="1" fillId="0" borderId="10" xfId="1" applyNumberFormat="1" applyFont="1" applyBorder="1" applyAlignment="1" applyProtection="1">
      <alignment vertical="center"/>
    </xf>
    <xf numFmtId="178" fontId="33" fillId="0" borderId="7" xfId="0" applyNumberFormat="1" applyFont="1" applyBorder="1" applyAlignment="1">
      <alignment horizontal="right" vertical="center"/>
    </xf>
    <xf numFmtId="178" fontId="33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178" fontId="1" fillId="0" borderId="7" xfId="0" applyNumberFormat="1" applyFont="1" applyBorder="1" applyAlignment="1">
      <alignment horizontal="right" vertical="center"/>
    </xf>
    <xf numFmtId="180" fontId="0" fillId="0" borderId="7" xfId="1" applyNumberFormat="1" applyFont="1" applyBorder="1" applyAlignment="1">
      <alignment horizontal="right" vertical="center"/>
    </xf>
    <xf numFmtId="178" fontId="0" fillId="0" borderId="7" xfId="0" applyNumberFormat="1" applyFont="1" applyBorder="1" applyAlignment="1">
      <alignment horizontal="right" vertical="center"/>
    </xf>
    <xf numFmtId="182" fontId="0" fillId="0" borderId="8" xfId="1" applyNumberFormat="1" applyFont="1" applyBorder="1" applyAlignment="1" applyProtection="1">
      <alignment vertical="center"/>
    </xf>
    <xf numFmtId="186" fontId="0" fillId="0" borderId="8" xfId="1" applyNumberFormat="1" applyFont="1" applyBorder="1" applyAlignment="1" applyProtection="1">
      <alignment vertical="center"/>
    </xf>
    <xf numFmtId="179" fontId="33" fillId="0" borderId="7" xfId="1" applyNumberFormat="1" applyFont="1" applyBorder="1" applyAlignment="1">
      <alignment horizontal="right" vertical="center"/>
    </xf>
    <xf numFmtId="179" fontId="33" fillId="0" borderId="7" xfId="0" applyNumberFormat="1" applyFont="1" applyBorder="1" applyAlignment="1">
      <alignment horizontal="center" vertical="center"/>
    </xf>
    <xf numFmtId="181" fontId="33" fillId="0" borderId="7" xfId="1" applyNumberFormat="1" applyFont="1" applyBorder="1" applyAlignment="1">
      <alignment horizontal="right" vertical="center"/>
    </xf>
    <xf numFmtId="182" fontId="0" fillId="0" borderId="8" xfId="1" applyNumberFormat="1" applyFont="1" applyBorder="1" applyAlignment="1">
      <alignment vertical="center"/>
    </xf>
    <xf numFmtId="0" fontId="33" fillId="0" borderId="25" xfId="0" applyFont="1" applyBorder="1" applyAlignment="1">
      <alignment horizontal="left" vertical="center"/>
    </xf>
    <xf numFmtId="0" fontId="0" fillId="0" borderId="0" xfId="0" applyFont="1" applyBorder="1" applyAlignment="1" applyProtection="1">
      <alignment vertical="center"/>
    </xf>
    <xf numFmtId="182" fontId="1" fillId="0" borderId="0" xfId="0" applyNumberFormat="1" applyFont="1" applyBorder="1" applyAlignment="1" applyProtection="1">
      <alignment vertical="center"/>
    </xf>
    <xf numFmtId="186" fontId="35" fillId="0" borderId="0" xfId="0" applyNumberFormat="1" applyFont="1" applyBorder="1" applyAlignment="1">
      <alignment vertical="center"/>
    </xf>
    <xf numFmtId="0" fontId="35" fillId="0" borderId="0" xfId="0" applyFont="1" applyBorder="1" applyAlignment="1" applyProtection="1">
      <alignment vertical="center"/>
    </xf>
    <xf numFmtId="182" fontId="1" fillId="0" borderId="0" xfId="1" applyNumberFormat="1" applyFont="1" applyBorder="1" applyAlignment="1">
      <alignment vertical="center"/>
    </xf>
    <xf numFmtId="178" fontId="0" fillId="0" borderId="0" xfId="0" applyNumberFormat="1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1" fillId="0" borderId="25" xfId="0" applyFont="1" applyBorder="1" applyAlignment="1" applyProtection="1">
      <alignment horizontal="left" vertical="center"/>
    </xf>
    <xf numFmtId="0" fontId="1" fillId="0" borderId="1" xfId="0" applyFont="1" applyBorder="1" applyAlignment="1" applyProtection="1">
      <alignment horizontal="left" vertical="center"/>
    </xf>
    <xf numFmtId="178" fontId="0" fillId="0" borderId="7" xfId="0" applyNumberFormat="1" applyFont="1" applyBorder="1" applyAlignment="1" applyProtection="1">
      <alignment horizontal="left" vertical="center"/>
    </xf>
    <xf numFmtId="178" fontId="0" fillId="0" borderId="25" xfId="0" applyNumberFormat="1" applyFont="1" applyBorder="1" applyAlignment="1" applyProtection="1">
      <alignment horizontal="left" vertical="center"/>
    </xf>
    <xf numFmtId="178" fontId="1" fillId="0" borderId="0" xfId="0" applyNumberFormat="1" applyFont="1" applyBorder="1" applyAlignment="1" applyProtection="1">
      <alignment horizontal="left" vertical="center"/>
    </xf>
    <xf numFmtId="0" fontId="33" fillId="0" borderId="25" xfId="0" applyFont="1" applyBorder="1" applyAlignment="1">
      <alignment horizontal="left" vertical="center"/>
    </xf>
    <xf numFmtId="178" fontId="1" fillId="0" borderId="1" xfId="0" applyNumberFormat="1" applyFont="1" applyBorder="1" applyAlignment="1" applyProtection="1">
      <alignment horizontal="left" vertical="center"/>
    </xf>
    <xf numFmtId="0" fontId="1" fillId="0" borderId="1" xfId="0" applyFont="1" applyBorder="1" applyAlignment="1" applyProtection="1">
      <alignment horizontal="left" vertical="center"/>
    </xf>
    <xf numFmtId="0" fontId="1" fillId="0" borderId="15" xfId="0" applyFont="1" applyBorder="1" applyAlignment="1" applyProtection="1">
      <alignment horizontal="left" vertical="center"/>
    </xf>
    <xf numFmtId="178" fontId="0" fillId="0" borderId="5" xfId="0" applyNumberFormat="1" applyFont="1" applyBorder="1" applyAlignment="1" applyProtection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178" fontId="1" fillId="0" borderId="0" xfId="0" applyNumberFormat="1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1" fillId="0" borderId="25" xfId="0" applyFont="1" applyBorder="1" applyAlignment="1" applyProtection="1">
      <alignment horizontal="left" vertical="center"/>
    </xf>
    <xf numFmtId="178" fontId="0" fillId="0" borderId="0" xfId="0" applyNumberFormat="1" applyFont="1" applyBorder="1" applyAlignment="1" applyProtection="1">
      <alignment horizontal="left" vertical="center"/>
    </xf>
    <xf numFmtId="178" fontId="33" fillId="0" borderId="7" xfId="0" applyNumberFormat="1" applyFont="1" applyBorder="1" applyAlignment="1" applyProtection="1">
      <alignment horizontal="left" vertical="center"/>
    </xf>
    <xf numFmtId="0" fontId="33" fillId="0" borderId="0" xfId="0" applyFont="1" applyAlignment="1">
      <alignment horizontal="left" vertical="center"/>
    </xf>
    <xf numFmtId="0" fontId="33" fillId="0" borderId="25" xfId="0" applyFont="1" applyBorder="1" applyAlignment="1">
      <alignment horizontal="left" vertical="center"/>
    </xf>
    <xf numFmtId="178" fontId="0" fillId="0" borderId="7" xfId="0" applyNumberFormat="1" applyFont="1" applyBorder="1" applyAlignment="1" applyProtection="1">
      <alignment horizontal="left" vertical="center"/>
    </xf>
    <xf numFmtId="178" fontId="0" fillId="0" borderId="25" xfId="0" applyNumberFormat="1" applyFont="1" applyBorder="1" applyAlignment="1" applyProtection="1">
      <alignment horizontal="left" vertical="center"/>
    </xf>
    <xf numFmtId="178" fontId="1" fillId="0" borderId="0" xfId="0" applyNumberFormat="1" applyFont="1" applyBorder="1" applyAlignment="1" applyProtection="1">
      <alignment horizontal="center" vertical="center"/>
    </xf>
    <xf numFmtId="178" fontId="1" fillId="0" borderId="15" xfId="0" applyNumberFormat="1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31" fontId="1" fillId="0" borderId="3" xfId="0" applyNumberFormat="1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distributed" vertical="center"/>
    </xf>
    <xf numFmtId="31" fontId="7" fillId="0" borderId="1" xfId="0" applyNumberFormat="1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horizontal="left" vertical="center"/>
    </xf>
    <xf numFmtId="0" fontId="7" fillId="0" borderId="1" xfId="0" applyFont="1" applyBorder="1" applyAlignment="1" applyProtection="1">
      <alignment vertical="center"/>
    </xf>
    <xf numFmtId="0" fontId="7" fillId="0" borderId="1" xfId="0" applyFont="1" applyBorder="1" applyAlignment="1" applyProtection="1">
      <alignment horizontal="left" vertical="center"/>
    </xf>
    <xf numFmtId="178" fontId="0" fillId="0" borderId="12" xfId="0" applyNumberFormat="1" applyFont="1" applyBorder="1" applyAlignment="1" applyProtection="1">
      <alignment horizontal="left" vertical="center"/>
    </xf>
    <xf numFmtId="0" fontId="1" fillId="0" borderId="12" xfId="0" applyFont="1" applyBorder="1" applyAlignment="1" applyProtection="1">
      <alignment horizontal="left" vertical="center"/>
    </xf>
    <xf numFmtId="0" fontId="1" fillId="0" borderId="26" xfId="0" applyFont="1" applyBorder="1" applyAlignment="1" applyProtection="1">
      <alignment horizontal="left" vertical="center"/>
    </xf>
    <xf numFmtId="38" fontId="26" fillId="0" borderId="0" xfId="1" applyFont="1" applyAlignment="1">
      <alignment horizontal="center" vertical="center" wrapText="1"/>
    </xf>
    <xf numFmtId="0" fontId="18" fillId="0" borderId="9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vertical="center"/>
    </xf>
    <xf numFmtId="0" fontId="18" fillId="0" borderId="15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/>
    </xf>
    <xf numFmtId="0" fontId="20" fillId="2" borderId="7" xfId="0" applyFont="1" applyFill="1" applyBorder="1" applyAlignment="1">
      <alignment vertical="center" textRotation="255"/>
    </xf>
    <xf numFmtId="0" fontId="20" fillId="3" borderId="7" xfId="0" applyFont="1" applyFill="1" applyBorder="1" applyAlignment="1">
      <alignment horizontal="center" vertical="center" textRotation="255"/>
    </xf>
    <xf numFmtId="179" fontId="13" fillId="0" borderId="28" xfId="1" applyNumberFormat="1" applyFont="1" applyFill="1" applyBorder="1" applyAlignment="1">
      <alignment horizontal="right" vertical="center"/>
    </xf>
    <xf numFmtId="179" fontId="13" fillId="0" borderId="29" xfId="1" applyNumberFormat="1" applyFont="1" applyFill="1" applyBorder="1" applyAlignment="1">
      <alignment horizontal="right" vertical="center"/>
    </xf>
    <xf numFmtId="38" fontId="13" fillId="0" borderId="38" xfId="1" applyFont="1" applyFill="1" applyBorder="1" applyAlignment="1">
      <alignment horizontal="right" vertical="center"/>
    </xf>
    <xf numFmtId="38" fontId="13" fillId="0" borderId="39" xfId="1" applyFont="1" applyFill="1" applyBorder="1" applyAlignment="1">
      <alignment horizontal="right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vertical="center"/>
    </xf>
    <xf numFmtId="0" fontId="16" fillId="4" borderId="33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vertical="center"/>
    </xf>
    <xf numFmtId="0" fontId="16" fillId="3" borderId="33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38" fontId="20" fillId="3" borderId="13" xfId="1" applyFont="1" applyFill="1" applyBorder="1" applyAlignment="1" applyProtection="1">
      <alignment horizontal="center" vertical="center" wrapText="1"/>
      <protection locked="0"/>
    </xf>
    <xf numFmtId="38" fontId="20" fillId="3" borderId="37" xfId="1" applyFont="1" applyFill="1" applyBorder="1" applyAlignment="1" applyProtection="1">
      <alignment horizontal="center" vertical="center" wrapText="1"/>
      <protection locked="0"/>
    </xf>
    <xf numFmtId="0" fontId="16" fillId="3" borderId="27" xfId="0" applyFont="1" applyFill="1" applyBorder="1" applyAlignment="1">
      <alignment horizontal="center" vertical="center"/>
    </xf>
    <xf numFmtId="0" fontId="16" fillId="3" borderId="23" xfId="0" applyFont="1" applyFill="1" applyBorder="1" applyAlignment="1">
      <alignment horizontal="center" vertical="center"/>
    </xf>
    <xf numFmtId="38" fontId="13" fillId="0" borderId="2" xfId="1" applyFont="1" applyFill="1" applyBorder="1" applyAlignment="1">
      <alignment horizontal="right" vertical="center"/>
    </xf>
    <xf numFmtId="38" fontId="13" fillId="0" borderId="30" xfId="1" applyFont="1" applyFill="1" applyBorder="1" applyAlignment="1">
      <alignment horizontal="right" vertical="center"/>
    </xf>
    <xf numFmtId="38" fontId="11" fillId="0" borderId="21" xfId="1" applyFont="1" applyFill="1" applyBorder="1" applyAlignment="1">
      <alignment vertical="center"/>
    </xf>
    <xf numFmtId="38" fontId="11" fillId="0" borderId="3" xfId="1" applyFont="1" applyFill="1" applyBorder="1" applyAlignment="1">
      <alignment vertical="center"/>
    </xf>
    <xf numFmtId="38" fontId="11" fillId="0" borderId="11" xfId="1" applyFont="1" applyFill="1" applyBorder="1" applyAlignment="1">
      <alignment vertical="center"/>
    </xf>
    <xf numFmtId="179" fontId="13" fillId="0" borderId="2" xfId="1" applyNumberFormat="1" applyFont="1" applyFill="1" applyBorder="1" applyAlignment="1">
      <alignment horizontal="right" vertical="center"/>
    </xf>
    <xf numFmtId="179" fontId="13" fillId="0" borderId="11" xfId="1" applyNumberFormat="1" applyFont="1" applyFill="1" applyBorder="1" applyAlignment="1">
      <alignment horizontal="right" vertical="center"/>
    </xf>
    <xf numFmtId="38" fontId="16" fillId="2" borderId="3" xfId="1" applyFont="1" applyFill="1" applyBorder="1" applyAlignment="1">
      <alignment vertical="center"/>
    </xf>
    <xf numFmtId="38" fontId="16" fillId="2" borderId="11" xfId="1" applyFont="1" applyFill="1" applyBorder="1" applyAlignment="1">
      <alignment vertical="center"/>
    </xf>
    <xf numFmtId="0" fontId="13" fillId="0" borderId="9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11" fillId="0" borderId="15" xfId="0" applyFont="1" applyFill="1" applyBorder="1" applyAlignment="1">
      <alignment vertical="center"/>
    </xf>
    <xf numFmtId="0" fontId="11" fillId="3" borderId="4" xfId="0" applyFont="1" applyFill="1" applyBorder="1" applyAlignment="1">
      <alignment horizontal="distributed" vertical="center"/>
    </xf>
    <xf numFmtId="0" fontId="11" fillId="3" borderId="2" xfId="0" applyFont="1" applyFill="1" applyBorder="1" applyAlignment="1">
      <alignment horizontal="distributed" vertical="center"/>
    </xf>
    <xf numFmtId="0" fontId="11" fillId="0" borderId="4" xfId="0" applyFont="1" applyFill="1" applyBorder="1" applyAlignment="1">
      <alignment vertical="center"/>
    </xf>
    <xf numFmtId="38" fontId="11" fillId="3" borderId="2" xfId="1" applyFont="1" applyFill="1" applyBorder="1" applyAlignment="1">
      <alignment horizontal="distributed" vertical="center"/>
    </xf>
    <xf numFmtId="38" fontId="11" fillId="3" borderId="11" xfId="1" applyFont="1" applyFill="1" applyBorder="1" applyAlignment="1">
      <alignment horizontal="distributed" vertical="center"/>
    </xf>
    <xf numFmtId="0" fontId="11" fillId="3" borderId="11" xfId="0" applyFont="1" applyFill="1" applyBorder="1" applyAlignment="1">
      <alignment horizontal="distributed" vertical="center"/>
    </xf>
    <xf numFmtId="38" fontId="11" fillId="0" borderId="9" xfId="1" applyFont="1" applyFill="1" applyBorder="1" applyAlignment="1">
      <alignment horizontal="right" vertical="center"/>
    </xf>
    <xf numFmtId="31" fontId="11" fillId="0" borderId="2" xfId="0" applyNumberFormat="1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center" vertical="center" textRotation="255"/>
    </xf>
    <xf numFmtId="178" fontId="20" fillId="3" borderId="3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vertical="center"/>
    </xf>
    <xf numFmtId="38" fontId="16" fillId="3" borderId="3" xfId="1" applyFont="1" applyFill="1" applyBorder="1" applyAlignment="1">
      <alignment vertical="center"/>
    </xf>
    <xf numFmtId="38" fontId="16" fillId="3" borderId="11" xfId="1" applyFont="1" applyFill="1" applyBorder="1" applyAlignment="1">
      <alignment vertical="center"/>
    </xf>
    <xf numFmtId="10" fontId="16" fillId="3" borderId="2" xfId="1" applyNumberFormat="1" applyFont="1" applyFill="1" applyBorder="1" applyAlignment="1">
      <alignment horizontal="center" vertical="center"/>
    </xf>
    <xf numFmtId="10" fontId="16" fillId="3" borderId="3" xfId="1" applyNumberFormat="1" applyFont="1" applyFill="1" applyBorder="1" applyAlignment="1">
      <alignment horizontal="center" vertical="center"/>
    </xf>
    <xf numFmtId="10" fontId="16" fillId="3" borderId="11" xfId="1" applyNumberFormat="1" applyFont="1" applyFill="1" applyBorder="1" applyAlignment="1">
      <alignment horizontal="center" vertical="center"/>
    </xf>
    <xf numFmtId="38" fontId="13" fillId="0" borderId="9" xfId="1" applyFont="1" applyFill="1" applyBorder="1" applyAlignment="1">
      <alignment horizontal="right" vertical="center"/>
    </xf>
    <xf numFmtId="38" fontId="13" fillId="0" borderId="31" xfId="1" applyFont="1" applyFill="1" applyBorder="1" applyAlignment="1">
      <alignment horizontal="right" vertical="center"/>
    </xf>
    <xf numFmtId="0" fontId="20" fillId="3" borderId="2" xfId="0" applyFont="1" applyFill="1" applyBorder="1" applyAlignment="1">
      <alignment horizontal="center" vertical="center"/>
    </xf>
    <xf numFmtId="38" fontId="20" fillId="3" borderId="2" xfId="1" applyFont="1" applyFill="1" applyBorder="1" applyAlignment="1">
      <alignment horizontal="right" vertical="center"/>
    </xf>
    <xf numFmtId="38" fontId="20" fillId="3" borderId="30" xfId="1" applyFont="1" applyFill="1" applyBorder="1" applyAlignment="1">
      <alignment horizontal="right" vertical="center"/>
    </xf>
    <xf numFmtId="10" fontId="1" fillId="3" borderId="2" xfId="1" applyNumberFormat="1" applyFont="1" applyFill="1" applyBorder="1" applyAlignment="1">
      <alignment horizontal="center" vertical="center"/>
    </xf>
    <xf numFmtId="10" fontId="1" fillId="3" borderId="3" xfId="1" applyNumberFormat="1" applyFont="1" applyFill="1" applyBorder="1" applyAlignment="1">
      <alignment horizontal="center" vertical="center"/>
    </xf>
    <xf numFmtId="10" fontId="1" fillId="3" borderId="11" xfId="1" applyNumberFormat="1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38" fontId="16" fillId="0" borderId="2" xfId="0" applyNumberFormat="1" applyFont="1" applyFill="1" applyBorder="1" applyAlignment="1">
      <alignment horizontal="right" vertical="center"/>
    </xf>
    <xf numFmtId="38" fontId="16" fillId="0" borderId="30" xfId="0" applyNumberFormat="1" applyFont="1" applyFill="1" applyBorder="1" applyAlignment="1">
      <alignment horizontal="right" vertical="center"/>
    </xf>
    <xf numFmtId="0" fontId="16" fillId="2" borderId="2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38" fontId="16" fillId="0" borderId="11" xfId="0" applyNumberFormat="1" applyFont="1" applyFill="1" applyBorder="1" applyAlignment="1">
      <alignment horizontal="right" vertical="center"/>
    </xf>
    <xf numFmtId="38" fontId="11" fillId="0" borderId="3" xfId="1" applyFont="1" applyFill="1" applyBorder="1" applyAlignment="1" applyProtection="1">
      <alignment vertical="center"/>
      <protection locked="0"/>
    </xf>
    <xf numFmtId="38" fontId="11" fillId="0" borderId="11" xfId="1" applyFont="1" applyFill="1" applyBorder="1" applyAlignment="1" applyProtection="1">
      <alignment vertical="center"/>
      <protection locked="0"/>
    </xf>
    <xf numFmtId="38" fontId="11" fillId="0" borderId="3" xfId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vertical="center"/>
    </xf>
    <xf numFmtId="0" fontId="11" fillId="0" borderId="11" xfId="0" applyFont="1" applyFill="1" applyBorder="1" applyAlignment="1">
      <alignment vertical="center"/>
    </xf>
    <xf numFmtId="0" fontId="13" fillId="0" borderId="9" xfId="0" applyFont="1" applyFill="1" applyBorder="1" applyAlignment="1" applyProtection="1">
      <alignment horizontal="left" vertical="center"/>
      <protection locked="0"/>
    </xf>
    <xf numFmtId="0" fontId="11" fillId="0" borderId="1" xfId="0" applyFont="1" applyFill="1" applyBorder="1" applyAlignment="1" applyProtection="1">
      <alignment vertical="center"/>
      <protection locked="0"/>
    </xf>
    <xf numFmtId="0" fontId="11" fillId="0" borderId="15" xfId="0" applyFont="1" applyFill="1" applyBorder="1" applyAlignment="1" applyProtection="1">
      <alignment vertical="center"/>
      <protection locked="0"/>
    </xf>
    <xf numFmtId="38" fontId="13" fillId="3" borderId="2" xfId="1" applyNumberFormat="1" applyFont="1" applyFill="1" applyBorder="1" applyAlignment="1" applyProtection="1">
      <alignment horizontal="right" vertical="center"/>
    </xf>
    <xf numFmtId="38" fontId="13" fillId="3" borderId="30" xfId="1" applyNumberFormat="1" applyFont="1" applyFill="1" applyBorder="1" applyAlignment="1" applyProtection="1">
      <alignment horizontal="right" vertical="center"/>
    </xf>
    <xf numFmtId="38" fontId="0" fillId="0" borderId="30" xfId="0" applyNumberFormat="1" applyBorder="1" applyAlignment="1">
      <alignment horizontal="right" vertical="center"/>
    </xf>
    <xf numFmtId="38" fontId="16" fillId="2" borderId="3" xfId="1" applyFont="1" applyFill="1" applyBorder="1" applyAlignment="1" applyProtection="1">
      <alignment vertical="center"/>
      <protection locked="0"/>
    </xf>
    <xf numFmtId="38" fontId="16" fillId="2" borderId="11" xfId="1" applyFont="1" applyFill="1" applyBorder="1" applyAlignment="1" applyProtection="1">
      <alignment vertical="center"/>
      <protection locked="0"/>
    </xf>
    <xf numFmtId="0" fontId="20" fillId="0" borderId="2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3" fontId="11" fillId="0" borderId="3" xfId="1" applyNumberFormat="1" applyFont="1" applyFill="1" applyBorder="1" applyAlignment="1">
      <alignment horizontal="right" vertical="center"/>
    </xf>
    <xf numFmtId="3" fontId="11" fillId="0" borderId="11" xfId="1" applyNumberFormat="1" applyFont="1" applyFill="1" applyBorder="1" applyAlignment="1">
      <alignment horizontal="right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179" fontId="20" fillId="2" borderId="2" xfId="1" applyNumberFormat="1" applyFont="1" applyFill="1" applyBorder="1" applyAlignment="1">
      <alignment horizontal="center" vertical="center"/>
    </xf>
    <xf numFmtId="179" fontId="20" fillId="2" borderId="11" xfId="1" applyNumberFormat="1" applyFont="1" applyFill="1" applyBorder="1" applyAlignment="1">
      <alignment horizontal="center" vertical="center"/>
    </xf>
    <xf numFmtId="38" fontId="20" fillId="2" borderId="2" xfId="1" applyFont="1" applyFill="1" applyBorder="1" applyAlignment="1">
      <alignment horizontal="right" vertical="center"/>
    </xf>
    <xf numFmtId="38" fontId="20" fillId="2" borderId="30" xfId="1" applyFont="1" applyFill="1" applyBorder="1" applyAlignment="1">
      <alignment horizontal="right" vertical="center"/>
    </xf>
    <xf numFmtId="0" fontId="20" fillId="2" borderId="7" xfId="0" applyFont="1" applyFill="1" applyBorder="1" applyAlignment="1">
      <alignment horizontal="center" vertical="center" textRotation="255"/>
    </xf>
    <xf numFmtId="0" fontId="20" fillId="2" borderId="0" xfId="0" applyFont="1" applyFill="1" applyBorder="1" applyAlignment="1">
      <alignment horizontal="center" vertical="center" textRotation="255"/>
    </xf>
    <xf numFmtId="0" fontId="20" fillId="2" borderId="9" xfId="0" applyFont="1" applyFill="1" applyBorder="1" applyAlignment="1">
      <alignment horizontal="center" vertical="center" textRotation="255"/>
    </xf>
    <xf numFmtId="0" fontId="20" fillId="2" borderId="1" xfId="0" applyFont="1" applyFill="1" applyBorder="1" applyAlignment="1">
      <alignment horizontal="center" vertical="center" textRotation="255"/>
    </xf>
    <xf numFmtId="0" fontId="20" fillId="2" borderId="5" xfId="0" applyFont="1" applyFill="1" applyBorder="1" applyAlignment="1" applyProtection="1">
      <alignment horizontal="center" vertical="center" textRotation="255"/>
      <protection locked="0"/>
    </xf>
    <xf numFmtId="0" fontId="20" fillId="2" borderId="26" xfId="0" applyFont="1" applyFill="1" applyBorder="1" applyAlignment="1" applyProtection="1">
      <alignment horizontal="center" vertical="center" textRotation="255"/>
      <protection locked="0"/>
    </xf>
    <xf numFmtId="0" fontId="20" fillId="2" borderId="7" xfId="0" applyFont="1" applyFill="1" applyBorder="1" applyAlignment="1" applyProtection="1">
      <alignment horizontal="center" vertical="center" textRotation="255"/>
      <protection locked="0"/>
    </xf>
    <xf numFmtId="0" fontId="20" fillId="2" borderId="25" xfId="0" applyFont="1" applyFill="1" applyBorder="1" applyAlignment="1" applyProtection="1">
      <alignment horizontal="center" vertical="center" textRotation="255"/>
      <protection locked="0"/>
    </xf>
    <xf numFmtId="0" fontId="20" fillId="2" borderId="9" xfId="0" applyFont="1" applyFill="1" applyBorder="1" applyAlignment="1" applyProtection="1">
      <alignment horizontal="center" vertical="center" textRotation="255"/>
      <protection locked="0"/>
    </xf>
    <xf numFmtId="0" fontId="20" fillId="2" borderId="1" xfId="0" applyFont="1" applyFill="1" applyBorder="1" applyAlignment="1" applyProtection="1">
      <alignment horizontal="center" vertical="center" textRotation="255"/>
      <protection locked="0"/>
    </xf>
    <xf numFmtId="0" fontId="20" fillId="2" borderId="12" xfId="0" applyFont="1" applyFill="1" applyBorder="1" applyAlignment="1">
      <alignment horizontal="center" vertical="center"/>
    </xf>
    <xf numFmtId="0" fontId="20" fillId="2" borderId="26" xfId="0" applyFont="1" applyFill="1" applyBorder="1" applyAlignment="1">
      <alignment horizontal="center" vertical="center"/>
    </xf>
    <xf numFmtId="0" fontId="20" fillId="2" borderId="3" xfId="0" applyFont="1" applyFill="1" applyBorder="1" applyAlignment="1" applyProtection="1">
      <alignment horizontal="center" vertical="center"/>
      <protection locked="0"/>
    </xf>
    <xf numFmtId="0" fontId="20" fillId="2" borderId="11" xfId="0" applyFont="1" applyFill="1" applyBorder="1" applyAlignment="1" applyProtection="1">
      <alignment horizontal="center" vertical="center"/>
      <protection locked="0"/>
    </xf>
    <xf numFmtId="179" fontId="20" fillId="2" borderId="2" xfId="1" applyNumberFormat="1" applyFont="1" applyFill="1" applyBorder="1" applyAlignment="1" applyProtection="1">
      <alignment horizontal="center" vertical="center"/>
      <protection locked="0"/>
    </xf>
    <xf numFmtId="179" fontId="20" fillId="2" borderId="11" xfId="1" applyNumberFormat="1" applyFont="1" applyFill="1" applyBorder="1" applyAlignment="1" applyProtection="1">
      <alignment horizontal="center" vertical="center"/>
      <protection locked="0"/>
    </xf>
    <xf numFmtId="179" fontId="20" fillId="2" borderId="2" xfId="1" applyNumberFormat="1" applyFont="1" applyFill="1" applyBorder="1" applyAlignment="1" applyProtection="1">
      <alignment horizontal="right" vertical="center"/>
      <protection locked="0"/>
    </xf>
    <xf numFmtId="179" fontId="20" fillId="2" borderId="30" xfId="1" applyNumberFormat="1" applyFont="1" applyFill="1" applyBorder="1" applyAlignment="1" applyProtection="1">
      <alignment horizontal="right" vertical="center"/>
      <protection locked="0"/>
    </xf>
    <xf numFmtId="38" fontId="13" fillId="3" borderId="2" xfId="1" applyFont="1" applyFill="1" applyBorder="1" applyAlignment="1" applyProtection="1">
      <alignment horizontal="right" vertical="center"/>
    </xf>
    <xf numFmtId="0" fontId="0" fillId="0" borderId="30" xfId="0" applyBorder="1" applyAlignment="1">
      <alignment horizontal="right" vertical="center"/>
    </xf>
    <xf numFmtId="0" fontId="20" fillId="3" borderId="4" xfId="0" applyFont="1" applyFill="1" applyBorder="1" applyAlignment="1">
      <alignment vertical="center" textRotation="255"/>
    </xf>
    <xf numFmtId="0" fontId="20" fillId="3" borderId="2" xfId="0" applyFont="1" applyFill="1" applyBorder="1" applyAlignment="1">
      <alignment vertical="center" textRotation="255"/>
    </xf>
    <xf numFmtId="0" fontId="13" fillId="2" borderId="9" xfId="0" applyFont="1" applyFill="1" applyBorder="1" applyAlignment="1" applyProtection="1">
      <alignment horizontal="left" vertical="center"/>
      <protection locked="0"/>
    </xf>
    <xf numFmtId="0" fontId="11" fillId="2" borderId="1" xfId="0" applyFont="1" applyFill="1" applyBorder="1" applyAlignment="1" applyProtection="1">
      <alignment vertical="center"/>
      <protection locked="0"/>
    </xf>
    <xf numFmtId="0" fontId="11" fillId="2" borderId="15" xfId="0" applyFont="1" applyFill="1" applyBorder="1" applyAlignment="1" applyProtection="1">
      <alignment vertical="center"/>
      <protection locked="0"/>
    </xf>
    <xf numFmtId="179" fontId="20" fillId="2" borderId="30" xfId="1" applyNumberFormat="1" applyFont="1" applyFill="1" applyBorder="1" applyAlignment="1">
      <alignment horizontal="center" vertical="center"/>
    </xf>
    <xf numFmtId="3" fontId="16" fillId="2" borderId="12" xfId="1" applyNumberFormat="1" applyFont="1" applyFill="1" applyBorder="1" applyAlignment="1">
      <alignment vertical="center"/>
    </xf>
    <xf numFmtId="3" fontId="16" fillId="2" borderId="26" xfId="1" applyNumberFormat="1" applyFont="1" applyFill="1" applyBorder="1" applyAlignment="1">
      <alignment vertical="center"/>
    </xf>
    <xf numFmtId="38" fontId="16" fillId="2" borderId="5" xfId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vertical="center"/>
    </xf>
    <xf numFmtId="0" fontId="16" fillId="2" borderId="3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0" fontId="16" fillId="2" borderId="2" xfId="1" applyNumberFormat="1" applyFont="1" applyFill="1" applyBorder="1" applyAlignment="1">
      <alignment vertical="center"/>
    </xf>
    <xf numFmtId="38" fontId="16" fillId="3" borderId="2" xfId="1" applyFont="1" applyFill="1" applyBorder="1" applyAlignment="1">
      <alignment vertical="center"/>
    </xf>
    <xf numFmtId="0" fontId="16" fillId="3" borderId="3" xfId="0" applyFont="1" applyFill="1" applyBorder="1" applyAlignment="1">
      <alignment vertical="center"/>
    </xf>
    <xf numFmtId="0" fontId="16" fillId="3" borderId="11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distributed" vertical="center"/>
    </xf>
    <xf numFmtId="0" fontId="11" fillId="0" borderId="4" xfId="0" applyFont="1" applyBorder="1" applyAlignment="1">
      <alignment vertical="center"/>
    </xf>
    <xf numFmtId="0" fontId="11" fillId="0" borderId="4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left" vertical="center" indent="1"/>
    </xf>
    <xf numFmtId="0" fontId="11" fillId="0" borderId="6" xfId="0" applyFont="1" applyFill="1" applyBorder="1" applyAlignment="1">
      <alignment vertical="center"/>
    </xf>
    <xf numFmtId="0" fontId="11" fillId="0" borderId="1" xfId="0" applyFont="1" applyBorder="1" applyAlignment="1">
      <alignment horizontal="distributed" vertical="center"/>
    </xf>
    <xf numFmtId="38" fontId="11" fillId="0" borderId="1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distributed" vertical="center"/>
    </xf>
    <xf numFmtId="49" fontId="11" fillId="0" borderId="3" xfId="1" applyNumberFormat="1" applyFont="1" applyFill="1" applyBorder="1" applyAlignment="1">
      <alignment horizontal="center" vertical="center"/>
    </xf>
    <xf numFmtId="38" fontId="11" fillId="0" borderId="0" xfId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38" fontId="7" fillId="0" borderId="1" xfId="1" applyFont="1" applyFill="1" applyBorder="1" applyAlignment="1">
      <alignment horizontal="right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21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left" vertical="center"/>
    </xf>
    <xf numFmtId="0" fontId="11" fillId="0" borderId="32" xfId="0" applyFont="1" applyFill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27" fillId="0" borderId="0" xfId="0" applyFont="1" applyAlignment="1">
      <alignment horizontal="center" vertical="center"/>
    </xf>
    <xf numFmtId="9" fontId="1" fillId="0" borderId="0" xfId="3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31" fontId="1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Continuous" vertical="center"/>
    </xf>
    <xf numFmtId="177" fontId="6" fillId="0" borderId="1" xfId="0" applyNumberFormat="1" applyFont="1" applyBorder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1" xfId="0" applyFont="1" applyBorder="1" applyAlignment="1">
      <alignment horizontal="distributed" vertical="center"/>
    </xf>
    <xf numFmtId="0" fontId="7" fillId="0" borderId="0" xfId="0" applyFont="1" applyAlignment="1">
      <alignment horizontal="distributed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Border="1" applyAlignment="1">
      <alignment horizontal="distributed" vertical="center"/>
    </xf>
    <xf numFmtId="31" fontId="7" fillId="0" borderId="0" xfId="0" applyNumberFormat="1" applyFont="1" applyBorder="1" applyAlignment="1">
      <alignment vertical="center"/>
    </xf>
    <xf numFmtId="31" fontId="7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8" fontId="1" fillId="0" borderId="5" xfId="0" applyNumberFormat="1" applyFont="1" applyBorder="1" applyAlignment="1">
      <alignment horizontal="right" vertical="center"/>
    </xf>
    <xf numFmtId="178" fontId="0" fillId="0" borderId="12" xfId="0" applyNumberFormat="1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180" fontId="1" fillId="0" borderId="5" xfId="0" applyNumberFormat="1" applyFont="1" applyBorder="1" applyAlignment="1">
      <alignment horizontal="right" vertical="center"/>
    </xf>
    <xf numFmtId="180" fontId="1" fillId="0" borderId="5" xfId="0" applyNumberFormat="1" applyFont="1" applyBorder="1" applyAlignment="1">
      <alignment horizontal="center" vertical="center"/>
    </xf>
    <xf numFmtId="181" fontId="1" fillId="0" borderId="5" xfId="1" applyNumberFormat="1" applyFont="1" applyBorder="1" applyAlignment="1">
      <alignment horizontal="right" vertical="center"/>
    </xf>
    <xf numFmtId="182" fontId="1" fillId="0" borderId="6" xfId="1" applyNumberFormat="1" applyFont="1" applyBorder="1" applyAlignment="1">
      <alignment vertical="center"/>
    </xf>
    <xf numFmtId="182" fontId="0" fillId="0" borderId="8" xfId="1" applyNumberFormat="1" applyFont="1" applyFill="1" applyBorder="1" applyAlignment="1">
      <alignment vertical="center"/>
    </xf>
    <xf numFmtId="178" fontId="1" fillId="0" borderId="0" xfId="0" applyNumberFormat="1" applyFont="1" applyBorder="1" applyAlignment="1">
      <alignment horizontal="left" vertical="center"/>
    </xf>
    <xf numFmtId="179" fontId="1" fillId="0" borderId="7" xfId="0" applyNumberFormat="1" applyFont="1" applyBorder="1" applyAlignment="1">
      <alignment horizontal="right" vertical="center"/>
    </xf>
    <xf numFmtId="178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178" fontId="1" fillId="0" borderId="25" xfId="0" applyNumberFormat="1" applyFont="1" applyBorder="1" applyAlignment="1">
      <alignment horizontal="left" vertical="center"/>
    </xf>
    <xf numFmtId="38" fontId="1" fillId="0" borderId="8" xfId="1" applyFont="1" applyBorder="1" applyAlignment="1">
      <alignment vertical="center"/>
    </xf>
    <xf numFmtId="178" fontId="1" fillId="0" borderId="9" xfId="0" applyNumberFormat="1" applyFont="1" applyBorder="1" applyAlignment="1">
      <alignment horizontal="right" vertical="center"/>
    </xf>
    <xf numFmtId="178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80" fontId="1" fillId="0" borderId="9" xfId="0" applyNumberFormat="1" applyFont="1" applyBorder="1" applyAlignment="1">
      <alignment horizontal="right" vertical="center"/>
    </xf>
    <xf numFmtId="179" fontId="1" fillId="0" borderId="9" xfId="0" applyNumberFormat="1" applyFont="1" applyBorder="1" applyAlignment="1">
      <alignment horizontal="center" vertical="center"/>
    </xf>
    <xf numFmtId="181" fontId="1" fillId="0" borderId="9" xfId="1" applyNumberFormat="1" applyFont="1" applyBorder="1" applyAlignment="1">
      <alignment horizontal="right" vertical="center"/>
    </xf>
    <xf numFmtId="38" fontId="1" fillId="0" borderId="10" xfId="1" applyFont="1" applyBorder="1" applyAlignment="1">
      <alignment vertical="center"/>
    </xf>
    <xf numFmtId="178" fontId="1" fillId="0" borderId="12" xfId="0" applyNumberFormat="1" applyFont="1" applyBorder="1" applyAlignment="1">
      <alignment vertical="center"/>
    </xf>
    <xf numFmtId="178" fontId="1" fillId="0" borderId="12" xfId="0" applyNumberFormat="1" applyFont="1" applyBorder="1" applyAlignment="1">
      <alignment horizontal="center" vertical="center"/>
    </xf>
    <xf numFmtId="178" fontId="1" fillId="0" borderId="26" xfId="0" applyNumberFormat="1" applyFont="1" applyBorder="1" applyAlignment="1">
      <alignment horizontal="center" vertical="center"/>
    </xf>
    <xf numFmtId="179" fontId="1" fillId="0" borderId="2" xfId="0" applyNumberFormat="1" applyFont="1" applyBorder="1" applyAlignment="1">
      <alignment horizontal="centerContinuous" vertical="center"/>
    </xf>
    <xf numFmtId="179" fontId="1" fillId="0" borderId="3" xfId="0" applyNumberFormat="1" applyFont="1" applyBorder="1" applyAlignment="1">
      <alignment horizontal="centerContinuous" vertical="center"/>
    </xf>
    <xf numFmtId="179" fontId="1" fillId="0" borderId="11" xfId="1" applyNumberFormat="1" applyFont="1" applyBorder="1" applyAlignment="1">
      <alignment horizontal="centerContinuous" vertical="center"/>
    </xf>
    <xf numFmtId="186" fontId="1" fillId="0" borderId="4" xfId="1" applyNumberFormat="1" applyFont="1" applyBorder="1" applyAlignment="1">
      <alignment vertical="center"/>
    </xf>
    <xf numFmtId="178" fontId="0" fillId="0" borderId="5" xfId="0" applyNumberFormat="1" applyFont="1" applyBorder="1" applyAlignment="1">
      <alignment horizontal="left" vertical="center"/>
    </xf>
    <xf numFmtId="0" fontId="1" fillId="0" borderId="12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178" fontId="33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38" fontId="34" fillId="0" borderId="8" xfId="1" applyFont="1" applyBorder="1" applyAlignment="1">
      <alignment vertical="center"/>
    </xf>
    <xf numFmtId="178" fontId="0" fillId="0" borderId="0" xfId="0" applyNumberFormat="1" applyFont="1" applyBorder="1" applyAlignment="1">
      <alignment horizontal="left" vertical="center"/>
    </xf>
    <xf numFmtId="186" fontId="1" fillId="0" borderId="0" xfId="0" applyNumberFormat="1" applyFont="1" applyBorder="1" applyAlignment="1" applyProtection="1">
      <alignment vertical="center"/>
    </xf>
    <xf numFmtId="0" fontId="0" fillId="0" borderId="0" xfId="0" applyAlignment="1">
      <alignment vertical="center"/>
    </xf>
    <xf numFmtId="38" fontId="1" fillId="0" borderId="0" xfId="0" applyNumberFormat="1" applyFont="1" applyBorder="1" applyAlignment="1" applyProtection="1">
      <alignment vertical="center"/>
    </xf>
    <xf numFmtId="0" fontId="36" fillId="0" borderId="6" xfId="0" applyFont="1" applyBorder="1" applyAlignment="1">
      <alignment vertical="center"/>
    </xf>
    <xf numFmtId="0" fontId="36" fillId="0" borderId="4" xfId="0" applyFont="1" applyBorder="1" applyAlignment="1">
      <alignment horizontal="center" vertical="center"/>
    </xf>
    <xf numFmtId="0" fontId="37" fillId="0" borderId="4" xfId="0" applyFont="1" applyBorder="1" applyAlignment="1">
      <alignment vertical="center"/>
    </xf>
    <xf numFmtId="38" fontId="0" fillId="0" borderId="0" xfId="1" applyFont="1" applyAlignment="1">
      <alignment vertical="center"/>
    </xf>
    <xf numFmtId="0" fontId="36" fillId="0" borderId="8" xfId="0" applyFont="1" applyBorder="1" applyAlignment="1">
      <alignment vertical="center"/>
    </xf>
    <xf numFmtId="0" fontId="36" fillId="0" borderId="6" xfId="0" applyFont="1" applyBorder="1" applyAlignment="1">
      <alignment horizontal="center" vertical="center"/>
    </xf>
    <xf numFmtId="0" fontId="38" fillId="0" borderId="4" xfId="0" applyFont="1" applyBorder="1" applyAlignment="1">
      <alignment vertical="center"/>
    </xf>
    <xf numFmtId="0" fontId="36" fillId="0" borderId="10" xfId="0" applyFont="1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9" fillId="0" borderId="0" xfId="0" applyFont="1" applyAlignment="1">
      <alignment horizontal="right" vertical="center"/>
    </xf>
    <xf numFmtId="0" fontId="39" fillId="0" borderId="0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13" xfId="0" applyFont="1" applyBorder="1" applyAlignment="1">
      <alignment horizontal="centerContinuous" vertical="center"/>
    </xf>
    <xf numFmtId="0" fontId="40" fillId="0" borderId="23" xfId="0" applyFont="1" applyBorder="1" applyAlignment="1">
      <alignment horizontal="centerContinuous" vertical="center"/>
    </xf>
    <xf numFmtId="38" fontId="40" fillId="0" borderId="14" xfId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6" fillId="0" borderId="2" xfId="0" applyFont="1" applyBorder="1" applyAlignment="1">
      <alignment vertical="center"/>
    </xf>
    <xf numFmtId="0" fontId="36" fillId="0" borderId="11" xfId="0" applyFont="1" applyBorder="1" applyAlignment="1">
      <alignment vertical="center"/>
    </xf>
    <xf numFmtId="38" fontId="36" fillId="0" borderId="4" xfId="1" applyFont="1" applyBorder="1" applyAlignment="1">
      <alignment vertical="center"/>
    </xf>
    <xf numFmtId="0" fontId="36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38" fontId="0" fillId="0" borderId="0" xfId="0" applyNumberFormat="1" applyAlignment="1">
      <alignment vertical="center"/>
    </xf>
    <xf numFmtId="38" fontId="0" fillId="0" borderId="0" xfId="1" applyFont="1" applyBorder="1" applyAlignment="1">
      <alignment vertical="center"/>
    </xf>
    <xf numFmtId="0" fontId="41" fillId="0" borderId="0" xfId="0" applyFont="1" applyAlignment="1">
      <alignment vertical="center"/>
    </xf>
    <xf numFmtId="38" fontId="41" fillId="0" borderId="0" xfId="0" applyNumberFormat="1" applyFont="1" applyAlignment="1">
      <alignment vertical="center"/>
    </xf>
    <xf numFmtId="9" fontId="41" fillId="0" borderId="0" xfId="3" applyFont="1" applyAlignment="1">
      <alignment vertical="center"/>
    </xf>
    <xf numFmtId="38" fontId="41" fillId="0" borderId="0" xfId="1" applyFont="1" applyAlignment="1">
      <alignment vertical="center"/>
    </xf>
  </cellXfs>
  <cellStyles count="4">
    <cellStyle name="パーセント" xfId="3" builtinId="5"/>
    <cellStyle name="桁区切り" xfId="1" builtinId="6"/>
    <cellStyle name="桁区切り 2" xfId="2"/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FFCC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theme="0"/>
      </font>
    </dxf>
    <dxf>
      <font>
        <color rgb="FFC00000"/>
      </font>
      <fill>
        <patternFill>
          <bgColor rgb="FFFFFFCC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Radio" checked="Checked" firstButton="1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Radio" checked="Checked" firstButton="1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9525</xdr:rowOff>
    </xdr:from>
    <xdr:to>
      <xdr:col>2</xdr:col>
      <xdr:colOff>428625</xdr:colOff>
      <xdr:row>0</xdr:row>
      <xdr:rowOff>295275</xdr:rowOff>
    </xdr:to>
    <xdr:pic>
      <xdr:nvPicPr>
        <xdr:cNvPr id="174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876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19050</xdr:colOff>
      <xdr:row>0</xdr:row>
      <xdr:rowOff>9525</xdr:rowOff>
    </xdr:from>
    <xdr:to>
      <xdr:col>15</xdr:col>
      <xdr:colOff>428625</xdr:colOff>
      <xdr:row>0</xdr:row>
      <xdr:rowOff>295275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876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1</xdr:col>
      <xdr:colOff>0</xdr:colOff>
      <xdr:row>55</xdr:row>
      <xdr:rowOff>0</xdr:rowOff>
    </xdr:to>
    <xdr:sp macro="" textlink="">
      <xdr:nvSpPr>
        <xdr:cNvPr id="20129" name="Line 164"/>
        <xdr:cNvSpPr>
          <a:spLocks noChangeShapeType="1"/>
        </xdr:cNvSpPr>
      </xdr:nvSpPr>
      <xdr:spPr bwMode="auto">
        <a:xfrm flipH="1">
          <a:off x="352425" y="18145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20134" name="Line 180"/>
        <xdr:cNvSpPr>
          <a:spLocks noChangeShapeType="1"/>
        </xdr:cNvSpPr>
      </xdr:nvSpPr>
      <xdr:spPr bwMode="auto">
        <a:xfrm flipH="1">
          <a:off x="352425" y="14544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20135" name="Line 185"/>
        <xdr:cNvSpPr>
          <a:spLocks noChangeShapeType="1"/>
        </xdr:cNvSpPr>
      </xdr:nvSpPr>
      <xdr:spPr bwMode="auto">
        <a:xfrm flipH="1">
          <a:off x="352425" y="14544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161925</xdr:colOff>
      <xdr:row>0</xdr:row>
      <xdr:rowOff>165100</xdr:rowOff>
    </xdr:from>
    <xdr:to>
      <xdr:col>14</xdr:col>
      <xdr:colOff>171450</xdr:colOff>
      <xdr:row>4</xdr:row>
      <xdr:rowOff>127000</xdr:rowOff>
    </xdr:to>
    <xdr:sp macro="" textlink="">
      <xdr:nvSpPr>
        <xdr:cNvPr id="98" name="Text Box 20"/>
        <xdr:cNvSpPr txBox="1">
          <a:spLocks noChangeArrowheads="1"/>
        </xdr:cNvSpPr>
      </xdr:nvSpPr>
      <xdr:spPr bwMode="auto">
        <a:xfrm>
          <a:off x="4105275" y="165100"/>
          <a:ext cx="5038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64008" tIns="41148" rIns="0" bIns="0" anchor="t" upright="1"/>
        <a:lstStyle/>
        <a:p>
          <a:pPr algn="l" rtl="0">
            <a:lnSpc>
              <a:spcPts val="4000"/>
            </a:lnSpc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見積内訳書</a:t>
          </a:r>
          <a:r>
            <a:rPr lang="en-US" altLang="ja-JP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建設業</a:t>
          </a:r>
          <a:r>
            <a:rPr lang="en-US" altLang="ja-JP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endParaRPr lang="ja-JP" altLang="en-US" sz="3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6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（</a:t>
          </a:r>
          <a:r>
            <a:rPr lang="en-US" altLang="ja-JP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1,0</a:t>
          </a: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00万円以上/デンソー用）</a:t>
          </a:r>
        </a:p>
      </xdr:txBody>
    </xdr:sp>
    <xdr:clientData/>
  </xdr:twoCellAnchor>
  <xdr:twoCellAnchor>
    <xdr:from>
      <xdr:col>5</xdr:col>
      <xdr:colOff>142875</xdr:colOff>
      <xdr:row>0</xdr:row>
      <xdr:rowOff>130175</xdr:rowOff>
    </xdr:from>
    <xdr:to>
      <xdr:col>6</xdr:col>
      <xdr:colOff>431800</xdr:colOff>
      <xdr:row>3</xdr:row>
      <xdr:rowOff>18065</xdr:rowOff>
    </xdr:to>
    <xdr:grpSp>
      <xdr:nvGrpSpPr>
        <xdr:cNvPr id="99" name="グループ化 98"/>
        <xdr:cNvGrpSpPr/>
      </xdr:nvGrpSpPr>
      <xdr:grpSpPr>
        <a:xfrm>
          <a:off x="3544661" y="130175"/>
          <a:ext cx="833210" cy="622676"/>
          <a:chOff x="520700" y="590550"/>
          <a:chExt cx="625475" cy="504825"/>
        </a:xfrm>
      </xdr:grpSpPr>
      <xdr:sp macro="" textlink="">
        <xdr:nvSpPr>
          <xdr:cNvPr id="100" name="Oval 22"/>
          <xdr:cNvSpPr>
            <a:spLocks noChangeArrowheads="1"/>
          </xdr:cNvSpPr>
        </xdr:nvSpPr>
        <xdr:spPr bwMode="auto">
          <a:xfrm>
            <a:off x="587375" y="590550"/>
            <a:ext cx="539750" cy="490793"/>
          </a:xfrm>
          <a:prstGeom prst="ellipse">
            <a:avLst/>
          </a:prstGeom>
          <a:solidFill>
            <a:srgbClr val="FFFFFF"/>
          </a:solidFill>
          <a:ln w="2540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101" name="Rectangle 23"/>
          <xdr:cNvSpPr>
            <a:spLocks noChangeArrowheads="1"/>
          </xdr:cNvSpPr>
        </xdr:nvSpPr>
        <xdr:spPr bwMode="auto">
          <a:xfrm>
            <a:off x="520700" y="635000"/>
            <a:ext cx="625475" cy="4603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ja-JP" altLang="en-US" sz="2800" b="1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秘</a:t>
            </a:r>
          </a:p>
        </xdr:txBody>
      </xdr:sp>
    </xdr:grpSp>
    <xdr:clientData/>
  </xdr:twoCellAnchor>
  <xdr:twoCellAnchor>
    <xdr:from>
      <xdr:col>0</xdr:col>
      <xdr:colOff>19050</xdr:colOff>
      <xdr:row>0</xdr:row>
      <xdr:rowOff>19050</xdr:rowOff>
    </xdr:from>
    <xdr:to>
      <xdr:col>3</xdr:col>
      <xdr:colOff>171450</xdr:colOff>
      <xdr:row>1</xdr:row>
      <xdr:rowOff>171450</xdr:rowOff>
    </xdr:to>
    <xdr:pic>
      <xdr:nvPicPr>
        <xdr:cNvPr id="103" name="Picture 22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12287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507999</xdr:colOff>
      <xdr:row>5</xdr:row>
      <xdr:rowOff>1</xdr:rowOff>
    </xdr:from>
    <xdr:to>
      <xdr:col>22</xdr:col>
      <xdr:colOff>444500</xdr:colOff>
      <xdr:row>9</xdr:row>
      <xdr:rowOff>0</xdr:rowOff>
    </xdr:to>
    <xdr:grpSp>
      <xdr:nvGrpSpPr>
        <xdr:cNvPr id="104" name="グループ化 103"/>
        <xdr:cNvGrpSpPr/>
      </xdr:nvGrpSpPr>
      <xdr:grpSpPr>
        <a:xfrm>
          <a:off x="9488713" y="1170215"/>
          <a:ext cx="3732894" cy="1251856"/>
          <a:chOff x="9620250" y="1206501"/>
          <a:chExt cx="3575050" cy="1158874"/>
        </a:xfrm>
      </xdr:grpSpPr>
      <xdr:sp macro="" textlink="">
        <xdr:nvSpPr>
          <xdr:cNvPr id="105" name="テキスト 21"/>
          <xdr:cNvSpPr txBox="1">
            <a:spLocks noChangeArrowheads="1"/>
          </xdr:cNvSpPr>
        </xdr:nvSpPr>
        <xdr:spPr bwMode="auto">
          <a:xfrm>
            <a:off x="12001500" y="1206501"/>
            <a:ext cx="1193800" cy="115887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HG丸ｺﾞｼｯｸM-PRO"/>
                <a:ea typeface="HG丸ｺﾞｼｯｸM-PRO"/>
              </a:rPr>
              <a:t>作成</a:t>
            </a: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HG丸ｺﾞｼｯｸM-PRO"/>
                <a:ea typeface="HG丸ｺﾞｼｯｸM-PRO"/>
              </a:rPr>
              <a:t>　</a:t>
            </a: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  <a:p>
            <a:pPr algn="l" rtl="0">
              <a:lnSpc>
                <a:spcPts val="8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</xdr:txBody>
      </xdr:sp>
      <xdr:sp macro="" textlink="">
        <xdr:nvSpPr>
          <xdr:cNvPr id="106" name="テキスト 21"/>
          <xdr:cNvSpPr txBox="1">
            <a:spLocks noChangeArrowheads="1"/>
          </xdr:cNvSpPr>
        </xdr:nvSpPr>
        <xdr:spPr bwMode="auto">
          <a:xfrm>
            <a:off x="10807700" y="1206501"/>
            <a:ext cx="1193800" cy="115887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HG丸ｺﾞｼｯｸM-PRO"/>
                <a:ea typeface="HG丸ｺﾞｼｯｸM-PRO"/>
              </a:rPr>
              <a:t>検討</a:t>
            </a: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  <a:p>
            <a:pPr algn="l" rtl="0">
              <a:lnSpc>
                <a:spcPts val="8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</xdr:txBody>
      </xdr:sp>
      <xdr:sp macro="" textlink="">
        <xdr:nvSpPr>
          <xdr:cNvPr id="107" name="テキスト 21"/>
          <xdr:cNvSpPr txBox="1">
            <a:spLocks noChangeArrowheads="1"/>
          </xdr:cNvSpPr>
        </xdr:nvSpPr>
        <xdr:spPr bwMode="auto">
          <a:xfrm>
            <a:off x="9620250" y="1206501"/>
            <a:ext cx="1193800" cy="115887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HG丸ｺﾞｼｯｸM-PRO"/>
                <a:ea typeface="HG丸ｺﾞｼｯｸM-PRO"/>
              </a:rPr>
              <a:t>部長・Ｃ長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HG丸ｺﾞｼｯｸM-PRO"/>
                <a:ea typeface="HG丸ｺﾞｼｯｸM-PRO"/>
              </a:rPr>
              <a:t>	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HG丸ｺﾞｼｯｸM-PRO"/>
                <a:ea typeface="HG丸ｺﾞｼｯｸM-PRO"/>
              </a:rPr>
              <a:t>　</a:t>
            </a: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  <a:p>
            <a:pPr algn="l" rtl="0">
              <a:lnSpc>
                <a:spcPts val="8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</xdr:txBody>
      </xdr:sp>
    </xdr:grpSp>
    <xdr:clientData/>
  </xdr:twoCellAnchor>
  <xdr:twoCellAnchor>
    <xdr:from>
      <xdr:col>6</xdr:col>
      <xdr:colOff>174506</xdr:colOff>
      <xdr:row>5</xdr:row>
      <xdr:rowOff>47620</xdr:rowOff>
    </xdr:from>
    <xdr:to>
      <xdr:col>14</xdr:col>
      <xdr:colOff>15875</xdr:colOff>
      <xdr:row>9</xdr:row>
      <xdr:rowOff>0</xdr:rowOff>
    </xdr:to>
    <xdr:grpSp>
      <xdr:nvGrpSpPr>
        <xdr:cNvPr id="108" name="グループ化 107"/>
        <xdr:cNvGrpSpPr/>
      </xdr:nvGrpSpPr>
      <xdr:grpSpPr>
        <a:xfrm>
          <a:off x="4120577" y="1217834"/>
          <a:ext cx="4876012" cy="1204237"/>
          <a:chOff x="4127500" y="1254120"/>
          <a:chExt cx="4857750" cy="1111250"/>
        </a:xfrm>
      </xdr:grpSpPr>
      <xdr:sp macro="" textlink="">
        <xdr:nvSpPr>
          <xdr:cNvPr id="109" name="テキスト 21"/>
          <xdr:cNvSpPr txBox="1">
            <a:spLocks noChangeArrowheads="1"/>
          </xdr:cNvSpPr>
        </xdr:nvSpPr>
        <xdr:spPr bwMode="auto">
          <a:xfrm>
            <a:off x="6600703" y="1254121"/>
            <a:ext cx="1239899" cy="111124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HG丸ｺﾞｼｯｸM-PRO"/>
                <a:ea typeface="HG丸ｺﾞｼｯｸM-PRO"/>
              </a:rPr>
              <a:t>担当役員</a:t>
            </a: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HG丸ｺﾞｼｯｸM-PRO"/>
                <a:ea typeface="HG丸ｺﾞｼｯｸM-PRO"/>
              </a:rPr>
              <a:t>　</a:t>
            </a: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  <a:p>
            <a:pPr algn="l" rtl="0">
              <a:lnSpc>
                <a:spcPts val="8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</xdr:txBody>
      </xdr:sp>
      <xdr:sp macro="" textlink="">
        <xdr:nvSpPr>
          <xdr:cNvPr id="110" name="テキスト 21"/>
          <xdr:cNvSpPr txBox="1">
            <a:spLocks noChangeArrowheads="1"/>
          </xdr:cNvSpPr>
        </xdr:nvSpPr>
        <xdr:spPr bwMode="auto">
          <a:xfrm>
            <a:off x="5360804" y="1254121"/>
            <a:ext cx="1239899" cy="111124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HG丸ｺﾞｼｯｸM-PRO"/>
                <a:ea typeface="HG丸ｺﾞｼｯｸM-PRO"/>
              </a:rPr>
              <a:t>経企本部長</a:t>
            </a: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HG丸ｺﾞｼｯｸM-PRO"/>
                <a:ea typeface="HG丸ｺﾞｼｯｸM-PRO"/>
              </a:rPr>
              <a:t>　</a:t>
            </a: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  <a:p>
            <a:pPr algn="l" rtl="0">
              <a:lnSpc>
                <a:spcPts val="8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</xdr:txBody>
      </xdr:sp>
      <xdr:sp macro="" textlink="">
        <xdr:nvSpPr>
          <xdr:cNvPr id="111" name="テキスト 21"/>
          <xdr:cNvSpPr txBox="1">
            <a:spLocks noChangeArrowheads="1"/>
          </xdr:cNvSpPr>
        </xdr:nvSpPr>
        <xdr:spPr bwMode="auto">
          <a:xfrm>
            <a:off x="4127500" y="1254120"/>
            <a:ext cx="1239899" cy="111124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HG丸ｺﾞｼｯｸM-PRO"/>
                <a:ea typeface="HG丸ｺﾞｼｯｸM-PRO"/>
              </a:rPr>
              <a:t>承認（社長）　</a:t>
            </a: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  <a:p>
            <a:pPr algn="l" rtl="0">
              <a:lnSpc>
                <a:spcPts val="8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</xdr:txBody>
      </xdr:sp>
      <xdr:sp macro="" textlink="">
        <xdr:nvSpPr>
          <xdr:cNvPr id="112" name="テキスト 21"/>
          <xdr:cNvSpPr txBox="1">
            <a:spLocks noChangeArrowheads="1"/>
          </xdr:cNvSpPr>
        </xdr:nvSpPr>
        <xdr:spPr bwMode="auto">
          <a:xfrm>
            <a:off x="7792976" y="1254121"/>
            <a:ext cx="1192274" cy="111124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miter lim="800000"/>
            <a:headEnd/>
            <a:tailEnd/>
          </a:ln>
        </xdr:spPr>
        <xdr:txBody>
          <a:bodyPr vertOverflow="clip" wrap="square" lIns="36576" tIns="18288" rIns="0" bIns="0" anchor="t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HG丸ｺﾞｼｯｸM-PRO"/>
                <a:ea typeface="HG丸ｺﾞｼｯｸM-PRO"/>
              </a:rPr>
              <a:t>本部長</a:t>
            </a: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HG丸ｺﾞｼｯｸM-PRO"/>
                <a:ea typeface="HG丸ｺﾞｼｯｸM-PRO"/>
              </a:rPr>
              <a:t>　</a:t>
            </a: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  <a:p>
            <a:pPr algn="l" rtl="0">
              <a:lnSpc>
                <a:spcPts val="8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</xdr:txBody>
      </xdr:sp>
    </xdr:grpSp>
    <xdr:clientData/>
  </xdr:twoCellAnchor>
  <xdr:twoCellAnchor>
    <xdr:from>
      <xdr:col>14</xdr:col>
      <xdr:colOff>476251</xdr:colOff>
      <xdr:row>12</xdr:row>
      <xdr:rowOff>51955</xdr:rowOff>
    </xdr:from>
    <xdr:to>
      <xdr:col>23</xdr:col>
      <xdr:colOff>0</xdr:colOff>
      <xdr:row>15</xdr:row>
      <xdr:rowOff>0</xdr:rowOff>
    </xdr:to>
    <xdr:sp macro="" textlink="">
      <xdr:nvSpPr>
        <xdr:cNvPr id="46" name="Text Box 24"/>
        <xdr:cNvSpPr txBox="1">
          <a:spLocks noChangeArrowheads="1"/>
        </xdr:cNvSpPr>
      </xdr:nvSpPr>
      <xdr:spPr bwMode="auto">
        <a:xfrm>
          <a:off x="9412433" y="3307773"/>
          <a:ext cx="3818658" cy="9351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【物件情報】 顧客の予算情報、競争業者価格情報 等</a:t>
          </a:r>
          <a:endParaRPr lang="en-US" altLang="ja-JP" sz="1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</a:p>
      </xdr:txBody>
    </xdr:sp>
    <xdr:clientData/>
  </xdr:twoCellAnchor>
  <xdr:twoCellAnchor>
    <xdr:from>
      <xdr:col>0</xdr:col>
      <xdr:colOff>34636</xdr:colOff>
      <xdr:row>59</xdr:row>
      <xdr:rowOff>86591</xdr:rowOff>
    </xdr:from>
    <xdr:to>
      <xdr:col>22</xdr:col>
      <xdr:colOff>432956</xdr:colOff>
      <xdr:row>62</xdr:row>
      <xdr:rowOff>155861</xdr:rowOff>
    </xdr:to>
    <xdr:sp macro="" textlink="">
      <xdr:nvSpPr>
        <xdr:cNvPr id="42" name="テキスト ボックス 41"/>
        <xdr:cNvSpPr txBox="1"/>
      </xdr:nvSpPr>
      <xdr:spPr>
        <a:xfrm>
          <a:off x="34636" y="19257818"/>
          <a:ext cx="13109865" cy="1091043"/>
        </a:xfrm>
        <a:prstGeom prst="rect">
          <a:avLst/>
        </a:prstGeom>
        <a:noFill/>
        <a:ln w="12700" cmpd="sng">
          <a:solidFill>
            <a:sysClr val="windowText" lastClr="000000"/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【</a:t>
          </a: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備考</a:t>
          </a:r>
          <a:r>
            <a:rPr kumimoji="1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】</a:t>
          </a: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価格水準調整理由等を記入　</a:t>
          </a:r>
          <a:r>
            <a:rPr kumimoji="1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※</a:t>
          </a: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利益率がマイナスの場合は必須（社長承認）</a:t>
          </a:r>
          <a:r>
            <a:rPr kumimoji="1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 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  <xdr:twoCellAnchor>
    <xdr:from>
      <xdr:col>9</xdr:col>
      <xdr:colOff>457379</xdr:colOff>
      <xdr:row>14</xdr:row>
      <xdr:rowOff>36609</xdr:rowOff>
    </xdr:from>
    <xdr:to>
      <xdr:col>10</xdr:col>
      <xdr:colOff>386501</xdr:colOff>
      <xdr:row>14</xdr:row>
      <xdr:rowOff>234253</xdr:rowOff>
    </xdr:to>
    <xdr:sp macro="" textlink="">
      <xdr:nvSpPr>
        <xdr:cNvPr id="50" name="Text Box 187"/>
        <xdr:cNvSpPr txBox="1">
          <a:spLocks noChangeArrowheads="1"/>
        </xdr:cNvSpPr>
      </xdr:nvSpPr>
      <xdr:spPr bwMode="auto">
        <a:xfrm>
          <a:off x="5892232" y="3958668"/>
          <a:ext cx="433387" cy="19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25％  </a:t>
          </a:r>
        </a:p>
      </xdr:txBody>
    </xdr:sp>
    <xdr:clientData/>
  </xdr:twoCellAnchor>
  <xdr:twoCellAnchor>
    <xdr:from>
      <xdr:col>11</xdr:col>
      <xdr:colOff>319426</xdr:colOff>
      <xdr:row>14</xdr:row>
      <xdr:rowOff>46134</xdr:rowOff>
    </xdr:from>
    <xdr:to>
      <xdr:col>12</xdr:col>
      <xdr:colOff>330593</xdr:colOff>
      <xdr:row>14</xdr:row>
      <xdr:rowOff>309203</xdr:rowOff>
    </xdr:to>
    <xdr:sp macro="" textlink="">
      <xdr:nvSpPr>
        <xdr:cNvPr id="51" name="Text Box 188"/>
        <xdr:cNvSpPr txBox="1">
          <a:spLocks noChangeArrowheads="1"/>
        </xdr:cNvSpPr>
      </xdr:nvSpPr>
      <xdr:spPr bwMode="auto">
        <a:xfrm>
          <a:off x="6796426" y="3968193"/>
          <a:ext cx="549049" cy="263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50％</a:t>
          </a:r>
        </a:p>
      </xdr:txBody>
    </xdr:sp>
    <xdr:clientData/>
  </xdr:twoCellAnchor>
  <xdr:twoCellAnchor>
    <xdr:from>
      <xdr:col>12</xdr:col>
      <xdr:colOff>537761</xdr:colOff>
      <xdr:row>14</xdr:row>
      <xdr:rowOff>36609</xdr:rowOff>
    </xdr:from>
    <xdr:to>
      <xdr:col>13</xdr:col>
      <xdr:colOff>106774</xdr:colOff>
      <xdr:row>14</xdr:row>
      <xdr:rowOff>268381</xdr:rowOff>
    </xdr:to>
    <xdr:sp macro="" textlink="">
      <xdr:nvSpPr>
        <xdr:cNvPr id="52" name="Text Box 189"/>
        <xdr:cNvSpPr txBox="1">
          <a:spLocks noChangeArrowheads="1"/>
        </xdr:cNvSpPr>
      </xdr:nvSpPr>
      <xdr:spPr bwMode="auto">
        <a:xfrm>
          <a:off x="7552643" y="3958668"/>
          <a:ext cx="532719" cy="231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75％</a:t>
          </a:r>
        </a:p>
      </xdr:txBody>
    </xdr:sp>
    <xdr:clientData/>
  </xdr:twoCellAnchor>
  <xdr:twoCellAnchor>
    <xdr:from>
      <xdr:col>13</xdr:col>
      <xdr:colOff>282986</xdr:colOff>
      <xdr:row>14</xdr:row>
      <xdr:rowOff>46133</xdr:rowOff>
    </xdr:from>
    <xdr:to>
      <xdr:col>14</xdr:col>
      <xdr:colOff>317</xdr:colOff>
      <xdr:row>14</xdr:row>
      <xdr:rowOff>280286</xdr:rowOff>
    </xdr:to>
    <xdr:sp macro="" textlink="">
      <xdr:nvSpPr>
        <xdr:cNvPr id="53" name="Text Box 190"/>
        <xdr:cNvSpPr txBox="1">
          <a:spLocks noChangeArrowheads="1"/>
        </xdr:cNvSpPr>
      </xdr:nvSpPr>
      <xdr:spPr bwMode="auto">
        <a:xfrm>
          <a:off x="8261574" y="3968192"/>
          <a:ext cx="681037" cy="2341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100％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14</xdr:row>
          <xdr:rowOff>9525</xdr:rowOff>
        </xdr:from>
        <xdr:to>
          <xdr:col>9</xdr:col>
          <xdr:colOff>495300</xdr:colOff>
          <xdr:row>14</xdr:row>
          <xdr:rowOff>304800</xdr:rowOff>
        </xdr:to>
        <xdr:sp macro="" textlink="">
          <xdr:nvSpPr>
            <xdr:cNvPr id="19763" name="Option Button 307" hidden="1">
              <a:extLst>
                <a:ext uri="{63B3BB69-23CF-44E3-9099-C40C66FF867C}">
                  <a14:compatExt spid="_x0000_s19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361950</xdr:colOff>
          <xdr:row>14</xdr:row>
          <xdr:rowOff>19050</xdr:rowOff>
        </xdr:from>
        <xdr:to>
          <xdr:col>11</xdr:col>
          <xdr:colOff>190500</xdr:colOff>
          <xdr:row>14</xdr:row>
          <xdr:rowOff>304800</xdr:rowOff>
        </xdr:to>
        <xdr:sp macro="" textlink="">
          <xdr:nvSpPr>
            <xdr:cNvPr id="19764" name="Option Button 308" hidden="1">
              <a:extLst>
                <a:ext uri="{63B3BB69-23CF-44E3-9099-C40C66FF867C}">
                  <a14:compatExt spid="_x0000_s19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14</xdr:row>
          <xdr:rowOff>19050</xdr:rowOff>
        </xdr:from>
        <xdr:to>
          <xdr:col>12</xdr:col>
          <xdr:colOff>542925</xdr:colOff>
          <xdr:row>14</xdr:row>
          <xdr:rowOff>304800</xdr:rowOff>
        </xdr:to>
        <xdr:sp macro="" textlink="">
          <xdr:nvSpPr>
            <xdr:cNvPr id="19765" name="Option Button 309" hidden="1">
              <a:extLst>
                <a:ext uri="{63B3BB69-23CF-44E3-9099-C40C66FF867C}">
                  <a14:compatExt spid="_x0000_s19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904875</xdr:colOff>
          <xdr:row>14</xdr:row>
          <xdr:rowOff>19050</xdr:rowOff>
        </xdr:from>
        <xdr:to>
          <xdr:col>13</xdr:col>
          <xdr:colOff>314325</xdr:colOff>
          <xdr:row>14</xdr:row>
          <xdr:rowOff>304800</xdr:rowOff>
        </xdr:to>
        <xdr:sp macro="" textlink="">
          <xdr:nvSpPr>
            <xdr:cNvPr id="19766" name="Option Button 310" hidden="1">
              <a:extLst>
                <a:ext uri="{63B3BB69-23CF-44E3-9099-C40C66FF867C}">
                  <a14:compatExt spid="_x0000_s19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323850</xdr:colOff>
          <xdr:row>10</xdr:row>
          <xdr:rowOff>295275</xdr:rowOff>
        </xdr:from>
        <xdr:to>
          <xdr:col>5</xdr:col>
          <xdr:colOff>485775</xdr:colOff>
          <xdr:row>11</xdr:row>
          <xdr:rowOff>314325</xdr:rowOff>
        </xdr:to>
        <xdr:sp macro="" textlink="">
          <xdr:nvSpPr>
            <xdr:cNvPr id="19767" name="Group Box 311" hidden="1">
              <a:extLst>
                <a:ext uri="{63B3BB69-23CF-44E3-9099-C40C66FF867C}">
                  <a14:compatExt spid="_x0000_s19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323850</xdr:colOff>
          <xdr:row>11</xdr:row>
          <xdr:rowOff>285750</xdr:rowOff>
        </xdr:from>
        <xdr:to>
          <xdr:col>5</xdr:col>
          <xdr:colOff>485775</xdr:colOff>
          <xdr:row>12</xdr:row>
          <xdr:rowOff>314325</xdr:rowOff>
        </xdr:to>
        <xdr:sp macro="" textlink="">
          <xdr:nvSpPr>
            <xdr:cNvPr id="19768" name="Group Box 312" hidden="1">
              <a:extLst>
                <a:ext uri="{63B3BB69-23CF-44E3-9099-C40C66FF867C}">
                  <a14:compatExt spid="_x0000_s19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11</xdr:row>
          <xdr:rowOff>38100</xdr:rowOff>
        </xdr:from>
        <xdr:to>
          <xdr:col>3</xdr:col>
          <xdr:colOff>466725</xdr:colOff>
          <xdr:row>11</xdr:row>
          <xdr:rowOff>314325</xdr:rowOff>
        </xdr:to>
        <xdr:sp macro="" textlink="">
          <xdr:nvSpPr>
            <xdr:cNvPr id="19769" name="Option Button 313" hidden="1">
              <a:extLst>
                <a:ext uri="{63B3BB69-23CF-44E3-9099-C40C66FF867C}">
                  <a14:compatExt spid="_x0000_s19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904875</xdr:colOff>
          <xdr:row>11</xdr:row>
          <xdr:rowOff>28575</xdr:rowOff>
        </xdr:from>
        <xdr:to>
          <xdr:col>3</xdr:col>
          <xdr:colOff>1276350</xdr:colOff>
          <xdr:row>11</xdr:row>
          <xdr:rowOff>314325</xdr:rowOff>
        </xdr:to>
        <xdr:sp macro="" textlink="">
          <xdr:nvSpPr>
            <xdr:cNvPr id="19770" name="Option Button 314" hidden="1">
              <a:extLst>
                <a:ext uri="{63B3BB69-23CF-44E3-9099-C40C66FF867C}">
                  <a14:compatExt spid="_x0000_s19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</xdr:row>
          <xdr:rowOff>47625</xdr:rowOff>
        </xdr:from>
        <xdr:to>
          <xdr:col>4</xdr:col>
          <xdr:colOff>485775</xdr:colOff>
          <xdr:row>11</xdr:row>
          <xdr:rowOff>314325</xdr:rowOff>
        </xdr:to>
        <xdr:sp macro="" textlink="">
          <xdr:nvSpPr>
            <xdr:cNvPr id="19771" name="Option Button 315" hidden="1">
              <a:extLst>
                <a:ext uri="{63B3BB69-23CF-44E3-9099-C40C66FF867C}">
                  <a14:compatExt spid="_x0000_s19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28575</xdr:rowOff>
        </xdr:from>
        <xdr:to>
          <xdr:col>3</xdr:col>
          <xdr:colOff>428625</xdr:colOff>
          <xdr:row>12</xdr:row>
          <xdr:rowOff>314325</xdr:rowOff>
        </xdr:to>
        <xdr:sp macro="" textlink="">
          <xdr:nvSpPr>
            <xdr:cNvPr id="19772" name="Option Button 316" hidden="1">
              <a:extLst>
                <a:ext uri="{63B3BB69-23CF-44E3-9099-C40C66FF867C}">
                  <a14:compatExt spid="_x0000_s19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914400</xdr:colOff>
          <xdr:row>12</xdr:row>
          <xdr:rowOff>28575</xdr:rowOff>
        </xdr:from>
        <xdr:to>
          <xdr:col>3</xdr:col>
          <xdr:colOff>1266825</xdr:colOff>
          <xdr:row>12</xdr:row>
          <xdr:rowOff>314325</xdr:rowOff>
        </xdr:to>
        <xdr:sp macro="" textlink="">
          <xdr:nvSpPr>
            <xdr:cNvPr id="19773" name="Option Button 317" hidden="1">
              <a:extLst>
                <a:ext uri="{63B3BB69-23CF-44E3-9099-C40C66FF867C}">
                  <a14:compatExt spid="_x0000_s19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362367</xdr:colOff>
      <xdr:row>11</xdr:row>
      <xdr:rowOff>60</xdr:rowOff>
    </xdr:from>
    <xdr:to>
      <xdr:col>3</xdr:col>
      <xdr:colOff>829161</xdr:colOff>
      <xdr:row>11</xdr:row>
      <xdr:rowOff>275777</xdr:rowOff>
    </xdr:to>
    <xdr:sp macro="" textlink="">
      <xdr:nvSpPr>
        <xdr:cNvPr id="65" name="テキスト ボックス 64"/>
        <xdr:cNvSpPr txBox="1"/>
      </xdr:nvSpPr>
      <xdr:spPr>
        <a:xfrm>
          <a:off x="1426926" y="2947207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特命</a:t>
          </a:r>
        </a:p>
      </xdr:txBody>
    </xdr:sp>
    <xdr:clientData/>
  </xdr:twoCellAnchor>
  <xdr:twoCellAnchor>
    <xdr:from>
      <xdr:col>3</xdr:col>
      <xdr:colOff>1231523</xdr:colOff>
      <xdr:row>11</xdr:row>
      <xdr:rowOff>11966</xdr:rowOff>
    </xdr:from>
    <xdr:to>
      <xdr:col>3</xdr:col>
      <xdr:colOff>1698317</xdr:colOff>
      <xdr:row>11</xdr:row>
      <xdr:rowOff>287683</xdr:rowOff>
    </xdr:to>
    <xdr:sp macro="" textlink="">
      <xdr:nvSpPr>
        <xdr:cNvPr id="66" name="テキスト ボックス 65"/>
        <xdr:cNvSpPr txBox="1"/>
      </xdr:nvSpPr>
      <xdr:spPr>
        <a:xfrm>
          <a:off x="2296082" y="2959113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競争</a:t>
          </a:r>
        </a:p>
      </xdr:txBody>
    </xdr:sp>
    <xdr:clientData/>
  </xdr:twoCellAnchor>
  <xdr:twoCellAnchor>
    <xdr:from>
      <xdr:col>4</xdr:col>
      <xdr:colOff>386981</xdr:colOff>
      <xdr:row>11</xdr:row>
      <xdr:rowOff>11966</xdr:rowOff>
    </xdr:from>
    <xdr:to>
      <xdr:col>5</xdr:col>
      <xdr:colOff>421348</xdr:colOff>
      <xdr:row>11</xdr:row>
      <xdr:rowOff>287683</xdr:rowOff>
    </xdr:to>
    <xdr:sp macro="" textlink="">
      <xdr:nvSpPr>
        <xdr:cNvPr id="67" name="テキスト ボックス 66"/>
        <xdr:cNvSpPr txBox="1"/>
      </xdr:nvSpPr>
      <xdr:spPr>
        <a:xfrm>
          <a:off x="3233275" y="2959113"/>
          <a:ext cx="57224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不明</a:t>
          </a:r>
        </a:p>
      </xdr:txBody>
    </xdr:sp>
    <xdr:clientData/>
  </xdr:twoCellAnchor>
  <xdr:twoCellAnchor>
    <xdr:from>
      <xdr:col>3</xdr:col>
      <xdr:colOff>421897</xdr:colOff>
      <xdr:row>12</xdr:row>
      <xdr:rowOff>13558</xdr:rowOff>
    </xdr:from>
    <xdr:to>
      <xdr:col>3</xdr:col>
      <xdr:colOff>1707776</xdr:colOff>
      <xdr:row>12</xdr:row>
      <xdr:rowOff>285103</xdr:rowOff>
    </xdr:to>
    <xdr:grpSp>
      <xdr:nvGrpSpPr>
        <xdr:cNvPr id="68" name="グループ化 67"/>
        <xdr:cNvGrpSpPr/>
      </xdr:nvGrpSpPr>
      <xdr:grpSpPr>
        <a:xfrm>
          <a:off x="1496861" y="3279272"/>
          <a:ext cx="1285879" cy="271545"/>
          <a:chOff x="1559715" y="3298028"/>
          <a:chExt cx="1285879" cy="462939"/>
        </a:xfrm>
      </xdr:grpSpPr>
      <xdr:sp macro="" textlink="">
        <xdr:nvSpPr>
          <xdr:cNvPr id="69" name="テキスト ボックス 68"/>
          <xdr:cNvSpPr txBox="1"/>
        </xdr:nvSpPr>
        <xdr:spPr>
          <a:xfrm>
            <a:off x="1559715" y="3298028"/>
            <a:ext cx="421826" cy="4510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en-US" altLang="ja-JP" sz="1100"/>
              <a:t>NO</a:t>
            </a:r>
            <a:endParaRPr kumimoji="1" lang="ja-JP" altLang="en-US" sz="1100"/>
          </a:p>
        </xdr:txBody>
      </xdr:sp>
      <xdr:sp macro="" textlink="">
        <xdr:nvSpPr>
          <xdr:cNvPr id="70" name="テキスト ボックス 69"/>
          <xdr:cNvSpPr txBox="1"/>
        </xdr:nvSpPr>
        <xdr:spPr>
          <a:xfrm>
            <a:off x="2416966" y="3309937"/>
            <a:ext cx="428628" cy="451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en-US" altLang="ja-JP" sz="1100"/>
              <a:t>YES</a:t>
            </a:r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809625</xdr:colOff>
      <xdr:row>2</xdr:row>
      <xdr:rowOff>19050</xdr:rowOff>
    </xdr:from>
    <xdr:to>
      <xdr:col>9</xdr:col>
      <xdr:colOff>1666875</xdr:colOff>
      <xdr:row>4</xdr:row>
      <xdr:rowOff>200025</xdr:rowOff>
    </xdr:to>
    <xdr:grpSp>
      <xdr:nvGrpSpPr>
        <xdr:cNvPr id="2" name="Group 11"/>
        <xdr:cNvGrpSpPr>
          <a:grpSpLocks/>
        </xdr:cNvGrpSpPr>
      </xdr:nvGrpSpPr>
      <xdr:grpSpPr bwMode="auto">
        <a:xfrm>
          <a:off x="5467350" y="552450"/>
          <a:ext cx="1971675" cy="714375"/>
          <a:chOff x="-3821" y="-4850"/>
          <a:chExt cx="22770" cy="22725"/>
        </a:xfrm>
      </xdr:grpSpPr>
      <xdr:sp macro="" textlink="">
        <xdr:nvSpPr>
          <xdr:cNvPr id="3" name="テキスト 3"/>
          <xdr:cNvSpPr txBox="1">
            <a:spLocks noChangeArrowheads="1"/>
          </xdr:cNvSpPr>
        </xdr:nvSpPr>
        <xdr:spPr bwMode="auto">
          <a:xfrm>
            <a:off x="-3821" y="-4850"/>
            <a:ext cx="7590" cy="227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HG丸ｺﾞｼｯｸM-PRO"/>
                <a:ea typeface="HG丸ｺﾞｼｯｸM-PRO"/>
              </a:rPr>
              <a:t>承認</a:t>
            </a:r>
          </a:p>
          <a:p>
            <a:pPr algn="l" rtl="0">
              <a:lnSpc>
                <a:spcPts val="900"/>
              </a:lnSpc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</xdr:txBody>
      </xdr:sp>
      <xdr:sp macro="" textlink="">
        <xdr:nvSpPr>
          <xdr:cNvPr id="4" name="テキスト 4"/>
          <xdr:cNvSpPr txBox="1">
            <a:spLocks noChangeArrowheads="1"/>
          </xdr:cNvSpPr>
        </xdr:nvSpPr>
        <xdr:spPr bwMode="auto">
          <a:xfrm>
            <a:off x="3549" y="-4850"/>
            <a:ext cx="7810" cy="227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HG丸ｺﾞｼｯｸM-PRO"/>
                <a:ea typeface="HG丸ｺﾞｼｯｸM-PRO"/>
              </a:rPr>
              <a:t>検討</a:t>
            </a:r>
          </a:p>
          <a:p>
            <a:pPr algn="l" rtl="0"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  <a:p>
            <a:pPr algn="l" rtl="0"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  <a:p>
            <a:pPr algn="l" rtl="0">
              <a:lnSpc>
                <a:spcPts val="900"/>
              </a:lnSpc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</xdr:txBody>
      </xdr:sp>
      <xdr:sp macro="" textlink="">
        <xdr:nvSpPr>
          <xdr:cNvPr id="5" name="テキスト 5"/>
          <xdr:cNvSpPr txBox="1">
            <a:spLocks noChangeArrowheads="1"/>
          </xdr:cNvSpPr>
        </xdr:nvSpPr>
        <xdr:spPr bwMode="auto">
          <a:xfrm>
            <a:off x="11359" y="-4850"/>
            <a:ext cx="7590" cy="227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HG丸ｺﾞｼｯｸM-PRO"/>
                <a:ea typeface="HG丸ｺﾞｼｯｸM-PRO"/>
              </a:rPr>
              <a:t>作成</a:t>
            </a:r>
          </a:p>
          <a:p>
            <a:pPr algn="l" rtl="0"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  <a:p>
            <a:pPr algn="l" rtl="0"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HG丸ｺﾞｼｯｸM-PRO"/>
                <a:ea typeface="HG丸ｺﾞｼｯｸM-PRO"/>
              </a:rPr>
              <a:t>　</a:t>
            </a:r>
          </a:p>
          <a:p>
            <a:pPr algn="l" rtl="0"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  <a:p>
            <a:pPr algn="l" rtl="0"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</xdr:txBody>
      </xdr:sp>
    </xdr:grpSp>
    <xdr:clientData/>
  </xdr:twoCellAnchor>
  <xdr:twoCellAnchor>
    <xdr:from>
      <xdr:col>8</xdr:col>
      <xdr:colOff>428626</xdr:colOff>
      <xdr:row>0</xdr:row>
      <xdr:rowOff>57149</xdr:rowOff>
    </xdr:from>
    <xdr:to>
      <xdr:col>9</xdr:col>
      <xdr:colOff>1695451</xdr:colOff>
      <xdr:row>1</xdr:row>
      <xdr:rowOff>180974</xdr:rowOff>
    </xdr:to>
    <xdr:sp macro="" textlink="">
      <xdr:nvSpPr>
        <xdr:cNvPr id="6" name="テキスト 7"/>
        <xdr:cNvSpPr txBox="1">
          <a:spLocks noChangeArrowheads="1"/>
        </xdr:cNvSpPr>
      </xdr:nvSpPr>
      <xdr:spPr bwMode="auto">
        <a:xfrm>
          <a:off x="5086351" y="57149"/>
          <a:ext cx="23812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施設部　　デンソーファシリティーズ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　　　　　　　　　　　省エネ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ITS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部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571501</xdr:colOff>
      <xdr:row>1</xdr:row>
      <xdr:rowOff>76199</xdr:rowOff>
    </xdr:from>
    <xdr:to>
      <xdr:col>9</xdr:col>
      <xdr:colOff>1666876</xdr:colOff>
      <xdr:row>1</xdr:row>
      <xdr:rowOff>257174</xdr:rowOff>
    </xdr:to>
    <xdr:sp macro="" textlink="">
      <xdr:nvSpPr>
        <xdr:cNvPr id="7" name="テキスト 8"/>
        <xdr:cNvSpPr txBox="1">
          <a:spLocks noChangeArrowheads="1"/>
        </xdr:cNvSpPr>
      </xdr:nvSpPr>
      <xdr:spPr bwMode="auto">
        <a:xfrm>
          <a:off x="5229226" y="342899"/>
          <a:ext cx="22098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       （TEL．  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551-24259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647700</xdr:colOff>
      <xdr:row>1</xdr:row>
      <xdr:rowOff>38100</xdr:rowOff>
    </xdr:from>
    <xdr:to>
      <xdr:col>7</xdr:col>
      <xdr:colOff>638175</xdr:colOff>
      <xdr:row>2</xdr:row>
      <xdr:rowOff>76200</xdr:rowOff>
    </xdr:to>
    <xdr:sp macro="" textlink="">
      <xdr:nvSpPr>
        <xdr:cNvPr id="8" name="テキスト 9"/>
        <xdr:cNvSpPr txBox="1">
          <a:spLocks noChangeArrowheads="1"/>
        </xdr:cNvSpPr>
      </xdr:nvSpPr>
      <xdr:spPr bwMode="auto">
        <a:xfrm>
          <a:off x="2790825" y="304800"/>
          <a:ext cx="17145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2860" rIns="45720" bIns="22860" anchor="ctr" upright="1"/>
        <a:lstStyle/>
        <a:p>
          <a:pPr algn="dist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概算見積書</a:t>
          </a:r>
        </a:p>
        <a:p>
          <a:pPr algn="dist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HG丸ｺﾞｼｯｸM-PRO"/>
            <a:ea typeface="HG丸ｺﾞｼｯｸM-PRO"/>
          </a:endParaRPr>
        </a:p>
      </xdr:txBody>
    </xdr:sp>
    <xdr:clientData/>
  </xdr:twoCellAnchor>
  <xdr:twoCellAnchor>
    <xdr:from>
      <xdr:col>4</xdr:col>
      <xdr:colOff>762000</xdr:colOff>
      <xdr:row>2</xdr:row>
      <xdr:rowOff>161925</xdr:rowOff>
    </xdr:from>
    <xdr:to>
      <xdr:col>8</xdr:col>
      <xdr:colOff>38100</xdr:colOff>
      <xdr:row>3</xdr:row>
      <xdr:rowOff>95250</xdr:rowOff>
    </xdr:to>
    <xdr:sp macro="" textlink="">
      <xdr:nvSpPr>
        <xdr:cNvPr id="9" name="テキスト 10"/>
        <xdr:cNvSpPr txBox="1">
          <a:spLocks noChangeArrowheads="1"/>
        </xdr:cNvSpPr>
      </xdr:nvSpPr>
      <xdr:spPr bwMode="auto">
        <a:xfrm>
          <a:off x="2905125" y="695325"/>
          <a:ext cx="17907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（受付№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　　　　　　　　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）　</a:t>
          </a:r>
        </a:p>
      </xdr:txBody>
    </xdr:sp>
    <xdr:clientData/>
  </xdr:twoCellAnchor>
  <xdr:twoCellAnchor>
    <xdr:from>
      <xdr:col>1</xdr:col>
      <xdr:colOff>19050</xdr:colOff>
      <xdr:row>2</xdr:row>
      <xdr:rowOff>238125</xdr:rowOff>
    </xdr:from>
    <xdr:to>
      <xdr:col>1</xdr:col>
      <xdr:colOff>228600</xdr:colOff>
      <xdr:row>5</xdr:row>
      <xdr:rowOff>47625</xdr:rowOff>
    </xdr:to>
    <xdr:sp macro="" textlink="">
      <xdr:nvSpPr>
        <xdr:cNvPr id="10" name="テキスト 13"/>
        <xdr:cNvSpPr txBox="1">
          <a:spLocks noChangeArrowheads="1"/>
        </xdr:cNvSpPr>
      </xdr:nvSpPr>
      <xdr:spPr bwMode="auto">
        <a:xfrm>
          <a:off x="161925" y="771525"/>
          <a:ext cx="209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依頼課</a:t>
          </a:r>
        </a:p>
        <a:p>
          <a:pPr algn="l" rtl="0">
            <a:defRPr sz="1000"/>
          </a:pPr>
          <a:endParaRPr lang="ja-JP" altLang="en-US" sz="1050" b="0" i="0" u="none" strike="noStrike" baseline="0">
            <a:solidFill>
              <a:srgbClr val="000000"/>
            </a:solidFill>
            <a:latin typeface="HG丸ｺﾞｼｯｸM-PRO"/>
            <a:ea typeface="HG丸ｺﾞｼｯｸM-PRO"/>
          </a:endParaRPr>
        </a:p>
      </xdr:txBody>
    </xdr:sp>
    <xdr:clientData/>
  </xdr:twoCellAnchor>
  <xdr:twoCellAnchor>
    <xdr:from>
      <xdr:col>2</xdr:col>
      <xdr:colOff>228600</xdr:colOff>
      <xdr:row>6</xdr:row>
      <xdr:rowOff>180975</xdr:rowOff>
    </xdr:from>
    <xdr:to>
      <xdr:col>9</xdr:col>
      <xdr:colOff>104775</xdr:colOff>
      <xdr:row>7</xdr:row>
      <xdr:rowOff>219075</xdr:rowOff>
    </xdr:to>
    <xdr:sp macro="" textlink="">
      <xdr:nvSpPr>
        <xdr:cNvPr id="11" name="テキスト 14"/>
        <xdr:cNvSpPr txBox="1">
          <a:spLocks noChangeArrowheads="1"/>
        </xdr:cNvSpPr>
      </xdr:nvSpPr>
      <xdr:spPr bwMode="auto">
        <a:xfrm>
          <a:off x="609600" y="1781175"/>
          <a:ext cx="5267325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2860" rIns="0" bIns="22860" anchor="ctr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工事案件名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DECS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更新工事（幸田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Ⅰ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期 ハード）</a:t>
          </a:r>
        </a:p>
      </xdr:txBody>
    </xdr:sp>
    <xdr:clientData/>
  </xdr:twoCellAnchor>
  <xdr:twoCellAnchor>
    <xdr:from>
      <xdr:col>0</xdr:col>
      <xdr:colOff>95250</xdr:colOff>
      <xdr:row>9</xdr:row>
      <xdr:rowOff>171450</xdr:rowOff>
    </xdr:from>
    <xdr:to>
      <xdr:col>1</xdr:col>
      <xdr:colOff>142875</xdr:colOff>
      <xdr:row>16</xdr:row>
      <xdr:rowOff>76200</xdr:rowOff>
    </xdr:to>
    <xdr:sp macro="" textlink="">
      <xdr:nvSpPr>
        <xdr:cNvPr id="12" name="テキスト 16"/>
        <xdr:cNvSpPr txBox="1">
          <a:spLocks noChangeArrowheads="1"/>
        </xdr:cNvSpPr>
      </xdr:nvSpPr>
      <xdr:spPr bwMode="auto">
        <a:xfrm>
          <a:off x="95250" y="2686050"/>
          <a:ext cx="190500" cy="2171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経路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HG丸ｺﾞｼｯｸM-PRO"/>
            <a:ea typeface="HG丸ｺﾞｼｯｸM-PRO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施設部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　　　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　依頼課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HG丸ｺﾞｼｯｸM-PRO"/>
            <a:ea typeface="HG丸ｺﾞｼｯｸM-PRO"/>
          </a:endParaRPr>
        </a:p>
      </xdr:txBody>
    </xdr:sp>
    <xdr:clientData/>
  </xdr:twoCellAnchor>
  <xdr:twoCellAnchor>
    <xdr:from>
      <xdr:col>3</xdr:col>
      <xdr:colOff>885825</xdr:colOff>
      <xdr:row>7</xdr:row>
      <xdr:rowOff>200025</xdr:rowOff>
    </xdr:from>
    <xdr:to>
      <xdr:col>9</xdr:col>
      <xdr:colOff>28575</xdr:colOff>
      <xdr:row>7</xdr:row>
      <xdr:rowOff>200025</xdr:rowOff>
    </xdr:to>
    <xdr:sp macro="" textlink="">
      <xdr:nvSpPr>
        <xdr:cNvPr id="13" name="Line 18"/>
        <xdr:cNvSpPr>
          <a:spLocks noChangeShapeType="1"/>
        </xdr:cNvSpPr>
      </xdr:nvSpPr>
      <xdr:spPr bwMode="auto">
        <a:xfrm>
          <a:off x="1752600" y="2066925"/>
          <a:ext cx="404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123825</xdr:colOff>
      <xdr:row>0</xdr:row>
      <xdr:rowOff>47625</xdr:rowOff>
    </xdr:from>
    <xdr:to>
      <xdr:col>3</xdr:col>
      <xdr:colOff>438150</xdr:colOff>
      <xdr:row>1</xdr:row>
      <xdr:rowOff>0</xdr:rowOff>
    </xdr:to>
    <xdr:pic>
      <xdr:nvPicPr>
        <xdr:cNvPr id="14" name="ピクチャ 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47625"/>
          <a:ext cx="103822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333375</xdr:colOff>
      <xdr:row>34</xdr:row>
      <xdr:rowOff>19050</xdr:rowOff>
    </xdr:from>
    <xdr:to>
      <xdr:col>9</xdr:col>
      <xdr:colOff>1704975</xdr:colOff>
      <xdr:row>34</xdr:row>
      <xdr:rowOff>209550</xdr:rowOff>
    </xdr:to>
    <xdr:sp macro="" textlink="">
      <xdr:nvSpPr>
        <xdr:cNvPr id="15" name="テキスト 23"/>
        <xdr:cNvSpPr txBox="1">
          <a:spLocks noChangeArrowheads="1"/>
        </xdr:cNvSpPr>
      </xdr:nvSpPr>
      <xdr:spPr bwMode="auto">
        <a:xfrm>
          <a:off x="6105525" y="10629900"/>
          <a:ext cx="13716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施設 217（00.1改）</a:t>
          </a:r>
        </a:p>
      </xdr:txBody>
    </xdr:sp>
    <xdr:clientData/>
  </xdr:twoCellAnchor>
  <xdr:twoCellAnchor>
    <xdr:from>
      <xdr:col>3</xdr:col>
      <xdr:colOff>238125</xdr:colOff>
      <xdr:row>2</xdr:row>
      <xdr:rowOff>47625</xdr:rowOff>
    </xdr:from>
    <xdr:to>
      <xdr:col>3</xdr:col>
      <xdr:colOff>1171575</xdr:colOff>
      <xdr:row>2</xdr:row>
      <xdr:rowOff>228600</xdr:rowOff>
    </xdr:to>
    <xdr:sp macro="" textlink="">
      <xdr:nvSpPr>
        <xdr:cNvPr id="16" name="テキスト 24"/>
        <xdr:cNvSpPr txBox="1">
          <a:spLocks noChangeArrowheads="1"/>
        </xdr:cNvSpPr>
      </xdr:nvSpPr>
      <xdr:spPr bwMode="auto">
        <a:xfrm>
          <a:off x="1104900" y="581025"/>
          <a:ext cx="9334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47625</xdr:colOff>
      <xdr:row>4</xdr:row>
      <xdr:rowOff>66675</xdr:rowOff>
    </xdr:from>
    <xdr:to>
      <xdr:col>3</xdr:col>
      <xdr:colOff>904875</xdr:colOff>
      <xdr:row>4</xdr:row>
      <xdr:rowOff>228600</xdr:rowOff>
    </xdr:to>
    <xdr:sp macro="" textlink="">
      <xdr:nvSpPr>
        <xdr:cNvPr id="17" name="テキスト 25"/>
        <xdr:cNvSpPr txBox="1">
          <a:spLocks noChangeArrowheads="1"/>
        </xdr:cNvSpPr>
      </xdr:nvSpPr>
      <xdr:spPr bwMode="auto">
        <a:xfrm>
          <a:off x="914400" y="1133475"/>
          <a:ext cx="8572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85725</xdr:colOff>
      <xdr:row>5</xdr:row>
      <xdr:rowOff>38100</xdr:rowOff>
    </xdr:from>
    <xdr:to>
      <xdr:col>3</xdr:col>
      <xdr:colOff>1019175</xdr:colOff>
      <xdr:row>5</xdr:row>
      <xdr:rowOff>238125</xdr:rowOff>
    </xdr:to>
    <xdr:sp macro="" textlink="">
      <xdr:nvSpPr>
        <xdr:cNvPr id="18" name="テキスト 26"/>
        <xdr:cNvSpPr txBox="1">
          <a:spLocks noChangeArrowheads="1"/>
        </xdr:cNvSpPr>
      </xdr:nvSpPr>
      <xdr:spPr bwMode="auto">
        <a:xfrm>
          <a:off x="952500" y="1371600"/>
          <a:ext cx="9334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809625</xdr:colOff>
      <xdr:row>2</xdr:row>
      <xdr:rowOff>19050</xdr:rowOff>
    </xdr:from>
    <xdr:to>
      <xdr:col>9</xdr:col>
      <xdr:colOff>1666875</xdr:colOff>
      <xdr:row>4</xdr:row>
      <xdr:rowOff>200025</xdr:rowOff>
    </xdr:to>
    <xdr:grpSp>
      <xdr:nvGrpSpPr>
        <xdr:cNvPr id="2" name="Group 11"/>
        <xdr:cNvGrpSpPr>
          <a:grpSpLocks/>
        </xdr:cNvGrpSpPr>
      </xdr:nvGrpSpPr>
      <xdr:grpSpPr bwMode="auto">
        <a:xfrm>
          <a:off x="5467350" y="552450"/>
          <a:ext cx="1971675" cy="714375"/>
          <a:chOff x="-3821" y="-4850"/>
          <a:chExt cx="22770" cy="22725"/>
        </a:xfrm>
      </xdr:grpSpPr>
      <xdr:sp macro="" textlink="">
        <xdr:nvSpPr>
          <xdr:cNvPr id="3" name="テキスト 3"/>
          <xdr:cNvSpPr txBox="1">
            <a:spLocks noChangeArrowheads="1"/>
          </xdr:cNvSpPr>
        </xdr:nvSpPr>
        <xdr:spPr bwMode="auto">
          <a:xfrm>
            <a:off x="-3821" y="-4850"/>
            <a:ext cx="7590" cy="227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HG丸ｺﾞｼｯｸM-PRO"/>
                <a:ea typeface="HG丸ｺﾞｼｯｸM-PRO"/>
              </a:rPr>
              <a:t>承認</a:t>
            </a:r>
          </a:p>
          <a:p>
            <a:pPr algn="l" rtl="0">
              <a:lnSpc>
                <a:spcPts val="900"/>
              </a:lnSpc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</xdr:txBody>
      </xdr:sp>
      <xdr:sp macro="" textlink="">
        <xdr:nvSpPr>
          <xdr:cNvPr id="4" name="テキスト 4"/>
          <xdr:cNvSpPr txBox="1">
            <a:spLocks noChangeArrowheads="1"/>
          </xdr:cNvSpPr>
        </xdr:nvSpPr>
        <xdr:spPr bwMode="auto">
          <a:xfrm>
            <a:off x="3549" y="-4850"/>
            <a:ext cx="7810" cy="227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HG丸ｺﾞｼｯｸM-PRO"/>
                <a:ea typeface="HG丸ｺﾞｼｯｸM-PRO"/>
              </a:rPr>
              <a:t>検討</a:t>
            </a:r>
          </a:p>
          <a:p>
            <a:pPr algn="l" rtl="0"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  <a:p>
            <a:pPr algn="l" rtl="0"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  <a:p>
            <a:pPr algn="l" rtl="0">
              <a:lnSpc>
                <a:spcPts val="900"/>
              </a:lnSpc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</xdr:txBody>
      </xdr:sp>
      <xdr:sp macro="" textlink="">
        <xdr:nvSpPr>
          <xdr:cNvPr id="5" name="テキスト 5"/>
          <xdr:cNvSpPr txBox="1">
            <a:spLocks noChangeArrowheads="1"/>
          </xdr:cNvSpPr>
        </xdr:nvSpPr>
        <xdr:spPr bwMode="auto">
          <a:xfrm>
            <a:off x="11359" y="-4850"/>
            <a:ext cx="7590" cy="227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HG丸ｺﾞｼｯｸM-PRO"/>
                <a:ea typeface="HG丸ｺﾞｼｯｸM-PRO"/>
              </a:rPr>
              <a:t>作成</a:t>
            </a:r>
          </a:p>
          <a:p>
            <a:pPr algn="l" rtl="0"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  <a:p>
            <a:pPr algn="l" rtl="0"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HG丸ｺﾞｼｯｸM-PRO"/>
                <a:ea typeface="HG丸ｺﾞｼｯｸM-PRO"/>
              </a:rPr>
              <a:t>　</a:t>
            </a:r>
          </a:p>
          <a:p>
            <a:pPr algn="l" rtl="0"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  <a:p>
            <a:pPr algn="l" rtl="0"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endParaRPr>
          </a:p>
        </xdr:txBody>
      </xdr:sp>
    </xdr:grpSp>
    <xdr:clientData/>
  </xdr:twoCellAnchor>
  <xdr:twoCellAnchor>
    <xdr:from>
      <xdr:col>4</xdr:col>
      <xdr:colOff>647700</xdr:colOff>
      <xdr:row>1</xdr:row>
      <xdr:rowOff>38100</xdr:rowOff>
    </xdr:from>
    <xdr:to>
      <xdr:col>7</xdr:col>
      <xdr:colOff>638175</xdr:colOff>
      <xdr:row>2</xdr:row>
      <xdr:rowOff>76200</xdr:rowOff>
    </xdr:to>
    <xdr:sp macro="" textlink="">
      <xdr:nvSpPr>
        <xdr:cNvPr id="6" name="テキスト 9"/>
        <xdr:cNvSpPr txBox="1">
          <a:spLocks noChangeArrowheads="1"/>
        </xdr:cNvSpPr>
      </xdr:nvSpPr>
      <xdr:spPr bwMode="auto">
        <a:xfrm>
          <a:off x="2790825" y="304800"/>
          <a:ext cx="17145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2860" rIns="45720" bIns="22860" anchor="ctr" upright="1"/>
        <a:lstStyle/>
        <a:p>
          <a:pPr algn="dist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概算見積書</a:t>
          </a:r>
        </a:p>
        <a:p>
          <a:pPr algn="dist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HG丸ｺﾞｼｯｸM-PRO"/>
            <a:ea typeface="HG丸ｺﾞｼｯｸM-PRO"/>
          </a:endParaRPr>
        </a:p>
      </xdr:txBody>
    </xdr:sp>
    <xdr:clientData/>
  </xdr:twoCellAnchor>
  <xdr:twoCellAnchor>
    <xdr:from>
      <xdr:col>4</xdr:col>
      <xdr:colOff>762000</xdr:colOff>
      <xdr:row>2</xdr:row>
      <xdr:rowOff>161925</xdr:rowOff>
    </xdr:from>
    <xdr:to>
      <xdr:col>8</xdr:col>
      <xdr:colOff>38100</xdr:colOff>
      <xdr:row>3</xdr:row>
      <xdr:rowOff>95250</xdr:rowOff>
    </xdr:to>
    <xdr:sp macro="" textlink="">
      <xdr:nvSpPr>
        <xdr:cNvPr id="7" name="テキスト 10"/>
        <xdr:cNvSpPr txBox="1">
          <a:spLocks noChangeArrowheads="1"/>
        </xdr:cNvSpPr>
      </xdr:nvSpPr>
      <xdr:spPr bwMode="auto">
        <a:xfrm>
          <a:off x="2905125" y="695325"/>
          <a:ext cx="179070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（受付№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　　　　　　　　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）　</a:t>
          </a:r>
        </a:p>
      </xdr:txBody>
    </xdr:sp>
    <xdr:clientData/>
  </xdr:twoCellAnchor>
  <xdr:twoCellAnchor>
    <xdr:from>
      <xdr:col>1</xdr:col>
      <xdr:colOff>19050</xdr:colOff>
      <xdr:row>2</xdr:row>
      <xdr:rowOff>238125</xdr:rowOff>
    </xdr:from>
    <xdr:to>
      <xdr:col>1</xdr:col>
      <xdr:colOff>228600</xdr:colOff>
      <xdr:row>5</xdr:row>
      <xdr:rowOff>47625</xdr:rowOff>
    </xdr:to>
    <xdr:sp macro="" textlink="">
      <xdr:nvSpPr>
        <xdr:cNvPr id="8" name="テキスト 13"/>
        <xdr:cNvSpPr txBox="1">
          <a:spLocks noChangeArrowheads="1"/>
        </xdr:cNvSpPr>
      </xdr:nvSpPr>
      <xdr:spPr bwMode="auto">
        <a:xfrm>
          <a:off x="161925" y="771525"/>
          <a:ext cx="2095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依頼課</a:t>
          </a:r>
        </a:p>
        <a:p>
          <a:pPr algn="l" rtl="0">
            <a:defRPr sz="1000"/>
          </a:pPr>
          <a:endParaRPr lang="ja-JP" altLang="en-US" sz="1050" b="0" i="0" u="none" strike="noStrike" baseline="0">
            <a:solidFill>
              <a:srgbClr val="000000"/>
            </a:solidFill>
            <a:latin typeface="HG丸ｺﾞｼｯｸM-PRO"/>
            <a:ea typeface="HG丸ｺﾞｼｯｸM-PRO"/>
          </a:endParaRPr>
        </a:p>
      </xdr:txBody>
    </xdr:sp>
    <xdr:clientData/>
  </xdr:twoCellAnchor>
  <xdr:twoCellAnchor>
    <xdr:from>
      <xdr:col>2</xdr:col>
      <xdr:colOff>228600</xdr:colOff>
      <xdr:row>6</xdr:row>
      <xdr:rowOff>180975</xdr:rowOff>
    </xdr:from>
    <xdr:to>
      <xdr:col>9</xdr:col>
      <xdr:colOff>104775</xdr:colOff>
      <xdr:row>7</xdr:row>
      <xdr:rowOff>219075</xdr:rowOff>
    </xdr:to>
    <xdr:sp macro="" textlink="">
      <xdr:nvSpPr>
        <xdr:cNvPr id="9" name="テキスト 14"/>
        <xdr:cNvSpPr txBox="1">
          <a:spLocks noChangeArrowheads="1"/>
        </xdr:cNvSpPr>
      </xdr:nvSpPr>
      <xdr:spPr bwMode="auto">
        <a:xfrm>
          <a:off x="609600" y="1781175"/>
          <a:ext cx="5267325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2860" rIns="0" bIns="22860" anchor="ctr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工事案件名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DECS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更新工事（幸田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Ⅰ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期 ソフト）</a:t>
          </a:r>
        </a:p>
      </xdr:txBody>
    </xdr:sp>
    <xdr:clientData/>
  </xdr:twoCellAnchor>
  <xdr:twoCellAnchor>
    <xdr:from>
      <xdr:col>0</xdr:col>
      <xdr:colOff>95250</xdr:colOff>
      <xdr:row>9</xdr:row>
      <xdr:rowOff>171450</xdr:rowOff>
    </xdr:from>
    <xdr:to>
      <xdr:col>1</xdr:col>
      <xdr:colOff>142875</xdr:colOff>
      <xdr:row>16</xdr:row>
      <xdr:rowOff>76200</xdr:rowOff>
    </xdr:to>
    <xdr:sp macro="" textlink="">
      <xdr:nvSpPr>
        <xdr:cNvPr id="10" name="テキスト 16"/>
        <xdr:cNvSpPr txBox="1">
          <a:spLocks noChangeArrowheads="1"/>
        </xdr:cNvSpPr>
      </xdr:nvSpPr>
      <xdr:spPr bwMode="auto">
        <a:xfrm>
          <a:off x="95250" y="2686050"/>
          <a:ext cx="190500" cy="2171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経路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HG丸ｺﾞｼｯｸM-PRO"/>
            <a:ea typeface="HG丸ｺﾞｼｯｸM-PRO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施設部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　　　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　依頼課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HG丸ｺﾞｼｯｸM-PRO"/>
            <a:ea typeface="HG丸ｺﾞｼｯｸM-PRO"/>
          </a:endParaRPr>
        </a:p>
      </xdr:txBody>
    </xdr:sp>
    <xdr:clientData/>
  </xdr:twoCellAnchor>
  <xdr:twoCellAnchor>
    <xdr:from>
      <xdr:col>3</xdr:col>
      <xdr:colOff>885825</xdr:colOff>
      <xdr:row>7</xdr:row>
      <xdr:rowOff>200025</xdr:rowOff>
    </xdr:from>
    <xdr:to>
      <xdr:col>9</xdr:col>
      <xdr:colOff>28575</xdr:colOff>
      <xdr:row>7</xdr:row>
      <xdr:rowOff>200025</xdr:rowOff>
    </xdr:to>
    <xdr:sp macro="" textlink="">
      <xdr:nvSpPr>
        <xdr:cNvPr id="11" name="Line 18"/>
        <xdr:cNvSpPr>
          <a:spLocks noChangeShapeType="1"/>
        </xdr:cNvSpPr>
      </xdr:nvSpPr>
      <xdr:spPr bwMode="auto">
        <a:xfrm>
          <a:off x="1752600" y="2066925"/>
          <a:ext cx="404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123825</xdr:colOff>
      <xdr:row>0</xdr:row>
      <xdr:rowOff>47625</xdr:rowOff>
    </xdr:from>
    <xdr:to>
      <xdr:col>3</xdr:col>
      <xdr:colOff>438150</xdr:colOff>
      <xdr:row>1</xdr:row>
      <xdr:rowOff>0</xdr:rowOff>
    </xdr:to>
    <xdr:pic>
      <xdr:nvPicPr>
        <xdr:cNvPr id="12" name="ピクチャ 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47625"/>
          <a:ext cx="103822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333375</xdr:colOff>
      <xdr:row>34</xdr:row>
      <xdr:rowOff>19050</xdr:rowOff>
    </xdr:from>
    <xdr:to>
      <xdr:col>9</xdr:col>
      <xdr:colOff>1704975</xdr:colOff>
      <xdr:row>34</xdr:row>
      <xdr:rowOff>209550</xdr:rowOff>
    </xdr:to>
    <xdr:sp macro="" textlink="">
      <xdr:nvSpPr>
        <xdr:cNvPr id="13" name="テキスト 23"/>
        <xdr:cNvSpPr txBox="1">
          <a:spLocks noChangeArrowheads="1"/>
        </xdr:cNvSpPr>
      </xdr:nvSpPr>
      <xdr:spPr bwMode="auto">
        <a:xfrm>
          <a:off x="6105525" y="10629900"/>
          <a:ext cx="13716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施設 217（00.1改）</a:t>
          </a:r>
        </a:p>
      </xdr:txBody>
    </xdr:sp>
    <xdr:clientData/>
  </xdr:twoCellAnchor>
  <xdr:twoCellAnchor>
    <xdr:from>
      <xdr:col>4</xdr:col>
      <xdr:colOff>209550</xdr:colOff>
      <xdr:row>4</xdr:row>
      <xdr:rowOff>114300</xdr:rowOff>
    </xdr:from>
    <xdr:to>
      <xdr:col>5</xdr:col>
      <xdr:colOff>104775</xdr:colOff>
      <xdr:row>5</xdr:row>
      <xdr:rowOff>9525</xdr:rowOff>
    </xdr:to>
    <xdr:sp macro="" textlink="">
      <xdr:nvSpPr>
        <xdr:cNvPr id="14" name="テキスト 25"/>
        <xdr:cNvSpPr txBox="1">
          <a:spLocks noChangeArrowheads="1"/>
        </xdr:cNvSpPr>
      </xdr:nvSpPr>
      <xdr:spPr bwMode="auto">
        <a:xfrm>
          <a:off x="2352675" y="1181100"/>
          <a:ext cx="8572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609600</xdr:colOff>
      <xdr:row>4</xdr:row>
      <xdr:rowOff>238125</xdr:rowOff>
    </xdr:from>
    <xdr:to>
      <xdr:col>6</xdr:col>
      <xdr:colOff>38100</xdr:colOff>
      <xdr:row>5</xdr:row>
      <xdr:rowOff>171450</xdr:rowOff>
    </xdr:to>
    <xdr:sp macro="" textlink="">
      <xdr:nvSpPr>
        <xdr:cNvPr id="15" name="テキスト 26"/>
        <xdr:cNvSpPr txBox="1">
          <a:spLocks noChangeArrowheads="1"/>
        </xdr:cNvSpPr>
      </xdr:nvSpPr>
      <xdr:spPr bwMode="auto">
        <a:xfrm>
          <a:off x="2752725" y="1304925"/>
          <a:ext cx="9334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352425</xdr:colOff>
      <xdr:row>0</xdr:row>
      <xdr:rowOff>47625</xdr:rowOff>
    </xdr:from>
    <xdr:to>
      <xdr:col>9</xdr:col>
      <xdr:colOff>1666875</xdr:colOff>
      <xdr:row>1</xdr:row>
      <xdr:rowOff>171450</xdr:rowOff>
    </xdr:to>
    <xdr:sp macro="" textlink="">
      <xdr:nvSpPr>
        <xdr:cNvPr id="16" name="テキスト 7"/>
        <xdr:cNvSpPr txBox="1">
          <a:spLocks noChangeArrowheads="1"/>
        </xdr:cNvSpPr>
      </xdr:nvSpPr>
      <xdr:spPr bwMode="auto">
        <a:xfrm>
          <a:off x="5010150" y="47625"/>
          <a:ext cx="242887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施設部　　デンソーファシリティーズ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　　　　　　　　　　　省エネ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ITS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部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657225</xdr:colOff>
      <xdr:row>1</xdr:row>
      <xdr:rowOff>66676</xdr:rowOff>
    </xdr:from>
    <xdr:to>
      <xdr:col>10</xdr:col>
      <xdr:colOff>38100</xdr:colOff>
      <xdr:row>1</xdr:row>
      <xdr:rowOff>238125</xdr:rowOff>
    </xdr:to>
    <xdr:sp macro="" textlink="">
      <xdr:nvSpPr>
        <xdr:cNvPr id="17" name="テキスト 8"/>
        <xdr:cNvSpPr txBox="1">
          <a:spLocks noChangeArrowheads="1"/>
        </xdr:cNvSpPr>
      </xdr:nvSpPr>
      <xdr:spPr bwMode="auto">
        <a:xfrm>
          <a:off x="5314950" y="333376"/>
          <a:ext cx="2219325" cy="1714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       （TEL．  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551-24259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9525</xdr:rowOff>
    </xdr:from>
    <xdr:to>
      <xdr:col>2</xdr:col>
      <xdr:colOff>428625</xdr:colOff>
      <xdr:row>0</xdr:row>
      <xdr:rowOff>295275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876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19050</xdr:colOff>
      <xdr:row>0</xdr:row>
      <xdr:rowOff>9525</xdr:rowOff>
    </xdr:from>
    <xdr:to>
      <xdr:col>15</xdr:col>
      <xdr:colOff>428625</xdr:colOff>
      <xdr:row>0</xdr:row>
      <xdr:rowOff>295275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9525"/>
          <a:ext cx="876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omments" Target="../comments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39997558519241921"/>
  </sheetPr>
  <dimension ref="B1:Y187"/>
  <sheetViews>
    <sheetView showGridLines="0" topLeftCell="A52" zoomScale="70" zoomScaleNormal="70" workbookViewId="0">
      <selection activeCell="V60" sqref="V60"/>
    </sheetView>
  </sheetViews>
  <sheetFormatPr defaultRowHeight="13.5"/>
  <cols>
    <col min="1" max="1" width="0.75" style="160" customWidth="1"/>
    <col min="2" max="2" width="6.125" style="160" customWidth="1"/>
    <col min="3" max="3" width="7.125" style="160" customWidth="1"/>
    <col min="4" max="4" width="32.5" style="160" customWidth="1"/>
    <col min="5" max="6" width="3.875" style="160" customWidth="1"/>
    <col min="7" max="8" width="6.5" style="160" customWidth="1"/>
    <col min="9" max="9" width="12.375" style="160" customWidth="1"/>
    <col min="10" max="10" width="16.25" style="160" customWidth="1"/>
    <col min="11" max="11" width="10" style="160" customWidth="1"/>
    <col min="12" max="12" width="11.375" style="160" customWidth="1"/>
    <col min="13" max="13" width="9.875" style="160" bestFit="1" customWidth="1"/>
    <col min="14" max="14" width="0.75" customWidth="1"/>
    <col min="15" max="15" width="6.125" customWidth="1"/>
    <col min="16" max="16" width="7.125" customWidth="1"/>
    <col min="17" max="17" width="32.5" customWidth="1"/>
    <col min="18" max="19" width="3.875" customWidth="1"/>
    <col min="20" max="21" width="6.5" customWidth="1"/>
    <col min="22" max="22" width="12.375" customWidth="1"/>
    <col min="23" max="23" width="16.25" customWidth="1"/>
    <col min="24" max="24" width="9" style="160"/>
    <col min="25" max="25" width="0.75" customWidth="1"/>
    <col min="26" max="16384" width="9" style="160"/>
  </cols>
  <sheetData>
    <row r="1" spans="2:25" s="111" customFormat="1" ht="30" customHeight="1">
      <c r="B1" s="111" t="s">
        <v>44</v>
      </c>
      <c r="N1" s="1"/>
      <c r="O1" s="1" t="s">
        <v>44</v>
      </c>
      <c r="P1" s="1"/>
      <c r="Q1" s="1"/>
      <c r="R1" s="1"/>
      <c r="S1" s="1"/>
      <c r="T1" s="1"/>
      <c r="U1" s="1"/>
      <c r="V1" s="1"/>
      <c r="W1" s="1"/>
      <c r="Y1" s="1"/>
    </row>
    <row r="2" spans="2:25" s="111" customFormat="1" ht="25.5">
      <c r="B2" s="266" t="s">
        <v>0</v>
      </c>
      <c r="C2" s="266"/>
      <c r="D2" s="266"/>
      <c r="E2" s="266"/>
      <c r="F2" s="266"/>
      <c r="G2" s="266"/>
      <c r="H2" s="266"/>
      <c r="I2" s="266"/>
      <c r="J2" s="266"/>
      <c r="N2" s="1"/>
      <c r="O2" s="432" t="s">
        <v>0</v>
      </c>
      <c r="P2" s="432"/>
      <c r="Q2" s="432"/>
      <c r="R2" s="432"/>
      <c r="S2" s="432"/>
      <c r="T2" s="432"/>
      <c r="U2" s="432"/>
      <c r="V2" s="432"/>
      <c r="W2" s="432"/>
      <c r="Y2" s="1"/>
    </row>
    <row r="3" spans="2:25" s="111" customFormat="1">
      <c r="B3" s="112"/>
      <c r="C3" s="112"/>
      <c r="D3" s="112"/>
      <c r="E3" s="112"/>
      <c r="F3" s="112"/>
      <c r="G3" s="112"/>
      <c r="H3" s="112"/>
      <c r="I3" s="112"/>
      <c r="J3" s="112"/>
      <c r="N3" s="1"/>
      <c r="O3" s="433"/>
      <c r="P3" s="433"/>
      <c r="Q3" s="433"/>
      <c r="R3" s="433"/>
      <c r="S3" s="433"/>
      <c r="T3" s="433"/>
      <c r="U3" s="433"/>
      <c r="V3" s="433"/>
      <c r="W3" s="433"/>
      <c r="Y3" s="1"/>
    </row>
    <row r="4" spans="2:25" s="111" customFormat="1">
      <c r="B4" s="112"/>
      <c r="C4" s="112"/>
      <c r="D4" s="112"/>
      <c r="E4" s="112"/>
      <c r="F4" s="112"/>
      <c r="G4" s="112"/>
      <c r="H4" s="112"/>
      <c r="I4" s="112"/>
      <c r="J4" s="112"/>
      <c r="N4" s="1"/>
      <c r="O4" s="433"/>
      <c r="P4" s="433"/>
      <c r="Q4" s="433"/>
      <c r="R4" s="433"/>
      <c r="S4" s="433"/>
      <c r="T4" s="433"/>
      <c r="U4" s="433"/>
      <c r="V4" s="433"/>
      <c r="W4" s="433"/>
      <c r="Y4" s="1"/>
    </row>
    <row r="5" spans="2:25" s="111" customFormat="1" ht="13.5" customHeight="1">
      <c r="G5" s="113"/>
      <c r="I5" s="114" t="s">
        <v>1</v>
      </c>
      <c r="J5" s="115" t="s">
        <v>162</v>
      </c>
      <c r="N5" s="1"/>
      <c r="O5" s="1"/>
      <c r="P5" s="1"/>
      <c r="Q5" s="1"/>
      <c r="R5" s="1"/>
      <c r="S5" s="1"/>
      <c r="T5" s="2"/>
      <c r="U5" s="1"/>
      <c r="V5" s="434" t="s">
        <v>1</v>
      </c>
      <c r="W5" s="435" t="s">
        <v>208</v>
      </c>
      <c r="Y5" s="1"/>
    </row>
    <row r="6" spans="2:25" s="111" customFormat="1" ht="18.75">
      <c r="B6" s="116" t="s">
        <v>96</v>
      </c>
      <c r="C6" s="117"/>
      <c r="D6" s="117"/>
      <c r="E6" s="117"/>
      <c r="G6" s="113"/>
      <c r="I6" s="267">
        <f ca="1">TODAY()</f>
        <v>44214</v>
      </c>
      <c r="J6" s="267"/>
      <c r="N6" s="1"/>
      <c r="O6" s="436" t="s">
        <v>96</v>
      </c>
      <c r="P6" s="437"/>
      <c r="Q6" s="437"/>
      <c r="R6" s="437"/>
      <c r="S6" s="1"/>
      <c r="T6" s="2"/>
      <c r="U6" s="1"/>
      <c r="V6" s="438">
        <f ca="1">TODAY()</f>
        <v>44214</v>
      </c>
      <c r="W6" s="438"/>
      <c r="Y6" s="1"/>
    </row>
    <row r="7" spans="2:25" s="111" customFormat="1">
      <c r="N7" s="1"/>
      <c r="O7" s="1"/>
      <c r="P7" s="1"/>
      <c r="Q7" s="1"/>
      <c r="R7" s="1"/>
      <c r="S7" s="1"/>
      <c r="T7" s="1"/>
      <c r="U7" s="1"/>
      <c r="V7" s="1"/>
      <c r="W7" s="1"/>
      <c r="Y7" s="1"/>
    </row>
    <row r="8" spans="2:25" s="111" customFormat="1" ht="18.75">
      <c r="B8" s="118" t="s">
        <v>2</v>
      </c>
      <c r="C8" s="118"/>
      <c r="D8" s="119">
        <f>J43</f>
        <v>35500000</v>
      </c>
      <c r="E8" s="119"/>
      <c r="F8" s="120"/>
      <c r="G8" s="121"/>
      <c r="H8" s="122" t="s">
        <v>35</v>
      </c>
      <c r="I8" s="123"/>
      <c r="J8" s="123"/>
      <c r="N8" s="1"/>
      <c r="O8" s="439" t="s">
        <v>2</v>
      </c>
      <c r="P8" s="439"/>
      <c r="Q8" s="440">
        <f>W43</f>
        <v>41900000</v>
      </c>
      <c r="R8" s="440"/>
      <c r="S8" s="441"/>
      <c r="T8" s="442"/>
      <c r="U8" s="443" t="s">
        <v>35</v>
      </c>
      <c r="V8" s="99"/>
      <c r="W8" s="99"/>
      <c r="Y8" s="1"/>
    </row>
    <row r="9" spans="2:25" s="111" customFormat="1" ht="13.5" customHeight="1">
      <c r="B9" s="112"/>
      <c r="C9" s="112"/>
      <c r="D9" s="124" t="s">
        <v>3</v>
      </c>
      <c r="G9" s="123"/>
      <c r="H9" s="123" t="s">
        <v>4</v>
      </c>
      <c r="I9" s="125" t="s">
        <v>5</v>
      </c>
      <c r="J9" s="123"/>
      <c r="N9" s="1"/>
      <c r="O9" s="433"/>
      <c r="P9" s="433"/>
      <c r="Q9" s="444" t="s">
        <v>3</v>
      </c>
      <c r="R9" s="1"/>
      <c r="S9" s="1"/>
      <c r="T9" s="99"/>
      <c r="U9" s="99" t="s">
        <v>4</v>
      </c>
      <c r="V9" s="445" t="s">
        <v>5</v>
      </c>
      <c r="W9" s="99"/>
      <c r="Y9" s="1"/>
    </row>
    <row r="10" spans="2:25" s="111" customFormat="1">
      <c r="B10" s="112"/>
      <c r="C10" s="112"/>
      <c r="G10" s="123"/>
      <c r="H10" s="126" t="s">
        <v>93</v>
      </c>
      <c r="I10" s="123"/>
      <c r="J10" s="123"/>
      <c r="N10" s="1"/>
      <c r="O10" s="433"/>
      <c r="P10" s="433"/>
      <c r="Q10" s="1"/>
      <c r="R10" s="1"/>
      <c r="S10" s="1"/>
      <c r="T10" s="99"/>
      <c r="U10" s="446" t="s">
        <v>93</v>
      </c>
      <c r="V10" s="99"/>
      <c r="W10" s="99"/>
      <c r="Y10" s="1"/>
    </row>
    <row r="11" spans="2:25" s="111" customFormat="1" ht="13.5" customHeight="1">
      <c r="B11" s="268" t="s">
        <v>78</v>
      </c>
      <c r="C11" s="268"/>
      <c r="D11" s="270" t="s">
        <v>161</v>
      </c>
      <c r="E11" s="250"/>
      <c r="G11" s="123"/>
      <c r="H11" s="123" t="s">
        <v>6</v>
      </c>
      <c r="I11" s="125" t="s">
        <v>91</v>
      </c>
      <c r="J11" s="123"/>
      <c r="N11" s="1"/>
      <c r="O11" s="447" t="s">
        <v>78</v>
      </c>
      <c r="P11" s="447"/>
      <c r="Q11" s="270" t="s">
        <v>209</v>
      </c>
      <c r="R11" s="250"/>
      <c r="S11" s="1"/>
      <c r="T11" s="99"/>
      <c r="U11" s="99" t="s">
        <v>6</v>
      </c>
      <c r="V11" s="445" t="s">
        <v>91</v>
      </c>
      <c r="W11" s="99"/>
      <c r="Y11" s="1"/>
    </row>
    <row r="12" spans="2:25" s="111" customFormat="1">
      <c r="B12" s="127"/>
      <c r="C12" s="127"/>
      <c r="D12" s="124"/>
      <c r="E12" s="124"/>
      <c r="G12" s="128"/>
      <c r="H12" s="125"/>
      <c r="I12" s="123"/>
      <c r="N12" s="1"/>
      <c r="O12" s="448"/>
      <c r="P12" s="448"/>
      <c r="Q12" s="124"/>
      <c r="R12" s="124"/>
      <c r="S12" s="1"/>
      <c r="T12" s="449"/>
      <c r="U12" s="445"/>
      <c r="V12" s="99"/>
      <c r="W12" s="1"/>
      <c r="Y12" s="1"/>
    </row>
    <row r="13" spans="2:25" s="111" customFormat="1" ht="13.5" customHeight="1">
      <c r="B13" s="268" t="s">
        <v>7</v>
      </c>
      <c r="C13" s="268"/>
      <c r="D13" s="271" t="s">
        <v>131</v>
      </c>
      <c r="E13" s="271"/>
      <c r="H13" s="126" t="s">
        <v>207</v>
      </c>
      <c r="N13" s="1"/>
      <c r="O13" s="447" t="s">
        <v>7</v>
      </c>
      <c r="P13" s="447"/>
      <c r="Q13" s="271" t="s">
        <v>131</v>
      </c>
      <c r="R13" s="271"/>
      <c r="S13" s="1"/>
      <c r="T13" s="1"/>
      <c r="U13" s="126" t="s">
        <v>207</v>
      </c>
      <c r="Y13" s="1"/>
    </row>
    <row r="14" spans="2:25" s="111" customFormat="1" ht="13.5" customHeight="1">
      <c r="B14" s="127"/>
      <c r="C14" s="127"/>
      <c r="D14" s="124"/>
      <c r="E14" s="124"/>
      <c r="H14" s="128" t="s">
        <v>32</v>
      </c>
      <c r="I14" s="179" t="s">
        <v>129</v>
      </c>
      <c r="N14" s="1"/>
      <c r="O14" s="448"/>
      <c r="P14" s="448"/>
      <c r="Q14" s="124"/>
      <c r="R14" s="124"/>
      <c r="S14" s="1"/>
      <c r="T14" s="1"/>
      <c r="U14" s="128" t="s">
        <v>32</v>
      </c>
      <c r="V14" s="179" t="s">
        <v>129</v>
      </c>
      <c r="Y14" s="1"/>
    </row>
    <row r="15" spans="2:25" s="111" customFormat="1" ht="13.5" customHeight="1">
      <c r="B15" s="268" t="s">
        <v>79</v>
      </c>
      <c r="C15" s="268"/>
      <c r="D15" s="269">
        <v>43738</v>
      </c>
      <c r="E15" s="269"/>
      <c r="H15" s="128" t="s">
        <v>33</v>
      </c>
      <c r="I15" s="179" t="s">
        <v>130</v>
      </c>
      <c r="N15" s="1"/>
      <c r="O15" s="447" t="s">
        <v>79</v>
      </c>
      <c r="P15" s="447"/>
      <c r="Q15" s="269">
        <v>43738</v>
      </c>
      <c r="R15" s="269"/>
      <c r="S15" s="1"/>
      <c r="T15" s="1"/>
      <c r="U15" s="128" t="s">
        <v>33</v>
      </c>
      <c r="V15" s="179" t="s">
        <v>130</v>
      </c>
      <c r="Y15" s="1"/>
    </row>
    <row r="16" spans="2:25" s="111" customFormat="1">
      <c r="B16" s="129"/>
      <c r="C16" s="129"/>
      <c r="D16" s="130"/>
      <c r="E16" s="130"/>
      <c r="H16" s="128" t="s">
        <v>34</v>
      </c>
      <c r="I16" s="179" t="s">
        <v>150</v>
      </c>
      <c r="N16" s="1"/>
      <c r="O16" s="450"/>
      <c r="P16" s="450"/>
      <c r="Q16" s="451"/>
      <c r="R16" s="451"/>
      <c r="S16" s="1"/>
      <c r="T16" s="1"/>
      <c r="U16" s="128" t="s">
        <v>34</v>
      </c>
      <c r="V16" s="179" t="s">
        <v>150</v>
      </c>
      <c r="Y16" s="1"/>
    </row>
    <row r="17" spans="2:25" s="111" customFormat="1" ht="13.5" customHeight="1">
      <c r="B17" s="268" t="s">
        <v>8</v>
      </c>
      <c r="C17" s="268"/>
      <c r="D17" s="269" t="s">
        <v>64</v>
      </c>
      <c r="E17" s="269"/>
      <c r="H17" s="128" t="s">
        <v>92</v>
      </c>
      <c r="I17" s="179" t="s">
        <v>151</v>
      </c>
      <c r="N17" s="1"/>
      <c r="O17" s="447" t="s">
        <v>8</v>
      </c>
      <c r="P17" s="447"/>
      <c r="Q17" s="452" t="s">
        <v>64</v>
      </c>
      <c r="R17" s="452"/>
      <c r="S17" s="1"/>
      <c r="T17" s="1"/>
      <c r="U17" s="128" t="s">
        <v>92</v>
      </c>
      <c r="V17" s="179" t="s">
        <v>151</v>
      </c>
      <c r="Y17" s="1"/>
    </row>
    <row r="18" spans="2:25" s="111" customFormat="1">
      <c r="B18" s="127"/>
      <c r="C18" s="127"/>
      <c r="D18" s="131"/>
      <c r="E18" s="131"/>
      <c r="G18" s="132" t="s">
        <v>99</v>
      </c>
      <c r="H18" s="133"/>
      <c r="I18" s="134"/>
      <c r="J18" s="134"/>
      <c r="N18" s="1"/>
      <c r="O18" s="448"/>
      <c r="P18" s="448"/>
      <c r="Q18" s="453"/>
      <c r="R18" s="453"/>
      <c r="S18" s="1"/>
      <c r="T18" s="1"/>
      <c r="U18" s="454"/>
      <c r="V18" s="455"/>
      <c r="W18" s="455"/>
      <c r="Y18" s="1"/>
    </row>
    <row r="19" spans="2:25" s="111" customFormat="1" ht="13.5" customHeight="1">
      <c r="B19" s="268" t="s">
        <v>9</v>
      </c>
      <c r="C19" s="268"/>
      <c r="D19" s="272" t="s">
        <v>10</v>
      </c>
      <c r="E19" s="272"/>
      <c r="G19" s="135" t="s">
        <v>100</v>
      </c>
      <c r="H19" s="136"/>
      <c r="I19" s="110">
        <f>J43*0.23*0.1506</f>
        <v>1229649</v>
      </c>
      <c r="J19" s="137" t="s">
        <v>101</v>
      </c>
      <c r="N19" s="1"/>
      <c r="O19" s="447" t="s">
        <v>9</v>
      </c>
      <c r="P19" s="447"/>
      <c r="Q19" s="456" t="s">
        <v>10</v>
      </c>
      <c r="R19" s="456"/>
      <c r="S19" s="1"/>
      <c r="T19" s="449"/>
      <c r="U19" s="457"/>
      <c r="V19" s="455"/>
      <c r="W19" s="455"/>
      <c r="Y19" s="1"/>
    </row>
    <row r="20" spans="2:25" s="111" customFormat="1">
      <c r="G20" s="138" t="s">
        <v>102</v>
      </c>
      <c r="I20" s="125"/>
      <c r="J20" s="139"/>
      <c r="N20" s="1"/>
      <c r="O20" s="1"/>
      <c r="P20" s="1"/>
      <c r="Q20" s="1"/>
      <c r="R20" s="1"/>
      <c r="S20" s="1"/>
      <c r="T20" s="1"/>
      <c r="U20" s="1"/>
      <c r="V20" s="445"/>
      <c r="W20" s="458"/>
      <c r="Y20" s="1"/>
    </row>
    <row r="21" spans="2:25" s="111" customFormat="1" ht="25.9" customHeight="1">
      <c r="B21" s="140" t="s">
        <v>11</v>
      </c>
      <c r="C21" s="141"/>
      <c r="D21" s="141"/>
      <c r="E21" s="141"/>
      <c r="F21" s="141"/>
      <c r="G21" s="142" t="s">
        <v>12</v>
      </c>
      <c r="H21" s="142" t="s">
        <v>13</v>
      </c>
      <c r="I21" s="142" t="s">
        <v>14</v>
      </c>
      <c r="J21" s="143" t="s">
        <v>15</v>
      </c>
      <c r="L21" s="113"/>
      <c r="M21" s="113"/>
      <c r="N21" s="1"/>
      <c r="O21" s="459" t="s">
        <v>11</v>
      </c>
      <c r="P21" s="460"/>
      <c r="Q21" s="460"/>
      <c r="R21" s="460"/>
      <c r="S21" s="460"/>
      <c r="T21" s="461" t="s">
        <v>12</v>
      </c>
      <c r="U21" s="461" t="s">
        <v>13</v>
      </c>
      <c r="V21" s="461" t="s">
        <v>14</v>
      </c>
      <c r="W21" s="462" t="s">
        <v>15</v>
      </c>
      <c r="Y21" s="1"/>
    </row>
    <row r="22" spans="2:25" s="111" customFormat="1" ht="22.5" customHeight="1">
      <c r="B22" s="144">
        <v>1</v>
      </c>
      <c r="C22" s="273" t="s">
        <v>153</v>
      </c>
      <c r="D22" s="274"/>
      <c r="E22" s="274"/>
      <c r="F22" s="275"/>
      <c r="G22" s="147">
        <v>1</v>
      </c>
      <c r="H22" s="186" t="s">
        <v>132</v>
      </c>
      <c r="I22" s="145"/>
      <c r="J22" s="190">
        <v>775000</v>
      </c>
      <c r="L22" s="236"/>
      <c r="M22" s="236"/>
      <c r="N22" s="1"/>
      <c r="O22" s="463">
        <v>1</v>
      </c>
      <c r="P22" s="464" t="s">
        <v>210</v>
      </c>
      <c r="Q22" s="465"/>
      <c r="R22" s="465"/>
      <c r="S22" s="466"/>
      <c r="T22" s="467">
        <v>1</v>
      </c>
      <c r="U22" s="468" t="s">
        <v>132</v>
      </c>
      <c r="V22" s="469"/>
      <c r="W22" s="470">
        <v>3800000</v>
      </c>
      <c r="Y22" s="1"/>
    </row>
    <row r="23" spans="2:25" s="111" customFormat="1" ht="22.5" customHeight="1">
      <c r="B23" s="146">
        <v>2</v>
      </c>
      <c r="C23" s="258" t="s">
        <v>202</v>
      </c>
      <c r="D23" s="256"/>
      <c r="E23" s="256"/>
      <c r="F23" s="257"/>
      <c r="G23" s="147">
        <v>1</v>
      </c>
      <c r="H23" s="187" t="s">
        <v>132</v>
      </c>
      <c r="I23" s="149"/>
      <c r="J23" s="150">
        <v>13419020</v>
      </c>
      <c r="L23" s="237"/>
      <c r="M23" s="236"/>
      <c r="N23" s="1"/>
      <c r="O23" s="226">
        <v>2</v>
      </c>
      <c r="P23" s="204" t="s">
        <v>211</v>
      </c>
      <c r="Q23" s="205"/>
      <c r="R23" s="205"/>
      <c r="S23" s="206"/>
      <c r="T23" s="207">
        <v>1</v>
      </c>
      <c r="U23" s="211" t="s">
        <v>132</v>
      </c>
      <c r="V23" s="209"/>
      <c r="W23" s="471">
        <v>1967544</v>
      </c>
      <c r="Y23" s="1"/>
    </row>
    <row r="24" spans="2:25" s="111" customFormat="1" ht="22.5" customHeight="1">
      <c r="B24" s="146">
        <v>3</v>
      </c>
      <c r="C24" s="258" t="s">
        <v>203</v>
      </c>
      <c r="D24" s="256"/>
      <c r="E24" s="256"/>
      <c r="F24" s="257"/>
      <c r="G24" s="147">
        <v>1</v>
      </c>
      <c r="H24" s="187" t="s">
        <v>132</v>
      </c>
      <c r="I24" s="149"/>
      <c r="J24" s="188">
        <v>9309516</v>
      </c>
      <c r="L24" s="113"/>
      <c r="M24" s="113"/>
      <c r="N24" s="1"/>
      <c r="O24" s="226">
        <v>3</v>
      </c>
      <c r="P24" s="204" t="s">
        <v>212</v>
      </c>
      <c r="Q24" s="205"/>
      <c r="R24" s="205"/>
      <c r="S24" s="206"/>
      <c r="T24" s="207">
        <v>1</v>
      </c>
      <c r="U24" s="211" t="s">
        <v>132</v>
      </c>
      <c r="V24" s="209"/>
      <c r="W24" s="471">
        <v>2077920</v>
      </c>
      <c r="Y24" s="1"/>
    </row>
    <row r="25" spans="2:25" s="111" customFormat="1" ht="22.5" customHeight="1">
      <c r="B25" s="146">
        <v>4</v>
      </c>
      <c r="C25" s="258" t="s">
        <v>166</v>
      </c>
      <c r="D25" s="256"/>
      <c r="E25" s="256"/>
      <c r="F25" s="257"/>
      <c r="G25" s="147">
        <v>1</v>
      </c>
      <c r="H25" s="187" t="s">
        <v>132</v>
      </c>
      <c r="I25" s="149"/>
      <c r="J25" s="150">
        <v>1395000</v>
      </c>
      <c r="L25" s="113"/>
      <c r="M25" s="113"/>
      <c r="N25" s="1"/>
      <c r="O25" s="226">
        <v>4</v>
      </c>
      <c r="P25" s="204" t="s">
        <v>213</v>
      </c>
      <c r="Q25" s="205"/>
      <c r="R25" s="205"/>
      <c r="S25" s="206"/>
      <c r="T25" s="207">
        <v>1</v>
      </c>
      <c r="U25" s="211" t="s">
        <v>132</v>
      </c>
      <c r="V25" s="209"/>
      <c r="W25" s="210">
        <v>3925368</v>
      </c>
      <c r="Y25" s="1"/>
    </row>
    <row r="26" spans="2:25" s="111" customFormat="1" ht="22.5" customHeight="1">
      <c r="B26" s="146">
        <v>5</v>
      </c>
      <c r="C26" s="197" t="s">
        <v>165</v>
      </c>
      <c r="D26" s="198"/>
      <c r="E26" s="198"/>
      <c r="F26" s="199"/>
      <c r="G26" s="147">
        <v>1</v>
      </c>
      <c r="H26" s="187" t="s">
        <v>132</v>
      </c>
      <c r="I26" s="149"/>
      <c r="J26" s="188">
        <v>2705000</v>
      </c>
      <c r="L26" s="113"/>
      <c r="M26" s="113"/>
      <c r="N26" s="1"/>
      <c r="O26" s="226">
        <v>5</v>
      </c>
      <c r="P26" s="204" t="s">
        <v>214</v>
      </c>
      <c r="Q26" s="205"/>
      <c r="R26" s="205"/>
      <c r="S26" s="206"/>
      <c r="T26" s="207">
        <v>1</v>
      </c>
      <c r="U26" s="211" t="s">
        <v>132</v>
      </c>
      <c r="V26" s="209"/>
      <c r="W26" s="210">
        <v>11793600</v>
      </c>
      <c r="Y26" s="1"/>
    </row>
    <row r="27" spans="2:25" s="111" customFormat="1" ht="22.5" customHeight="1">
      <c r="B27" s="146">
        <v>6</v>
      </c>
      <c r="C27" s="197" t="s">
        <v>204</v>
      </c>
      <c r="D27" s="198"/>
      <c r="E27" s="198"/>
      <c r="F27" s="199"/>
      <c r="G27" s="147">
        <v>1</v>
      </c>
      <c r="H27" s="187" t="s">
        <v>132</v>
      </c>
      <c r="I27" s="149"/>
      <c r="J27" s="150">
        <v>300000</v>
      </c>
      <c r="L27" s="113"/>
      <c r="M27" s="258"/>
      <c r="N27" s="256"/>
      <c r="O27" s="256"/>
      <c r="P27" s="204" t="s">
        <v>215</v>
      </c>
      <c r="Q27" s="205"/>
      <c r="R27" s="205"/>
      <c r="S27" s="206"/>
      <c r="T27" s="207">
        <v>1</v>
      </c>
      <c r="U27" s="211" t="s">
        <v>132</v>
      </c>
      <c r="V27" s="209"/>
      <c r="W27" s="210">
        <v>5164650</v>
      </c>
      <c r="Y27" s="1"/>
    </row>
    <row r="28" spans="2:25" s="111" customFormat="1" ht="22.5" customHeight="1">
      <c r="B28" s="146">
        <v>7</v>
      </c>
      <c r="C28" s="197" t="s">
        <v>69</v>
      </c>
      <c r="D28" s="198"/>
      <c r="E28" s="198"/>
      <c r="F28" s="199"/>
      <c r="G28" s="147">
        <v>1</v>
      </c>
      <c r="H28" s="187" t="s">
        <v>132</v>
      </c>
      <c r="I28" s="149"/>
      <c r="J28" s="150">
        <v>1185750</v>
      </c>
      <c r="L28" s="113"/>
      <c r="M28" s="113"/>
      <c r="N28" s="1"/>
      <c r="O28" s="226">
        <v>7</v>
      </c>
      <c r="P28" s="204" t="s">
        <v>216</v>
      </c>
      <c r="Q28" s="205"/>
      <c r="R28" s="205"/>
      <c r="S28" s="206"/>
      <c r="T28" s="207">
        <v>1</v>
      </c>
      <c r="U28" s="211" t="s">
        <v>132</v>
      </c>
      <c r="V28" s="209"/>
      <c r="W28" s="210">
        <v>5625000</v>
      </c>
      <c r="Y28" s="1"/>
    </row>
    <row r="29" spans="2:25" s="111" customFormat="1" ht="22.5" customHeight="1">
      <c r="B29" s="146">
        <v>8</v>
      </c>
      <c r="C29" s="197" t="s">
        <v>154</v>
      </c>
      <c r="D29" s="198"/>
      <c r="E29" s="198"/>
      <c r="F29" s="199"/>
      <c r="G29" s="147">
        <v>1</v>
      </c>
      <c r="H29" s="187" t="s">
        <v>132</v>
      </c>
      <c r="I29" s="149"/>
      <c r="J29" s="150">
        <v>1240000</v>
      </c>
      <c r="L29" s="191"/>
      <c r="M29" s="113"/>
      <c r="N29" s="1"/>
      <c r="O29" s="226">
        <v>8</v>
      </c>
      <c r="P29" s="204" t="s">
        <v>217</v>
      </c>
      <c r="Q29" s="205"/>
      <c r="R29" s="205"/>
      <c r="S29" s="206"/>
      <c r="T29" s="207">
        <v>1</v>
      </c>
      <c r="U29" s="211" t="s">
        <v>132</v>
      </c>
      <c r="V29" s="209"/>
      <c r="W29" s="210">
        <v>1156500</v>
      </c>
      <c r="Y29" s="1"/>
    </row>
    <row r="30" spans="2:25" s="111" customFormat="1" ht="22.5" customHeight="1">
      <c r="B30" s="146">
        <v>9</v>
      </c>
      <c r="C30" s="197" t="s">
        <v>141</v>
      </c>
      <c r="D30" s="198"/>
      <c r="E30" s="198"/>
      <c r="F30" s="199"/>
      <c r="G30" s="147">
        <v>1</v>
      </c>
      <c r="H30" s="187" t="s">
        <v>132</v>
      </c>
      <c r="I30" s="149"/>
      <c r="J30" s="150">
        <v>542500</v>
      </c>
      <c r="L30" s="192"/>
      <c r="M30" s="113"/>
      <c r="N30" s="1"/>
      <c r="O30" s="226">
        <v>9</v>
      </c>
      <c r="P30" s="472" t="s">
        <v>140</v>
      </c>
      <c r="Q30" s="205"/>
      <c r="R30" s="205"/>
      <c r="S30" s="206"/>
      <c r="T30" s="207">
        <v>1</v>
      </c>
      <c r="U30" s="211" t="s">
        <v>132</v>
      </c>
      <c r="V30" s="209"/>
      <c r="W30" s="471">
        <v>1800000</v>
      </c>
      <c r="Y30" s="1"/>
    </row>
    <row r="31" spans="2:25" s="111" customFormat="1" ht="22.5" customHeight="1">
      <c r="B31" s="146">
        <v>10</v>
      </c>
      <c r="C31" s="197" t="s">
        <v>155</v>
      </c>
      <c r="D31" s="198"/>
      <c r="E31" s="198"/>
      <c r="F31" s="199"/>
      <c r="G31" s="147">
        <v>1</v>
      </c>
      <c r="H31" s="187" t="s">
        <v>132</v>
      </c>
      <c r="I31" s="149"/>
      <c r="J31" s="150">
        <v>308718</v>
      </c>
      <c r="L31" s="192"/>
      <c r="M31" s="113"/>
      <c r="N31" s="1"/>
      <c r="O31" s="226">
        <v>10</v>
      </c>
      <c r="P31" s="472" t="s">
        <v>141</v>
      </c>
      <c r="Q31" s="205"/>
      <c r="R31" s="205"/>
      <c r="S31" s="206"/>
      <c r="T31" s="207">
        <v>1</v>
      </c>
      <c r="U31" s="211" t="s">
        <v>132</v>
      </c>
      <c r="V31" s="209"/>
      <c r="W31" s="210">
        <v>800000</v>
      </c>
      <c r="Y31" s="1"/>
    </row>
    <row r="32" spans="2:25" s="111" customFormat="1" ht="22.5" customHeight="1">
      <c r="B32" s="146">
        <v>11</v>
      </c>
      <c r="C32" s="197" t="s">
        <v>133</v>
      </c>
      <c r="D32" s="198"/>
      <c r="E32" s="198"/>
      <c r="F32" s="199"/>
      <c r="G32" s="147">
        <v>1</v>
      </c>
      <c r="H32" s="187" t="s">
        <v>132</v>
      </c>
      <c r="I32" s="149"/>
      <c r="J32" s="150">
        <v>617436</v>
      </c>
      <c r="L32" s="192"/>
      <c r="M32" s="113"/>
      <c r="N32" s="1"/>
      <c r="O32" s="226">
        <v>11</v>
      </c>
      <c r="P32" s="472" t="s">
        <v>134</v>
      </c>
      <c r="Q32" s="205"/>
      <c r="R32" s="205"/>
      <c r="S32" s="206"/>
      <c r="T32" s="207">
        <v>1</v>
      </c>
      <c r="U32" s="211" t="s">
        <v>132</v>
      </c>
      <c r="V32" s="209"/>
      <c r="W32" s="210">
        <v>1143317</v>
      </c>
      <c r="Y32" s="1"/>
    </row>
    <row r="33" spans="2:25" s="111" customFormat="1" ht="22.5" customHeight="1">
      <c r="B33" s="146">
        <v>12</v>
      </c>
      <c r="C33" s="197" t="s">
        <v>134</v>
      </c>
      <c r="D33" s="198"/>
      <c r="E33" s="198"/>
      <c r="F33" s="199"/>
      <c r="G33" s="147">
        <v>1</v>
      </c>
      <c r="H33" s="187" t="s">
        <v>132</v>
      </c>
      <c r="I33" s="149"/>
      <c r="J33" s="150">
        <v>1543589</v>
      </c>
      <c r="L33" s="113"/>
      <c r="M33" s="113"/>
      <c r="N33" s="1"/>
      <c r="O33" s="226">
        <v>12</v>
      </c>
      <c r="P33" s="472" t="s">
        <v>135</v>
      </c>
      <c r="Q33" s="205"/>
      <c r="R33" s="205"/>
      <c r="S33" s="206"/>
      <c r="T33" s="207">
        <v>1</v>
      </c>
      <c r="U33" s="211" t="s">
        <v>132</v>
      </c>
      <c r="V33" s="209"/>
      <c r="W33" s="210">
        <v>2667741</v>
      </c>
      <c r="Y33" s="1"/>
    </row>
    <row r="34" spans="2:25" s="111" customFormat="1" ht="22.5" customHeight="1">
      <c r="B34" s="146">
        <v>13</v>
      </c>
      <c r="C34" s="197" t="s">
        <v>135</v>
      </c>
      <c r="D34" s="198"/>
      <c r="E34" s="198"/>
      <c r="F34" s="199"/>
      <c r="G34" s="147">
        <v>1</v>
      </c>
      <c r="H34" s="187" t="s">
        <v>132</v>
      </c>
      <c r="I34" s="149"/>
      <c r="J34" s="150">
        <v>2161025</v>
      </c>
      <c r="L34" s="237"/>
      <c r="M34" s="113"/>
      <c r="N34" s="1"/>
      <c r="O34" s="226"/>
      <c r="P34" s="204" t="s">
        <v>160</v>
      </c>
      <c r="Q34" s="205"/>
      <c r="R34" s="205"/>
      <c r="S34" s="206"/>
      <c r="T34" s="473"/>
      <c r="U34" s="211"/>
      <c r="V34" s="209"/>
      <c r="W34" s="210"/>
      <c r="Y34" s="1"/>
    </row>
    <row r="35" spans="2:25" s="111" customFormat="1" ht="22.5" customHeight="1">
      <c r="B35" s="189" t="s">
        <v>156</v>
      </c>
      <c r="C35" s="197" t="s">
        <v>44</v>
      </c>
      <c r="D35" s="198"/>
      <c r="E35" s="198"/>
      <c r="F35" s="199"/>
      <c r="G35" s="151"/>
      <c r="H35" s="148"/>
      <c r="I35" s="149"/>
      <c r="J35" s="150"/>
      <c r="L35" s="113"/>
      <c r="M35" s="113"/>
      <c r="N35" s="1"/>
      <c r="O35" s="228"/>
      <c r="P35" s="474"/>
      <c r="Q35" s="475"/>
      <c r="R35" s="475"/>
      <c r="S35" s="476"/>
      <c r="T35" s="214"/>
      <c r="U35" s="211"/>
      <c r="V35" s="209"/>
      <c r="W35" s="210"/>
      <c r="Y35" s="1"/>
    </row>
    <row r="36" spans="2:25" s="111" customFormat="1" ht="22.5" customHeight="1">
      <c r="B36" s="146"/>
      <c r="C36" s="197"/>
      <c r="D36" s="198"/>
      <c r="E36" s="198"/>
      <c r="F36" s="199"/>
      <c r="G36" s="151"/>
      <c r="H36" s="148"/>
      <c r="I36" s="149"/>
      <c r="J36" s="188"/>
      <c r="L36" s="113"/>
      <c r="M36" s="113"/>
      <c r="N36" s="1"/>
      <c r="O36" s="226"/>
      <c r="P36" s="474" t="s">
        <v>158</v>
      </c>
      <c r="Q36" s="475"/>
      <c r="R36" s="475"/>
      <c r="S36" s="476"/>
      <c r="T36" s="214"/>
      <c r="U36" s="211"/>
      <c r="V36" s="209"/>
      <c r="W36" s="210">
        <v>-21640</v>
      </c>
      <c r="Y36" s="1"/>
    </row>
    <row r="37" spans="2:25" s="111" customFormat="1" ht="22.5" customHeight="1">
      <c r="B37" s="146"/>
      <c r="C37" s="197" t="s">
        <v>158</v>
      </c>
      <c r="D37" s="198"/>
      <c r="E37" s="198"/>
      <c r="F37" s="199"/>
      <c r="G37" s="151"/>
      <c r="H37" s="148"/>
      <c r="I37" s="149"/>
      <c r="J37" s="150">
        <v>-2554</v>
      </c>
      <c r="L37" s="113"/>
      <c r="M37" s="113"/>
      <c r="N37" s="1"/>
      <c r="O37" s="226"/>
      <c r="P37" s="474"/>
      <c r="Q37" s="474"/>
      <c r="R37" s="474"/>
      <c r="S37" s="477"/>
      <c r="T37" s="214"/>
      <c r="U37" s="211"/>
      <c r="V37" s="209"/>
      <c r="W37" s="478"/>
      <c r="Y37" s="1"/>
    </row>
    <row r="38" spans="2:25" s="111" customFormat="1" ht="22.5" customHeight="1">
      <c r="B38" s="146"/>
      <c r="C38" s="255"/>
      <c r="D38" s="256"/>
      <c r="E38" s="256"/>
      <c r="F38" s="257"/>
      <c r="G38" s="151"/>
      <c r="H38" s="148"/>
      <c r="I38" s="149"/>
      <c r="J38" s="150"/>
      <c r="L38" s="113"/>
      <c r="M38" s="113"/>
      <c r="N38" s="1"/>
      <c r="O38" s="226"/>
      <c r="P38" s="474"/>
      <c r="Q38" s="475"/>
      <c r="R38" s="475"/>
      <c r="S38" s="476"/>
      <c r="T38" s="214"/>
      <c r="U38" s="211"/>
      <c r="V38" s="209"/>
      <c r="W38" s="478"/>
      <c r="Y38" s="1"/>
    </row>
    <row r="39" spans="2:25" s="111" customFormat="1" ht="22.5" customHeight="1">
      <c r="B39" s="146"/>
      <c r="C39" s="255"/>
      <c r="D39" s="256"/>
      <c r="E39" s="256"/>
      <c r="F39" s="257"/>
      <c r="G39" s="151"/>
      <c r="H39" s="148"/>
      <c r="I39" s="149"/>
      <c r="J39" s="150"/>
      <c r="L39" s="113">
        <v>120060000</v>
      </c>
      <c r="M39" s="113"/>
      <c r="N39" s="1"/>
      <c r="O39" s="226"/>
      <c r="P39" s="474"/>
      <c r="Q39" s="475"/>
      <c r="R39" s="475"/>
      <c r="S39" s="476"/>
      <c r="T39" s="214"/>
      <c r="U39" s="211"/>
      <c r="V39" s="209"/>
      <c r="W39" s="478"/>
      <c r="Y39" s="1"/>
    </row>
    <row r="40" spans="2:25" s="111" customFormat="1" ht="22.5" customHeight="1">
      <c r="B40" s="146"/>
      <c r="C40" s="255"/>
      <c r="D40" s="256"/>
      <c r="E40" s="256"/>
      <c r="F40" s="257"/>
      <c r="G40" s="151"/>
      <c r="H40" s="148"/>
      <c r="I40" s="149"/>
      <c r="J40" s="150"/>
      <c r="L40" s="113"/>
      <c r="M40" s="113"/>
      <c r="N40" s="1"/>
      <c r="O40" s="226"/>
      <c r="P40" s="474"/>
      <c r="Q40" s="475"/>
      <c r="R40" s="475"/>
      <c r="S40" s="476"/>
      <c r="T40" s="214"/>
      <c r="U40" s="211"/>
      <c r="V40" s="209"/>
      <c r="W40" s="478"/>
      <c r="Y40" s="1"/>
    </row>
    <row r="41" spans="2:25" s="111" customFormat="1" ht="22.5" customHeight="1">
      <c r="B41" s="146"/>
      <c r="C41" s="255"/>
      <c r="D41" s="256"/>
      <c r="E41" s="256"/>
      <c r="F41" s="257"/>
      <c r="G41" s="151"/>
      <c r="H41" s="148"/>
      <c r="I41" s="149"/>
      <c r="J41" s="150"/>
      <c r="L41" s="113"/>
      <c r="M41" s="113"/>
      <c r="N41" s="1"/>
      <c r="O41" s="226"/>
      <c r="P41" s="474"/>
      <c r="Q41" s="475"/>
      <c r="R41" s="475"/>
      <c r="S41" s="476"/>
      <c r="T41" s="214"/>
      <c r="U41" s="211"/>
      <c r="V41" s="209"/>
      <c r="W41" s="478"/>
      <c r="Y41" s="1"/>
    </row>
    <row r="42" spans="2:25" s="111" customFormat="1" ht="22.5" customHeight="1">
      <c r="B42" s="152"/>
      <c r="C42" s="249"/>
      <c r="D42" s="249"/>
      <c r="E42" s="249"/>
      <c r="F42" s="265"/>
      <c r="G42" s="161"/>
      <c r="H42" s="153"/>
      <c r="I42" s="154"/>
      <c r="J42" s="162"/>
      <c r="L42" s="113"/>
      <c r="M42" s="113"/>
      <c r="N42" s="1"/>
      <c r="O42" s="479"/>
      <c r="P42" s="480"/>
      <c r="Q42" s="481"/>
      <c r="R42" s="481"/>
      <c r="S42" s="482"/>
      <c r="T42" s="483"/>
      <c r="U42" s="484"/>
      <c r="V42" s="485"/>
      <c r="W42" s="486"/>
      <c r="Y42" s="1"/>
    </row>
    <row r="43" spans="2:25" s="111" customFormat="1" ht="22.5" customHeight="1">
      <c r="B43" s="155"/>
      <c r="C43" s="264"/>
      <c r="D43" s="264"/>
      <c r="E43" s="264"/>
      <c r="F43" s="264"/>
      <c r="G43" s="156" t="s">
        <v>16</v>
      </c>
      <c r="H43" s="157"/>
      <c r="I43" s="158"/>
      <c r="J43" s="159">
        <f>SUM(J22:J42)</f>
        <v>35500000</v>
      </c>
      <c r="K43" s="160" t="s">
        <v>227</v>
      </c>
      <c r="L43" s="501">
        <f>SUM(J43,W43)</f>
        <v>77400000</v>
      </c>
      <c r="M43" s="113"/>
      <c r="N43" s="1"/>
      <c r="O43" s="487"/>
      <c r="P43" s="488"/>
      <c r="Q43" s="488"/>
      <c r="R43" s="488"/>
      <c r="S43" s="489"/>
      <c r="T43" s="490" t="s">
        <v>16</v>
      </c>
      <c r="U43" s="491"/>
      <c r="V43" s="492"/>
      <c r="W43" s="493">
        <f>SUM(W22:W42)</f>
        <v>41900000</v>
      </c>
      <c r="Y43" s="1"/>
    </row>
    <row r="44" spans="2:25" s="111" customFormat="1" ht="22.5" customHeight="1">
      <c r="B44" s="252" t="s">
        <v>167</v>
      </c>
      <c r="C44" s="253"/>
      <c r="D44" s="253"/>
      <c r="E44" s="253"/>
      <c r="F44" s="254"/>
      <c r="G44" s="200"/>
      <c r="H44" s="201"/>
      <c r="I44" s="145"/>
      <c r="J44" s="202"/>
      <c r="K44" s="160"/>
      <c r="L44" s="113"/>
      <c r="M44" s="113"/>
      <c r="N44" s="1"/>
      <c r="O44" s="494" t="s">
        <v>218</v>
      </c>
      <c r="P44" s="487"/>
      <c r="Q44" s="495"/>
      <c r="R44" s="495"/>
      <c r="S44" s="496"/>
      <c r="T44" s="214"/>
      <c r="U44" s="211"/>
      <c r="V44" s="209"/>
      <c r="W44" s="478"/>
      <c r="Y44"/>
    </row>
    <row r="45" spans="2:25" s="111" customFormat="1" ht="22.5" customHeight="1">
      <c r="B45" s="259" t="s">
        <v>168</v>
      </c>
      <c r="C45" s="260"/>
      <c r="D45" s="260"/>
      <c r="E45" s="260"/>
      <c r="F45" s="261"/>
      <c r="G45" s="151"/>
      <c r="H45" s="148"/>
      <c r="I45" s="149"/>
      <c r="J45" s="150"/>
      <c r="K45" s="160"/>
      <c r="L45" s="113"/>
      <c r="M45" s="113"/>
      <c r="N45" s="1"/>
      <c r="O45" s="226">
        <v>1</v>
      </c>
      <c r="P45" s="497" t="s">
        <v>219</v>
      </c>
      <c r="Q45" s="498"/>
      <c r="R45" s="498"/>
      <c r="S45" s="261"/>
      <c r="T45" s="214"/>
      <c r="U45" s="211"/>
      <c r="V45" s="209"/>
      <c r="W45" s="499">
        <f>SUM(W46:W47)</f>
        <v>1967544</v>
      </c>
      <c r="Y45"/>
    </row>
    <row r="46" spans="2:25" s="111" customFormat="1" ht="22.5" customHeight="1">
      <c r="B46" s="262" t="s">
        <v>169</v>
      </c>
      <c r="C46" s="258"/>
      <c r="D46" s="258"/>
      <c r="E46" s="258"/>
      <c r="F46" s="263"/>
      <c r="G46" s="151"/>
      <c r="H46" s="148"/>
      <c r="I46" s="149"/>
      <c r="J46" s="203">
        <f>SUM(J47:J52)</f>
        <v>408000</v>
      </c>
      <c r="K46" s="160" t="s">
        <v>228</v>
      </c>
      <c r="L46" s="238">
        <f>SUM(W45,W49,W53,W57)</f>
        <v>19764432</v>
      </c>
      <c r="M46" s="431">
        <f>L46/$L$43</f>
        <v>0.25535441860465119</v>
      </c>
      <c r="N46" s="1"/>
      <c r="O46" s="226"/>
      <c r="P46" s="500" t="s">
        <v>220</v>
      </c>
      <c r="Q46" s="475"/>
      <c r="R46" s="475"/>
      <c r="S46" s="476"/>
      <c r="T46" s="207">
        <v>1</v>
      </c>
      <c r="U46" s="211" t="s">
        <v>132</v>
      </c>
      <c r="V46" s="209"/>
      <c r="W46" s="478">
        <v>1404864</v>
      </c>
      <c r="Y46"/>
    </row>
    <row r="47" spans="2:25" s="111" customFormat="1" ht="22.5" customHeight="1">
      <c r="B47" s="146"/>
      <c r="C47" s="204" t="s">
        <v>170</v>
      </c>
      <c r="D47" s="205"/>
      <c r="E47" s="205"/>
      <c r="F47" s="206"/>
      <c r="G47" s="207">
        <v>1</v>
      </c>
      <c r="H47" s="208" t="s">
        <v>171</v>
      </c>
      <c r="I47" s="209">
        <v>51000</v>
      </c>
      <c r="J47" s="210">
        <f>G47*I47</f>
        <v>51000</v>
      </c>
      <c r="K47" s="160"/>
      <c r="L47" s="113"/>
      <c r="M47" s="113"/>
      <c r="N47" s="1"/>
      <c r="O47" s="226"/>
      <c r="P47" s="500" t="s">
        <v>221</v>
      </c>
      <c r="Q47" s="475"/>
      <c r="R47" s="475"/>
      <c r="S47" s="476"/>
      <c r="T47" s="207">
        <v>1</v>
      </c>
      <c r="U47" s="211" t="s">
        <v>132</v>
      </c>
      <c r="V47" s="209"/>
      <c r="W47" s="478">
        <v>562680</v>
      </c>
      <c r="Y47"/>
    </row>
    <row r="48" spans="2:25" s="111" customFormat="1" ht="22.5" customHeight="1">
      <c r="B48" s="146"/>
      <c r="C48" s="204" t="s">
        <v>172</v>
      </c>
      <c r="D48" s="205"/>
      <c r="E48" s="205"/>
      <c r="F48" s="206"/>
      <c r="G48" s="207">
        <v>1</v>
      </c>
      <c r="H48" s="208" t="s">
        <v>171</v>
      </c>
      <c r="I48" s="209">
        <v>51000</v>
      </c>
      <c r="J48" s="210">
        <f t="shared" ref="J48:J52" si="0">G48*I48</f>
        <v>51000</v>
      </c>
      <c r="K48" s="160"/>
      <c r="L48" s="113"/>
      <c r="M48" s="113"/>
      <c r="N48" s="1"/>
      <c r="O48" s="226"/>
      <c r="P48" s="474"/>
      <c r="Q48" s="475"/>
      <c r="R48" s="475"/>
      <c r="S48" s="476"/>
      <c r="T48" s="214"/>
      <c r="U48" s="211"/>
      <c r="V48" s="209"/>
      <c r="W48" s="478"/>
      <c r="Y48"/>
    </row>
    <row r="49" spans="2:25" s="111" customFormat="1" ht="22.5" customHeight="1">
      <c r="B49" s="146"/>
      <c r="C49" s="204" t="s">
        <v>173</v>
      </c>
      <c r="D49" s="205"/>
      <c r="E49" s="205"/>
      <c r="F49" s="206"/>
      <c r="G49" s="207">
        <v>2</v>
      </c>
      <c r="H49" s="208" t="s">
        <v>171</v>
      </c>
      <c r="I49" s="209">
        <v>51000</v>
      </c>
      <c r="J49" s="210">
        <f t="shared" si="0"/>
        <v>102000</v>
      </c>
      <c r="K49" s="160"/>
      <c r="L49" s="113"/>
      <c r="M49" s="113"/>
      <c r="N49" s="1"/>
      <c r="O49" s="226">
        <v>2</v>
      </c>
      <c r="P49" s="497" t="s">
        <v>222</v>
      </c>
      <c r="Q49" s="498"/>
      <c r="R49" s="498"/>
      <c r="S49" s="261"/>
      <c r="T49" s="214"/>
      <c r="U49" s="211"/>
      <c r="V49" s="209"/>
      <c r="W49" s="499">
        <f>SUM(W50:W51)</f>
        <v>2077920</v>
      </c>
      <c r="Y49"/>
    </row>
    <row r="50" spans="2:25" s="111" customFormat="1" ht="22.5" customHeight="1">
      <c r="B50" s="146"/>
      <c r="C50" s="204" t="s">
        <v>174</v>
      </c>
      <c r="D50" s="205"/>
      <c r="E50" s="205"/>
      <c r="F50" s="206"/>
      <c r="G50" s="207">
        <v>2</v>
      </c>
      <c r="H50" s="208" t="s">
        <v>171</v>
      </c>
      <c r="I50" s="209">
        <v>51000</v>
      </c>
      <c r="J50" s="210">
        <f t="shared" si="0"/>
        <v>102000</v>
      </c>
      <c r="K50" s="160"/>
      <c r="L50" s="113"/>
      <c r="M50" s="113"/>
      <c r="N50" s="1"/>
      <c r="O50" s="226"/>
      <c r="P50" s="500" t="s">
        <v>220</v>
      </c>
      <c r="Q50" s="475"/>
      <c r="R50" s="475"/>
      <c r="S50" s="476"/>
      <c r="T50" s="207">
        <v>1</v>
      </c>
      <c r="U50" s="211" t="s">
        <v>132</v>
      </c>
      <c r="V50" s="209"/>
      <c r="W50" s="478">
        <v>1483920</v>
      </c>
      <c r="Y50"/>
    </row>
    <row r="51" spans="2:25" s="111" customFormat="1" ht="22.5" customHeight="1">
      <c r="B51" s="146"/>
      <c r="C51" s="204" t="s">
        <v>175</v>
      </c>
      <c r="D51" s="205"/>
      <c r="E51" s="205"/>
      <c r="F51" s="206"/>
      <c r="G51" s="207">
        <v>1</v>
      </c>
      <c r="H51" s="208" t="s">
        <v>171</v>
      </c>
      <c r="I51" s="209">
        <v>51000</v>
      </c>
      <c r="J51" s="210">
        <f t="shared" si="0"/>
        <v>51000</v>
      </c>
      <c r="K51" s="160"/>
      <c r="L51" s="113"/>
      <c r="M51" s="113"/>
      <c r="N51" s="1"/>
      <c r="O51" s="226"/>
      <c r="P51" s="500" t="s">
        <v>221</v>
      </c>
      <c r="Q51" s="475"/>
      <c r="R51" s="475"/>
      <c r="S51" s="476"/>
      <c r="T51" s="207">
        <v>1</v>
      </c>
      <c r="U51" s="211" t="s">
        <v>132</v>
      </c>
      <c r="V51" s="209"/>
      <c r="W51" s="478">
        <v>594000</v>
      </c>
      <c r="Y51"/>
    </row>
    <row r="52" spans="2:25" s="111" customFormat="1" ht="22.5" customHeight="1">
      <c r="B52" s="146"/>
      <c r="C52" s="204" t="s">
        <v>176</v>
      </c>
      <c r="D52" s="205"/>
      <c r="E52" s="205"/>
      <c r="F52" s="206"/>
      <c r="G52" s="207">
        <v>1</v>
      </c>
      <c r="H52" s="208" t="s">
        <v>171</v>
      </c>
      <c r="I52" s="209">
        <v>51000</v>
      </c>
      <c r="J52" s="210">
        <f t="shared" si="0"/>
        <v>51000</v>
      </c>
      <c r="K52" s="160"/>
      <c r="L52" s="113"/>
      <c r="M52" s="113"/>
      <c r="N52" s="1"/>
      <c r="O52" s="226"/>
      <c r="P52" s="474"/>
      <c r="Q52" s="475"/>
      <c r="R52" s="475"/>
      <c r="S52" s="476"/>
      <c r="T52" s="214"/>
      <c r="U52" s="211"/>
      <c r="V52" s="209"/>
      <c r="W52" s="478"/>
      <c r="Y52"/>
    </row>
    <row r="53" spans="2:25" s="111" customFormat="1" ht="22.5" customHeight="1">
      <c r="B53" s="146"/>
      <c r="C53" s="204"/>
      <c r="D53" s="205"/>
      <c r="E53" s="205"/>
      <c r="F53" s="206"/>
      <c r="G53" s="207"/>
      <c r="H53" s="211"/>
      <c r="I53" s="209"/>
      <c r="J53" s="210"/>
      <c r="K53" s="160"/>
      <c r="L53" s="113"/>
      <c r="M53" s="113"/>
      <c r="N53" s="1"/>
      <c r="O53" s="226">
        <v>3</v>
      </c>
      <c r="P53" s="497" t="s">
        <v>223</v>
      </c>
      <c r="Q53" s="498"/>
      <c r="R53" s="498"/>
      <c r="S53" s="261"/>
      <c r="T53" s="214"/>
      <c r="U53" s="211"/>
      <c r="V53" s="209"/>
      <c r="W53" s="499">
        <f>SUM(W54:W55)</f>
        <v>3925368</v>
      </c>
      <c r="Y53"/>
    </row>
    <row r="54" spans="2:25" s="111" customFormat="1" ht="22.5" customHeight="1">
      <c r="B54" s="212" t="s">
        <v>177</v>
      </c>
      <c r="C54" s="193"/>
      <c r="D54" s="193"/>
      <c r="E54" s="193"/>
      <c r="F54" s="213"/>
      <c r="G54" s="151"/>
      <c r="H54" s="148"/>
      <c r="I54" s="149"/>
      <c r="J54" s="203">
        <f>SUM(J55:J71)</f>
        <v>3980050</v>
      </c>
      <c r="K54" s="160" t="s">
        <v>229</v>
      </c>
      <c r="L54" s="237">
        <f>SUM(J55:J66,J82:J93,J118:J129,J138:J141)</f>
        <v>5205900</v>
      </c>
      <c r="M54" s="431">
        <f>L54/$L$43</f>
        <v>6.7259689922480617E-2</v>
      </c>
      <c r="N54" s="1"/>
      <c r="O54" s="226"/>
      <c r="P54" s="500" t="s">
        <v>220</v>
      </c>
      <c r="Q54" s="475"/>
      <c r="R54" s="475"/>
      <c r="S54" s="476"/>
      <c r="T54" s="207">
        <v>1</v>
      </c>
      <c r="U54" s="211" t="s">
        <v>132</v>
      </c>
      <c r="V54" s="209"/>
      <c r="W54" s="478">
        <v>2803248</v>
      </c>
      <c r="Y54"/>
    </row>
    <row r="55" spans="2:25" s="111" customFormat="1" ht="22.5" customHeight="1">
      <c r="B55" s="146"/>
      <c r="C55" s="204" t="s">
        <v>178</v>
      </c>
      <c r="D55" s="205"/>
      <c r="E55" s="205"/>
      <c r="F55" s="206"/>
      <c r="G55" s="207">
        <v>1</v>
      </c>
      <c r="H55" s="211" t="s">
        <v>148</v>
      </c>
      <c r="I55" s="209">
        <v>392700</v>
      </c>
      <c r="J55" s="210">
        <f>G55*I55</f>
        <v>392700</v>
      </c>
      <c r="K55" s="160"/>
      <c r="L55" s="113"/>
      <c r="M55" s="113"/>
      <c r="N55" s="1"/>
      <c r="O55" s="226"/>
      <c r="P55" s="500" t="s">
        <v>221</v>
      </c>
      <c r="Q55" s="475"/>
      <c r="R55" s="475"/>
      <c r="S55" s="476"/>
      <c r="T55" s="207">
        <v>1</v>
      </c>
      <c r="U55" s="211" t="s">
        <v>132</v>
      </c>
      <c r="V55" s="209"/>
      <c r="W55" s="478">
        <v>1122120</v>
      </c>
      <c r="Y55"/>
    </row>
    <row r="56" spans="2:25" s="111" customFormat="1" ht="22.5" customHeight="1">
      <c r="B56" s="146"/>
      <c r="C56" s="204" t="s">
        <v>179</v>
      </c>
      <c r="D56" s="205"/>
      <c r="E56" s="205"/>
      <c r="F56" s="206"/>
      <c r="G56" s="207">
        <v>1</v>
      </c>
      <c r="H56" s="211" t="s">
        <v>148</v>
      </c>
      <c r="I56" s="209">
        <v>40800</v>
      </c>
      <c r="J56" s="210">
        <f t="shared" ref="J56:J68" si="1">G56*I56</f>
        <v>40800</v>
      </c>
      <c r="K56" s="160" t="s">
        <v>232</v>
      </c>
      <c r="L56" s="503">
        <f>SUM(J24:J25)</f>
        <v>10704516</v>
      </c>
      <c r="M56" s="431">
        <f>L56/$L$43</f>
        <v>0.13830124031007751</v>
      </c>
      <c r="N56" s="1"/>
      <c r="O56" s="226"/>
      <c r="P56" s="474"/>
      <c r="Q56" s="475"/>
      <c r="R56" s="475"/>
      <c r="S56" s="476"/>
      <c r="T56" s="214"/>
      <c r="U56" s="211"/>
      <c r="V56" s="209"/>
      <c r="W56" s="478"/>
      <c r="Y56"/>
    </row>
    <row r="57" spans="2:25" s="111" customFormat="1" ht="22.5" customHeight="1">
      <c r="B57" s="146"/>
      <c r="C57" s="204" t="s">
        <v>180</v>
      </c>
      <c r="D57" s="205"/>
      <c r="E57" s="205"/>
      <c r="F57" s="206"/>
      <c r="G57" s="207">
        <v>1</v>
      </c>
      <c r="H57" s="211" t="s">
        <v>148</v>
      </c>
      <c r="I57" s="209">
        <v>24650</v>
      </c>
      <c r="J57" s="210">
        <f t="shared" si="1"/>
        <v>24650</v>
      </c>
      <c r="K57" s="160"/>
      <c r="L57" s="113"/>
      <c r="M57" s="113"/>
      <c r="N57" s="1"/>
      <c r="O57" s="226">
        <v>4</v>
      </c>
      <c r="P57" s="497" t="s">
        <v>214</v>
      </c>
      <c r="Q57" s="498"/>
      <c r="R57" s="498"/>
      <c r="S57" s="261"/>
      <c r="T57" s="214"/>
      <c r="U57" s="211"/>
      <c r="V57" s="209"/>
      <c r="W57" s="499">
        <f>SUM(W58:W59)</f>
        <v>11793600</v>
      </c>
      <c r="Y57"/>
    </row>
    <row r="58" spans="2:25" s="111" customFormat="1" ht="22.5" customHeight="1">
      <c r="B58" s="146"/>
      <c r="C58" s="204" t="s">
        <v>181</v>
      </c>
      <c r="D58" s="205"/>
      <c r="E58" s="205"/>
      <c r="F58" s="206"/>
      <c r="G58" s="207">
        <v>1</v>
      </c>
      <c r="H58" s="211" t="s">
        <v>148</v>
      </c>
      <c r="I58" s="209">
        <v>1700</v>
      </c>
      <c r="J58" s="210">
        <f t="shared" si="1"/>
        <v>1700</v>
      </c>
      <c r="K58" s="160" t="s">
        <v>233</v>
      </c>
      <c r="L58" s="237">
        <f>SUM(W28,W29,W30,W31,W32:W33)</f>
        <v>13192558</v>
      </c>
      <c r="M58" s="431">
        <f>L58/$L$43</f>
        <v>0.17044648578811369</v>
      </c>
      <c r="N58" s="1"/>
      <c r="O58" s="226"/>
      <c r="P58" s="500" t="s">
        <v>220</v>
      </c>
      <c r="Q58" s="475"/>
      <c r="R58" s="475"/>
      <c r="S58" s="476"/>
      <c r="T58" s="207">
        <v>1</v>
      </c>
      <c r="U58" s="211" t="s">
        <v>132</v>
      </c>
      <c r="V58" s="209"/>
      <c r="W58" s="478">
        <v>8424000</v>
      </c>
      <c r="Y58"/>
    </row>
    <row r="59" spans="2:25" s="111" customFormat="1" ht="22.5" customHeight="1">
      <c r="B59" s="146"/>
      <c r="C59" s="204" t="s">
        <v>182</v>
      </c>
      <c r="D59" s="205"/>
      <c r="E59" s="205"/>
      <c r="F59" s="206"/>
      <c r="G59" s="207">
        <v>2</v>
      </c>
      <c r="H59" s="211" t="s">
        <v>148</v>
      </c>
      <c r="I59" s="209">
        <v>18200</v>
      </c>
      <c r="J59" s="210">
        <f t="shared" si="1"/>
        <v>36400</v>
      </c>
      <c r="K59" s="160"/>
      <c r="L59" s="113"/>
      <c r="M59" s="113"/>
      <c r="N59" s="1"/>
      <c r="O59" s="226"/>
      <c r="P59" s="500" t="s">
        <v>221</v>
      </c>
      <c r="Q59" s="475"/>
      <c r="R59" s="475"/>
      <c r="S59" s="476"/>
      <c r="T59" s="207">
        <v>1</v>
      </c>
      <c r="U59" s="211" t="s">
        <v>132</v>
      </c>
      <c r="V59" s="209"/>
      <c r="W59" s="478">
        <v>3369600</v>
      </c>
      <c r="Y59"/>
    </row>
    <row r="60" spans="2:25" s="111" customFormat="1" ht="22.5" customHeight="1">
      <c r="B60" s="146"/>
      <c r="C60" s="204" t="s">
        <v>183</v>
      </c>
      <c r="D60" s="205"/>
      <c r="E60" s="205"/>
      <c r="F60" s="206"/>
      <c r="G60" s="207">
        <v>2</v>
      </c>
      <c r="H60" s="211" t="s">
        <v>148</v>
      </c>
      <c r="I60" s="209">
        <v>14000</v>
      </c>
      <c r="J60" s="210">
        <f t="shared" si="1"/>
        <v>28000</v>
      </c>
      <c r="K60" s="160" t="s">
        <v>234</v>
      </c>
      <c r="L60" s="503">
        <f>SUM(W61,W22,W29)</f>
        <v>10121150</v>
      </c>
      <c r="M60" s="431">
        <f>L60/$L$43</f>
        <v>0.13076421188630491</v>
      </c>
      <c r="N60" s="1"/>
      <c r="O60" s="226"/>
      <c r="P60" s="474"/>
      <c r="Q60" s="475"/>
      <c r="R60" s="475"/>
      <c r="S60" s="476"/>
      <c r="T60" s="214"/>
      <c r="U60" s="211"/>
      <c r="V60" s="209"/>
      <c r="W60" s="478"/>
      <c r="Y60"/>
    </row>
    <row r="61" spans="2:25" s="111" customFormat="1" ht="22.5" customHeight="1">
      <c r="B61" s="146"/>
      <c r="C61" s="204" t="s">
        <v>184</v>
      </c>
      <c r="D61" s="205"/>
      <c r="E61" s="205"/>
      <c r="F61" s="206"/>
      <c r="G61" s="207">
        <v>2</v>
      </c>
      <c r="H61" s="211" t="s">
        <v>148</v>
      </c>
      <c r="I61" s="209">
        <v>45500</v>
      </c>
      <c r="J61" s="210">
        <f t="shared" si="1"/>
        <v>91000</v>
      </c>
      <c r="K61" s="160"/>
      <c r="L61" s="113"/>
      <c r="M61" s="113"/>
      <c r="N61" s="1"/>
      <c r="O61" s="226">
        <v>5</v>
      </c>
      <c r="P61" s="497" t="s">
        <v>224</v>
      </c>
      <c r="Q61" s="498"/>
      <c r="R61" s="498"/>
      <c r="S61" s="261"/>
      <c r="T61" s="214"/>
      <c r="U61" s="211"/>
      <c r="V61" s="209"/>
      <c r="W61" s="499">
        <f>SUM(W62:W63)</f>
        <v>5164650</v>
      </c>
      <c r="Y61"/>
    </row>
    <row r="62" spans="2:25" s="111" customFormat="1" ht="22.5" customHeight="1">
      <c r="B62" s="146"/>
      <c r="C62" s="204" t="s">
        <v>185</v>
      </c>
      <c r="D62" s="205"/>
      <c r="E62" s="205"/>
      <c r="F62" s="206"/>
      <c r="G62" s="214">
        <v>6</v>
      </c>
      <c r="H62" s="211" t="s">
        <v>148</v>
      </c>
      <c r="I62" s="209">
        <v>37100</v>
      </c>
      <c r="J62" s="210">
        <f t="shared" si="1"/>
        <v>222600</v>
      </c>
      <c r="K62" s="160"/>
      <c r="L62" s="113"/>
      <c r="M62" s="113"/>
      <c r="N62" s="1"/>
      <c r="O62" s="226"/>
      <c r="P62" s="500" t="s">
        <v>225</v>
      </c>
      <c r="Q62" s="475"/>
      <c r="R62" s="475"/>
      <c r="S62" s="476"/>
      <c r="T62" s="207">
        <v>1</v>
      </c>
      <c r="U62" s="211" t="s">
        <v>132</v>
      </c>
      <c r="V62" s="209"/>
      <c r="W62" s="478">
        <v>2592450</v>
      </c>
      <c r="Y62"/>
    </row>
    <row r="63" spans="2:25" s="111" customFormat="1" ht="22.5" customHeight="1">
      <c r="B63" s="146"/>
      <c r="C63" s="204" t="s">
        <v>186</v>
      </c>
      <c r="D63" s="205"/>
      <c r="E63" s="205"/>
      <c r="F63" s="206"/>
      <c r="G63" s="215">
        <v>3</v>
      </c>
      <c r="H63" s="211" t="s">
        <v>148</v>
      </c>
      <c r="I63" s="216">
        <v>43400</v>
      </c>
      <c r="J63" s="210">
        <f t="shared" si="1"/>
        <v>130200</v>
      </c>
      <c r="K63" s="160"/>
      <c r="L63" s="113"/>
      <c r="M63" s="113"/>
      <c r="N63" s="1"/>
      <c r="O63" s="226"/>
      <c r="P63" s="500" t="s">
        <v>226</v>
      </c>
      <c r="Q63" s="475"/>
      <c r="R63" s="475"/>
      <c r="S63" s="476"/>
      <c r="T63" s="207">
        <v>1</v>
      </c>
      <c r="U63" s="211" t="s">
        <v>132</v>
      </c>
      <c r="V63" s="209"/>
      <c r="W63" s="478">
        <v>2572200</v>
      </c>
      <c r="Y63"/>
    </row>
    <row r="64" spans="2:25" s="111" customFormat="1" ht="22.5" customHeight="1">
      <c r="B64" s="146"/>
      <c r="C64" s="204" t="s">
        <v>187</v>
      </c>
      <c r="D64" s="205"/>
      <c r="E64" s="205"/>
      <c r="F64" s="206"/>
      <c r="G64" s="214">
        <v>4</v>
      </c>
      <c r="H64" s="211" t="s">
        <v>148</v>
      </c>
      <c r="I64" s="209">
        <v>46200</v>
      </c>
      <c r="J64" s="210">
        <f t="shared" si="1"/>
        <v>184800</v>
      </c>
      <c r="K64" s="160"/>
      <c r="L64" s="113"/>
      <c r="M64" s="113"/>
      <c r="N64" s="1"/>
      <c r="O64" s="226"/>
      <c r="P64" s="204"/>
      <c r="Q64" s="205"/>
      <c r="R64" s="205"/>
      <c r="S64" s="206"/>
      <c r="T64" s="207"/>
      <c r="U64" s="211"/>
      <c r="V64" s="209"/>
      <c r="W64" s="478"/>
      <c r="Y64"/>
    </row>
    <row r="65" spans="2:25" s="111" customFormat="1" ht="22.5" customHeight="1">
      <c r="B65" s="146"/>
      <c r="C65" s="204" t="s">
        <v>188</v>
      </c>
      <c r="D65" s="205"/>
      <c r="E65" s="205"/>
      <c r="F65" s="206"/>
      <c r="G65" s="215">
        <v>6</v>
      </c>
      <c r="H65" s="211" t="s">
        <v>148</v>
      </c>
      <c r="I65" s="216">
        <v>60900</v>
      </c>
      <c r="J65" s="210">
        <f t="shared" si="1"/>
        <v>365400</v>
      </c>
      <c r="K65" s="160"/>
      <c r="L65" s="113"/>
      <c r="M65" s="113"/>
      <c r="N65" s="1"/>
      <c r="O65" s="226"/>
      <c r="P65" s="204"/>
      <c r="Q65" s="205"/>
      <c r="R65" s="205"/>
      <c r="S65" s="206"/>
      <c r="T65" s="207"/>
      <c r="U65" s="211"/>
      <c r="V65" s="209"/>
      <c r="W65" s="478"/>
      <c r="Y65"/>
    </row>
    <row r="66" spans="2:25" s="111" customFormat="1" ht="22.5" customHeight="1">
      <c r="B66" s="146"/>
      <c r="C66" s="204" t="s">
        <v>189</v>
      </c>
      <c r="D66" s="205"/>
      <c r="E66" s="205"/>
      <c r="F66" s="206"/>
      <c r="G66" s="214">
        <v>7</v>
      </c>
      <c r="H66" s="211" t="s">
        <v>148</v>
      </c>
      <c r="I66" s="209">
        <v>3400</v>
      </c>
      <c r="J66" s="210">
        <f t="shared" si="1"/>
        <v>23800</v>
      </c>
      <c r="K66" s="160"/>
      <c r="L66" s="113"/>
      <c r="M66" s="113"/>
      <c r="N66" s="1"/>
      <c r="O66" s="226"/>
      <c r="P66" s="204"/>
      <c r="Q66" s="205"/>
      <c r="R66" s="205"/>
      <c r="S66" s="206"/>
      <c r="T66" s="207"/>
      <c r="U66" s="211"/>
      <c r="V66" s="209"/>
      <c r="W66" s="478"/>
      <c r="Y66"/>
    </row>
    <row r="67" spans="2:25" s="111" customFormat="1" ht="22.5" customHeight="1">
      <c r="B67" s="146"/>
      <c r="C67" s="204" t="s">
        <v>190</v>
      </c>
      <c r="D67" s="205"/>
      <c r="E67" s="205"/>
      <c r="F67" s="206"/>
      <c r="G67" s="215">
        <v>2</v>
      </c>
      <c r="H67" s="211" t="s">
        <v>148</v>
      </c>
      <c r="I67" s="209">
        <v>224000</v>
      </c>
      <c r="J67" s="210">
        <f t="shared" si="1"/>
        <v>448000</v>
      </c>
      <c r="K67" s="160" t="s">
        <v>230</v>
      </c>
      <c r="L67" s="237">
        <f>SUM(J67:J68,J94:J95,J130:J131,J142:J143,J156:J158,J154,J155,J22)</f>
        <v>5512000</v>
      </c>
      <c r="M67" s="431">
        <f>L67/$L$43</f>
        <v>7.1214470284237733E-2</v>
      </c>
      <c r="N67" s="1"/>
      <c r="O67" s="226"/>
      <c r="P67" s="204"/>
      <c r="Q67" s="205"/>
      <c r="R67" s="205"/>
      <c r="S67" s="206"/>
      <c r="T67" s="207"/>
      <c r="U67" s="211"/>
      <c r="V67" s="209"/>
      <c r="W67" s="478"/>
      <c r="Y67"/>
    </row>
    <row r="68" spans="2:25" s="111" customFormat="1" ht="22.5" customHeight="1">
      <c r="B68" s="146"/>
      <c r="C68" s="204" t="s">
        <v>191</v>
      </c>
      <c r="D68" s="205"/>
      <c r="E68" s="205"/>
      <c r="F68" s="206"/>
      <c r="G68" s="214">
        <v>1</v>
      </c>
      <c r="H68" s="211" t="s">
        <v>148</v>
      </c>
      <c r="I68" s="209">
        <v>60000</v>
      </c>
      <c r="J68" s="210">
        <f t="shared" si="1"/>
        <v>60000</v>
      </c>
      <c r="K68" s="160"/>
      <c r="L68" s="113"/>
      <c r="M68" s="113"/>
      <c r="N68" s="1"/>
      <c r="O68" s="226"/>
      <c r="P68" s="204"/>
      <c r="Q68" s="205"/>
      <c r="R68" s="205"/>
      <c r="S68" s="206"/>
      <c r="T68" s="207"/>
      <c r="U68" s="211"/>
      <c r="V68" s="209"/>
      <c r="W68" s="478"/>
      <c r="Y68"/>
    </row>
    <row r="69" spans="2:25" s="111" customFormat="1" ht="22.5" customHeight="1">
      <c r="B69" s="146"/>
      <c r="C69" s="204" t="s">
        <v>192</v>
      </c>
      <c r="D69" s="205"/>
      <c r="E69" s="205"/>
      <c r="F69" s="206"/>
      <c r="G69" s="215"/>
      <c r="H69" s="211"/>
      <c r="I69" s="209"/>
      <c r="J69" s="210"/>
      <c r="K69" s="160"/>
      <c r="L69" s="113"/>
      <c r="M69" s="113"/>
      <c r="N69" s="1"/>
      <c r="O69" s="226"/>
      <c r="P69" s="204"/>
      <c r="Q69" s="205"/>
      <c r="R69" s="205"/>
      <c r="S69" s="206"/>
      <c r="T69" s="207"/>
      <c r="U69" s="211"/>
      <c r="V69" s="209"/>
      <c r="W69" s="478"/>
      <c r="Y69"/>
    </row>
    <row r="70" spans="2:25" s="111" customFormat="1" ht="22.5" customHeight="1">
      <c r="B70" s="146"/>
      <c r="C70" s="204" t="s">
        <v>193</v>
      </c>
      <c r="D70" s="205"/>
      <c r="E70" s="205"/>
      <c r="F70" s="206"/>
      <c r="G70" s="214">
        <v>1</v>
      </c>
      <c r="H70" s="211" t="s">
        <v>132</v>
      </c>
      <c r="I70" s="209"/>
      <c r="J70" s="210">
        <v>289000</v>
      </c>
      <c r="K70" s="160"/>
      <c r="L70" s="237"/>
      <c r="M70" s="113"/>
      <c r="N70" s="1"/>
      <c r="O70" s="226"/>
      <c r="P70" s="204"/>
      <c r="Q70" s="205"/>
      <c r="R70" s="205"/>
      <c r="S70" s="206"/>
      <c r="T70" s="207"/>
      <c r="U70" s="211"/>
      <c r="V70" s="209"/>
      <c r="W70" s="478"/>
      <c r="Y70"/>
    </row>
    <row r="71" spans="2:25" s="111" customFormat="1" ht="22.5" customHeight="1">
      <c r="B71" s="146"/>
      <c r="C71" s="204" t="s">
        <v>194</v>
      </c>
      <c r="D71" s="205"/>
      <c r="E71" s="205"/>
      <c r="F71" s="206"/>
      <c r="G71" s="214">
        <v>1</v>
      </c>
      <c r="H71" s="211" t="s">
        <v>132</v>
      </c>
      <c r="I71" s="209"/>
      <c r="J71" s="210">
        <v>1641000</v>
      </c>
      <c r="K71" s="160" t="s">
        <v>231</v>
      </c>
      <c r="L71" s="240">
        <f>SUM(J27,J29:J34,J70:J71,J97:J98,J133:J134,J145:J146)</f>
        <v>12486388</v>
      </c>
      <c r="M71" s="431">
        <f>L71/$L$43</f>
        <v>0.16132284237726099</v>
      </c>
      <c r="N71" s="1"/>
      <c r="O71" s="226"/>
      <c r="P71" s="204"/>
      <c r="Q71" s="205"/>
      <c r="R71" s="205"/>
      <c r="S71" s="206"/>
      <c r="T71" s="207"/>
      <c r="U71" s="211"/>
      <c r="V71" s="209"/>
      <c r="W71" s="478"/>
      <c r="Y71"/>
    </row>
    <row r="72" spans="2:25" s="111" customFormat="1" ht="22.5" customHeight="1">
      <c r="B72" s="146"/>
      <c r="C72" s="204"/>
      <c r="D72" s="205"/>
      <c r="E72" s="205"/>
      <c r="F72" s="206"/>
      <c r="G72" s="214"/>
      <c r="H72" s="211"/>
      <c r="I72" s="209"/>
      <c r="J72" s="210"/>
      <c r="K72" s="160"/>
      <c r="L72" s="237"/>
      <c r="M72" s="113"/>
      <c r="N72" s="1"/>
      <c r="O72" s="226"/>
      <c r="P72" s="204"/>
      <c r="Q72" s="205"/>
      <c r="R72" s="205"/>
      <c r="S72" s="206"/>
      <c r="T72" s="207"/>
      <c r="U72" s="211"/>
      <c r="V72" s="209"/>
      <c r="W72" s="478"/>
      <c r="Y72"/>
    </row>
    <row r="73" spans="2:25" s="111" customFormat="1" ht="22.5" customHeight="1">
      <c r="B73" s="146"/>
      <c r="C73" s="204"/>
      <c r="D73" s="205"/>
      <c r="E73" s="205"/>
      <c r="F73" s="206"/>
      <c r="G73" s="214"/>
      <c r="H73" s="211"/>
      <c r="I73" s="209"/>
      <c r="J73" s="210"/>
      <c r="K73" s="160"/>
      <c r="L73" s="113"/>
      <c r="M73" s="113"/>
      <c r="N73" s="1"/>
      <c r="O73" s="226"/>
      <c r="P73" s="204"/>
      <c r="Q73" s="205"/>
      <c r="R73" s="205"/>
      <c r="S73" s="206"/>
      <c r="T73" s="207"/>
      <c r="U73" s="211"/>
      <c r="V73" s="209"/>
      <c r="W73" s="478"/>
      <c r="Y73"/>
    </row>
    <row r="74" spans="2:25" s="111" customFormat="1" ht="22.5" customHeight="1">
      <c r="B74" s="146"/>
      <c r="C74" s="255"/>
      <c r="D74" s="256"/>
      <c r="E74" s="256"/>
      <c r="F74" s="257"/>
      <c r="G74" s="217"/>
      <c r="H74" s="148"/>
      <c r="I74" s="149"/>
      <c r="J74" s="218" t="str">
        <f>IF(I74="","",G74*I74)</f>
        <v/>
      </c>
      <c r="K74" s="160"/>
      <c r="L74" s="113"/>
      <c r="M74" s="113"/>
      <c r="N74" s="1"/>
      <c r="O74" s="226"/>
      <c r="P74" s="204"/>
      <c r="Q74" s="205"/>
      <c r="R74" s="205"/>
      <c r="S74" s="206"/>
      <c r="T74" s="207"/>
      <c r="U74" s="211"/>
      <c r="V74" s="209"/>
      <c r="W74" s="478"/>
      <c r="Y74"/>
    </row>
    <row r="75" spans="2:25" s="111" customFormat="1" ht="22.5" customHeight="1">
      <c r="B75" s="146"/>
      <c r="C75" s="255"/>
      <c r="D75" s="256"/>
      <c r="E75" s="256"/>
      <c r="F75" s="257"/>
      <c r="G75" s="219"/>
      <c r="H75" s="148"/>
      <c r="I75" s="149"/>
      <c r="J75" s="218" t="str">
        <f>IF(I75="","",G75*I75)</f>
        <v/>
      </c>
      <c r="K75" s="160"/>
      <c r="L75" s="113"/>
      <c r="M75" s="113"/>
      <c r="N75" s="1"/>
      <c r="O75" s="226"/>
      <c r="P75" s="204"/>
      <c r="Q75" s="205"/>
      <c r="R75" s="205"/>
      <c r="S75" s="206"/>
      <c r="T75" s="207"/>
      <c r="U75" s="211"/>
      <c r="V75" s="209"/>
      <c r="W75" s="478"/>
      <c r="Y75"/>
    </row>
    <row r="76" spans="2:25" s="111" customFormat="1" ht="22.5" customHeight="1">
      <c r="B76" s="146"/>
      <c r="C76" s="255"/>
      <c r="D76" s="256"/>
      <c r="E76" s="256"/>
      <c r="F76" s="257"/>
      <c r="G76" s="219"/>
      <c r="H76" s="148"/>
      <c r="I76" s="149"/>
      <c r="J76" s="220"/>
      <c r="K76" s="160"/>
      <c r="L76" s="113"/>
      <c r="M76" s="113"/>
      <c r="N76" s="1"/>
      <c r="O76" s="226"/>
      <c r="P76" s="204"/>
      <c r="Q76" s="205"/>
      <c r="R76" s="205"/>
      <c r="S76" s="206"/>
      <c r="T76" s="207"/>
      <c r="U76" s="211"/>
      <c r="V76" s="209"/>
      <c r="W76" s="478"/>
      <c r="Y76"/>
    </row>
    <row r="77" spans="2:25" s="111" customFormat="1" ht="22.5" customHeight="1">
      <c r="B77" s="146"/>
      <c r="C77" s="255"/>
      <c r="D77" s="256"/>
      <c r="E77" s="256"/>
      <c r="F77" s="257"/>
      <c r="G77" s="217"/>
      <c r="H77" s="148"/>
      <c r="I77" s="149"/>
      <c r="J77" s="218" t="str">
        <f>IF(I77="","",G77*I77)</f>
        <v/>
      </c>
      <c r="K77" s="160"/>
      <c r="L77" s="113"/>
      <c r="M77" s="113"/>
      <c r="N77" s="1"/>
      <c r="O77" s="226"/>
      <c r="P77" s="204"/>
      <c r="Q77" s="205"/>
      <c r="R77" s="205"/>
      <c r="S77" s="206"/>
      <c r="T77" s="207"/>
      <c r="U77" s="211"/>
      <c r="V77" s="209"/>
      <c r="W77" s="478"/>
      <c r="Y77"/>
    </row>
    <row r="78" spans="2:25" s="111" customFormat="1" ht="22.5" customHeight="1">
      <c r="B78" s="146"/>
      <c r="C78" s="196"/>
      <c r="D78" s="194"/>
      <c r="E78" s="194"/>
      <c r="F78" s="195"/>
      <c r="G78" s="217"/>
      <c r="H78" s="148"/>
      <c r="I78" s="149"/>
      <c r="J78" s="218"/>
      <c r="K78" s="160"/>
      <c r="L78" s="113"/>
      <c r="M78" s="113"/>
      <c r="N78" s="1"/>
      <c r="O78" s="226"/>
      <c r="P78" s="474"/>
      <c r="Q78" s="475"/>
      <c r="R78" s="475"/>
      <c r="S78" s="476"/>
      <c r="T78" s="214"/>
      <c r="U78" s="211"/>
      <c r="V78" s="209"/>
      <c r="W78" s="478"/>
      <c r="Y78"/>
    </row>
    <row r="79" spans="2:25" s="111" customFormat="1" ht="22.5" customHeight="1">
      <c r="B79" s="152"/>
      <c r="C79" s="249"/>
      <c r="D79" s="250"/>
      <c r="E79" s="250"/>
      <c r="F79" s="251"/>
      <c r="G79" s="221"/>
      <c r="H79" s="153"/>
      <c r="I79" s="154"/>
      <c r="J79" s="222" t="str">
        <f>IF(I79="","",G79*I79)</f>
        <v/>
      </c>
      <c r="K79" s="160"/>
      <c r="L79" s="113"/>
      <c r="M79" s="113"/>
      <c r="N79" s="1"/>
      <c r="O79" s="479"/>
      <c r="P79" s="480"/>
      <c r="Q79" s="481"/>
      <c r="R79" s="481"/>
      <c r="S79" s="482"/>
      <c r="T79" s="483"/>
      <c r="U79" s="484"/>
      <c r="V79" s="485"/>
      <c r="W79" s="486"/>
      <c r="Y79"/>
    </row>
    <row r="80" spans="2:25" s="111" customFormat="1" ht="22.5" customHeight="1">
      <c r="B80" s="252" t="s">
        <v>167</v>
      </c>
      <c r="C80" s="253"/>
      <c r="D80" s="253"/>
      <c r="E80" s="253"/>
      <c r="F80" s="254"/>
      <c r="G80" s="200"/>
      <c r="H80" s="201"/>
      <c r="I80" s="145"/>
      <c r="J80" s="202"/>
      <c r="K80" s="160"/>
      <c r="L80" s="113"/>
      <c r="M80" s="113"/>
      <c r="N80" s="1"/>
      <c r="O80"/>
      <c r="P80"/>
      <c r="Q80"/>
      <c r="R80"/>
      <c r="S80"/>
      <c r="T80"/>
      <c r="U80"/>
      <c r="V80"/>
      <c r="W80"/>
      <c r="Y80"/>
    </row>
    <row r="81" spans="2:25" s="111" customFormat="1" ht="22.5" customHeight="1">
      <c r="B81" s="212" t="s">
        <v>195</v>
      </c>
      <c r="C81" s="193"/>
      <c r="D81" s="193"/>
      <c r="E81" s="193"/>
      <c r="F81" s="213"/>
      <c r="G81" s="151"/>
      <c r="H81" s="148"/>
      <c r="I81" s="149"/>
      <c r="J81" s="203">
        <f>SUM(J82:J98)</f>
        <v>3737581</v>
      </c>
      <c r="K81" s="160"/>
      <c r="L81" s="113"/>
      <c r="M81" s="113"/>
      <c r="N81" s="1"/>
      <c r="O81"/>
      <c r="P81"/>
      <c r="Q81"/>
      <c r="R81"/>
      <c r="S81"/>
      <c r="T81"/>
      <c r="U81"/>
      <c r="V81"/>
      <c r="W81"/>
      <c r="Y81"/>
    </row>
    <row r="82" spans="2:25" s="111" customFormat="1" ht="22.5" customHeight="1">
      <c r="B82" s="146"/>
      <c r="C82" s="204" t="s">
        <v>178</v>
      </c>
      <c r="D82" s="205"/>
      <c r="E82" s="205"/>
      <c r="F82" s="206"/>
      <c r="G82" s="207">
        <v>1</v>
      </c>
      <c r="H82" s="211" t="s">
        <v>148</v>
      </c>
      <c r="I82" s="209">
        <v>392700</v>
      </c>
      <c r="J82" s="210">
        <f>G82*I82</f>
        <v>392700</v>
      </c>
      <c r="K82" s="160"/>
      <c r="L82" s="238"/>
      <c r="M82" s="239"/>
      <c r="N82" s="1"/>
      <c r="O82"/>
      <c r="P82"/>
      <c r="Q82"/>
      <c r="R82"/>
      <c r="S82"/>
      <c r="T82"/>
      <c r="U82"/>
      <c r="V82"/>
      <c r="W82"/>
      <c r="Y82"/>
    </row>
    <row r="83" spans="2:25" s="111" customFormat="1" ht="22.5" customHeight="1">
      <c r="B83" s="146"/>
      <c r="C83" s="204" t="s">
        <v>179</v>
      </c>
      <c r="D83" s="205"/>
      <c r="E83" s="205"/>
      <c r="F83" s="206"/>
      <c r="G83" s="207">
        <v>1</v>
      </c>
      <c r="H83" s="211" t="s">
        <v>148</v>
      </c>
      <c r="I83" s="209">
        <v>40800</v>
      </c>
      <c r="J83" s="210">
        <f>G83*I83</f>
        <v>40800</v>
      </c>
      <c r="K83" s="160"/>
      <c r="L83" s="113"/>
      <c r="M83" s="113"/>
      <c r="N83" s="1"/>
      <c r="O83"/>
      <c r="P83"/>
      <c r="Q83"/>
      <c r="R83"/>
      <c r="S83"/>
      <c r="T83"/>
      <c r="U83"/>
      <c r="V83"/>
      <c r="W83"/>
      <c r="Y83"/>
    </row>
    <row r="84" spans="2:25" s="111" customFormat="1" ht="22.5" customHeight="1">
      <c r="B84" s="146"/>
      <c r="C84" s="204" t="s">
        <v>180</v>
      </c>
      <c r="D84" s="205"/>
      <c r="E84" s="205"/>
      <c r="F84" s="206"/>
      <c r="G84" s="207">
        <v>1</v>
      </c>
      <c r="H84" s="211" t="s">
        <v>148</v>
      </c>
      <c r="I84" s="209">
        <v>24650</v>
      </c>
      <c r="J84" s="210">
        <f t="shared" ref="J84:J95" si="2">G84*I84</f>
        <v>24650</v>
      </c>
      <c r="K84" s="160"/>
      <c r="L84" s="113"/>
      <c r="M84" s="113"/>
      <c r="N84" s="1"/>
      <c r="O84"/>
      <c r="P84"/>
      <c r="Q84"/>
      <c r="R84"/>
      <c r="S84"/>
      <c r="T84"/>
      <c r="U84"/>
      <c r="V84"/>
      <c r="W84"/>
      <c r="Y84"/>
    </row>
    <row r="85" spans="2:25" s="111" customFormat="1" ht="22.5" customHeight="1">
      <c r="B85" s="146"/>
      <c r="C85" s="204" t="s">
        <v>181</v>
      </c>
      <c r="D85" s="205"/>
      <c r="E85" s="205"/>
      <c r="F85" s="206"/>
      <c r="G85" s="207">
        <v>1</v>
      </c>
      <c r="H85" s="211" t="s">
        <v>148</v>
      </c>
      <c r="I85" s="209">
        <v>1700</v>
      </c>
      <c r="J85" s="210">
        <f t="shared" si="2"/>
        <v>1700</v>
      </c>
      <c r="K85" s="160"/>
      <c r="L85" s="113"/>
      <c r="M85" s="113"/>
      <c r="N85" s="1"/>
      <c r="O85"/>
      <c r="P85"/>
      <c r="Q85"/>
      <c r="R85"/>
      <c r="S85"/>
      <c r="T85"/>
      <c r="U85"/>
      <c r="V85"/>
      <c r="W85"/>
      <c r="Y85"/>
    </row>
    <row r="86" spans="2:25" s="111" customFormat="1" ht="22.5" customHeight="1">
      <c r="B86" s="146"/>
      <c r="C86" s="204" t="s">
        <v>182</v>
      </c>
      <c r="D86" s="205"/>
      <c r="E86" s="205"/>
      <c r="F86" s="206"/>
      <c r="G86" s="207">
        <v>3</v>
      </c>
      <c r="H86" s="211" t="s">
        <v>148</v>
      </c>
      <c r="I86" s="209">
        <v>18200</v>
      </c>
      <c r="J86" s="210">
        <f t="shared" si="2"/>
        <v>54600</v>
      </c>
      <c r="K86" s="160"/>
      <c r="L86" s="113"/>
      <c r="M86" s="113"/>
      <c r="N86" s="1"/>
      <c r="O86"/>
      <c r="P86"/>
      <c r="Q86"/>
      <c r="R86"/>
      <c r="S86"/>
      <c r="T86"/>
      <c r="U86"/>
      <c r="V86"/>
      <c r="W86"/>
      <c r="Y86"/>
    </row>
    <row r="87" spans="2:25" s="111" customFormat="1" ht="22.5" customHeight="1">
      <c r="B87" s="146"/>
      <c r="C87" s="204" t="s">
        <v>183</v>
      </c>
      <c r="D87" s="205"/>
      <c r="E87" s="205"/>
      <c r="F87" s="206"/>
      <c r="G87" s="207">
        <v>3</v>
      </c>
      <c r="H87" s="211" t="s">
        <v>148</v>
      </c>
      <c r="I87" s="209">
        <v>14000</v>
      </c>
      <c r="J87" s="210">
        <f t="shared" si="2"/>
        <v>42000</v>
      </c>
      <c r="K87" s="160"/>
      <c r="L87" s="113"/>
      <c r="M87" s="113"/>
      <c r="N87" s="1"/>
      <c r="O87"/>
      <c r="P87"/>
      <c r="Q87"/>
      <c r="R87"/>
      <c r="S87"/>
      <c r="T87"/>
      <c r="U87"/>
      <c r="V87"/>
      <c r="W87"/>
      <c r="Y87"/>
    </row>
    <row r="88" spans="2:25" s="111" customFormat="1" ht="22.5" customHeight="1">
      <c r="B88" s="146"/>
      <c r="C88" s="204" t="s">
        <v>184</v>
      </c>
      <c r="D88" s="205"/>
      <c r="E88" s="205"/>
      <c r="F88" s="206"/>
      <c r="G88" s="207">
        <v>3</v>
      </c>
      <c r="H88" s="211" t="s">
        <v>148</v>
      </c>
      <c r="I88" s="209">
        <v>45500</v>
      </c>
      <c r="J88" s="210">
        <f t="shared" si="2"/>
        <v>136500</v>
      </c>
      <c r="K88" s="160"/>
      <c r="L88" s="113"/>
      <c r="M88" s="113"/>
      <c r="N88" s="1"/>
      <c r="O88"/>
      <c r="P88"/>
      <c r="Q88"/>
      <c r="R88"/>
      <c r="S88"/>
      <c r="T88"/>
      <c r="U88"/>
      <c r="V88"/>
      <c r="W88"/>
      <c r="Y88"/>
    </row>
    <row r="89" spans="2:25" s="111" customFormat="1" ht="22.5" customHeight="1">
      <c r="B89" s="146"/>
      <c r="C89" s="204" t="s">
        <v>185</v>
      </c>
      <c r="D89" s="205"/>
      <c r="E89" s="205"/>
      <c r="F89" s="206"/>
      <c r="G89" s="214">
        <v>4</v>
      </c>
      <c r="H89" s="211" t="s">
        <v>148</v>
      </c>
      <c r="I89" s="209">
        <v>37100</v>
      </c>
      <c r="J89" s="210">
        <f t="shared" si="2"/>
        <v>148400</v>
      </c>
      <c r="K89" s="160"/>
      <c r="L89" s="113"/>
      <c r="M89" s="113"/>
      <c r="N89" s="1"/>
      <c r="O89"/>
      <c r="P89"/>
      <c r="Q89"/>
      <c r="R89"/>
      <c r="S89"/>
      <c r="T89"/>
      <c r="U89"/>
      <c r="V89"/>
      <c r="W89"/>
      <c r="Y89"/>
    </row>
    <row r="90" spans="2:25" s="111" customFormat="1" ht="22.5" customHeight="1">
      <c r="B90" s="146"/>
      <c r="C90" s="204" t="s">
        <v>186</v>
      </c>
      <c r="D90" s="205"/>
      <c r="E90" s="205"/>
      <c r="F90" s="206"/>
      <c r="G90" s="215">
        <v>2</v>
      </c>
      <c r="H90" s="211" t="s">
        <v>148</v>
      </c>
      <c r="I90" s="216">
        <v>43400</v>
      </c>
      <c r="J90" s="210">
        <f t="shared" si="2"/>
        <v>86800</v>
      </c>
      <c r="K90" s="160"/>
      <c r="L90" s="113"/>
      <c r="M90" s="113"/>
      <c r="N90" s="1"/>
      <c r="O90"/>
      <c r="P90"/>
      <c r="Q90"/>
      <c r="R90"/>
      <c r="S90"/>
      <c r="T90"/>
      <c r="U90"/>
      <c r="V90"/>
      <c r="W90"/>
      <c r="Y90"/>
    </row>
    <row r="91" spans="2:25" s="111" customFormat="1" ht="22.5" customHeight="1">
      <c r="B91" s="146"/>
      <c r="C91" s="204" t="s">
        <v>187</v>
      </c>
      <c r="D91" s="205"/>
      <c r="E91" s="205"/>
      <c r="F91" s="206"/>
      <c r="G91" s="214">
        <v>14</v>
      </c>
      <c r="H91" s="211" t="s">
        <v>148</v>
      </c>
      <c r="I91" s="209">
        <v>46200</v>
      </c>
      <c r="J91" s="210">
        <f t="shared" si="2"/>
        <v>646800</v>
      </c>
      <c r="K91" s="160"/>
      <c r="L91" s="113"/>
      <c r="M91" s="113"/>
      <c r="N91" s="1"/>
      <c r="O91"/>
      <c r="P91"/>
      <c r="Q91"/>
      <c r="R91"/>
      <c r="S91"/>
      <c r="T91"/>
      <c r="U91"/>
      <c r="V91"/>
      <c r="W91"/>
      <c r="Y91"/>
    </row>
    <row r="92" spans="2:25" s="111" customFormat="1" ht="22.5" customHeight="1">
      <c r="B92" s="146"/>
      <c r="C92" s="204" t="s">
        <v>188</v>
      </c>
      <c r="D92" s="205"/>
      <c r="E92" s="205"/>
      <c r="F92" s="206"/>
      <c r="G92" s="215">
        <v>2</v>
      </c>
      <c r="H92" s="211" t="s">
        <v>148</v>
      </c>
      <c r="I92" s="216">
        <v>60900</v>
      </c>
      <c r="J92" s="210">
        <f t="shared" si="2"/>
        <v>121800</v>
      </c>
      <c r="K92" s="160"/>
      <c r="L92" s="113"/>
      <c r="M92" s="113"/>
      <c r="N92"/>
      <c r="O92"/>
      <c r="P92"/>
      <c r="Q92"/>
      <c r="R92"/>
      <c r="S92"/>
      <c r="T92"/>
      <c r="U92"/>
      <c r="V92"/>
      <c r="W92"/>
      <c r="Y92"/>
    </row>
    <row r="93" spans="2:25" s="111" customFormat="1" ht="22.5" customHeight="1">
      <c r="B93" s="146"/>
      <c r="C93" s="204" t="s">
        <v>189</v>
      </c>
      <c r="D93" s="205"/>
      <c r="E93" s="205"/>
      <c r="F93" s="206"/>
      <c r="G93" s="214">
        <v>17</v>
      </c>
      <c r="H93" s="211" t="s">
        <v>148</v>
      </c>
      <c r="I93" s="209">
        <v>3400</v>
      </c>
      <c r="J93" s="210">
        <f t="shared" si="2"/>
        <v>57800</v>
      </c>
      <c r="K93" s="160"/>
      <c r="L93" s="113"/>
      <c r="M93" s="113"/>
      <c r="N93"/>
      <c r="O93"/>
      <c r="P93"/>
      <c r="Q93"/>
      <c r="R93"/>
      <c r="S93"/>
      <c r="T93"/>
      <c r="U93"/>
      <c r="V93"/>
      <c r="W93"/>
      <c r="Y93"/>
    </row>
    <row r="94" spans="2:25" s="111" customFormat="1" ht="22.5" customHeight="1">
      <c r="B94" s="146"/>
      <c r="C94" s="204" t="s">
        <v>190</v>
      </c>
      <c r="D94" s="205"/>
      <c r="E94" s="205"/>
      <c r="F94" s="206"/>
      <c r="G94" s="215">
        <v>2</v>
      </c>
      <c r="H94" s="211" t="s">
        <v>148</v>
      </c>
      <c r="I94" s="209">
        <v>224000</v>
      </c>
      <c r="J94" s="210">
        <f t="shared" si="2"/>
        <v>448000</v>
      </c>
      <c r="K94" s="160"/>
      <c r="L94" s="113"/>
      <c r="M94" s="113"/>
      <c r="N94"/>
      <c r="O94"/>
      <c r="P94"/>
      <c r="Q94"/>
      <c r="R94"/>
      <c r="S94"/>
      <c r="T94"/>
      <c r="U94"/>
      <c r="V94"/>
      <c r="W94"/>
      <c r="Y94"/>
    </row>
    <row r="95" spans="2:25" s="111" customFormat="1" ht="22.5" customHeight="1">
      <c r="B95" s="146"/>
      <c r="C95" s="204" t="s">
        <v>191</v>
      </c>
      <c r="D95" s="205"/>
      <c r="E95" s="205"/>
      <c r="F95" s="206"/>
      <c r="G95" s="214">
        <v>1</v>
      </c>
      <c r="H95" s="211" t="s">
        <v>148</v>
      </c>
      <c r="I95" s="209">
        <v>60000</v>
      </c>
      <c r="J95" s="210">
        <f t="shared" si="2"/>
        <v>60000</v>
      </c>
      <c r="K95" s="160"/>
      <c r="L95" s="113"/>
      <c r="M95" s="113"/>
      <c r="N95"/>
      <c r="O95"/>
      <c r="P95"/>
      <c r="Q95"/>
      <c r="R95"/>
      <c r="S95"/>
      <c r="T95"/>
      <c r="U95"/>
      <c r="V95"/>
      <c r="W95"/>
      <c r="Y95"/>
    </row>
    <row r="96" spans="2:25" s="111" customFormat="1" ht="22.5" customHeight="1">
      <c r="B96" s="146"/>
      <c r="C96" s="204" t="s">
        <v>192</v>
      </c>
      <c r="D96" s="205"/>
      <c r="E96" s="205"/>
      <c r="F96" s="206"/>
      <c r="G96" s="215"/>
      <c r="H96" s="211"/>
      <c r="I96" s="209"/>
      <c r="J96" s="234" t="s">
        <v>200</v>
      </c>
      <c r="K96" s="160"/>
      <c r="L96" s="113"/>
      <c r="M96" s="113"/>
      <c r="N96"/>
      <c r="O96"/>
      <c r="P96"/>
      <c r="Q96"/>
      <c r="R96"/>
      <c r="S96"/>
      <c r="T96"/>
      <c r="U96"/>
      <c r="V96"/>
      <c r="W96"/>
      <c r="Y96"/>
    </row>
    <row r="97" spans="2:25" s="111" customFormat="1" ht="22.5" customHeight="1">
      <c r="B97" s="146"/>
      <c r="C97" s="204" t="s">
        <v>193</v>
      </c>
      <c r="D97" s="205"/>
      <c r="E97" s="205"/>
      <c r="F97" s="206"/>
      <c r="G97" s="214">
        <v>1</v>
      </c>
      <c r="H97" s="211" t="s">
        <v>132</v>
      </c>
      <c r="I97" s="209"/>
      <c r="J97" s="210">
        <v>221000</v>
      </c>
      <c r="K97" s="160"/>
      <c r="L97" s="237"/>
      <c r="M97" s="113"/>
      <c r="N97"/>
      <c r="O97"/>
      <c r="P97"/>
      <c r="Q97"/>
      <c r="R97"/>
      <c r="S97"/>
      <c r="T97"/>
      <c r="U97"/>
      <c r="V97"/>
      <c r="W97"/>
      <c r="Y97"/>
    </row>
    <row r="98" spans="2:25" s="111" customFormat="1" ht="22.5" customHeight="1">
      <c r="B98" s="146"/>
      <c r="C98" s="204" t="s">
        <v>194</v>
      </c>
      <c r="D98" s="205"/>
      <c r="E98" s="205"/>
      <c r="F98" s="206"/>
      <c r="G98" s="214">
        <v>1</v>
      </c>
      <c r="H98" s="211" t="s">
        <v>132</v>
      </c>
      <c r="I98" s="209"/>
      <c r="J98" s="210">
        <v>1254031</v>
      </c>
      <c r="K98" s="160"/>
      <c r="L98" s="240"/>
      <c r="M98" s="240"/>
      <c r="N98"/>
      <c r="O98"/>
      <c r="P98"/>
      <c r="Q98"/>
      <c r="R98"/>
      <c r="S98"/>
      <c r="T98"/>
      <c r="U98"/>
      <c r="V98"/>
      <c r="W98"/>
      <c r="Y98"/>
    </row>
    <row r="99" spans="2:25" s="111" customFormat="1" ht="22.5" customHeight="1">
      <c r="B99" s="146"/>
      <c r="C99" s="204"/>
      <c r="D99" s="205"/>
      <c r="E99" s="205"/>
      <c r="F99" s="206"/>
      <c r="G99" s="214"/>
      <c r="H99" s="211"/>
      <c r="I99" s="209"/>
      <c r="J99" s="210"/>
      <c r="K99" s="160"/>
      <c r="L99" s="237"/>
      <c r="M99" s="113"/>
      <c r="N99"/>
      <c r="O99"/>
      <c r="P99"/>
      <c r="Q99"/>
      <c r="R99"/>
      <c r="S99"/>
      <c r="T99"/>
      <c r="U99"/>
      <c r="V99"/>
      <c r="W99"/>
      <c r="Y99"/>
    </row>
    <row r="100" spans="2:25" s="111" customFormat="1" ht="22.5" customHeight="1">
      <c r="B100" s="146"/>
      <c r="C100" s="204"/>
      <c r="D100" s="205"/>
      <c r="E100" s="205"/>
      <c r="F100" s="206"/>
      <c r="G100" s="214"/>
      <c r="H100" s="211"/>
      <c r="I100" s="209"/>
      <c r="J100" s="210"/>
      <c r="K100" s="160"/>
      <c r="L100" s="113"/>
      <c r="M100" s="113"/>
      <c r="N100"/>
      <c r="O100"/>
      <c r="P100"/>
      <c r="Q100"/>
      <c r="R100"/>
      <c r="S100"/>
      <c r="T100"/>
      <c r="U100"/>
      <c r="V100"/>
      <c r="W100"/>
      <c r="Y100"/>
    </row>
    <row r="101" spans="2:25" s="111" customFormat="1" ht="22.5" customHeight="1">
      <c r="B101" s="189"/>
      <c r="C101" s="204"/>
      <c r="D101" s="205"/>
      <c r="E101" s="205"/>
      <c r="F101" s="206"/>
      <c r="G101" s="215"/>
      <c r="H101" s="211"/>
      <c r="I101" s="216"/>
      <c r="J101" s="210"/>
      <c r="K101" s="160"/>
      <c r="L101" s="113"/>
      <c r="M101" s="113"/>
      <c r="N101"/>
      <c r="O101"/>
      <c r="P101"/>
      <c r="Q101"/>
      <c r="R101"/>
      <c r="S101"/>
      <c r="T101"/>
      <c r="U101"/>
      <c r="V101"/>
      <c r="W101"/>
      <c r="Y101"/>
    </row>
    <row r="102" spans="2:25" s="111" customFormat="1" ht="22.5" customHeight="1">
      <c r="B102" s="146"/>
      <c r="C102" s="204"/>
      <c r="D102" s="205"/>
      <c r="E102" s="205"/>
      <c r="F102" s="206"/>
      <c r="G102" s="214"/>
      <c r="H102" s="211"/>
      <c r="I102" s="209"/>
      <c r="J102" s="210"/>
      <c r="K102" s="160"/>
      <c r="L102" s="113"/>
      <c r="M102" s="113"/>
      <c r="N102"/>
      <c r="O102"/>
      <c r="P102"/>
      <c r="Q102"/>
      <c r="R102"/>
      <c r="S102"/>
      <c r="T102"/>
      <c r="U102"/>
      <c r="V102"/>
      <c r="W102"/>
      <c r="Y102"/>
    </row>
    <row r="103" spans="2:25" s="111" customFormat="1" ht="22.5" customHeight="1">
      <c r="B103" s="146"/>
      <c r="C103" s="204"/>
      <c r="D103" s="205"/>
      <c r="E103" s="205"/>
      <c r="F103" s="206"/>
      <c r="G103" s="215"/>
      <c r="H103" s="211"/>
      <c r="I103" s="209"/>
      <c r="J103" s="210"/>
      <c r="K103" s="160"/>
      <c r="L103" s="113"/>
      <c r="M103" s="113"/>
      <c r="N103"/>
      <c r="O103"/>
      <c r="P103"/>
      <c r="Q103"/>
      <c r="R103"/>
      <c r="S103"/>
      <c r="T103"/>
      <c r="U103"/>
      <c r="V103"/>
      <c r="W103"/>
      <c r="Y103"/>
    </row>
    <row r="104" spans="2:25" s="111" customFormat="1" ht="22.5" customHeight="1">
      <c r="B104" s="146"/>
      <c r="C104" s="204"/>
      <c r="D104" s="205"/>
      <c r="E104" s="205"/>
      <c r="F104" s="206"/>
      <c r="G104" s="214"/>
      <c r="H104" s="211"/>
      <c r="I104" s="209"/>
      <c r="J104" s="210"/>
      <c r="K104" s="160"/>
      <c r="L104" s="113"/>
      <c r="M104" s="113"/>
      <c r="N104"/>
      <c r="O104"/>
      <c r="P104"/>
      <c r="Q104"/>
      <c r="R104"/>
      <c r="S104"/>
      <c r="T104"/>
      <c r="U104"/>
      <c r="V104"/>
      <c r="W104"/>
      <c r="Y104"/>
    </row>
    <row r="105" spans="2:25" s="111" customFormat="1" ht="22.5" customHeight="1">
      <c r="B105" s="146"/>
      <c r="C105" s="204"/>
      <c r="D105" s="205"/>
      <c r="E105" s="205"/>
      <c r="F105" s="206"/>
      <c r="G105" s="215"/>
      <c r="H105" s="211"/>
      <c r="I105" s="209"/>
      <c r="J105" s="210"/>
      <c r="K105" s="160"/>
      <c r="L105" s="113"/>
      <c r="M105" s="113"/>
      <c r="N105"/>
      <c r="O105"/>
      <c r="P105"/>
      <c r="Q105"/>
      <c r="R105"/>
      <c r="S105"/>
      <c r="T105"/>
      <c r="U105"/>
      <c r="V105"/>
      <c r="W105"/>
      <c r="Y105"/>
    </row>
    <row r="106" spans="2:25" s="111" customFormat="1" ht="22.5" customHeight="1">
      <c r="B106" s="146"/>
      <c r="C106" s="204"/>
      <c r="D106" s="205"/>
      <c r="E106" s="205"/>
      <c r="F106" s="206"/>
      <c r="G106" s="214"/>
      <c r="H106" s="211"/>
      <c r="I106" s="209"/>
      <c r="J106" s="210"/>
      <c r="K106" s="160"/>
      <c r="L106" s="113"/>
      <c r="M106" s="113"/>
      <c r="N106"/>
      <c r="O106"/>
      <c r="P106"/>
      <c r="Q106"/>
      <c r="R106"/>
      <c r="S106"/>
      <c r="T106"/>
      <c r="U106"/>
      <c r="V106"/>
      <c r="W106"/>
      <c r="Y106"/>
    </row>
    <row r="107" spans="2:25" s="111" customFormat="1" ht="22.5" customHeight="1">
      <c r="B107" s="146"/>
      <c r="C107" s="204"/>
      <c r="D107" s="205"/>
      <c r="E107" s="205"/>
      <c r="F107" s="206"/>
      <c r="G107" s="214"/>
      <c r="H107" s="211"/>
      <c r="I107" s="209"/>
      <c r="J107" s="210"/>
      <c r="K107" s="160"/>
      <c r="L107" s="113"/>
      <c r="M107" s="113"/>
      <c r="N107"/>
      <c r="O107"/>
      <c r="P107"/>
      <c r="Q107"/>
      <c r="R107"/>
      <c r="S107"/>
      <c r="T107"/>
      <c r="U107"/>
      <c r="V107"/>
      <c r="W107"/>
      <c r="Y107"/>
    </row>
    <row r="108" spans="2:25" s="111" customFormat="1" ht="22.5" customHeight="1">
      <c r="B108" s="146"/>
      <c r="C108" s="204"/>
      <c r="D108" s="205"/>
      <c r="E108" s="205"/>
      <c r="F108" s="206"/>
      <c r="G108" s="214"/>
      <c r="H108" s="211"/>
      <c r="I108" s="209"/>
      <c r="J108" s="210"/>
      <c r="K108" s="160"/>
      <c r="L108" s="113"/>
      <c r="M108" s="113"/>
      <c r="N108"/>
      <c r="O108"/>
      <c r="P108"/>
      <c r="Q108"/>
      <c r="R108"/>
      <c r="S108"/>
      <c r="T108"/>
      <c r="U108"/>
      <c r="V108"/>
      <c r="W108"/>
      <c r="Y108"/>
    </row>
    <row r="109" spans="2:25" s="111" customFormat="1" ht="22.5" customHeight="1">
      <c r="B109" s="146"/>
      <c r="C109" s="204"/>
      <c r="D109" s="205"/>
      <c r="E109" s="205"/>
      <c r="F109" s="206"/>
      <c r="G109" s="214"/>
      <c r="H109" s="211"/>
      <c r="I109" s="209"/>
      <c r="J109" s="210"/>
      <c r="K109" s="160"/>
      <c r="L109" s="113"/>
      <c r="M109" s="113"/>
      <c r="N109"/>
      <c r="O109"/>
      <c r="P109"/>
      <c r="Q109"/>
      <c r="R109"/>
      <c r="S109"/>
      <c r="T109"/>
      <c r="U109"/>
      <c r="V109"/>
      <c r="W109"/>
      <c r="Y109"/>
    </row>
    <row r="110" spans="2:25" s="111" customFormat="1" ht="22.5" customHeight="1">
      <c r="B110" s="146"/>
      <c r="C110" s="255"/>
      <c r="D110" s="256"/>
      <c r="E110" s="256"/>
      <c r="F110" s="257"/>
      <c r="G110" s="217"/>
      <c r="H110" s="148"/>
      <c r="I110" s="149"/>
      <c r="J110" s="218" t="str">
        <f>IF(I110="","",G110*I110)</f>
        <v/>
      </c>
      <c r="K110" s="160"/>
      <c r="L110" s="113"/>
      <c r="M110" s="113"/>
      <c r="N110"/>
      <c r="O110"/>
      <c r="P110"/>
      <c r="Q110"/>
      <c r="R110"/>
      <c r="S110"/>
      <c r="T110"/>
      <c r="U110"/>
      <c r="V110"/>
      <c r="W110"/>
      <c r="Y110"/>
    </row>
    <row r="111" spans="2:25" s="111" customFormat="1" ht="22.5" customHeight="1">
      <c r="B111" s="146"/>
      <c r="C111" s="255"/>
      <c r="D111" s="256"/>
      <c r="E111" s="256"/>
      <c r="F111" s="257"/>
      <c r="G111" s="219"/>
      <c r="H111" s="148"/>
      <c r="I111" s="149"/>
      <c r="J111" s="218" t="str">
        <f>IF(I111="","",G111*I111)</f>
        <v/>
      </c>
      <c r="K111" s="160"/>
      <c r="L111" s="113"/>
      <c r="M111" s="113"/>
      <c r="N111"/>
      <c r="O111"/>
      <c r="P111"/>
      <c r="Q111"/>
      <c r="R111"/>
      <c r="S111"/>
      <c r="T111"/>
      <c r="U111"/>
      <c r="V111"/>
      <c r="W111"/>
      <c r="Y111"/>
    </row>
    <row r="112" spans="2:25" s="111" customFormat="1" ht="22.5" customHeight="1">
      <c r="B112" s="146"/>
      <c r="C112" s="255"/>
      <c r="D112" s="256"/>
      <c r="E112" s="256"/>
      <c r="F112" s="257"/>
      <c r="G112" s="219"/>
      <c r="H112" s="148"/>
      <c r="I112" s="149"/>
      <c r="J112" s="220"/>
      <c r="K112" s="160"/>
      <c r="L112" s="113"/>
      <c r="M112" s="113"/>
      <c r="N112"/>
      <c r="O112"/>
      <c r="P112"/>
      <c r="Q112"/>
      <c r="R112"/>
      <c r="S112"/>
      <c r="T112"/>
      <c r="U112"/>
      <c r="V112"/>
      <c r="W112"/>
      <c r="Y112"/>
    </row>
    <row r="113" spans="2:25" s="111" customFormat="1" ht="22.5" customHeight="1">
      <c r="B113" s="146"/>
      <c r="C113" s="255"/>
      <c r="D113" s="256"/>
      <c r="E113" s="256"/>
      <c r="F113" s="257"/>
      <c r="G113" s="217"/>
      <c r="H113" s="148"/>
      <c r="I113" s="149"/>
      <c r="J113" s="218" t="str">
        <f>IF(I113="","",G113*I113)</f>
        <v/>
      </c>
      <c r="K113" s="160"/>
      <c r="L113" s="113"/>
      <c r="M113" s="113"/>
      <c r="N113"/>
      <c r="O113"/>
      <c r="P113"/>
      <c r="Q113"/>
      <c r="R113"/>
      <c r="S113"/>
      <c r="T113"/>
      <c r="U113"/>
      <c r="V113"/>
      <c r="W113"/>
      <c r="Y113"/>
    </row>
    <row r="114" spans="2:25" s="111" customFormat="1" ht="22.5" customHeight="1">
      <c r="B114" s="146"/>
      <c r="C114" s="196"/>
      <c r="D114" s="194"/>
      <c r="E114" s="194"/>
      <c r="F114" s="195"/>
      <c r="G114" s="217"/>
      <c r="H114" s="148"/>
      <c r="I114" s="149"/>
      <c r="J114" s="218"/>
      <c r="K114" s="160"/>
      <c r="L114" s="113"/>
      <c r="M114" s="113"/>
      <c r="N114"/>
      <c r="O114"/>
      <c r="P114"/>
      <c r="Q114"/>
      <c r="R114"/>
      <c r="S114"/>
      <c r="T114"/>
      <c r="U114"/>
      <c r="V114"/>
      <c r="W114"/>
      <c r="Y114"/>
    </row>
    <row r="115" spans="2:25" s="111" customFormat="1" ht="22.5" customHeight="1">
      <c r="B115" s="152"/>
      <c r="C115" s="249"/>
      <c r="D115" s="250"/>
      <c r="E115" s="250"/>
      <c r="F115" s="251"/>
      <c r="G115" s="221"/>
      <c r="H115" s="153"/>
      <c r="I115" s="154"/>
      <c r="J115" s="222" t="str">
        <f>IF(I115="","",G115*I115)</f>
        <v/>
      </c>
      <c r="K115" s="160"/>
      <c r="L115" s="113"/>
      <c r="M115" s="113"/>
      <c r="N115"/>
      <c r="O115"/>
      <c r="P115"/>
      <c r="Q115"/>
      <c r="R115"/>
      <c r="S115"/>
      <c r="T115"/>
      <c r="U115"/>
      <c r="V115"/>
      <c r="W115"/>
      <c r="Y115"/>
    </row>
    <row r="116" spans="2:25" s="111" customFormat="1" ht="22.5" customHeight="1">
      <c r="B116" s="252" t="s">
        <v>167</v>
      </c>
      <c r="C116" s="253"/>
      <c r="D116" s="253"/>
      <c r="E116" s="253"/>
      <c r="F116" s="254"/>
      <c r="G116" s="200"/>
      <c r="H116" s="201"/>
      <c r="I116" s="145"/>
      <c r="J116" s="202"/>
      <c r="K116" s="160"/>
      <c r="L116" s="113"/>
      <c r="M116" s="113"/>
      <c r="N116"/>
      <c r="O116"/>
      <c r="P116"/>
      <c r="Q116"/>
      <c r="R116"/>
      <c r="S116"/>
      <c r="T116"/>
      <c r="U116"/>
      <c r="V116"/>
      <c r="W116"/>
      <c r="Y116"/>
    </row>
    <row r="117" spans="2:25" s="111" customFormat="1" ht="22.5" customHeight="1">
      <c r="B117" s="212" t="s">
        <v>198</v>
      </c>
      <c r="C117" s="193"/>
      <c r="D117" s="193"/>
      <c r="E117" s="193"/>
      <c r="F117" s="213"/>
      <c r="G117" s="151"/>
      <c r="H117" s="148"/>
      <c r="I117" s="149"/>
      <c r="J117" s="203">
        <f>SUM(J118:J134)</f>
        <v>3015257</v>
      </c>
      <c r="K117" s="160"/>
      <c r="L117" s="113"/>
      <c r="M117" s="113"/>
      <c r="N117"/>
      <c r="O117"/>
      <c r="P117"/>
      <c r="Q117"/>
      <c r="R117"/>
      <c r="S117"/>
      <c r="T117"/>
      <c r="U117"/>
      <c r="V117"/>
      <c r="W117"/>
      <c r="Y117"/>
    </row>
    <row r="118" spans="2:25" s="111" customFormat="1" ht="22.5" customHeight="1">
      <c r="B118" s="146"/>
      <c r="C118" s="204" t="s">
        <v>178</v>
      </c>
      <c r="D118" s="205"/>
      <c r="E118" s="205"/>
      <c r="F118" s="206"/>
      <c r="G118" s="207">
        <v>1</v>
      </c>
      <c r="H118" s="211" t="s">
        <v>148</v>
      </c>
      <c r="I118" s="209">
        <v>392700</v>
      </c>
      <c r="J118" s="210">
        <f>G118*I118</f>
        <v>392700</v>
      </c>
      <c r="K118" s="160"/>
      <c r="L118" s="238"/>
      <c r="M118" s="239"/>
      <c r="N118"/>
      <c r="O118"/>
      <c r="P118"/>
      <c r="Q118"/>
      <c r="R118"/>
      <c r="S118"/>
      <c r="T118"/>
      <c r="U118"/>
      <c r="V118"/>
      <c r="W118"/>
      <c r="Y118"/>
    </row>
    <row r="119" spans="2:25" s="111" customFormat="1" ht="22.5" customHeight="1">
      <c r="B119" s="146"/>
      <c r="C119" s="204" t="s">
        <v>179</v>
      </c>
      <c r="D119" s="205"/>
      <c r="E119" s="205"/>
      <c r="F119" s="206"/>
      <c r="G119" s="207">
        <v>1</v>
      </c>
      <c r="H119" s="211" t="s">
        <v>148</v>
      </c>
      <c r="I119" s="209">
        <v>40800</v>
      </c>
      <c r="J119" s="210">
        <f>G119*I119</f>
        <v>40800</v>
      </c>
      <c r="K119" s="160"/>
      <c r="L119" s="113"/>
      <c r="M119" s="113"/>
      <c r="N119"/>
      <c r="O119"/>
      <c r="P119"/>
      <c r="Q119"/>
      <c r="R119"/>
      <c r="S119"/>
      <c r="T119"/>
      <c r="U119"/>
      <c r="V119"/>
      <c r="W119"/>
      <c r="Y119"/>
    </row>
    <row r="120" spans="2:25" s="111" customFormat="1" ht="22.5" customHeight="1">
      <c r="B120" s="146"/>
      <c r="C120" s="204" t="s">
        <v>180</v>
      </c>
      <c r="D120" s="205"/>
      <c r="E120" s="205"/>
      <c r="F120" s="206"/>
      <c r="G120" s="207">
        <v>1</v>
      </c>
      <c r="H120" s="211" t="s">
        <v>148</v>
      </c>
      <c r="I120" s="209">
        <v>24650</v>
      </c>
      <c r="J120" s="210">
        <f t="shared" ref="J120:J131" si="3">G120*I120</f>
        <v>24650</v>
      </c>
      <c r="K120" s="160"/>
      <c r="L120" s="113"/>
      <c r="M120" s="113"/>
      <c r="N120"/>
      <c r="O120"/>
      <c r="P120"/>
      <c r="Q120"/>
      <c r="R120"/>
      <c r="S120"/>
      <c r="T120"/>
      <c r="U120"/>
      <c r="V120"/>
      <c r="W120"/>
      <c r="Y120"/>
    </row>
    <row r="121" spans="2:25" s="111" customFormat="1" ht="22.5" customHeight="1">
      <c r="B121" s="146"/>
      <c r="C121" s="204" t="s">
        <v>181</v>
      </c>
      <c r="D121" s="205"/>
      <c r="E121" s="205"/>
      <c r="F121" s="206"/>
      <c r="G121" s="207">
        <v>1</v>
      </c>
      <c r="H121" s="211" t="s">
        <v>148</v>
      </c>
      <c r="I121" s="209">
        <v>1700</v>
      </c>
      <c r="J121" s="210">
        <f t="shared" si="3"/>
        <v>1700</v>
      </c>
      <c r="K121" s="160"/>
      <c r="L121" s="113"/>
      <c r="M121" s="113"/>
      <c r="N121"/>
      <c r="O121"/>
      <c r="P121"/>
      <c r="Q121"/>
      <c r="R121"/>
      <c r="S121"/>
      <c r="T121"/>
      <c r="U121"/>
      <c r="V121"/>
      <c r="W121"/>
      <c r="Y121"/>
    </row>
    <row r="122" spans="2:25" s="111" customFormat="1" ht="22.5" customHeight="1">
      <c r="B122" s="146"/>
      <c r="C122" s="204" t="s">
        <v>182</v>
      </c>
      <c r="D122" s="205"/>
      <c r="E122" s="205"/>
      <c r="F122" s="206"/>
      <c r="G122" s="207">
        <v>3</v>
      </c>
      <c r="H122" s="211" t="s">
        <v>148</v>
      </c>
      <c r="I122" s="209">
        <v>18200</v>
      </c>
      <c r="J122" s="210">
        <f t="shared" si="3"/>
        <v>54600</v>
      </c>
      <c r="K122" s="160"/>
      <c r="L122" s="113"/>
      <c r="M122" s="113"/>
      <c r="N122"/>
      <c r="O122"/>
      <c r="P122"/>
      <c r="Q122"/>
      <c r="R122"/>
      <c r="S122"/>
      <c r="T122"/>
      <c r="U122"/>
      <c r="V122"/>
      <c r="W122"/>
      <c r="Y122"/>
    </row>
    <row r="123" spans="2:25" s="111" customFormat="1" ht="22.5" customHeight="1">
      <c r="B123" s="146"/>
      <c r="C123" s="204" t="s">
        <v>183</v>
      </c>
      <c r="D123" s="205"/>
      <c r="E123" s="205"/>
      <c r="F123" s="206"/>
      <c r="G123" s="207">
        <v>3</v>
      </c>
      <c r="H123" s="211" t="s">
        <v>148</v>
      </c>
      <c r="I123" s="209">
        <v>14000</v>
      </c>
      <c r="J123" s="210">
        <f t="shared" si="3"/>
        <v>42000</v>
      </c>
      <c r="K123" s="160"/>
      <c r="L123" s="113"/>
      <c r="M123" s="113"/>
      <c r="N123"/>
      <c r="O123"/>
      <c r="P123"/>
      <c r="Q123"/>
      <c r="R123"/>
      <c r="S123"/>
      <c r="T123"/>
      <c r="U123"/>
      <c r="V123"/>
      <c r="W123"/>
      <c r="Y123"/>
    </row>
    <row r="124" spans="2:25" s="111" customFormat="1" ht="22.5" customHeight="1">
      <c r="B124" s="146"/>
      <c r="C124" s="204" t="s">
        <v>184</v>
      </c>
      <c r="D124" s="205"/>
      <c r="E124" s="205"/>
      <c r="F124" s="206"/>
      <c r="G124" s="207">
        <v>3</v>
      </c>
      <c r="H124" s="211" t="s">
        <v>148</v>
      </c>
      <c r="I124" s="209">
        <v>45500</v>
      </c>
      <c r="J124" s="210">
        <f t="shared" si="3"/>
        <v>136500</v>
      </c>
      <c r="K124" s="160"/>
      <c r="L124" s="113"/>
      <c r="M124" s="113"/>
      <c r="N124"/>
      <c r="O124"/>
      <c r="P124"/>
      <c r="Q124"/>
      <c r="R124"/>
      <c r="S124"/>
      <c r="T124"/>
      <c r="U124"/>
      <c r="V124"/>
      <c r="W124"/>
      <c r="Y124"/>
    </row>
    <row r="125" spans="2:25" s="111" customFormat="1" ht="22.5" customHeight="1">
      <c r="B125" s="146"/>
      <c r="C125" s="204" t="s">
        <v>185</v>
      </c>
      <c r="D125" s="205"/>
      <c r="E125" s="205"/>
      <c r="F125" s="206"/>
      <c r="G125" s="214">
        <v>5</v>
      </c>
      <c r="H125" s="211" t="s">
        <v>148</v>
      </c>
      <c r="I125" s="209">
        <v>37100</v>
      </c>
      <c r="J125" s="210">
        <f t="shared" si="3"/>
        <v>185500</v>
      </c>
      <c r="K125" s="160"/>
      <c r="L125" s="113"/>
      <c r="M125" s="113"/>
      <c r="N125"/>
      <c r="O125"/>
      <c r="P125"/>
      <c r="Q125"/>
      <c r="R125"/>
      <c r="S125"/>
      <c r="T125"/>
      <c r="U125"/>
      <c r="V125"/>
      <c r="W125"/>
      <c r="Y125"/>
    </row>
    <row r="126" spans="2:25" s="111" customFormat="1" ht="22.5" customHeight="1">
      <c r="B126" s="146"/>
      <c r="C126" s="204" t="s">
        <v>186</v>
      </c>
      <c r="D126" s="205"/>
      <c r="E126" s="205"/>
      <c r="F126" s="206"/>
      <c r="G126" s="215">
        <v>1</v>
      </c>
      <c r="H126" s="211" t="s">
        <v>148</v>
      </c>
      <c r="I126" s="216">
        <v>43400</v>
      </c>
      <c r="J126" s="210">
        <f t="shared" si="3"/>
        <v>43400</v>
      </c>
      <c r="K126" s="160"/>
      <c r="L126" s="113"/>
      <c r="M126" s="113"/>
      <c r="N126"/>
      <c r="O126"/>
      <c r="P126"/>
      <c r="Q126"/>
      <c r="R126"/>
      <c r="S126"/>
      <c r="T126"/>
      <c r="U126"/>
      <c r="V126"/>
      <c r="W126"/>
      <c r="Y126"/>
    </row>
    <row r="127" spans="2:25" s="111" customFormat="1" ht="22.5" customHeight="1">
      <c r="B127" s="146"/>
      <c r="C127" s="204" t="s">
        <v>187</v>
      </c>
      <c r="D127" s="205"/>
      <c r="E127" s="205"/>
      <c r="F127" s="206"/>
      <c r="G127" s="214">
        <v>9</v>
      </c>
      <c r="H127" s="211" t="s">
        <v>148</v>
      </c>
      <c r="I127" s="209">
        <v>46200</v>
      </c>
      <c r="J127" s="210">
        <f t="shared" si="3"/>
        <v>415800</v>
      </c>
      <c r="K127" s="160"/>
      <c r="L127" s="113"/>
      <c r="M127" s="113"/>
      <c r="N127"/>
      <c r="O127"/>
      <c r="P127"/>
      <c r="Q127"/>
      <c r="R127"/>
      <c r="S127"/>
      <c r="T127"/>
      <c r="U127"/>
      <c r="V127"/>
      <c r="W127"/>
      <c r="Y127"/>
    </row>
    <row r="128" spans="2:25" s="111" customFormat="1" ht="22.5" customHeight="1">
      <c r="B128" s="146"/>
      <c r="C128" s="204" t="s">
        <v>201</v>
      </c>
      <c r="D128" s="205"/>
      <c r="E128" s="205"/>
      <c r="F128" s="206"/>
      <c r="G128" s="215">
        <v>1</v>
      </c>
      <c r="H128" s="211" t="s">
        <v>148</v>
      </c>
      <c r="I128" s="216">
        <v>33600</v>
      </c>
      <c r="J128" s="210">
        <f t="shared" si="3"/>
        <v>33600</v>
      </c>
      <c r="K128" s="160"/>
      <c r="L128" s="113"/>
      <c r="M128" s="113"/>
      <c r="N128"/>
      <c r="O128"/>
      <c r="P128"/>
      <c r="Q128"/>
      <c r="R128"/>
      <c r="S128"/>
      <c r="T128"/>
      <c r="U128"/>
      <c r="V128"/>
      <c r="W128"/>
      <c r="Y128"/>
    </row>
    <row r="129" spans="2:25" s="111" customFormat="1" ht="22.5" customHeight="1">
      <c r="B129" s="146"/>
      <c r="C129" s="204" t="s">
        <v>189</v>
      </c>
      <c r="D129" s="205"/>
      <c r="E129" s="205"/>
      <c r="F129" s="206"/>
      <c r="G129" s="214">
        <v>23</v>
      </c>
      <c r="H129" s="211" t="s">
        <v>148</v>
      </c>
      <c r="I129" s="209">
        <v>3400</v>
      </c>
      <c r="J129" s="210">
        <f t="shared" si="3"/>
        <v>78200</v>
      </c>
      <c r="K129" s="160"/>
      <c r="L129" s="113"/>
      <c r="M129" s="113"/>
      <c r="N129"/>
      <c r="O129"/>
      <c r="P129"/>
      <c r="Q129"/>
      <c r="R129"/>
      <c r="S129"/>
      <c r="T129"/>
      <c r="U129"/>
      <c r="V129"/>
      <c r="W129"/>
      <c r="Y129"/>
    </row>
    <row r="130" spans="2:25" s="111" customFormat="1" ht="22.5" customHeight="1">
      <c r="B130" s="146"/>
      <c r="C130" s="204" t="s">
        <v>190</v>
      </c>
      <c r="D130" s="205"/>
      <c r="E130" s="205"/>
      <c r="F130" s="206"/>
      <c r="G130" s="215">
        <v>2</v>
      </c>
      <c r="H130" s="211" t="s">
        <v>148</v>
      </c>
      <c r="I130" s="209">
        <v>224000</v>
      </c>
      <c r="J130" s="210">
        <f t="shared" si="3"/>
        <v>448000</v>
      </c>
      <c r="K130" s="160"/>
      <c r="L130" s="113"/>
      <c r="M130" s="113"/>
      <c r="N130"/>
      <c r="O130"/>
      <c r="P130"/>
      <c r="Q130"/>
      <c r="R130"/>
      <c r="S130"/>
      <c r="T130"/>
      <c r="U130"/>
      <c r="V130"/>
      <c r="W130"/>
      <c r="Y130"/>
    </row>
    <row r="131" spans="2:25" s="111" customFormat="1" ht="22.5" customHeight="1">
      <c r="B131" s="146"/>
      <c r="C131" s="204" t="s">
        <v>191</v>
      </c>
      <c r="D131" s="205"/>
      <c r="E131" s="205"/>
      <c r="F131" s="206"/>
      <c r="G131" s="214">
        <v>1</v>
      </c>
      <c r="H131" s="211" t="s">
        <v>148</v>
      </c>
      <c r="I131" s="209">
        <v>60000</v>
      </c>
      <c r="J131" s="210">
        <f t="shared" si="3"/>
        <v>60000</v>
      </c>
      <c r="K131" s="160"/>
      <c r="L131" s="113"/>
      <c r="M131" s="113"/>
      <c r="N131"/>
      <c r="O131"/>
      <c r="P131"/>
      <c r="Q131"/>
      <c r="R131"/>
      <c r="S131"/>
      <c r="T131"/>
      <c r="U131"/>
      <c r="V131"/>
      <c r="W131"/>
      <c r="Y131"/>
    </row>
    <row r="132" spans="2:25" s="111" customFormat="1" ht="22.5" customHeight="1">
      <c r="B132" s="146"/>
      <c r="C132" s="204" t="s">
        <v>160</v>
      </c>
      <c r="D132" s="205"/>
      <c r="E132" s="205"/>
      <c r="F132" s="206"/>
      <c r="G132" s="215"/>
      <c r="H132" s="211"/>
      <c r="I132" s="209"/>
      <c r="J132" s="234" t="s">
        <v>160</v>
      </c>
      <c r="K132" s="160"/>
      <c r="L132" s="113"/>
      <c r="M132" s="113"/>
      <c r="N132"/>
      <c r="O132"/>
      <c r="P132"/>
      <c r="Q132"/>
      <c r="R132"/>
      <c r="S132"/>
      <c r="T132"/>
      <c r="U132"/>
      <c r="V132"/>
      <c r="W132"/>
      <c r="Y132"/>
    </row>
    <row r="133" spans="2:25" s="111" customFormat="1" ht="22.5" customHeight="1">
      <c r="B133" s="146"/>
      <c r="C133" s="204" t="s">
        <v>193</v>
      </c>
      <c r="D133" s="205"/>
      <c r="E133" s="205"/>
      <c r="F133" s="206"/>
      <c r="G133" s="214">
        <v>1</v>
      </c>
      <c r="H133" s="211" t="s">
        <v>132</v>
      </c>
      <c r="I133" s="209"/>
      <c r="J133" s="210">
        <v>158000</v>
      </c>
      <c r="K133" s="160"/>
      <c r="L133" s="237"/>
      <c r="M133" s="113"/>
      <c r="N133"/>
      <c r="O133"/>
      <c r="P133"/>
      <c r="Q133"/>
      <c r="R133"/>
      <c r="S133"/>
      <c r="T133"/>
      <c r="U133"/>
      <c r="V133"/>
      <c r="W133"/>
      <c r="Y133"/>
    </row>
    <row r="134" spans="2:25" s="111" customFormat="1" ht="22.5" customHeight="1">
      <c r="B134" s="146"/>
      <c r="C134" s="204" t="s">
        <v>194</v>
      </c>
      <c r="D134" s="205"/>
      <c r="E134" s="205"/>
      <c r="F134" s="206"/>
      <c r="G134" s="214">
        <v>1</v>
      </c>
      <c r="H134" s="211" t="s">
        <v>132</v>
      </c>
      <c r="I134" s="209"/>
      <c r="J134" s="210">
        <v>899807</v>
      </c>
      <c r="K134" s="160"/>
      <c r="L134" s="240"/>
      <c r="M134" s="240"/>
      <c r="N134"/>
      <c r="O134"/>
      <c r="P134"/>
      <c r="Q134"/>
      <c r="R134"/>
      <c r="S134"/>
      <c r="T134"/>
      <c r="U134"/>
      <c r="V134"/>
      <c r="W134"/>
      <c r="Y134"/>
    </row>
    <row r="135" spans="2:25" s="111" customFormat="1" ht="22.5" customHeight="1">
      <c r="B135" s="146"/>
      <c r="C135" s="204"/>
      <c r="D135" s="205"/>
      <c r="E135" s="205"/>
      <c r="F135" s="206"/>
      <c r="G135" s="214"/>
      <c r="H135" s="211"/>
      <c r="I135" s="209"/>
      <c r="J135" s="210"/>
      <c r="K135" s="160"/>
      <c r="L135" s="237"/>
      <c r="M135" s="113"/>
      <c r="N135"/>
      <c r="O135"/>
      <c r="P135"/>
      <c r="Q135"/>
      <c r="R135"/>
      <c r="S135"/>
      <c r="T135"/>
      <c r="U135"/>
      <c r="V135"/>
      <c r="W135"/>
      <c r="Y135"/>
    </row>
    <row r="136" spans="2:25" s="111" customFormat="1" ht="22.5" customHeight="1">
      <c r="B136" s="146"/>
      <c r="C136" s="204"/>
      <c r="D136" s="205"/>
      <c r="E136" s="205"/>
      <c r="F136" s="206"/>
      <c r="G136" s="214"/>
      <c r="H136" s="211"/>
      <c r="I136" s="209"/>
      <c r="J136" s="210"/>
      <c r="K136" s="160"/>
      <c r="L136" s="113"/>
      <c r="M136" s="113"/>
      <c r="N136"/>
      <c r="O136"/>
      <c r="P136"/>
      <c r="Q136"/>
      <c r="R136"/>
      <c r="S136"/>
      <c r="T136"/>
      <c r="U136"/>
      <c r="V136"/>
      <c r="W136"/>
      <c r="Y136"/>
    </row>
    <row r="137" spans="2:25" s="111" customFormat="1" ht="22.5" customHeight="1">
      <c r="B137" s="212" t="s">
        <v>199</v>
      </c>
      <c r="C137" s="197"/>
      <c r="D137" s="197"/>
      <c r="E137" s="197"/>
      <c r="F137" s="213"/>
      <c r="G137" s="151"/>
      <c r="H137" s="148"/>
      <c r="I137" s="149"/>
      <c r="J137" s="203">
        <f>SUM(J138:J146)</f>
        <v>2278132</v>
      </c>
      <c r="K137" s="160"/>
      <c r="L137" s="113"/>
      <c r="M137" s="113"/>
      <c r="N137"/>
      <c r="O137"/>
      <c r="P137"/>
      <c r="Q137"/>
      <c r="R137"/>
      <c r="S137"/>
      <c r="T137"/>
      <c r="U137"/>
      <c r="V137"/>
      <c r="W137"/>
      <c r="Y137"/>
    </row>
    <row r="138" spans="2:25" s="111" customFormat="1" ht="22.5" customHeight="1">
      <c r="B138" s="146"/>
      <c r="C138" s="204" t="s">
        <v>178</v>
      </c>
      <c r="D138" s="205"/>
      <c r="E138" s="205"/>
      <c r="F138" s="206"/>
      <c r="G138" s="207">
        <v>1</v>
      </c>
      <c r="H138" s="211" t="s">
        <v>148</v>
      </c>
      <c r="I138" s="209">
        <v>392700</v>
      </c>
      <c r="J138" s="210">
        <f>G138*I138</f>
        <v>392700</v>
      </c>
      <c r="K138" s="160"/>
      <c r="L138" s="113"/>
      <c r="M138" s="113"/>
      <c r="N138"/>
      <c r="O138"/>
      <c r="P138"/>
      <c r="Q138"/>
      <c r="R138"/>
      <c r="S138"/>
      <c r="T138"/>
      <c r="U138"/>
      <c r="V138"/>
      <c r="W138"/>
      <c r="Y138"/>
    </row>
    <row r="139" spans="2:25" s="111" customFormat="1" ht="22.5" customHeight="1">
      <c r="B139" s="146"/>
      <c r="C139" s="204" t="s">
        <v>179</v>
      </c>
      <c r="D139" s="205"/>
      <c r="E139" s="205"/>
      <c r="F139" s="206"/>
      <c r="G139" s="207">
        <v>1</v>
      </c>
      <c r="H139" s="211" t="s">
        <v>148</v>
      </c>
      <c r="I139" s="209">
        <v>40800</v>
      </c>
      <c r="J139" s="210">
        <f>G139*I139</f>
        <v>40800</v>
      </c>
      <c r="K139" s="160"/>
      <c r="L139" s="113"/>
      <c r="M139" s="113"/>
      <c r="N139"/>
      <c r="O139"/>
      <c r="P139"/>
      <c r="Q139"/>
      <c r="R139"/>
      <c r="S139"/>
      <c r="T139"/>
      <c r="U139"/>
      <c r="V139"/>
      <c r="W139"/>
      <c r="Y139"/>
    </row>
    <row r="140" spans="2:25" s="111" customFormat="1" ht="22.5" customHeight="1">
      <c r="B140" s="146"/>
      <c r="C140" s="204" t="s">
        <v>180</v>
      </c>
      <c r="D140" s="205"/>
      <c r="E140" s="205"/>
      <c r="F140" s="206"/>
      <c r="G140" s="207">
        <v>1</v>
      </c>
      <c r="H140" s="211" t="s">
        <v>148</v>
      </c>
      <c r="I140" s="209">
        <v>24650</v>
      </c>
      <c r="J140" s="210">
        <f t="shared" ref="J140:J143" si="4">G140*I140</f>
        <v>24650</v>
      </c>
      <c r="K140" s="160"/>
      <c r="L140" s="113"/>
      <c r="M140" s="113"/>
      <c r="N140"/>
      <c r="O140"/>
      <c r="P140"/>
      <c r="Q140"/>
      <c r="R140"/>
      <c r="S140"/>
      <c r="T140"/>
      <c r="U140"/>
      <c r="V140"/>
      <c r="W140"/>
      <c r="Y140"/>
    </row>
    <row r="141" spans="2:25" s="111" customFormat="1" ht="22.5" customHeight="1">
      <c r="B141" s="146"/>
      <c r="C141" s="204" t="s">
        <v>181</v>
      </c>
      <c r="D141" s="205"/>
      <c r="E141" s="205"/>
      <c r="F141" s="206"/>
      <c r="G141" s="207">
        <v>1</v>
      </c>
      <c r="H141" s="211" t="s">
        <v>148</v>
      </c>
      <c r="I141" s="209">
        <v>1700</v>
      </c>
      <c r="J141" s="210">
        <f t="shared" si="4"/>
        <v>1700</v>
      </c>
      <c r="K141" s="160"/>
      <c r="L141" s="113"/>
      <c r="M141" s="113"/>
      <c r="N141"/>
      <c r="O141"/>
      <c r="P141"/>
      <c r="Q141"/>
      <c r="R141"/>
      <c r="S141"/>
      <c r="T141"/>
      <c r="U141"/>
      <c r="V141"/>
      <c r="W141"/>
      <c r="Y141"/>
    </row>
    <row r="142" spans="2:25" s="111" customFormat="1" ht="22.5" customHeight="1">
      <c r="B142" s="146"/>
      <c r="C142" s="204" t="s">
        <v>190</v>
      </c>
      <c r="D142" s="205"/>
      <c r="E142" s="205"/>
      <c r="F142" s="206"/>
      <c r="G142" s="215">
        <v>2</v>
      </c>
      <c r="H142" s="211" t="s">
        <v>148</v>
      </c>
      <c r="I142" s="209">
        <v>224000</v>
      </c>
      <c r="J142" s="210">
        <f t="shared" si="4"/>
        <v>448000</v>
      </c>
      <c r="K142" s="160"/>
      <c r="L142" s="113"/>
      <c r="M142" s="113"/>
      <c r="N142"/>
      <c r="O142"/>
      <c r="P142"/>
      <c r="Q142"/>
      <c r="R142"/>
      <c r="S142"/>
      <c r="T142"/>
      <c r="U142"/>
      <c r="V142"/>
      <c r="W142"/>
      <c r="Y142"/>
    </row>
    <row r="143" spans="2:25" s="111" customFormat="1" ht="22.5" customHeight="1">
      <c r="B143" s="146"/>
      <c r="C143" s="204" t="s">
        <v>191</v>
      </c>
      <c r="D143" s="205"/>
      <c r="E143" s="205"/>
      <c r="F143" s="206"/>
      <c r="G143" s="214">
        <v>1</v>
      </c>
      <c r="H143" s="211" t="s">
        <v>148</v>
      </c>
      <c r="I143" s="209">
        <v>60000</v>
      </c>
      <c r="J143" s="210">
        <f t="shared" si="4"/>
        <v>60000</v>
      </c>
      <c r="K143" s="160"/>
      <c r="L143" s="113"/>
      <c r="M143" s="113"/>
      <c r="N143"/>
      <c r="O143"/>
      <c r="P143"/>
      <c r="Q143"/>
      <c r="R143"/>
      <c r="S143"/>
      <c r="T143"/>
      <c r="U143"/>
      <c r="V143"/>
      <c r="W143"/>
      <c r="Y143"/>
    </row>
    <row r="144" spans="2:25" s="111" customFormat="1" ht="22.5" customHeight="1">
      <c r="B144" s="146"/>
      <c r="C144" s="204" t="s">
        <v>160</v>
      </c>
      <c r="D144" s="205"/>
      <c r="E144" s="205"/>
      <c r="F144" s="206"/>
      <c r="G144" s="215"/>
      <c r="H144" s="211"/>
      <c r="I144" s="209"/>
      <c r="J144" s="234" t="s">
        <v>160</v>
      </c>
      <c r="K144" s="160"/>
      <c r="L144" s="113"/>
      <c r="M144" s="113"/>
      <c r="N144"/>
      <c r="O144"/>
      <c r="P144"/>
      <c r="Q144"/>
      <c r="R144"/>
      <c r="S144"/>
      <c r="T144"/>
      <c r="U144"/>
      <c r="V144"/>
      <c r="W144"/>
      <c r="Y144"/>
    </row>
    <row r="145" spans="2:25" s="111" customFormat="1" ht="22.5" customHeight="1">
      <c r="B145" s="146"/>
      <c r="C145" s="204" t="s">
        <v>193</v>
      </c>
      <c r="D145" s="205"/>
      <c r="E145" s="205"/>
      <c r="F145" s="206"/>
      <c r="G145" s="214">
        <v>1</v>
      </c>
      <c r="H145" s="211" t="s">
        <v>132</v>
      </c>
      <c r="I145" s="209"/>
      <c r="J145" s="210">
        <v>197000</v>
      </c>
      <c r="K145" s="160"/>
      <c r="L145" s="237"/>
      <c r="M145" s="113"/>
      <c r="N145"/>
      <c r="O145"/>
      <c r="P145"/>
      <c r="Q145"/>
      <c r="R145"/>
      <c r="S145"/>
      <c r="T145"/>
      <c r="U145"/>
      <c r="V145"/>
      <c r="W145"/>
      <c r="Y145"/>
    </row>
    <row r="146" spans="2:25" s="111" customFormat="1" ht="22.5" customHeight="1">
      <c r="B146" s="146"/>
      <c r="C146" s="204" t="s">
        <v>194</v>
      </c>
      <c r="D146" s="205"/>
      <c r="E146" s="205"/>
      <c r="F146" s="206"/>
      <c r="G146" s="214">
        <v>1</v>
      </c>
      <c r="H146" s="211" t="s">
        <v>132</v>
      </c>
      <c r="I146" s="209"/>
      <c r="J146" s="210">
        <v>1113282</v>
      </c>
      <c r="K146" s="160"/>
      <c r="L146" s="240"/>
      <c r="M146" s="240"/>
      <c r="N146"/>
      <c r="O146"/>
      <c r="P146"/>
      <c r="Q146"/>
      <c r="R146"/>
      <c r="S146"/>
      <c r="T146"/>
      <c r="U146"/>
      <c r="V146"/>
      <c r="W146"/>
      <c r="Y146"/>
    </row>
    <row r="147" spans="2:25" s="111" customFormat="1" ht="22.5" customHeight="1">
      <c r="B147" s="146"/>
      <c r="C147" s="255"/>
      <c r="D147" s="256"/>
      <c r="E147" s="256"/>
      <c r="F147" s="257"/>
      <c r="G147" s="219"/>
      <c r="H147" s="148"/>
      <c r="I147" s="149"/>
      <c r="J147" s="218" t="str">
        <f>IF(I147="","",G147*I147)</f>
        <v/>
      </c>
      <c r="K147" s="160"/>
      <c r="L147" s="237"/>
      <c r="M147" s="113"/>
      <c r="N147"/>
      <c r="O147"/>
      <c r="P147"/>
      <c r="Q147"/>
      <c r="R147"/>
      <c r="S147"/>
      <c r="T147"/>
      <c r="U147"/>
      <c r="V147"/>
      <c r="W147"/>
      <c r="Y147"/>
    </row>
    <row r="148" spans="2:25" s="111" customFormat="1" ht="22.5" customHeight="1">
      <c r="B148" s="146"/>
      <c r="C148" s="255"/>
      <c r="D148" s="256"/>
      <c r="E148" s="256"/>
      <c r="F148" s="257"/>
      <c r="G148" s="219"/>
      <c r="H148" s="148"/>
      <c r="I148" s="149"/>
      <c r="J148" s="220"/>
      <c r="K148" s="160"/>
      <c r="L148" s="113"/>
      <c r="M148" s="113"/>
      <c r="N148"/>
      <c r="O148"/>
      <c r="P148"/>
      <c r="Q148"/>
      <c r="R148"/>
      <c r="S148"/>
      <c r="T148"/>
      <c r="U148"/>
      <c r="V148"/>
      <c r="W148"/>
      <c r="Y148"/>
    </row>
    <row r="149" spans="2:25" s="111" customFormat="1" ht="22.5" customHeight="1">
      <c r="B149" s="146"/>
      <c r="C149" s="255"/>
      <c r="D149" s="256"/>
      <c r="E149" s="256"/>
      <c r="F149" s="257"/>
      <c r="G149" s="217"/>
      <c r="H149" s="148"/>
      <c r="I149" s="149"/>
      <c r="J149" s="218" t="str">
        <f>IF(I149="","",G149*I149)</f>
        <v/>
      </c>
      <c r="K149" s="160"/>
      <c r="L149" s="113"/>
      <c r="M149" s="113"/>
      <c r="N149"/>
      <c r="O149"/>
      <c r="P149"/>
      <c r="Q149"/>
      <c r="R149"/>
      <c r="S149"/>
      <c r="T149"/>
      <c r="U149"/>
      <c r="V149"/>
      <c r="W149"/>
      <c r="Y149"/>
    </row>
    <row r="150" spans="2:25" s="111" customFormat="1" ht="22.5" customHeight="1">
      <c r="B150" s="146"/>
      <c r="C150" s="196"/>
      <c r="D150" s="194"/>
      <c r="E150" s="194"/>
      <c r="F150" s="195"/>
      <c r="G150" s="217"/>
      <c r="H150" s="148"/>
      <c r="I150" s="149"/>
      <c r="J150" s="218"/>
      <c r="K150" s="160"/>
      <c r="L150" s="113"/>
      <c r="M150" s="113"/>
      <c r="N150"/>
      <c r="O150"/>
      <c r="P150"/>
      <c r="Q150"/>
      <c r="R150"/>
      <c r="S150"/>
      <c r="T150"/>
      <c r="U150"/>
      <c r="V150"/>
      <c r="W150"/>
      <c r="Y150"/>
    </row>
    <row r="151" spans="2:25" s="111" customFormat="1" ht="22.5" customHeight="1">
      <c r="B151" s="152"/>
      <c r="C151" s="249"/>
      <c r="D151" s="250"/>
      <c r="E151" s="250"/>
      <c r="F151" s="251"/>
      <c r="G151" s="221"/>
      <c r="H151" s="153"/>
      <c r="I151" s="154"/>
      <c r="J151" s="222" t="str">
        <f>IF(I151="","",G151*I151)</f>
        <v/>
      </c>
      <c r="K151" s="160"/>
      <c r="L151" s="113"/>
      <c r="M151" s="113"/>
      <c r="N151"/>
      <c r="O151"/>
      <c r="P151"/>
      <c r="Q151"/>
      <c r="R151"/>
      <c r="S151"/>
      <c r="T151"/>
      <c r="U151"/>
      <c r="V151"/>
      <c r="W151"/>
      <c r="Y151"/>
    </row>
    <row r="152" spans="2:25" s="111" customFormat="1" ht="22.5" customHeight="1">
      <c r="B152" s="252" t="s">
        <v>167</v>
      </c>
      <c r="C152" s="253"/>
      <c r="D152" s="253"/>
      <c r="E152" s="253"/>
      <c r="F152" s="254"/>
      <c r="G152" s="200"/>
      <c r="H152" s="201"/>
      <c r="I152" s="145"/>
      <c r="J152" s="202"/>
      <c r="K152" s="160"/>
      <c r="L152" s="113"/>
      <c r="M152" s="113"/>
      <c r="N152"/>
      <c r="O152"/>
      <c r="P152"/>
      <c r="Q152"/>
      <c r="R152"/>
      <c r="S152"/>
      <c r="T152"/>
      <c r="U152"/>
      <c r="V152"/>
      <c r="W152"/>
      <c r="Y152"/>
    </row>
    <row r="153" spans="2:25" s="111" customFormat="1" ht="22.5" customHeight="1">
      <c r="B153" s="223">
        <v>5</v>
      </c>
      <c r="C153" s="224" t="s">
        <v>205</v>
      </c>
      <c r="D153" s="225"/>
      <c r="E153" s="205"/>
      <c r="F153" s="206"/>
      <c r="G153" s="207"/>
      <c r="H153" s="211"/>
      <c r="I153" s="209"/>
      <c r="J153" s="203">
        <f>SUM(J154:J174)</f>
        <v>2705000</v>
      </c>
      <c r="K153" s="160"/>
      <c r="L153" s="113"/>
      <c r="M153" s="113"/>
      <c r="N153"/>
      <c r="O153"/>
      <c r="P153"/>
      <c r="Q153"/>
      <c r="R153"/>
      <c r="S153"/>
      <c r="T153"/>
      <c r="U153"/>
      <c r="V153"/>
      <c r="W153"/>
      <c r="Y153"/>
    </row>
    <row r="154" spans="2:25" s="111" customFormat="1" ht="22.5" customHeight="1">
      <c r="B154" s="226"/>
      <c r="C154" s="204" t="s">
        <v>143</v>
      </c>
      <c r="D154" s="205"/>
      <c r="E154" s="205"/>
      <c r="F154" s="206"/>
      <c r="G154" s="207">
        <v>2</v>
      </c>
      <c r="H154" s="208" t="s">
        <v>132</v>
      </c>
      <c r="I154" s="209">
        <v>90000</v>
      </c>
      <c r="J154" s="218">
        <f t="shared" ref="J154" si="5">IF(I154="","",G154*I154)</f>
        <v>180000</v>
      </c>
      <c r="K154" s="160"/>
      <c r="L154" s="238"/>
      <c r="M154" s="239"/>
      <c r="N154"/>
      <c r="O154"/>
      <c r="P154"/>
      <c r="Q154"/>
      <c r="R154"/>
      <c r="S154"/>
      <c r="T154"/>
      <c r="U154"/>
      <c r="V154"/>
      <c r="W154"/>
      <c r="Y154"/>
    </row>
    <row r="155" spans="2:25" s="111" customFormat="1" ht="22.5" customHeight="1">
      <c r="B155" s="223"/>
      <c r="C155" s="204" t="s">
        <v>197</v>
      </c>
      <c r="D155" s="205"/>
      <c r="E155" s="205"/>
      <c r="F155" s="206"/>
      <c r="G155" s="214">
        <v>1</v>
      </c>
      <c r="H155" s="208" t="s">
        <v>132</v>
      </c>
      <c r="I155" s="209"/>
      <c r="J155" s="218">
        <v>1050000</v>
      </c>
      <c r="K155" s="160"/>
      <c r="L155" s="113"/>
      <c r="M155" s="113"/>
      <c r="N155"/>
      <c r="O155"/>
      <c r="P155"/>
      <c r="Q155"/>
      <c r="R155"/>
      <c r="S155"/>
      <c r="T155"/>
      <c r="U155"/>
      <c r="V155"/>
      <c r="W155"/>
      <c r="Y155"/>
    </row>
    <row r="156" spans="2:25" s="111" customFormat="1" ht="22.5" customHeight="1">
      <c r="B156" s="226"/>
      <c r="C156" s="204" t="s">
        <v>206</v>
      </c>
      <c r="D156" s="205"/>
      <c r="E156" s="205"/>
      <c r="F156" s="206"/>
      <c r="G156" s="207">
        <v>1</v>
      </c>
      <c r="H156" s="208" t="s">
        <v>132</v>
      </c>
      <c r="I156" s="209"/>
      <c r="J156" s="218">
        <v>528000</v>
      </c>
      <c r="K156" s="160"/>
      <c r="L156" s="113"/>
      <c r="M156" s="113"/>
      <c r="N156"/>
      <c r="O156"/>
      <c r="P156"/>
      <c r="Q156"/>
      <c r="R156"/>
      <c r="S156"/>
      <c r="T156"/>
      <c r="U156"/>
      <c r="V156"/>
      <c r="W156"/>
      <c r="Y156"/>
    </row>
    <row r="157" spans="2:25" s="111" customFormat="1" ht="22.5" customHeight="1">
      <c r="B157" s="226"/>
      <c r="C157" s="204" t="s">
        <v>146</v>
      </c>
      <c r="D157" s="205"/>
      <c r="E157" s="205"/>
      <c r="F157" s="206"/>
      <c r="G157" s="207">
        <v>3</v>
      </c>
      <c r="H157" s="208" t="s">
        <v>148</v>
      </c>
      <c r="I157" s="209">
        <v>29000</v>
      </c>
      <c r="J157" s="218">
        <f>IF(I157="","",G157*I157)</f>
        <v>87000</v>
      </c>
      <c r="K157" s="160"/>
      <c r="L157" s="113"/>
      <c r="M157" s="113"/>
      <c r="N157"/>
      <c r="O157"/>
      <c r="P157"/>
      <c r="Q157"/>
      <c r="R157"/>
      <c r="S157"/>
      <c r="T157"/>
      <c r="U157"/>
      <c r="V157"/>
      <c r="W157"/>
      <c r="Y157"/>
    </row>
    <row r="158" spans="2:25" s="111" customFormat="1" ht="22.5" customHeight="1">
      <c r="B158" s="226"/>
      <c r="C158" s="204" t="s">
        <v>196</v>
      </c>
      <c r="D158" s="205"/>
      <c r="E158" s="205"/>
      <c r="F158" s="206"/>
      <c r="G158" s="207">
        <v>1</v>
      </c>
      <c r="H158" s="208" t="s">
        <v>132</v>
      </c>
      <c r="I158" s="209"/>
      <c r="J158" s="218">
        <v>860000</v>
      </c>
      <c r="K158" s="160"/>
      <c r="L158" s="113"/>
      <c r="M158" s="113"/>
      <c r="N158"/>
      <c r="O158"/>
      <c r="P158"/>
      <c r="Q158"/>
      <c r="R158"/>
      <c r="S158"/>
      <c r="T158"/>
      <c r="U158"/>
      <c r="V158"/>
      <c r="W158"/>
      <c r="Y158"/>
    </row>
    <row r="159" spans="2:25" s="111" customFormat="1" ht="22.5" customHeight="1">
      <c r="B159" s="226"/>
      <c r="C159" s="204"/>
      <c r="D159" s="205"/>
      <c r="E159" s="205"/>
      <c r="F159" s="206"/>
      <c r="G159" s="207"/>
      <c r="H159" s="208"/>
      <c r="I159" s="216"/>
      <c r="J159" s="218"/>
      <c r="K159" s="160"/>
      <c r="L159" s="113"/>
      <c r="M159" s="113"/>
      <c r="N159"/>
      <c r="O159"/>
      <c r="P159"/>
      <c r="Q159"/>
      <c r="R159"/>
      <c r="S159"/>
      <c r="T159"/>
      <c r="U159"/>
      <c r="V159"/>
      <c r="W159"/>
      <c r="Y159"/>
    </row>
    <row r="160" spans="2:25" s="111" customFormat="1" ht="22.5" customHeight="1">
      <c r="B160" s="226"/>
      <c r="C160" s="204"/>
      <c r="D160" s="205"/>
      <c r="E160" s="205"/>
      <c r="F160" s="206"/>
      <c r="G160" s="207"/>
      <c r="H160" s="208"/>
      <c r="I160" s="216"/>
      <c r="J160" s="218"/>
      <c r="K160" s="160"/>
      <c r="L160" s="113"/>
      <c r="M160" s="113"/>
      <c r="N160"/>
      <c r="O160"/>
      <c r="P160"/>
      <c r="Q160"/>
      <c r="R160"/>
      <c r="S160"/>
      <c r="T160"/>
      <c r="U160"/>
      <c r="V160"/>
      <c r="W160"/>
      <c r="Y160"/>
    </row>
    <row r="161" spans="2:25" s="111" customFormat="1" ht="22.5" customHeight="1">
      <c r="B161" s="226"/>
      <c r="C161" s="204"/>
      <c r="D161" s="205"/>
      <c r="E161" s="205"/>
      <c r="F161" s="206"/>
      <c r="G161" s="214"/>
      <c r="H161" s="208"/>
      <c r="I161" s="209"/>
      <c r="J161" s="218"/>
      <c r="K161" s="160"/>
      <c r="L161" s="113"/>
      <c r="M161" s="113"/>
      <c r="N161"/>
      <c r="O161"/>
      <c r="P161"/>
      <c r="Q161"/>
      <c r="R161"/>
      <c r="S161"/>
      <c r="T161"/>
      <c r="U161"/>
      <c r="V161"/>
      <c r="W161"/>
      <c r="Y161"/>
    </row>
    <row r="162" spans="2:25" s="111" customFormat="1" ht="22.5" customHeight="1">
      <c r="B162" s="226"/>
      <c r="C162" s="204"/>
      <c r="D162" s="205"/>
      <c r="E162" s="205"/>
      <c r="F162" s="206"/>
      <c r="G162" s="207"/>
      <c r="H162" s="208"/>
      <c r="I162" s="209"/>
      <c r="J162" s="218"/>
      <c r="K162" s="160"/>
      <c r="L162" s="113"/>
      <c r="M162" s="113"/>
      <c r="N162"/>
      <c r="O162"/>
      <c r="P162"/>
      <c r="Q162"/>
      <c r="R162"/>
      <c r="S162"/>
      <c r="T162"/>
      <c r="U162"/>
      <c r="V162"/>
      <c r="W162"/>
      <c r="Y162"/>
    </row>
    <row r="163" spans="2:25" s="111" customFormat="1" ht="22.5" customHeight="1">
      <c r="B163" s="226"/>
      <c r="C163" s="204"/>
      <c r="D163" s="205"/>
      <c r="E163" s="205"/>
      <c r="F163" s="206"/>
      <c r="G163" s="207"/>
      <c r="H163" s="208"/>
      <c r="I163" s="209"/>
      <c r="J163" s="218"/>
      <c r="K163" s="160"/>
      <c r="L163" s="113"/>
      <c r="M163" s="113"/>
      <c r="N163"/>
      <c r="O163"/>
      <c r="P163"/>
      <c r="Q163"/>
      <c r="R163"/>
      <c r="S163"/>
      <c r="T163"/>
      <c r="U163"/>
      <c r="V163"/>
      <c r="W163"/>
      <c r="Y163"/>
    </row>
    <row r="164" spans="2:25" s="111" customFormat="1" ht="22.5" customHeight="1">
      <c r="B164" s="226"/>
      <c r="C164" s="204"/>
      <c r="D164" s="205"/>
      <c r="E164" s="205"/>
      <c r="F164" s="206"/>
      <c r="G164" s="207"/>
      <c r="H164" s="211"/>
      <c r="I164" s="209"/>
      <c r="J164" s="218"/>
      <c r="K164" s="160"/>
      <c r="L164" s="113"/>
      <c r="M164" s="113"/>
      <c r="N164"/>
      <c r="O164"/>
      <c r="P164"/>
      <c r="Q164"/>
      <c r="R164"/>
      <c r="S164"/>
      <c r="T164"/>
      <c r="U164"/>
      <c r="V164"/>
      <c r="W164"/>
      <c r="Y164"/>
    </row>
    <row r="165" spans="2:25" s="111" customFormat="1" ht="22.5" customHeight="1">
      <c r="B165" s="226"/>
      <c r="C165" s="204"/>
      <c r="D165" s="205"/>
      <c r="E165" s="205"/>
      <c r="F165" s="206"/>
      <c r="G165" s="207"/>
      <c r="H165" s="211"/>
      <c r="I165" s="209"/>
      <c r="J165" s="218"/>
      <c r="K165" s="160"/>
      <c r="L165" s="113"/>
      <c r="M165" s="113"/>
      <c r="N165"/>
      <c r="O165"/>
      <c r="P165"/>
      <c r="Q165"/>
      <c r="R165"/>
      <c r="S165"/>
      <c r="T165"/>
      <c r="U165"/>
      <c r="V165"/>
      <c r="W165"/>
      <c r="Y165"/>
    </row>
    <row r="166" spans="2:25" s="111" customFormat="1" ht="22.5" customHeight="1">
      <c r="B166" s="226"/>
      <c r="C166" s="204"/>
      <c r="D166" s="205"/>
      <c r="E166" s="205"/>
      <c r="F166" s="206"/>
      <c r="G166" s="207"/>
      <c r="H166" s="211"/>
      <c r="I166" s="209"/>
      <c r="J166" s="218"/>
      <c r="K166" s="160"/>
      <c r="L166" s="113"/>
      <c r="M166" s="113"/>
      <c r="N166"/>
      <c r="O166"/>
      <c r="P166"/>
      <c r="Q166"/>
      <c r="R166"/>
      <c r="S166"/>
      <c r="T166"/>
      <c r="U166"/>
      <c r="V166"/>
      <c r="W166"/>
      <c r="Y166"/>
    </row>
    <row r="167" spans="2:25" s="111" customFormat="1" ht="22.5" customHeight="1">
      <c r="B167" s="226"/>
      <c r="C167" s="204"/>
      <c r="D167" s="205"/>
      <c r="E167" s="205"/>
      <c r="F167" s="206"/>
      <c r="G167" s="207"/>
      <c r="H167" s="208"/>
      <c r="I167" s="209"/>
      <c r="J167" s="218"/>
      <c r="K167" s="160"/>
      <c r="L167" s="113"/>
      <c r="M167" s="113"/>
      <c r="N167"/>
      <c r="O167"/>
      <c r="P167"/>
      <c r="Q167"/>
      <c r="R167"/>
      <c r="S167"/>
      <c r="T167"/>
      <c r="U167"/>
      <c r="V167"/>
      <c r="W167"/>
      <c r="Y167"/>
    </row>
    <row r="168" spans="2:25" s="111" customFormat="1" ht="22.5" customHeight="1">
      <c r="B168" s="226"/>
      <c r="C168" s="204"/>
      <c r="D168" s="205"/>
      <c r="E168" s="205"/>
      <c r="F168" s="206"/>
      <c r="G168" s="207"/>
      <c r="H168" s="208"/>
      <c r="I168" s="216"/>
      <c r="J168" s="218"/>
      <c r="K168" s="160"/>
      <c r="L168" s="113"/>
      <c r="M168" s="113"/>
      <c r="N168"/>
      <c r="O168"/>
      <c r="P168"/>
      <c r="Q168"/>
      <c r="R168"/>
      <c r="S168"/>
      <c r="T168"/>
      <c r="U168"/>
      <c r="V168"/>
      <c r="W168"/>
      <c r="Y168"/>
    </row>
    <row r="169" spans="2:25" s="111" customFormat="1" ht="22.5" customHeight="1">
      <c r="B169" s="226"/>
      <c r="C169" s="204"/>
      <c r="D169" s="205"/>
      <c r="E169" s="205"/>
      <c r="F169" s="206"/>
      <c r="G169" s="214"/>
      <c r="H169" s="208"/>
      <c r="I169" s="209"/>
      <c r="J169" s="218"/>
      <c r="K169" s="160"/>
      <c r="L169" s="113"/>
      <c r="M169" s="113"/>
      <c r="N169"/>
      <c r="O169"/>
      <c r="P169"/>
      <c r="Q169"/>
      <c r="R169"/>
      <c r="S169"/>
      <c r="T169"/>
      <c r="U169"/>
      <c r="V169"/>
      <c r="W169"/>
      <c r="Y169"/>
    </row>
    <row r="170" spans="2:25" s="111" customFormat="1" ht="22.5" customHeight="1">
      <c r="B170" s="226"/>
      <c r="C170" s="204"/>
      <c r="D170" s="205"/>
      <c r="E170" s="205"/>
      <c r="F170" s="206"/>
      <c r="G170" s="207"/>
      <c r="H170" s="208"/>
      <c r="I170" s="216"/>
      <c r="J170" s="218"/>
      <c r="K170" s="160"/>
      <c r="L170" s="113"/>
      <c r="M170" s="113"/>
      <c r="N170"/>
      <c r="O170"/>
      <c r="P170"/>
      <c r="Q170"/>
      <c r="R170"/>
      <c r="S170"/>
      <c r="T170"/>
      <c r="U170"/>
      <c r="V170"/>
      <c r="W170"/>
      <c r="Y170"/>
    </row>
    <row r="171" spans="2:25" s="111" customFormat="1" ht="22.5" customHeight="1">
      <c r="B171" s="146"/>
      <c r="C171" s="204"/>
      <c r="D171" s="205"/>
      <c r="E171" s="205"/>
      <c r="F171" s="206"/>
      <c r="G171" s="207"/>
      <c r="H171" s="208"/>
      <c r="I171" s="209"/>
      <c r="J171" s="220"/>
      <c r="K171" s="160"/>
      <c r="L171" s="113"/>
      <c r="M171" s="113"/>
      <c r="N171"/>
      <c r="O171"/>
      <c r="P171"/>
      <c r="Q171"/>
      <c r="R171"/>
      <c r="S171"/>
      <c r="T171"/>
      <c r="U171"/>
      <c r="V171"/>
      <c r="W171"/>
      <c r="Y171"/>
    </row>
    <row r="172" spans="2:25" s="111" customFormat="1" ht="22.5" customHeight="1">
      <c r="B172" s="223" t="s">
        <v>160</v>
      </c>
      <c r="C172" s="204"/>
      <c r="D172" s="205"/>
      <c r="E172" s="205"/>
      <c r="F172" s="206"/>
      <c r="G172" s="207"/>
      <c r="H172" s="208"/>
      <c r="I172" s="209"/>
      <c r="J172" s="220"/>
      <c r="K172" s="160"/>
      <c r="L172" s="113"/>
      <c r="M172" s="113"/>
      <c r="N172"/>
      <c r="O172"/>
      <c r="P172"/>
      <c r="Q172"/>
      <c r="R172"/>
      <c r="S172"/>
      <c r="T172"/>
      <c r="U172"/>
      <c r="V172"/>
      <c r="W172"/>
      <c r="Y172"/>
    </row>
    <row r="173" spans="2:25" s="111" customFormat="1" ht="22.5" customHeight="1">
      <c r="B173" s="228" t="s">
        <v>160</v>
      </c>
      <c r="C173" s="204" t="s">
        <v>160</v>
      </c>
      <c r="D173" s="205"/>
      <c r="E173" s="205"/>
      <c r="F173" s="206"/>
      <c r="G173" s="215" t="s">
        <v>160</v>
      </c>
      <c r="H173" s="208" t="s">
        <v>160</v>
      </c>
      <c r="I173" s="209"/>
      <c r="J173" s="229" t="s">
        <v>160</v>
      </c>
      <c r="K173" s="160"/>
      <c r="L173" s="113"/>
      <c r="M173" s="113"/>
      <c r="N173"/>
      <c r="O173"/>
      <c r="P173"/>
      <c r="Q173"/>
      <c r="R173"/>
      <c r="S173"/>
      <c r="T173"/>
      <c r="U173"/>
      <c r="V173"/>
      <c r="W173"/>
      <c r="Y173"/>
    </row>
    <row r="174" spans="2:25" s="111" customFormat="1" ht="22.5" customHeight="1">
      <c r="B174" s="223" t="s">
        <v>160</v>
      </c>
      <c r="C174" s="204" t="s">
        <v>160</v>
      </c>
      <c r="D174" s="205"/>
      <c r="E174" s="205"/>
      <c r="F174" s="206"/>
      <c r="G174" s="227" t="s">
        <v>160</v>
      </c>
      <c r="H174" s="208" t="s">
        <v>160</v>
      </c>
      <c r="I174" s="209"/>
      <c r="J174" s="230" t="s">
        <v>160</v>
      </c>
      <c r="K174" s="160"/>
      <c r="L174" s="113"/>
      <c r="M174" s="113"/>
      <c r="N174"/>
      <c r="O174"/>
      <c r="P174"/>
      <c r="Q174"/>
      <c r="R174"/>
      <c r="S174"/>
      <c r="T174"/>
      <c r="U174"/>
      <c r="V174"/>
      <c r="W174"/>
      <c r="Y174"/>
    </row>
    <row r="175" spans="2:25" s="111" customFormat="1" ht="22.5" customHeight="1">
      <c r="B175" s="146"/>
      <c r="C175" s="204" t="s">
        <v>160</v>
      </c>
      <c r="D175" s="205"/>
      <c r="E175" s="205"/>
      <c r="F175" s="206"/>
      <c r="G175" s="227" t="s">
        <v>160</v>
      </c>
      <c r="H175" s="208" t="s">
        <v>160</v>
      </c>
      <c r="I175" s="209"/>
      <c r="J175" s="230" t="s">
        <v>160</v>
      </c>
      <c r="K175" s="160"/>
      <c r="L175" s="113"/>
      <c r="M175" s="113"/>
      <c r="N175"/>
      <c r="O175"/>
      <c r="P175"/>
      <c r="Q175"/>
      <c r="R175"/>
      <c r="S175"/>
      <c r="T175"/>
      <c r="U175"/>
      <c r="V175"/>
      <c r="W175"/>
      <c r="Y175"/>
    </row>
    <row r="176" spans="2:25" s="111" customFormat="1" ht="22.5" customHeight="1">
      <c r="B176" s="146"/>
      <c r="C176" s="204"/>
      <c r="D176" s="205"/>
      <c r="E176" s="205"/>
      <c r="F176" s="206"/>
      <c r="G176" s="214"/>
      <c r="H176" s="211"/>
      <c r="I176" s="209"/>
      <c r="J176" s="210"/>
      <c r="K176" s="160"/>
      <c r="L176" s="113"/>
      <c r="M176" s="113"/>
      <c r="N176"/>
      <c r="O176"/>
      <c r="P176"/>
      <c r="Q176"/>
      <c r="R176"/>
      <c r="S176"/>
      <c r="T176"/>
      <c r="U176"/>
      <c r="V176"/>
      <c r="W176"/>
      <c r="Y176"/>
    </row>
    <row r="177" spans="2:25" s="111" customFormat="1" ht="22.5" customHeight="1">
      <c r="B177" s="226"/>
      <c r="C177" s="204"/>
      <c r="D177" s="205"/>
      <c r="E177" s="205"/>
      <c r="F177" s="206"/>
      <c r="G177" s="215"/>
      <c r="H177" s="208"/>
      <c r="I177" s="209"/>
      <c r="J177" s="150"/>
      <c r="K177" s="160"/>
      <c r="L177" s="113"/>
      <c r="M177" s="113"/>
      <c r="N177"/>
      <c r="O177"/>
      <c r="P177"/>
      <c r="Q177"/>
      <c r="R177"/>
      <c r="S177"/>
      <c r="T177"/>
      <c r="U177"/>
      <c r="V177"/>
      <c r="W177"/>
      <c r="Y177"/>
    </row>
    <row r="178" spans="2:25" s="111" customFormat="1" ht="22.5" customHeight="1">
      <c r="B178" s="226"/>
      <c r="C178" s="224"/>
      <c r="D178" s="225"/>
      <c r="E178" s="225"/>
      <c r="F178" s="235"/>
      <c r="G178" s="231"/>
      <c r="H178" s="232"/>
      <c r="I178" s="233"/>
      <c r="J178" s="203"/>
      <c r="K178" s="160"/>
      <c r="L178" s="113"/>
      <c r="M178" s="113"/>
      <c r="N178"/>
      <c r="O178"/>
      <c r="P178"/>
      <c r="Q178"/>
      <c r="R178"/>
      <c r="S178"/>
      <c r="T178"/>
      <c r="U178"/>
      <c r="V178"/>
      <c r="W178"/>
      <c r="Y178"/>
    </row>
    <row r="179" spans="2:25" s="111" customFormat="1" ht="22.5" customHeight="1">
      <c r="B179" s="226"/>
      <c r="C179" s="204"/>
      <c r="D179" s="205"/>
      <c r="E179" s="205"/>
      <c r="F179" s="206"/>
      <c r="G179" s="207"/>
      <c r="H179" s="208"/>
      <c r="I179" s="209"/>
      <c r="J179" s="218"/>
      <c r="K179" s="160"/>
      <c r="L179" s="113"/>
      <c r="M179" s="113"/>
      <c r="N179"/>
      <c r="O179"/>
      <c r="P179"/>
      <c r="Q179"/>
      <c r="R179"/>
      <c r="S179"/>
      <c r="T179"/>
      <c r="U179"/>
      <c r="V179"/>
      <c r="W179"/>
      <c r="Y179"/>
    </row>
    <row r="180" spans="2:25" s="111" customFormat="1" ht="22.5" customHeight="1">
      <c r="B180" s="223"/>
      <c r="C180" s="204"/>
      <c r="D180" s="205"/>
      <c r="E180" s="205"/>
      <c r="F180" s="206"/>
      <c r="G180" s="207"/>
      <c r="H180" s="211"/>
      <c r="I180" s="209"/>
      <c r="J180" s="218"/>
      <c r="K180" s="160"/>
      <c r="L180" s="113"/>
      <c r="M180" s="113"/>
      <c r="N180"/>
      <c r="O180"/>
      <c r="P180"/>
      <c r="Q180"/>
      <c r="R180"/>
      <c r="S180"/>
      <c r="T180"/>
      <c r="U180"/>
      <c r="V180"/>
      <c r="W180"/>
      <c r="Y180"/>
    </row>
    <row r="181" spans="2:25" s="111" customFormat="1" ht="22.5" customHeight="1">
      <c r="B181" s="226"/>
      <c r="C181" s="204"/>
      <c r="D181" s="205"/>
      <c r="E181" s="205"/>
      <c r="F181" s="206"/>
      <c r="G181" s="207"/>
      <c r="H181" s="208"/>
      <c r="I181" s="209"/>
      <c r="J181" s="218"/>
      <c r="K181" s="160"/>
      <c r="L181" s="113"/>
      <c r="M181" s="113"/>
      <c r="N181"/>
      <c r="O181"/>
      <c r="P181"/>
      <c r="Q181"/>
      <c r="R181"/>
      <c r="S181"/>
      <c r="T181"/>
      <c r="U181"/>
      <c r="V181"/>
      <c r="W181"/>
      <c r="Y181"/>
    </row>
    <row r="182" spans="2:25" s="111" customFormat="1" ht="22.5" customHeight="1">
      <c r="B182" s="226"/>
      <c r="C182" s="204"/>
      <c r="D182" s="205"/>
      <c r="E182" s="205"/>
      <c r="F182" s="206"/>
      <c r="G182" s="227"/>
      <c r="H182" s="208"/>
      <c r="I182" s="209"/>
      <c r="J182" s="188"/>
      <c r="K182" s="160"/>
      <c r="L182" s="113"/>
      <c r="M182" s="113"/>
      <c r="N182"/>
      <c r="O182"/>
      <c r="P182"/>
      <c r="Q182"/>
      <c r="R182"/>
      <c r="S182"/>
      <c r="T182"/>
      <c r="U182"/>
      <c r="V182"/>
      <c r="W182"/>
      <c r="Y182"/>
    </row>
    <row r="183" spans="2:25" s="111" customFormat="1" ht="22.5" customHeight="1">
      <c r="B183" s="146"/>
      <c r="C183" s="204"/>
      <c r="D183" s="205"/>
      <c r="E183" s="205"/>
      <c r="F183" s="206"/>
      <c r="G183" s="207"/>
      <c r="H183" s="208"/>
      <c r="I183" s="209"/>
      <c r="J183" s="150"/>
      <c r="K183" s="160"/>
      <c r="L183" s="113"/>
      <c r="M183" s="113"/>
      <c r="N183"/>
      <c r="O183"/>
      <c r="P183"/>
      <c r="Q183"/>
      <c r="R183"/>
      <c r="S183"/>
      <c r="T183"/>
      <c r="U183"/>
      <c r="V183"/>
      <c r="W183"/>
      <c r="Y183"/>
    </row>
    <row r="184" spans="2:25" s="111" customFormat="1" ht="22.5" customHeight="1">
      <c r="B184" s="146"/>
      <c r="C184" s="255"/>
      <c r="D184" s="256"/>
      <c r="E184" s="256"/>
      <c r="F184" s="257"/>
      <c r="G184" s="219"/>
      <c r="H184" s="148"/>
      <c r="I184" s="149"/>
      <c r="J184" s="220"/>
      <c r="K184" s="160"/>
      <c r="L184" s="113"/>
      <c r="M184" s="113"/>
      <c r="N184"/>
      <c r="O184"/>
      <c r="P184"/>
      <c r="Q184"/>
      <c r="R184"/>
      <c r="S184"/>
      <c r="T184"/>
      <c r="U184"/>
      <c r="V184"/>
      <c r="W184"/>
      <c r="Y184"/>
    </row>
    <row r="185" spans="2:25" s="111" customFormat="1" ht="22.5" customHeight="1">
      <c r="B185" s="146"/>
      <c r="C185" s="255"/>
      <c r="D185" s="256"/>
      <c r="E185" s="256"/>
      <c r="F185" s="257"/>
      <c r="G185" s="217"/>
      <c r="H185" s="148"/>
      <c r="I185" s="149"/>
      <c r="J185" s="218"/>
      <c r="K185" s="160"/>
      <c r="L185" s="113"/>
      <c r="M185" s="113"/>
      <c r="N185"/>
      <c r="O185"/>
      <c r="P185"/>
      <c r="Q185"/>
      <c r="R185"/>
      <c r="S185"/>
      <c r="T185"/>
      <c r="U185"/>
      <c r="V185"/>
      <c r="W185"/>
      <c r="Y185"/>
    </row>
    <row r="186" spans="2:25" s="111" customFormat="1" ht="22.5" customHeight="1">
      <c r="B186" s="146"/>
      <c r="C186" s="196"/>
      <c r="D186" s="194"/>
      <c r="E186" s="194"/>
      <c r="F186" s="195"/>
      <c r="G186" s="217"/>
      <c r="H186" s="148"/>
      <c r="I186" s="149"/>
      <c r="J186" s="218"/>
      <c r="K186" s="160"/>
      <c r="L186" s="113"/>
      <c r="M186" s="113"/>
      <c r="N186"/>
      <c r="O186"/>
      <c r="P186"/>
      <c r="Q186"/>
      <c r="R186"/>
      <c r="S186"/>
      <c r="T186"/>
      <c r="U186"/>
      <c r="V186"/>
      <c r="W186"/>
      <c r="Y186"/>
    </row>
    <row r="187" spans="2:25" s="111" customFormat="1" ht="22.5" customHeight="1">
      <c r="B187" s="152"/>
      <c r="C187" s="249"/>
      <c r="D187" s="250"/>
      <c r="E187" s="250"/>
      <c r="F187" s="251"/>
      <c r="G187" s="221"/>
      <c r="H187" s="153"/>
      <c r="I187" s="154"/>
      <c r="J187" s="222"/>
      <c r="K187" s="160"/>
      <c r="L187" s="113"/>
      <c r="M187" s="113"/>
      <c r="N187"/>
      <c r="O187"/>
      <c r="P187"/>
      <c r="Q187"/>
      <c r="R187"/>
      <c r="S187"/>
      <c r="T187"/>
      <c r="U187"/>
      <c r="V187"/>
      <c r="W187"/>
      <c r="Y187"/>
    </row>
  </sheetData>
  <mergeCells count="89">
    <mergeCell ref="P79:S79"/>
    <mergeCell ref="P60:S60"/>
    <mergeCell ref="P61:S61"/>
    <mergeCell ref="P62:S62"/>
    <mergeCell ref="P63:S63"/>
    <mergeCell ref="P78:S78"/>
    <mergeCell ref="P55:S55"/>
    <mergeCell ref="P56:S56"/>
    <mergeCell ref="P57:S57"/>
    <mergeCell ref="P58:S58"/>
    <mergeCell ref="P59:S59"/>
    <mergeCell ref="P50:S50"/>
    <mergeCell ref="P51:S51"/>
    <mergeCell ref="P52:S52"/>
    <mergeCell ref="P53:S53"/>
    <mergeCell ref="P54:S54"/>
    <mergeCell ref="P45:S45"/>
    <mergeCell ref="P46:S46"/>
    <mergeCell ref="P47:S47"/>
    <mergeCell ref="P48:S48"/>
    <mergeCell ref="P49:S49"/>
    <mergeCell ref="P39:S39"/>
    <mergeCell ref="P40:S40"/>
    <mergeCell ref="P41:S41"/>
    <mergeCell ref="P42:S42"/>
    <mergeCell ref="P43:S43"/>
    <mergeCell ref="P22:S22"/>
    <mergeCell ref="P35:S35"/>
    <mergeCell ref="P36:S36"/>
    <mergeCell ref="P37:S37"/>
    <mergeCell ref="P38:S38"/>
    <mergeCell ref="O15:P15"/>
    <mergeCell ref="Q15:R15"/>
    <mergeCell ref="O17:P17"/>
    <mergeCell ref="Q17:R17"/>
    <mergeCell ref="O19:P19"/>
    <mergeCell ref="Q19:R19"/>
    <mergeCell ref="O2:W2"/>
    <mergeCell ref="V6:W6"/>
    <mergeCell ref="O11:P11"/>
    <mergeCell ref="Q11:R11"/>
    <mergeCell ref="O13:P13"/>
    <mergeCell ref="Q13:R13"/>
    <mergeCell ref="C25:F25"/>
    <mergeCell ref="C23:F23"/>
    <mergeCell ref="C24:F24"/>
    <mergeCell ref="B17:C17"/>
    <mergeCell ref="D17:E17"/>
    <mergeCell ref="B19:C19"/>
    <mergeCell ref="D19:E19"/>
    <mergeCell ref="C22:F22"/>
    <mergeCell ref="B2:J2"/>
    <mergeCell ref="I6:J6"/>
    <mergeCell ref="B15:C15"/>
    <mergeCell ref="D15:E15"/>
    <mergeCell ref="B11:C11"/>
    <mergeCell ref="D11:E11"/>
    <mergeCell ref="B13:C13"/>
    <mergeCell ref="D13:E13"/>
    <mergeCell ref="B46:F46"/>
    <mergeCell ref="C74:F74"/>
    <mergeCell ref="C75:F75"/>
    <mergeCell ref="C43:F43"/>
    <mergeCell ref="C38:F38"/>
    <mergeCell ref="C39:F39"/>
    <mergeCell ref="C40:F40"/>
    <mergeCell ref="C41:F41"/>
    <mergeCell ref="C42:F42"/>
    <mergeCell ref="M27:O27"/>
    <mergeCell ref="B116:F116"/>
    <mergeCell ref="C147:F147"/>
    <mergeCell ref="C148:F148"/>
    <mergeCell ref="C149:F149"/>
    <mergeCell ref="C110:F110"/>
    <mergeCell ref="C111:F111"/>
    <mergeCell ref="C112:F112"/>
    <mergeCell ref="C113:F113"/>
    <mergeCell ref="C115:F115"/>
    <mergeCell ref="C76:F76"/>
    <mergeCell ref="C77:F77"/>
    <mergeCell ref="C79:F79"/>
    <mergeCell ref="B80:F80"/>
    <mergeCell ref="B44:F44"/>
    <mergeCell ref="B45:F45"/>
    <mergeCell ref="C151:F151"/>
    <mergeCell ref="B152:F152"/>
    <mergeCell ref="C184:F184"/>
    <mergeCell ref="C185:F185"/>
    <mergeCell ref="C187:F187"/>
  </mergeCells>
  <phoneticPr fontId="2"/>
  <pageMargins left="0.59055118110236227" right="0" top="0.62992125984251968" bottom="0.51181102362204722" header="0.39370078740157483" footer="0.31496062992125984"/>
  <pageSetup paperSize="9" orientation="portrait" r:id="rId1"/>
  <headerFooter alignWithMargins="0">
    <oddHeader>&amp;R（&amp;P／&amp;N）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theme="5" tint="0.39997558519241921"/>
    <pageSetUpPr fitToPage="1"/>
  </sheetPr>
  <dimension ref="A1:AA765"/>
  <sheetViews>
    <sheetView showGridLines="0" topLeftCell="A16" zoomScale="70" zoomScaleNormal="70" workbookViewId="0">
      <selection activeCell="Z32" sqref="Z32"/>
    </sheetView>
  </sheetViews>
  <sheetFormatPr defaultRowHeight="17.25"/>
  <cols>
    <col min="1" max="2" width="4.625" style="4" customWidth="1"/>
    <col min="3" max="3" width="4.875" style="4" customWidth="1"/>
    <col min="4" max="4" width="23.375" style="4" customWidth="1"/>
    <col min="5" max="6" width="7.125" style="5" customWidth="1"/>
    <col min="7" max="8" width="6.625" style="4" customWidth="1"/>
    <col min="9" max="10" width="6.625" style="6" customWidth="1"/>
    <col min="11" max="12" width="7.125" style="5" customWidth="1"/>
    <col min="13" max="14" width="12.625" style="6" customWidth="1"/>
    <col min="15" max="16" width="6.75" style="6" customWidth="1"/>
    <col min="17" max="17" width="5.5" style="6" customWidth="1"/>
    <col min="18" max="18" width="8.5" style="6" customWidth="1"/>
    <col min="19" max="19" width="8.125" style="6" customWidth="1"/>
    <col min="20" max="20" width="6.125" style="6" customWidth="1"/>
    <col min="21" max="21" width="4.75" style="6" customWidth="1"/>
    <col min="22" max="22" width="3" style="6" customWidth="1"/>
    <col min="23" max="23" width="6.75" style="6" customWidth="1"/>
    <col min="24" max="25" width="2.125" style="4" customWidth="1"/>
    <col min="26" max="26" width="27.875" style="175" customWidth="1"/>
    <col min="27" max="27" width="98.75" style="4" customWidth="1"/>
    <col min="28" max="16384" width="9" style="4"/>
  </cols>
  <sheetData>
    <row r="1" spans="1:27" ht="20.100000000000001" customHeight="1">
      <c r="R1" s="4"/>
      <c r="S1" s="4"/>
      <c r="T1" s="20"/>
      <c r="U1" s="20"/>
      <c r="V1" s="20"/>
      <c r="W1" s="20"/>
      <c r="Z1" s="173" t="s">
        <v>106</v>
      </c>
      <c r="AA1" s="174" t="s">
        <v>115</v>
      </c>
    </row>
    <row r="2" spans="1:27" ht="20.100000000000001" customHeight="1">
      <c r="P2" s="416" t="s">
        <v>65</v>
      </c>
      <c r="Q2" s="416"/>
      <c r="R2" s="417" t="str">
        <f>【建設業】2頁以上用!H13</f>
        <v>施設ｿﾘｭｰｼｮﾝ本部　省エネＩＴｿﾘｭｰｼｮﾝ部</v>
      </c>
      <c r="S2" s="417"/>
      <c r="T2" s="417"/>
      <c r="U2" s="417"/>
      <c r="V2" s="417"/>
      <c r="W2" s="417"/>
      <c r="Z2" s="173" t="s">
        <v>107</v>
      </c>
      <c r="AA2" s="174" t="s">
        <v>116</v>
      </c>
    </row>
    <row r="3" spans="1:27" ht="20.100000000000001" customHeight="1">
      <c r="E3" s="418"/>
      <c r="F3" s="418"/>
      <c r="G3" s="418"/>
      <c r="H3" s="418"/>
      <c r="I3" s="418"/>
      <c r="J3" s="418"/>
      <c r="K3" s="418"/>
      <c r="L3" s="418"/>
      <c r="M3" s="418"/>
      <c r="N3" s="418"/>
      <c r="P3" s="419" t="s">
        <v>66</v>
      </c>
      <c r="Q3" s="419"/>
      <c r="R3" s="100"/>
      <c r="S3" s="354" t="str">
        <f>【建設業】2頁以上用!I15</f>
        <v>野々村　元靖</v>
      </c>
      <c r="T3" s="354"/>
      <c r="U3" s="354"/>
      <c r="V3" s="354"/>
      <c r="W3" s="354"/>
      <c r="Z3" s="173" t="s">
        <v>108</v>
      </c>
      <c r="AA3" s="174" t="s">
        <v>117</v>
      </c>
    </row>
    <row r="4" spans="1:27" ht="20.100000000000001" customHeight="1">
      <c r="E4" s="418"/>
      <c r="F4" s="418"/>
      <c r="G4" s="418"/>
      <c r="H4" s="418"/>
      <c r="I4" s="418"/>
      <c r="J4" s="418"/>
      <c r="K4" s="418"/>
      <c r="L4" s="418"/>
      <c r="M4" s="418"/>
      <c r="N4" s="418"/>
      <c r="O4" s="12"/>
      <c r="P4" s="419" t="s">
        <v>67</v>
      </c>
      <c r="Q4" s="419"/>
      <c r="R4" s="100"/>
      <c r="S4" s="31"/>
      <c r="T4" s="101" t="s">
        <v>82</v>
      </c>
      <c r="U4" s="101" t="s">
        <v>80</v>
      </c>
      <c r="V4" s="420" t="s">
        <v>81</v>
      </c>
      <c r="W4" s="420"/>
      <c r="Z4" s="173" t="s">
        <v>109</v>
      </c>
      <c r="AA4" s="174" t="s">
        <v>123</v>
      </c>
    </row>
    <row r="5" spans="1:27" ht="15" customHeight="1">
      <c r="A5" s="19"/>
      <c r="B5" s="1"/>
      <c r="C5" s="1"/>
      <c r="D5" s="1"/>
      <c r="E5" s="22"/>
      <c r="F5" s="22"/>
      <c r="G5" s="19"/>
      <c r="H5" s="19"/>
      <c r="I5" s="1"/>
      <c r="J5" s="1"/>
      <c r="K5" s="1"/>
      <c r="L5" s="1"/>
      <c r="M5" s="1"/>
      <c r="N5" s="1"/>
      <c r="O5" s="14"/>
      <c r="P5" s="14"/>
      <c r="Q5" s="12"/>
      <c r="Z5" s="173" t="s">
        <v>110</v>
      </c>
      <c r="AA5" s="174" t="s">
        <v>118</v>
      </c>
    </row>
    <row r="6" spans="1:27" ht="24.95" customHeight="1">
      <c r="A6" s="319" t="s">
        <v>36</v>
      </c>
      <c r="B6" s="411"/>
      <c r="C6" s="323"/>
      <c r="D6" s="412" t="str">
        <f>【建設業】2頁以上用!B6</f>
        <v>株式会社デンソー　</v>
      </c>
      <c r="E6" s="412"/>
      <c r="F6" s="412"/>
      <c r="P6" s="32"/>
      <c r="Q6" s="12"/>
      <c r="Z6" s="173" t="s">
        <v>111</v>
      </c>
      <c r="AA6" s="174" t="s">
        <v>124</v>
      </c>
    </row>
    <row r="7" spans="1:27" s="1" customFormat="1" ht="24.95" customHeight="1">
      <c r="A7" s="319" t="s">
        <v>17</v>
      </c>
      <c r="B7" s="411"/>
      <c r="C7" s="323"/>
      <c r="D7" s="413" t="s">
        <v>136</v>
      </c>
      <c r="E7" s="320"/>
      <c r="F7" s="320"/>
      <c r="P7" s="32"/>
      <c r="Q7" s="13"/>
      <c r="Z7" s="173" t="s">
        <v>112</v>
      </c>
      <c r="AA7" s="178" t="s">
        <v>125</v>
      </c>
    </row>
    <row r="8" spans="1:27" s="1" customFormat="1" ht="24.95" customHeight="1">
      <c r="A8" s="319" t="s">
        <v>18</v>
      </c>
      <c r="B8" s="411"/>
      <c r="C8" s="323"/>
      <c r="D8" s="413" t="s">
        <v>137</v>
      </c>
      <c r="E8" s="320"/>
      <c r="F8" s="320"/>
      <c r="P8" s="32"/>
      <c r="Q8" s="14"/>
      <c r="Z8" s="173" t="s">
        <v>121</v>
      </c>
      <c r="AA8" s="178" t="s">
        <v>126</v>
      </c>
    </row>
    <row r="9" spans="1:27" s="1" customFormat="1" ht="24.95" customHeight="1">
      <c r="A9" s="319" t="s">
        <v>19</v>
      </c>
      <c r="B9" s="411"/>
      <c r="C9" s="323"/>
      <c r="D9" s="413" t="s">
        <v>149</v>
      </c>
      <c r="E9" s="320"/>
      <c r="F9" s="320"/>
      <c r="P9" s="32"/>
      <c r="Q9" s="14"/>
      <c r="Z9" s="173" t="s">
        <v>122</v>
      </c>
      <c r="AA9" s="178" t="s">
        <v>127</v>
      </c>
    </row>
    <row r="10" spans="1:27" s="1" customFormat="1" ht="15" customHeight="1">
      <c r="A10" s="24"/>
      <c r="B10" s="24"/>
      <c r="C10" s="24"/>
      <c r="D10" s="17"/>
      <c r="E10" s="26"/>
      <c r="F10" s="17"/>
      <c r="H10" s="421"/>
      <c r="I10" s="421"/>
      <c r="J10" s="102"/>
      <c r="K10" s="102"/>
      <c r="L10" s="102"/>
      <c r="M10" s="102"/>
      <c r="N10" s="102"/>
      <c r="O10" s="422" t="str">
        <f>IF(N55&gt;4629629,"【注意】税込500万以上は建設業許可が必要です！許可業種であることを確認の上承認下さい！！","")</f>
        <v>【注意】税込500万以上は建設業許可が必要です！許可業種であることを確認の上承認下さい！！</v>
      </c>
      <c r="P10" s="422"/>
      <c r="Q10" s="422"/>
      <c r="R10" s="422"/>
      <c r="S10" s="422"/>
      <c r="T10" s="422"/>
      <c r="U10" s="422"/>
      <c r="V10" s="422"/>
      <c r="W10" s="422"/>
      <c r="Z10" s="173" t="s">
        <v>113</v>
      </c>
      <c r="AA10" s="174" t="s">
        <v>119</v>
      </c>
    </row>
    <row r="11" spans="1:27" s="1" customFormat="1" ht="26.1" customHeight="1">
      <c r="A11" s="318" t="s">
        <v>47</v>
      </c>
      <c r="B11" s="318"/>
      <c r="C11" s="318"/>
      <c r="D11" s="414"/>
      <c r="E11" s="414"/>
      <c r="F11" s="415"/>
      <c r="H11" s="321" t="s">
        <v>95</v>
      </c>
      <c r="I11" s="322"/>
      <c r="J11" s="328" t="str">
        <f>【建設業】2頁以上用!J5</f>
        <v>FR18062401N</v>
      </c>
      <c r="K11" s="326"/>
      <c r="L11" s="326"/>
      <c r="M11" s="326"/>
      <c r="N11" s="327"/>
      <c r="O11" s="422"/>
      <c r="P11" s="422"/>
      <c r="Q11" s="422"/>
      <c r="R11" s="422"/>
      <c r="S11" s="422"/>
      <c r="T11" s="422"/>
      <c r="U11" s="422"/>
      <c r="V11" s="422"/>
      <c r="W11" s="422"/>
      <c r="Z11" s="173" t="s">
        <v>114</v>
      </c>
      <c r="AA11" s="174" t="s">
        <v>120</v>
      </c>
    </row>
    <row r="12" spans="1:27" s="1" customFormat="1" ht="26.1" customHeight="1">
      <c r="A12" s="318" t="s">
        <v>52</v>
      </c>
      <c r="B12" s="318"/>
      <c r="C12" s="319"/>
      <c r="D12" s="320"/>
      <c r="E12" s="320"/>
      <c r="F12" s="320"/>
      <c r="H12" s="321" t="s">
        <v>63</v>
      </c>
      <c r="I12" s="322"/>
      <c r="J12" s="328" t="str">
        <f>【建設業】2頁以上用!D11</f>
        <v>善明ＤＥＣＳ更新工事（Ⅰ期Step1　ﾊｰﾄﾞ費）</v>
      </c>
      <c r="K12" s="326"/>
      <c r="L12" s="326"/>
      <c r="M12" s="326"/>
      <c r="N12" s="327"/>
      <c r="O12" s="99"/>
      <c r="P12" s="430" t="str">
        <f>IF(N55&lt;4629629,"",IF(I59="","",IF(N55&gt;4629629,I59)))</f>
        <v/>
      </c>
      <c r="Q12" s="430"/>
      <c r="R12" s="430"/>
      <c r="S12" s="430"/>
      <c r="T12" s="430"/>
      <c r="U12" s="430"/>
      <c r="V12" s="430"/>
      <c r="W12" s="430"/>
      <c r="Z12" s="175"/>
    </row>
    <row r="13" spans="1:27" s="1" customFormat="1" ht="26.1" customHeight="1">
      <c r="A13" s="318" t="s">
        <v>53</v>
      </c>
      <c r="B13" s="318"/>
      <c r="C13" s="319"/>
      <c r="D13" s="320"/>
      <c r="E13" s="320"/>
      <c r="F13" s="320"/>
      <c r="H13" s="319" t="s">
        <v>98</v>
      </c>
      <c r="I13" s="323"/>
      <c r="J13" s="328" t="str">
        <f>【建設業】2頁以上用!D13</f>
        <v>善明製作所</v>
      </c>
      <c r="K13" s="326"/>
      <c r="L13" s="326"/>
      <c r="M13" s="326"/>
      <c r="N13" s="327"/>
      <c r="O13" s="99"/>
      <c r="Q13" s="23"/>
      <c r="R13" s="23"/>
      <c r="S13" s="23"/>
      <c r="T13" s="23"/>
      <c r="Z13" s="175"/>
    </row>
    <row r="14" spans="1:27" s="1" customFormat="1" ht="26.1" customHeight="1">
      <c r="A14" s="318" t="s">
        <v>37</v>
      </c>
      <c r="B14" s="318"/>
      <c r="C14" s="319"/>
      <c r="D14" s="324"/>
      <c r="E14" s="316"/>
      <c r="F14" s="107" t="s">
        <v>68</v>
      </c>
      <c r="H14" s="319" t="s">
        <v>76</v>
      </c>
      <c r="I14" s="323"/>
      <c r="J14" s="325">
        <f>【建設業】2頁以上用!D15</f>
        <v>43738</v>
      </c>
      <c r="K14" s="326"/>
      <c r="L14" s="326"/>
      <c r="M14" s="326"/>
      <c r="N14" s="327"/>
      <c r="O14" s="99"/>
      <c r="Q14" s="23"/>
      <c r="R14" s="23"/>
      <c r="S14" s="23"/>
      <c r="T14" s="23"/>
      <c r="U14" s="23"/>
      <c r="Z14" s="175"/>
    </row>
    <row r="15" spans="1:27" s="1" customFormat="1" ht="26.1" customHeight="1">
      <c r="A15" s="318" t="s">
        <v>38</v>
      </c>
      <c r="B15" s="318"/>
      <c r="C15" s="319"/>
      <c r="D15" s="106"/>
      <c r="E15" s="108" t="s">
        <v>68</v>
      </c>
      <c r="F15" s="33" t="str">
        <f>IF(ISERROR(D15/D14)," ",D15/D14)</f>
        <v xml:space="preserve"> </v>
      </c>
      <c r="H15" s="319" t="s">
        <v>97</v>
      </c>
      <c r="I15" s="323"/>
      <c r="J15" s="325"/>
      <c r="K15" s="326"/>
      <c r="L15" s="326"/>
      <c r="M15" s="326"/>
      <c r="N15" s="327"/>
      <c r="O15" s="24"/>
      <c r="Q15" s="23"/>
      <c r="R15" s="23"/>
      <c r="S15" s="23"/>
      <c r="T15" s="23"/>
      <c r="X15" s="18"/>
      <c r="Z15" s="175"/>
    </row>
    <row r="16" spans="1:27" s="8" customFormat="1" ht="15" customHeight="1" thickBot="1">
      <c r="E16" s="2"/>
      <c r="F16" s="2"/>
      <c r="G16" s="2"/>
      <c r="H16" s="2"/>
      <c r="Q16" s="2"/>
      <c r="R16" s="2"/>
      <c r="S16" s="2"/>
      <c r="T16" s="423"/>
      <c r="U16" s="423"/>
      <c r="V16" s="423"/>
      <c r="W16" s="423"/>
      <c r="X16" s="18"/>
      <c r="Z16" s="175"/>
    </row>
    <row r="17" spans="1:26" s="8" customFormat="1" ht="32.1" customHeight="1">
      <c r="A17" s="289" t="s">
        <v>20</v>
      </c>
      <c r="B17" s="290"/>
      <c r="C17" s="292" t="s">
        <v>77</v>
      </c>
      <c r="D17" s="292" t="s">
        <v>21</v>
      </c>
      <c r="E17" s="295" t="s">
        <v>51</v>
      </c>
      <c r="F17" s="296"/>
      <c r="G17" s="296"/>
      <c r="H17" s="296"/>
      <c r="I17" s="296"/>
      <c r="J17" s="296"/>
      <c r="K17" s="297" t="s">
        <v>50</v>
      </c>
      <c r="L17" s="298"/>
      <c r="M17" s="298"/>
      <c r="N17" s="299"/>
      <c r="O17" s="426" t="s">
        <v>43</v>
      </c>
      <c r="P17" s="296"/>
      <c r="Q17" s="296"/>
      <c r="R17" s="425"/>
      <c r="S17" s="296" t="s">
        <v>74</v>
      </c>
      <c r="T17" s="296"/>
      <c r="U17" s="296"/>
      <c r="V17" s="296"/>
      <c r="W17" s="425"/>
      <c r="Z17" s="175"/>
    </row>
    <row r="18" spans="1:26" s="8" customFormat="1" ht="32.1" customHeight="1" thickBot="1">
      <c r="A18" s="291"/>
      <c r="B18" s="291"/>
      <c r="C18" s="293"/>
      <c r="D18" s="294"/>
      <c r="E18" s="28" t="s">
        <v>12</v>
      </c>
      <c r="F18" s="29" t="s">
        <v>13</v>
      </c>
      <c r="G18" s="300" t="s">
        <v>14</v>
      </c>
      <c r="H18" s="301"/>
      <c r="I18" s="302" t="s">
        <v>45</v>
      </c>
      <c r="J18" s="303"/>
      <c r="K18" s="86" t="s">
        <v>12</v>
      </c>
      <c r="L18" s="87" t="s">
        <v>13</v>
      </c>
      <c r="M18" s="88" t="s">
        <v>14</v>
      </c>
      <c r="N18" s="89" t="s">
        <v>45</v>
      </c>
      <c r="O18" s="304" t="s">
        <v>45</v>
      </c>
      <c r="P18" s="304"/>
      <c r="Q18" s="305"/>
      <c r="R18" s="29" t="s">
        <v>70</v>
      </c>
      <c r="S18" s="424" t="s">
        <v>75</v>
      </c>
      <c r="T18" s="304"/>
      <c r="U18" s="304"/>
      <c r="V18" s="304"/>
      <c r="W18" s="305"/>
      <c r="Z18" s="175"/>
    </row>
    <row r="19" spans="1:26" s="8" customFormat="1" ht="32.1" customHeight="1" thickTop="1">
      <c r="A19" s="283" t="s">
        <v>22</v>
      </c>
      <c r="B19" s="284" t="s">
        <v>23</v>
      </c>
      <c r="C19" s="41">
        <v>1</v>
      </c>
      <c r="D19" s="34" t="s">
        <v>138</v>
      </c>
      <c r="E19" s="35">
        <v>100</v>
      </c>
      <c r="F19" s="36" t="s">
        <v>24</v>
      </c>
      <c r="G19" s="285">
        <v>6300</v>
      </c>
      <c r="H19" s="286"/>
      <c r="I19" s="287">
        <f t="shared" ref="I19:I24" si="0">E19*G19</f>
        <v>630000</v>
      </c>
      <c r="J19" s="288"/>
      <c r="K19" s="38">
        <v>100</v>
      </c>
      <c r="L19" s="36" t="s">
        <v>152</v>
      </c>
      <c r="M19" s="39">
        <v>7750</v>
      </c>
      <c r="N19" s="40">
        <f t="shared" ref="N19:N24" si="1">K19*M19</f>
        <v>775000</v>
      </c>
      <c r="O19" s="308">
        <f t="shared" ref="O19:O24" si="2">N19-I19</f>
        <v>145000</v>
      </c>
      <c r="P19" s="309"/>
      <c r="Q19" s="310"/>
      <c r="R19" s="95">
        <f>IF(ISERROR(O19/N19)," ",O19/N19)</f>
        <v>0.18709677419354839</v>
      </c>
      <c r="S19" s="427"/>
      <c r="T19" s="428"/>
      <c r="U19" s="428"/>
      <c r="V19" s="428"/>
      <c r="W19" s="429"/>
      <c r="Z19" s="175">
        <v>56</v>
      </c>
    </row>
    <row r="20" spans="1:26" s="8" customFormat="1" ht="32.1" customHeight="1">
      <c r="A20" s="283"/>
      <c r="B20" s="284"/>
      <c r="C20" s="41">
        <v>2</v>
      </c>
      <c r="D20" s="42" t="s">
        <v>139</v>
      </c>
      <c r="E20" s="43">
        <v>180</v>
      </c>
      <c r="F20" s="36" t="s">
        <v>24</v>
      </c>
      <c r="G20" s="311">
        <v>6300</v>
      </c>
      <c r="H20" s="312"/>
      <c r="I20" s="306">
        <f t="shared" si="0"/>
        <v>1134000</v>
      </c>
      <c r="J20" s="307"/>
      <c r="K20" s="38">
        <v>180</v>
      </c>
      <c r="L20" s="36" t="s">
        <v>152</v>
      </c>
      <c r="M20" s="39">
        <v>7750</v>
      </c>
      <c r="N20" s="40">
        <f t="shared" si="1"/>
        <v>1395000</v>
      </c>
      <c r="O20" s="308">
        <f t="shared" si="2"/>
        <v>261000</v>
      </c>
      <c r="P20" s="309"/>
      <c r="Q20" s="310"/>
      <c r="R20" s="92">
        <f t="shared" ref="R20:R44" si="3">IF(ISERROR(O20/N20)," ",O20/N20)</f>
        <v>0.18709677419354839</v>
      </c>
      <c r="S20" s="315"/>
      <c r="T20" s="316"/>
      <c r="U20" s="316"/>
      <c r="V20" s="316"/>
      <c r="W20" s="317"/>
      <c r="Z20" s="175">
        <v>30</v>
      </c>
    </row>
    <row r="21" spans="1:26" s="8" customFormat="1" ht="32.1" customHeight="1">
      <c r="A21" s="283"/>
      <c r="B21" s="284"/>
      <c r="C21" s="41">
        <v>3</v>
      </c>
      <c r="D21" s="42" t="s">
        <v>69</v>
      </c>
      <c r="E21" s="43">
        <v>153</v>
      </c>
      <c r="F21" s="36" t="s">
        <v>24</v>
      </c>
      <c r="G21" s="311">
        <v>6300</v>
      </c>
      <c r="H21" s="312"/>
      <c r="I21" s="306">
        <f t="shared" si="0"/>
        <v>963900</v>
      </c>
      <c r="J21" s="307"/>
      <c r="K21" s="38">
        <v>153</v>
      </c>
      <c r="L21" s="36" t="s">
        <v>152</v>
      </c>
      <c r="M21" s="39">
        <v>7750</v>
      </c>
      <c r="N21" s="40">
        <f t="shared" si="1"/>
        <v>1185750</v>
      </c>
      <c r="O21" s="308">
        <f t="shared" si="2"/>
        <v>221850</v>
      </c>
      <c r="P21" s="309"/>
      <c r="Q21" s="310"/>
      <c r="R21" s="92">
        <f t="shared" si="3"/>
        <v>0.18709677419354839</v>
      </c>
      <c r="S21" s="181"/>
      <c r="T21" s="180"/>
      <c r="U21" s="180"/>
      <c r="V21" s="180"/>
      <c r="W21" s="182"/>
      <c r="Z21" s="175">
        <v>210</v>
      </c>
    </row>
    <row r="22" spans="1:26" s="8" customFormat="1" ht="32.1" customHeight="1">
      <c r="A22" s="283"/>
      <c r="B22" s="284"/>
      <c r="C22" s="41">
        <v>4</v>
      </c>
      <c r="D22" s="42" t="s">
        <v>140</v>
      </c>
      <c r="E22" s="43">
        <v>160</v>
      </c>
      <c r="F22" s="36" t="s">
        <v>24</v>
      </c>
      <c r="G22" s="311">
        <v>6300</v>
      </c>
      <c r="H22" s="312"/>
      <c r="I22" s="338">
        <f t="shared" si="0"/>
        <v>1008000</v>
      </c>
      <c r="J22" s="339"/>
      <c r="K22" s="38">
        <v>160</v>
      </c>
      <c r="L22" s="36" t="s">
        <v>152</v>
      </c>
      <c r="M22" s="39">
        <v>7750</v>
      </c>
      <c r="N22" s="40">
        <f t="shared" si="1"/>
        <v>1240000</v>
      </c>
      <c r="O22" s="308">
        <f t="shared" si="2"/>
        <v>232000</v>
      </c>
      <c r="P22" s="309"/>
      <c r="Q22" s="310"/>
      <c r="R22" s="92">
        <f t="shared" si="3"/>
        <v>0.18709677419354839</v>
      </c>
      <c r="S22" s="315"/>
      <c r="T22" s="316"/>
      <c r="U22" s="316"/>
      <c r="V22" s="316"/>
      <c r="W22" s="317"/>
      <c r="Z22" s="175">
        <v>80</v>
      </c>
    </row>
    <row r="23" spans="1:26" s="8" customFormat="1" ht="32.1" customHeight="1">
      <c r="A23" s="283"/>
      <c r="B23" s="284"/>
      <c r="C23" s="41">
        <v>5</v>
      </c>
      <c r="D23" s="44" t="s">
        <v>141</v>
      </c>
      <c r="E23" s="43">
        <v>70</v>
      </c>
      <c r="F23" s="36" t="s">
        <v>24</v>
      </c>
      <c r="G23" s="311">
        <v>6300</v>
      </c>
      <c r="H23" s="312"/>
      <c r="I23" s="338">
        <f t="shared" si="0"/>
        <v>441000</v>
      </c>
      <c r="J23" s="339"/>
      <c r="K23" s="38">
        <v>70</v>
      </c>
      <c r="L23" s="36" t="s">
        <v>152</v>
      </c>
      <c r="M23" s="39">
        <v>7750</v>
      </c>
      <c r="N23" s="40">
        <f t="shared" si="1"/>
        <v>542500</v>
      </c>
      <c r="O23" s="308">
        <f t="shared" si="2"/>
        <v>101500</v>
      </c>
      <c r="P23" s="309"/>
      <c r="Q23" s="310"/>
      <c r="R23" s="94">
        <f t="shared" si="3"/>
        <v>0.18709677419354839</v>
      </c>
      <c r="S23" s="315"/>
      <c r="T23" s="316"/>
      <c r="U23" s="316"/>
      <c r="V23" s="316"/>
      <c r="W23" s="317"/>
      <c r="Z23" s="175">
        <v>70</v>
      </c>
    </row>
    <row r="24" spans="1:26" s="8" customFormat="1" ht="32.1" customHeight="1">
      <c r="A24" s="283"/>
      <c r="B24" s="284"/>
      <c r="C24" s="41"/>
      <c r="D24" s="44"/>
      <c r="E24" s="43"/>
      <c r="F24" s="36"/>
      <c r="G24" s="311"/>
      <c r="H24" s="312"/>
      <c r="I24" s="338">
        <f t="shared" si="0"/>
        <v>0</v>
      </c>
      <c r="J24" s="339"/>
      <c r="K24" s="38"/>
      <c r="L24" s="36"/>
      <c r="M24" s="39"/>
      <c r="N24" s="40">
        <f t="shared" si="1"/>
        <v>0</v>
      </c>
      <c r="O24" s="308">
        <f t="shared" si="2"/>
        <v>0</v>
      </c>
      <c r="P24" s="309"/>
      <c r="Q24" s="310"/>
      <c r="R24" s="95" t="str">
        <f t="shared" si="3"/>
        <v xml:space="preserve"> </v>
      </c>
      <c r="S24" s="315"/>
      <c r="T24" s="316"/>
      <c r="U24" s="316"/>
      <c r="V24" s="316"/>
      <c r="W24" s="317"/>
      <c r="Z24" s="175">
        <v>20</v>
      </c>
    </row>
    <row r="25" spans="1:26" s="8" customFormat="1" ht="32.1" customHeight="1">
      <c r="A25" s="283"/>
      <c r="B25" s="284"/>
      <c r="C25" s="330" t="s">
        <v>54</v>
      </c>
      <c r="D25" s="332"/>
      <c r="E25" s="45">
        <f>SUM(E19:E24)</f>
        <v>663</v>
      </c>
      <c r="F25" s="46" t="s">
        <v>71</v>
      </c>
      <c r="G25" s="340" t="s">
        <v>72</v>
      </c>
      <c r="H25" s="331"/>
      <c r="I25" s="341">
        <f>SUM(I19:J24)</f>
        <v>4176900</v>
      </c>
      <c r="J25" s="342"/>
      <c r="K25" s="48">
        <f>SUM(K19:K24)</f>
        <v>663</v>
      </c>
      <c r="L25" s="46" t="s">
        <v>71</v>
      </c>
      <c r="M25" s="47" t="s">
        <v>72</v>
      </c>
      <c r="N25" s="49">
        <f>SUM(N19:N24)</f>
        <v>5138250</v>
      </c>
      <c r="O25" s="333">
        <f>SUM(O19:Q24)</f>
        <v>961350</v>
      </c>
      <c r="P25" s="333"/>
      <c r="Q25" s="334"/>
      <c r="R25" s="93">
        <f t="shared" si="3"/>
        <v>0.18709677419354839</v>
      </c>
      <c r="S25" s="335"/>
      <c r="T25" s="336"/>
      <c r="U25" s="336"/>
      <c r="V25" s="336"/>
      <c r="W25" s="337"/>
      <c r="Z25" s="175"/>
    </row>
    <row r="26" spans="1:26" s="8" customFormat="1" ht="32.1" customHeight="1">
      <c r="A26" s="283"/>
      <c r="B26" s="329" t="s">
        <v>25</v>
      </c>
      <c r="C26" s="41">
        <v>1</v>
      </c>
      <c r="D26" s="50" t="s">
        <v>142</v>
      </c>
      <c r="E26" s="51">
        <v>1</v>
      </c>
      <c r="F26" s="52" t="s">
        <v>132</v>
      </c>
      <c r="G26" s="311">
        <f>((33269090+1182000)*0.95)-10000000</f>
        <v>22728535.5</v>
      </c>
      <c r="H26" s="312"/>
      <c r="I26" s="306">
        <f>E26*G26</f>
        <v>22728535.5</v>
      </c>
      <c r="J26" s="307"/>
      <c r="K26" s="53">
        <v>1</v>
      </c>
      <c r="L26" s="52" t="s">
        <v>132</v>
      </c>
      <c r="M26" s="39">
        <v>22728536</v>
      </c>
      <c r="N26" s="40">
        <f>K26*M26</f>
        <v>22728536</v>
      </c>
      <c r="O26" s="308">
        <v>0</v>
      </c>
      <c r="P26" s="309"/>
      <c r="Q26" s="310"/>
      <c r="R26" s="92">
        <f>IF(ISERROR(O26/N26)," ",O26/N26)</f>
        <v>0</v>
      </c>
      <c r="S26" s="277" t="s">
        <v>157</v>
      </c>
      <c r="T26" s="278"/>
      <c r="U26" s="278"/>
      <c r="V26" s="278"/>
      <c r="W26" s="279"/>
      <c r="Z26" s="39">
        <v>33817139</v>
      </c>
    </row>
    <row r="27" spans="1:26" s="8" customFormat="1" ht="32.1" customHeight="1">
      <c r="A27" s="283"/>
      <c r="B27" s="284"/>
      <c r="C27" s="41">
        <v>2</v>
      </c>
      <c r="D27" s="185" t="s">
        <v>159</v>
      </c>
      <c r="E27" s="51">
        <v>1</v>
      </c>
      <c r="F27" s="52" t="s">
        <v>132</v>
      </c>
      <c r="G27" s="311">
        <v>300000</v>
      </c>
      <c r="H27" s="312"/>
      <c r="I27" s="338">
        <f>E27*G27</f>
        <v>300000</v>
      </c>
      <c r="J27" s="339"/>
      <c r="K27" s="53">
        <v>1</v>
      </c>
      <c r="L27" s="52" t="s">
        <v>132</v>
      </c>
      <c r="M27" s="39">
        <v>300000</v>
      </c>
      <c r="N27" s="40">
        <f>K27*M27</f>
        <v>300000</v>
      </c>
      <c r="O27" s="309">
        <f>N27-I27</f>
        <v>0</v>
      </c>
      <c r="P27" s="309"/>
      <c r="Q27" s="310"/>
      <c r="R27" s="94">
        <f>IF(ISERROR(O27/N27)," ",O27/N27)</f>
        <v>0</v>
      </c>
      <c r="S27" s="277" t="s">
        <v>160</v>
      </c>
      <c r="T27" s="278"/>
      <c r="U27" s="278"/>
      <c r="V27" s="278"/>
      <c r="W27" s="279"/>
      <c r="Z27" s="175"/>
    </row>
    <row r="28" spans="1:26" s="8" customFormat="1" ht="32.1" customHeight="1">
      <c r="A28" s="283"/>
      <c r="B28" s="284"/>
      <c r="C28" s="330" t="s">
        <v>55</v>
      </c>
      <c r="D28" s="331"/>
      <c r="E28" s="56" t="s">
        <v>83</v>
      </c>
      <c r="F28" s="55" t="s">
        <v>83</v>
      </c>
      <c r="G28" s="340" t="s">
        <v>72</v>
      </c>
      <c r="H28" s="331"/>
      <c r="I28" s="341">
        <f>SUM(I26:J27)</f>
        <v>23028535.5</v>
      </c>
      <c r="J28" s="342"/>
      <c r="K28" s="57" t="s">
        <v>83</v>
      </c>
      <c r="L28" s="55" t="s">
        <v>83</v>
      </c>
      <c r="M28" s="47" t="s">
        <v>83</v>
      </c>
      <c r="N28" s="49">
        <f>SUM(N26:N27)</f>
        <v>23028536</v>
      </c>
      <c r="O28" s="333">
        <f>SUM(O26:Q27)</f>
        <v>0</v>
      </c>
      <c r="P28" s="333"/>
      <c r="Q28" s="334"/>
      <c r="R28" s="98">
        <f t="shared" si="3"/>
        <v>0</v>
      </c>
      <c r="S28" s="343"/>
      <c r="T28" s="344"/>
      <c r="U28" s="344"/>
      <c r="V28" s="344"/>
      <c r="W28" s="345"/>
      <c r="Z28" s="175">
        <v>33269090</v>
      </c>
    </row>
    <row r="29" spans="1:26" s="8" customFormat="1" ht="32.1" customHeight="1">
      <c r="A29" s="283"/>
      <c r="B29" s="329" t="s">
        <v>26</v>
      </c>
      <c r="C29" s="41">
        <v>1</v>
      </c>
      <c r="D29" s="50" t="s">
        <v>143</v>
      </c>
      <c r="E29" s="51">
        <v>2</v>
      </c>
      <c r="F29" s="52" t="s">
        <v>132</v>
      </c>
      <c r="G29" s="311">
        <v>90000</v>
      </c>
      <c r="H29" s="312"/>
      <c r="I29" s="306">
        <f t="shared" ref="I29:I41" si="4">E29*G29</f>
        <v>180000</v>
      </c>
      <c r="J29" s="307"/>
      <c r="K29" s="51">
        <v>2</v>
      </c>
      <c r="L29" s="52" t="s">
        <v>132</v>
      </c>
      <c r="M29" s="39">
        <v>90000</v>
      </c>
      <c r="N29" s="40">
        <f t="shared" ref="N29:N41" si="5">K29*M29</f>
        <v>180000</v>
      </c>
      <c r="O29" s="308">
        <f>N29-I29</f>
        <v>0</v>
      </c>
      <c r="P29" s="309"/>
      <c r="Q29" s="310"/>
      <c r="R29" s="94">
        <f t="shared" si="3"/>
        <v>0</v>
      </c>
      <c r="S29" s="280"/>
      <c r="T29" s="281"/>
      <c r="U29" s="281"/>
      <c r="V29" s="281"/>
      <c r="W29" s="282"/>
      <c r="Z29" s="175">
        <v>25122860</v>
      </c>
    </row>
    <row r="30" spans="1:26" s="8" customFormat="1" ht="32.1" customHeight="1">
      <c r="A30" s="283"/>
      <c r="B30" s="284"/>
      <c r="C30" s="41">
        <v>2</v>
      </c>
      <c r="D30" s="54" t="s">
        <v>144</v>
      </c>
      <c r="E30" s="51">
        <v>1</v>
      </c>
      <c r="F30" s="52" t="s">
        <v>132</v>
      </c>
      <c r="G30" s="311">
        <v>1050000</v>
      </c>
      <c r="H30" s="312"/>
      <c r="I30" s="306">
        <f t="shared" si="4"/>
        <v>1050000</v>
      </c>
      <c r="J30" s="307"/>
      <c r="K30" s="51">
        <v>1</v>
      </c>
      <c r="L30" s="52" t="s">
        <v>132</v>
      </c>
      <c r="M30" s="39">
        <v>1050000</v>
      </c>
      <c r="N30" s="40">
        <f t="shared" si="5"/>
        <v>1050000</v>
      </c>
      <c r="O30" s="308">
        <f t="shared" ref="O30:O41" si="6">N30-I30</f>
        <v>0</v>
      </c>
      <c r="P30" s="309"/>
      <c r="Q30" s="310"/>
      <c r="R30" s="94">
        <f t="shared" si="3"/>
        <v>0</v>
      </c>
      <c r="S30" s="280"/>
      <c r="T30" s="281"/>
      <c r="U30" s="281"/>
      <c r="V30" s="281"/>
      <c r="W30" s="282"/>
      <c r="Z30" s="175"/>
    </row>
    <row r="31" spans="1:26" s="8" customFormat="1" ht="32.1" customHeight="1">
      <c r="A31" s="283"/>
      <c r="B31" s="284"/>
      <c r="C31" s="41">
        <v>3</v>
      </c>
      <c r="D31" s="54" t="s">
        <v>145</v>
      </c>
      <c r="E31" s="51">
        <v>1</v>
      </c>
      <c r="F31" s="52" t="s">
        <v>132</v>
      </c>
      <c r="G31" s="311">
        <v>528000</v>
      </c>
      <c r="H31" s="312"/>
      <c r="I31" s="306">
        <f t="shared" si="4"/>
        <v>528000</v>
      </c>
      <c r="J31" s="307"/>
      <c r="K31" s="51">
        <v>1</v>
      </c>
      <c r="L31" s="52" t="s">
        <v>132</v>
      </c>
      <c r="M31" s="39">
        <v>528000</v>
      </c>
      <c r="N31" s="40">
        <f t="shared" si="5"/>
        <v>528000</v>
      </c>
      <c r="O31" s="308">
        <f t="shared" si="6"/>
        <v>0</v>
      </c>
      <c r="P31" s="309"/>
      <c r="Q31" s="310"/>
      <c r="R31" s="94">
        <f t="shared" si="3"/>
        <v>0</v>
      </c>
      <c r="S31" s="280"/>
      <c r="T31" s="281"/>
      <c r="U31" s="281"/>
      <c r="V31" s="281"/>
      <c r="W31" s="282"/>
      <c r="Z31" s="175"/>
    </row>
    <row r="32" spans="1:26" s="8" customFormat="1" ht="32.1" customHeight="1">
      <c r="A32" s="283"/>
      <c r="B32" s="284"/>
      <c r="C32" s="41">
        <v>4</v>
      </c>
      <c r="D32" s="54" t="s">
        <v>146</v>
      </c>
      <c r="E32" s="51">
        <v>3</v>
      </c>
      <c r="F32" s="52" t="s">
        <v>148</v>
      </c>
      <c r="G32" s="311">
        <v>29000</v>
      </c>
      <c r="H32" s="312"/>
      <c r="I32" s="306">
        <f t="shared" ref="I32:I37" si="7">E32*G32</f>
        <v>87000</v>
      </c>
      <c r="J32" s="307"/>
      <c r="K32" s="51">
        <v>3</v>
      </c>
      <c r="L32" s="52" t="s">
        <v>148</v>
      </c>
      <c r="M32" s="39">
        <v>29000</v>
      </c>
      <c r="N32" s="40">
        <f t="shared" ref="N32:N37" si="8">K32*M32</f>
        <v>87000</v>
      </c>
      <c r="O32" s="308">
        <f>N32-I32</f>
        <v>0</v>
      </c>
      <c r="P32" s="309"/>
      <c r="Q32" s="310"/>
      <c r="R32" s="94">
        <f t="shared" si="3"/>
        <v>0</v>
      </c>
      <c r="S32" s="183"/>
      <c r="T32" s="184"/>
      <c r="U32" s="184"/>
      <c r="V32" s="184"/>
      <c r="W32" s="185"/>
      <c r="Z32" s="175"/>
    </row>
    <row r="33" spans="1:26" s="8" customFormat="1" ht="32.1" customHeight="1">
      <c r="A33" s="283"/>
      <c r="B33" s="284"/>
      <c r="C33" s="41">
        <v>5</v>
      </c>
      <c r="D33" s="54" t="s">
        <v>147</v>
      </c>
      <c r="E33" s="51">
        <v>1</v>
      </c>
      <c r="F33" s="52" t="s">
        <v>132</v>
      </c>
      <c r="G33" s="311">
        <v>860000</v>
      </c>
      <c r="H33" s="312"/>
      <c r="I33" s="306">
        <f t="shared" si="7"/>
        <v>860000</v>
      </c>
      <c r="J33" s="307"/>
      <c r="K33" s="51">
        <v>1</v>
      </c>
      <c r="L33" s="52" t="s">
        <v>132</v>
      </c>
      <c r="M33" s="39">
        <v>860000</v>
      </c>
      <c r="N33" s="40">
        <f t="shared" si="8"/>
        <v>860000</v>
      </c>
      <c r="O33" s="308">
        <f>N33-I33</f>
        <v>0</v>
      </c>
      <c r="P33" s="309"/>
      <c r="Q33" s="310"/>
      <c r="R33" s="94">
        <f t="shared" si="3"/>
        <v>0</v>
      </c>
      <c r="S33" s="183"/>
      <c r="T33" s="184"/>
      <c r="U33" s="184"/>
      <c r="V33" s="184"/>
      <c r="W33" s="185"/>
      <c r="Z33" s="175"/>
    </row>
    <row r="34" spans="1:26" s="8" customFormat="1" ht="32.1" customHeight="1">
      <c r="A34" s="283"/>
      <c r="B34" s="284"/>
      <c r="C34" s="41"/>
      <c r="D34" s="50"/>
      <c r="E34" s="51"/>
      <c r="F34" s="52"/>
      <c r="G34" s="311"/>
      <c r="H34" s="312"/>
      <c r="I34" s="306">
        <f t="shared" si="7"/>
        <v>0</v>
      </c>
      <c r="J34" s="307"/>
      <c r="K34" s="51"/>
      <c r="L34" s="52"/>
      <c r="M34" s="39"/>
      <c r="N34" s="40">
        <f t="shared" si="8"/>
        <v>0</v>
      </c>
      <c r="O34" s="308">
        <f>N34-I34</f>
        <v>0</v>
      </c>
      <c r="P34" s="309"/>
      <c r="Q34" s="310"/>
      <c r="R34" s="94" t="str">
        <f t="shared" si="3"/>
        <v xml:space="preserve"> </v>
      </c>
      <c r="S34" s="183"/>
      <c r="T34" s="184"/>
      <c r="U34" s="184"/>
      <c r="V34" s="184"/>
      <c r="W34" s="185"/>
      <c r="Z34" s="175"/>
    </row>
    <row r="35" spans="1:26" s="8" customFormat="1" ht="32.1" customHeight="1">
      <c r="A35" s="283"/>
      <c r="B35" s="284"/>
      <c r="C35" s="41"/>
      <c r="D35" s="185"/>
      <c r="E35" s="51"/>
      <c r="F35" s="52"/>
      <c r="G35" s="311"/>
      <c r="H35" s="312"/>
      <c r="I35" s="306">
        <f t="shared" si="7"/>
        <v>0</v>
      </c>
      <c r="J35" s="307"/>
      <c r="K35" s="51"/>
      <c r="L35" s="52"/>
      <c r="M35" s="39"/>
      <c r="N35" s="40">
        <f t="shared" si="8"/>
        <v>0</v>
      </c>
      <c r="O35" s="308">
        <f t="shared" ref="O35:O37" si="9">N35-I35</f>
        <v>0</v>
      </c>
      <c r="P35" s="309"/>
      <c r="Q35" s="310"/>
      <c r="R35" s="94" t="str">
        <f t="shared" si="3"/>
        <v xml:space="preserve"> </v>
      </c>
      <c r="S35" s="183"/>
      <c r="T35" s="184"/>
      <c r="U35" s="184"/>
      <c r="V35" s="184"/>
      <c r="W35" s="185"/>
      <c r="Z35" s="175"/>
    </row>
    <row r="36" spans="1:26" s="8" customFormat="1" ht="32.1" customHeight="1">
      <c r="A36" s="283"/>
      <c r="B36" s="284"/>
      <c r="C36" s="41"/>
      <c r="D36" s="54"/>
      <c r="E36" s="51"/>
      <c r="F36" s="52"/>
      <c r="G36" s="311"/>
      <c r="H36" s="312"/>
      <c r="I36" s="306">
        <f t="shared" si="7"/>
        <v>0</v>
      </c>
      <c r="J36" s="307"/>
      <c r="K36" s="51"/>
      <c r="L36" s="52"/>
      <c r="M36" s="39"/>
      <c r="N36" s="40">
        <f t="shared" si="8"/>
        <v>0</v>
      </c>
      <c r="O36" s="308">
        <f t="shared" si="9"/>
        <v>0</v>
      </c>
      <c r="P36" s="309"/>
      <c r="Q36" s="310"/>
      <c r="R36" s="94" t="str">
        <f t="shared" si="3"/>
        <v xml:space="preserve"> </v>
      </c>
      <c r="S36" s="183"/>
      <c r="T36" s="184"/>
      <c r="U36" s="184"/>
      <c r="V36" s="184"/>
      <c r="W36" s="185"/>
      <c r="Z36" s="175"/>
    </row>
    <row r="37" spans="1:26" s="8" customFormat="1" ht="32.1" customHeight="1">
      <c r="A37" s="283"/>
      <c r="B37" s="284"/>
      <c r="C37" s="41"/>
      <c r="D37" s="54"/>
      <c r="E37" s="51"/>
      <c r="F37" s="52"/>
      <c r="G37" s="311"/>
      <c r="H37" s="312"/>
      <c r="I37" s="306">
        <f t="shared" si="7"/>
        <v>0</v>
      </c>
      <c r="J37" s="307"/>
      <c r="K37" s="51"/>
      <c r="L37" s="52"/>
      <c r="M37" s="39"/>
      <c r="N37" s="40">
        <f t="shared" si="8"/>
        <v>0</v>
      </c>
      <c r="O37" s="308">
        <f t="shared" si="9"/>
        <v>0</v>
      </c>
      <c r="P37" s="309"/>
      <c r="Q37" s="310"/>
      <c r="R37" s="94" t="str">
        <f t="shared" si="3"/>
        <v xml:space="preserve"> </v>
      </c>
      <c r="S37" s="183"/>
      <c r="T37" s="184"/>
      <c r="U37" s="184"/>
      <c r="V37" s="184"/>
      <c r="W37" s="185"/>
      <c r="Z37" s="175"/>
    </row>
    <row r="38" spans="1:26" s="8" customFormat="1" ht="32.1" customHeight="1">
      <c r="A38" s="283"/>
      <c r="B38" s="284"/>
      <c r="C38" s="41"/>
      <c r="D38" s="54"/>
      <c r="E38" s="51"/>
      <c r="F38" s="52"/>
      <c r="G38" s="311"/>
      <c r="H38" s="312"/>
      <c r="I38" s="306">
        <f t="shared" si="4"/>
        <v>0</v>
      </c>
      <c r="J38" s="307"/>
      <c r="K38" s="51"/>
      <c r="L38" s="52"/>
      <c r="M38" s="39"/>
      <c r="N38" s="40">
        <f t="shared" si="5"/>
        <v>0</v>
      </c>
      <c r="O38" s="308">
        <f t="shared" si="6"/>
        <v>0</v>
      </c>
      <c r="P38" s="309"/>
      <c r="Q38" s="310"/>
      <c r="R38" s="94" t="str">
        <f t="shared" si="3"/>
        <v xml:space="preserve"> </v>
      </c>
      <c r="S38" s="280"/>
      <c r="T38" s="281"/>
      <c r="U38" s="281"/>
      <c r="V38" s="281"/>
      <c r="W38" s="282"/>
      <c r="Z38" s="175"/>
    </row>
    <row r="39" spans="1:26" s="8" customFormat="1" ht="32.1" customHeight="1">
      <c r="A39" s="283"/>
      <c r="B39" s="284"/>
      <c r="C39" s="41"/>
      <c r="D39" s="54"/>
      <c r="E39" s="51"/>
      <c r="F39" s="52"/>
      <c r="G39" s="311"/>
      <c r="H39" s="312"/>
      <c r="I39" s="306">
        <f t="shared" si="4"/>
        <v>0</v>
      </c>
      <c r="J39" s="307"/>
      <c r="K39" s="51"/>
      <c r="L39" s="52"/>
      <c r="M39" s="39"/>
      <c r="N39" s="40">
        <f t="shared" si="5"/>
        <v>0</v>
      </c>
      <c r="O39" s="309">
        <f t="shared" si="6"/>
        <v>0</v>
      </c>
      <c r="P39" s="309"/>
      <c r="Q39" s="310"/>
      <c r="R39" s="94" t="str">
        <f t="shared" si="3"/>
        <v xml:space="preserve"> </v>
      </c>
      <c r="S39" s="315"/>
      <c r="T39" s="316"/>
      <c r="U39" s="316"/>
      <c r="V39" s="316"/>
      <c r="W39" s="317"/>
      <c r="Z39" s="175"/>
    </row>
    <row r="40" spans="1:26" s="8" customFormat="1" ht="32.1" customHeight="1">
      <c r="A40" s="283"/>
      <c r="B40" s="284"/>
      <c r="C40" s="41"/>
      <c r="D40" s="54"/>
      <c r="E40" s="51"/>
      <c r="F40" s="52"/>
      <c r="G40" s="311"/>
      <c r="H40" s="312"/>
      <c r="I40" s="338">
        <f t="shared" si="4"/>
        <v>0</v>
      </c>
      <c r="J40" s="339"/>
      <c r="K40" s="51"/>
      <c r="L40" s="52"/>
      <c r="M40" s="39"/>
      <c r="N40" s="40">
        <f t="shared" si="5"/>
        <v>0</v>
      </c>
      <c r="O40" s="309">
        <f t="shared" si="6"/>
        <v>0</v>
      </c>
      <c r="P40" s="309"/>
      <c r="Q40" s="310"/>
      <c r="R40" s="94" t="str">
        <f t="shared" si="3"/>
        <v xml:space="preserve"> </v>
      </c>
      <c r="S40" s="315"/>
      <c r="T40" s="316"/>
      <c r="U40" s="316"/>
      <c r="V40" s="316"/>
      <c r="W40" s="317"/>
      <c r="Z40" s="175"/>
    </row>
    <row r="41" spans="1:26" s="8" customFormat="1" ht="32.1" customHeight="1">
      <c r="A41" s="283"/>
      <c r="B41" s="284"/>
      <c r="C41" s="41"/>
      <c r="D41" s="54"/>
      <c r="E41" s="51"/>
      <c r="F41" s="52"/>
      <c r="G41" s="311"/>
      <c r="H41" s="312"/>
      <c r="I41" s="338">
        <f t="shared" si="4"/>
        <v>0</v>
      </c>
      <c r="J41" s="339"/>
      <c r="K41" s="53"/>
      <c r="L41" s="52"/>
      <c r="M41" s="39"/>
      <c r="N41" s="40">
        <f t="shared" si="5"/>
        <v>0</v>
      </c>
      <c r="O41" s="309">
        <f t="shared" si="6"/>
        <v>0</v>
      </c>
      <c r="P41" s="309"/>
      <c r="Q41" s="310"/>
      <c r="R41" s="94" t="str">
        <f t="shared" si="3"/>
        <v xml:space="preserve"> </v>
      </c>
      <c r="S41" s="315"/>
      <c r="T41" s="316"/>
      <c r="U41" s="316"/>
      <c r="V41" s="316"/>
      <c r="W41" s="317"/>
      <c r="Z41" s="175"/>
    </row>
    <row r="42" spans="1:26" s="8" customFormat="1" ht="32.1" customHeight="1">
      <c r="A42" s="283"/>
      <c r="B42" s="284"/>
      <c r="C42" s="330" t="s">
        <v>56</v>
      </c>
      <c r="D42" s="331"/>
      <c r="E42" s="56" t="s">
        <v>83</v>
      </c>
      <c r="F42" s="55" t="s">
        <v>83</v>
      </c>
      <c r="G42" s="340" t="s">
        <v>72</v>
      </c>
      <c r="H42" s="331"/>
      <c r="I42" s="341">
        <f>SUM(I29:J41)</f>
        <v>2705000</v>
      </c>
      <c r="J42" s="342"/>
      <c r="K42" s="57" t="s">
        <v>83</v>
      </c>
      <c r="L42" s="55" t="s">
        <v>83</v>
      </c>
      <c r="M42" s="47" t="s">
        <v>83</v>
      </c>
      <c r="N42" s="49">
        <f>SUM(N29:N41)</f>
        <v>2705000</v>
      </c>
      <c r="O42" s="333">
        <f>SUM(O29:Q41)</f>
        <v>0</v>
      </c>
      <c r="P42" s="333"/>
      <c r="Q42" s="334"/>
      <c r="R42" s="98">
        <f t="shared" si="3"/>
        <v>0</v>
      </c>
      <c r="S42" s="335"/>
      <c r="T42" s="336"/>
      <c r="U42" s="336"/>
      <c r="V42" s="336"/>
      <c r="W42" s="337"/>
      <c r="Z42" s="175"/>
    </row>
    <row r="43" spans="1:26" s="8" customFormat="1" ht="32.1" customHeight="1">
      <c r="A43" s="283"/>
      <c r="B43" s="395" t="s">
        <v>27</v>
      </c>
      <c r="C43" s="41"/>
      <c r="D43" s="50"/>
      <c r="E43" s="51"/>
      <c r="F43" s="52"/>
      <c r="G43" s="311"/>
      <c r="H43" s="312"/>
      <c r="I43" s="338">
        <f>E43*G43</f>
        <v>0</v>
      </c>
      <c r="J43" s="339"/>
      <c r="K43" s="53"/>
      <c r="L43" s="52"/>
      <c r="M43" s="37"/>
      <c r="N43" s="59">
        <f>K43*M43</f>
        <v>0</v>
      </c>
      <c r="O43" s="309">
        <f>N43-I43</f>
        <v>0</v>
      </c>
      <c r="P43" s="309"/>
      <c r="Q43" s="310"/>
      <c r="R43" s="94" t="str">
        <f t="shared" si="3"/>
        <v xml:space="preserve"> </v>
      </c>
      <c r="S43" s="315"/>
      <c r="T43" s="316"/>
      <c r="U43" s="316"/>
      <c r="V43" s="316"/>
      <c r="W43" s="317"/>
      <c r="Z43" s="175"/>
    </row>
    <row r="44" spans="1:26" s="8" customFormat="1" ht="32.1" customHeight="1">
      <c r="A44" s="283"/>
      <c r="B44" s="395"/>
      <c r="C44" s="41"/>
      <c r="D44" s="50"/>
      <c r="E44" s="60"/>
      <c r="F44" s="52"/>
      <c r="G44" s="311"/>
      <c r="H44" s="312"/>
      <c r="I44" s="338">
        <f>E44*G44</f>
        <v>0</v>
      </c>
      <c r="J44" s="339"/>
      <c r="K44" s="61"/>
      <c r="L44" s="52"/>
      <c r="M44" s="58"/>
      <c r="N44" s="59">
        <f>K44*M44</f>
        <v>0</v>
      </c>
      <c r="O44" s="309">
        <f>N44-I44</f>
        <v>0</v>
      </c>
      <c r="P44" s="309"/>
      <c r="Q44" s="310"/>
      <c r="R44" s="94" t="str">
        <f t="shared" si="3"/>
        <v xml:space="preserve"> </v>
      </c>
      <c r="S44" s="315"/>
      <c r="T44" s="316"/>
      <c r="U44" s="316"/>
      <c r="V44" s="316"/>
      <c r="W44" s="317"/>
      <c r="Z44" s="175"/>
    </row>
    <row r="45" spans="1:26" s="8" customFormat="1" ht="32.1" customHeight="1">
      <c r="A45" s="283"/>
      <c r="B45" s="396"/>
      <c r="C45" s="330" t="s">
        <v>57</v>
      </c>
      <c r="D45" s="331"/>
      <c r="E45" s="56" t="s">
        <v>84</v>
      </c>
      <c r="F45" s="55" t="s">
        <v>84</v>
      </c>
      <c r="G45" s="340" t="s">
        <v>72</v>
      </c>
      <c r="H45" s="331"/>
      <c r="I45" s="341">
        <f>SUM(I43:J44)</f>
        <v>0</v>
      </c>
      <c r="J45" s="342"/>
      <c r="K45" s="57" t="s">
        <v>84</v>
      </c>
      <c r="L45" s="55" t="s">
        <v>84</v>
      </c>
      <c r="M45" s="47" t="s">
        <v>84</v>
      </c>
      <c r="N45" s="49">
        <f>SUM(N43:N44)</f>
        <v>0</v>
      </c>
      <c r="O45" s="333">
        <f>SUM(O43:Q44)</f>
        <v>0</v>
      </c>
      <c r="P45" s="333"/>
      <c r="Q45" s="334"/>
      <c r="R45" s="98" t="str">
        <f>IF(ISERROR(O45/N45)," ",O45/N45)</f>
        <v xml:space="preserve"> </v>
      </c>
      <c r="S45" s="408"/>
      <c r="T45" s="409"/>
      <c r="U45" s="409"/>
      <c r="V45" s="409"/>
      <c r="W45" s="410"/>
      <c r="Z45" s="175"/>
    </row>
    <row r="46" spans="1:26" s="8" customFormat="1" ht="32.1" customHeight="1">
      <c r="A46" s="283"/>
      <c r="B46" s="369" t="s">
        <v>58</v>
      </c>
      <c r="C46" s="369"/>
      <c r="D46" s="369"/>
      <c r="E46" s="369"/>
      <c r="F46" s="370"/>
      <c r="G46" s="371" t="s">
        <v>83</v>
      </c>
      <c r="H46" s="372"/>
      <c r="I46" s="373">
        <f>SUM(I25,I28,I42,I45)</f>
        <v>29910435.5</v>
      </c>
      <c r="J46" s="374"/>
      <c r="K46" s="63" t="s">
        <v>83</v>
      </c>
      <c r="L46" s="62" t="s">
        <v>83</v>
      </c>
      <c r="M46" s="62" t="s">
        <v>83</v>
      </c>
      <c r="N46" s="64">
        <f>SUM(N25,N28,N42,N45)</f>
        <v>30871786</v>
      </c>
      <c r="O46" s="313">
        <f>N46-I46</f>
        <v>961350.5</v>
      </c>
      <c r="P46" s="313"/>
      <c r="Q46" s="314"/>
      <c r="R46" s="97">
        <f>IF(ISERROR(O46/N46)," ",O46/N46)</f>
        <v>3.1140099895742995E-2</v>
      </c>
      <c r="S46" s="407"/>
      <c r="T46" s="405"/>
      <c r="U46" s="405"/>
      <c r="V46" s="405"/>
      <c r="W46" s="406"/>
      <c r="Z46" s="175"/>
    </row>
    <row r="47" spans="1:26" s="8" customFormat="1" ht="32.1" customHeight="1">
      <c r="A47" s="379" t="s">
        <v>28</v>
      </c>
      <c r="B47" s="380"/>
      <c r="C47" s="75">
        <v>1</v>
      </c>
      <c r="D47" s="76" t="s">
        <v>39</v>
      </c>
      <c r="E47" s="77">
        <v>2</v>
      </c>
      <c r="F47" s="78" t="s">
        <v>103</v>
      </c>
      <c r="G47" s="340" t="s">
        <v>104</v>
      </c>
      <c r="H47" s="331"/>
      <c r="I47" s="360">
        <f>ROUND(($N$46*$E47/100),0)</f>
        <v>617436</v>
      </c>
      <c r="J47" s="362"/>
      <c r="K47" s="79">
        <v>1</v>
      </c>
      <c r="L47" s="80" t="s">
        <v>105</v>
      </c>
      <c r="M47" s="81" t="s">
        <v>104</v>
      </c>
      <c r="N47" s="163">
        <f>ROUND(($N$46*$K47/100),0)</f>
        <v>308718</v>
      </c>
      <c r="O47" s="352">
        <f>$N47</f>
        <v>308718</v>
      </c>
      <c r="P47" s="352"/>
      <c r="Q47" s="353"/>
      <c r="R47" s="96" t="s">
        <v>87</v>
      </c>
      <c r="S47" s="357"/>
      <c r="T47" s="358"/>
      <c r="U47" s="358"/>
      <c r="V47" s="358"/>
      <c r="W47" s="359"/>
      <c r="Z47" s="175"/>
    </row>
    <row r="48" spans="1:26" s="8" customFormat="1" ht="32.1" customHeight="1">
      <c r="A48" s="381"/>
      <c r="B48" s="382"/>
      <c r="C48" s="75">
        <v>2</v>
      </c>
      <c r="D48" s="76" t="s">
        <v>29</v>
      </c>
      <c r="E48" s="77">
        <v>3</v>
      </c>
      <c r="F48" s="78" t="s">
        <v>103</v>
      </c>
      <c r="G48" s="340" t="s">
        <v>104</v>
      </c>
      <c r="H48" s="331"/>
      <c r="I48" s="393">
        <f>ROUND(($N$46*$E48/100),0)</f>
        <v>926154</v>
      </c>
      <c r="J48" s="394"/>
      <c r="K48" s="79">
        <v>2</v>
      </c>
      <c r="L48" s="80" t="s">
        <v>105</v>
      </c>
      <c r="M48" s="81" t="s">
        <v>104</v>
      </c>
      <c r="N48" s="85">
        <f>ROUND(($N$46*$K48/100),0)</f>
        <v>617436</v>
      </c>
      <c r="O48" s="352">
        <f>$N48</f>
        <v>617436</v>
      </c>
      <c r="P48" s="352"/>
      <c r="Q48" s="353"/>
      <c r="R48" s="90" t="s">
        <v>88</v>
      </c>
      <c r="S48" s="357"/>
      <c r="T48" s="358"/>
      <c r="U48" s="358"/>
      <c r="V48" s="358"/>
      <c r="W48" s="359"/>
      <c r="Z48" s="175"/>
    </row>
    <row r="49" spans="1:27" s="8" customFormat="1" ht="32.1" customHeight="1">
      <c r="A49" s="381"/>
      <c r="B49" s="382"/>
      <c r="C49" s="75">
        <v>3</v>
      </c>
      <c r="D49" s="76" t="s">
        <v>30</v>
      </c>
      <c r="E49" s="77">
        <v>5</v>
      </c>
      <c r="F49" s="78" t="s">
        <v>103</v>
      </c>
      <c r="G49" s="340" t="s">
        <v>104</v>
      </c>
      <c r="H49" s="331"/>
      <c r="I49" s="360">
        <f>ROUND(($N$46*$E49/100),0)</f>
        <v>1543589</v>
      </c>
      <c r="J49" s="361"/>
      <c r="K49" s="79">
        <v>5</v>
      </c>
      <c r="L49" s="80" t="s">
        <v>105</v>
      </c>
      <c r="M49" s="81" t="s">
        <v>104</v>
      </c>
      <c r="N49" s="85">
        <f>ROUND(($N$46*$K49/100),0)</f>
        <v>1543589</v>
      </c>
      <c r="O49" s="352">
        <f>$N49</f>
        <v>1543589</v>
      </c>
      <c r="P49" s="352"/>
      <c r="Q49" s="353"/>
      <c r="R49" s="90" t="s">
        <v>89</v>
      </c>
      <c r="S49" s="357"/>
      <c r="T49" s="358"/>
      <c r="U49" s="358"/>
      <c r="V49" s="358"/>
      <c r="W49" s="359"/>
      <c r="Z49" s="175"/>
    </row>
    <row r="50" spans="1:27" s="8" customFormat="1" ht="32.1" customHeight="1">
      <c r="A50" s="381"/>
      <c r="B50" s="382"/>
      <c r="C50" s="75">
        <v>4</v>
      </c>
      <c r="D50" s="76" t="s">
        <v>31</v>
      </c>
      <c r="E50" s="77">
        <v>10</v>
      </c>
      <c r="F50" s="78" t="s">
        <v>103</v>
      </c>
      <c r="G50" s="340" t="s">
        <v>104</v>
      </c>
      <c r="H50" s="331"/>
      <c r="I50" s="360">
        <f>ROUND(($N$46*$E50/100),0)</f>
        <v>3087179</v>
      </c>
      <c r="J50" s="362"/>
      <c r="K50" s="79">
        <v>7</v>
      </c>
      <c r="L50" s="80" t="s">
        <v>105</v>
      </c>
      <c r="M50" s="81" t="s">
        <v>104</v>
      </c>
      <c r="N50" s="85">
        <f>ROUND(($N$46*$K50/100),0)</f>
        <v>2161025</v>
      </c>
      <c r="O50" s="352">
        <f>$N50</f>
        <v>2161025</v>
      </c>
      <c r="P50" s="352"/>
      <c r="Q50" s="353"/>
      <c r="R50" s="90" t="s">
        <v>90</v>
      </c>
      <c r="S50" s="357"/>
      <c r="T50" s="358"/>
      <c r="U50" s="358"/>
      <c r="V50" s="358"/>
      <c r="W50" s="359"/>
      <c r="Z50" s="175"/>
    </row>
    <row r="51" spans="1:27" s="8" customFormat="1" ht="32.1" customHeight="1">
      <c r="A51" s="383"/>
      <c r="B51" s="384"/>
      <c r="C51" s="387" t="s">
        <v>46</v>
      </c>
      <c r="D51" s="387"/>
      <c r="E51" s="387"/>
      <c r="F51" s="388"/>
      <c r="G51" s="389" t="s">
        <v>85</v>
      </c>
      <c r="H51" s="390"/>
      <c r="I51" s="391">
        <f>SUM(I47:J50)</f>
        <v>6174358</v>
      </c>
      <c r="J51" s="392"/>
      <c r="K51" s="83" t="s">
        <v>85</v>
      </c>
      <c r="L51" s="82" t="s">
        <v>85</v>
      </c>
      <c r="M51" s="82" t="s">
        <v>85</v>
      </c>
      <c r="N51" s="84">
        <f>SUM(N47:N50)</f>
        <v>4630768</v>
      </c>
      <c r="O51" s="363">
        <f>N51</f>
        <v>4630768</v>
      </c>
      <c r="P51" s="363"/>
      <c r="Q51" s="364"/>
      <c r="R51" s="91" t="s">
        <v>85</v>
      </c>
      <c r="S51" s="397"/>
      <c r="T51" s="398"/>
      <c r="U51" s="398"/>
      <c r="V51" s="398"/>
      <c r="W51" s="399"/>
      <c r="X51" s="12"/>
      <c r="Z51" s="175"/>
    </row>
    <row r="52" spans="1:27" s="8" customFormat="1" ht="32.1" customHeight="1">
      <c r="A52" s="375" t="s">
        <v>73</v>
      </c>
      <c r="B52" s="376"/>
      <c r="C52" s="65" t="s">
        <v>90</v>
      </c>
      <c r="D52" s="66" t="s">
        <v>40</v>
      </c>
      <c r="E52" s="67" t="s">
        <v>48</v>
      </c>
      <c r="F52" s="68" t="s">
        <v>48</v>
      </c>
      <c r="G52" s="365" t="s">
        <v>72</v>
      </c>
      <c r="H52" s="366"/>
      <c r="I52" s="365" t="s">
        <v>72</v>
      </c>
      <c r="J52" s="366"/>
      <c r="K52" s="69" t="s">
        <v>48</v>
      </c>
      <c r="L52" s="70" t="s">
        <v>48</v>
      </c>
      <c r="M52" s="71" t="s">
        <v>48</v>
      </c>
      <c r="N52" s="72">
        <v>0</v>
      </c>
      <c r="O52" s="367">
        <f>N52</f>
        <v>0</v>
      </c>
      <c r="P52" s="367"/>
      <c r="Q52" s="368"/>
      <c r="R52" s="354"/>
      <c r="S52" s="355"/>
      <c r="T52" s="355"/>
      <c r="U52" s="355"/>
      <c r="V52" s="355"/>
      <c r="W52" s="356"/>
      <c r="Z52" s="175"/>
    </row>
    <row r="53" spans="1:27" s="8" customFormat="1" ht="32.1" customHeight="1">
      <c r="A53" s="375"/>
      <c r="B53" s="376"/>
      <c r="C53" s="65" t="s">
        <v>48</v>
      </c>
      <c r="D53" s="66" t="s">
        <v>41</v>
      </c>
      <c r="E53" s="73" t="s">
        <v>49</v>
      </c>
      <c r="F53" s="68" t="s">
        <v>49</v>
      </c>
      <c r="G53" s="365" t="s">
        <v>72</v>
      </c>
      <c r="H53" s="366"/>
      <c r="I53" s="365" t="s">
        <v>72</v>
      </c>
      <c r="J53" s="366"/>
      <c r="K53" s="69" t="s">
        <v>49</v>
      </c>
      <c r="L53" s="70" t="s">
        <v>49</v>
      </c>
      <c r="M53" s="71" t="s">
        <v>49</v>
      </c>
      <c r="N53" s="72">
        <v>-2554</v>
      </c>
      <c r="O53" s="367">
        <f>N53</f>
        <v>-2554</v>
      </c>
      <c r="P53" s="367"/>
      <c r="Q53" s="368"/>
      <c r="R53" s="354"/>
      <c r="S53" s="355"/>
      <c r="T53" s="355"/>
      <c r="U53" s="355"/>
      <c r="V53" s="355"/>
      <c r="W53" s="356"/>
      <c r="Z53" s="175"/>
    </row>
    <row r="54" spans="1:27" s="8" customFormat="1" ht="32.1" customHeight="1">
      <c r="A54" s="377"/>
      <c r="B54" s="378"/>
      <c r="C54" s="369" t="s">
        <v>62</v>
      </c>
      <c r="D54" s="369"/>
      <c r="E54" s="385"/>
      <c r="F54" s="386"/>
      <c r="G54" s="389" t="s">
        <v>85</v>
      </c>
      <c r="H54" s="390"/>
      <c r="I54" s="371" t="s">
        <v>86</v>
      </c>
      <c r="J54" s="400"/>
      <c r="K54" s="63" t="s">
        <v>86</v>
      </c>
      <c r="L54" s="62" t="s">
        <v>86</v>
      </c>
      <c r="M54" s="62" t="s">
        <v>86</v>
      </c>
      <c r="N54" s="74">
        <f>SUM(N52:N53)</f>
        <v>-2554</v>
      </c>
      <c r="O54" s="401">
        <f>SUM(O52:O53)</f>
        <v>-2554</v>
      </c>
      <c r="P54" s="401"/>
      <c r="Q54" s="402"/>
      <c r="R54" s="403"/>
      <c r="S54" s="404"/>
      <c r="T54" s="405"/>
      <c r="U54" s="405"/>
      <c r="V54" s="405"/>
      <c r="W54" s="406"/>
      <c r="X54" s="12"/>
      <c r="Z54" s="175"/>
    </row>
    <row r="55" spans="1:27" s="8" customFormat="1" ht="32.1" customHeight="1">
      <c r="A55" s="21"/>
      <c r="B55" s="21"/>
      <c r="C55" s="109" t="s">
        <v>94</v>
      </c>
      <c r="D55" s="21"/>
      <c r="E55" s="346" t="s">
        <v>59</v>
      </c>
      <c r="F55" s="346"/>
      <c r="G55" s="346"/>
      <c r="H55" s="346"/>
      <c r="I55" s="347">
        <f>SUM(I46)</f>
        <v>29910435.5</v>
      </c>
      <c r="J55" s="348"/>
      <c r="K55" s="349" t="s">
        <v>42</v>
      </c>
      <c r="L55" s="350"/>
      <c r="M55" s="350"/>
      <c r="N55" s="104">
        <f>SUM(N46,N51,N54)</f>
        <v>35500000</v>
      </c>
      <c r="O55" s="27" t="s">
        <v>60</v>
      </c>
      <c r="P55" s="347">
        <f>SUM(O46,O51,O54)</f>
        <v>5589564.5</v>
      </c>
      <c r="Q55" s="351"/>
      <c r="R55" s="30" t="s">
        <v>61</v>
      </c>
      <c r="S55" s="92">
        <f>IF(ISERROR(P55/N55)," ",P55/N55)</f>
        <v>0.15745252112676056</v>
      </c>
      <c r="T55" s="9"/>
      <c r="U55" s="25"/>
      <c r="V55" s="25"/>
      <c r="W55" s="25"/>
      <c r="X55" s="16"/>
      <c r="Z55" s="175"/>
    </row>
    <row r="56" spans="1:27" s="2" customFormat="1" ht="26.25" customHeight="1">
      <c r="A56" s="10"/>
      <c r="B56" s="10"/>
      <c r="C56" s="11"/>
      <c r="D56" s="10"/>
      <c r="E56" s="166" t="str">
        <f>IF(N55&gt;4629629,"【注意】税込500万円以上は建設業許可が必要です！","")</f>
        <v>【注意】税込500万円以上は建設業許可が必要です！</v>
      </c>
      <c r="F56" s="167"/>
      <c r="G56" s="167"/>
      <c r="H56" s="167"/>
      <c r="I56" s="167"/>
      <c r="J56" s="167"/>
      <c r="K56" s="167"/>
      <c r="L56" s="168"/>
      <c r="M56" s="168"/>
      <c r="N56" s="168"/>
      <c r="O56" s="15"/>
      <c r="P56" s="15"/>
      <c r="Q56" s="15"/>
      <c r="R56" s="15"/>
      <c r="S56" s="15"/>
      <c r="T56" s="15"/>
      <c r="U56" s="15"/>
      <c r="V56" s="11"/>
      <c r="W56" s="103"/>
      <c r="X56" s="103"/>
      <c r="Z56" s="176"/>
      <c r="AA56" s="103"/>
    </row>
    <row r="57" spans="1:27" s="1" customFormat="1" ht="17.25" customHeight="1">
      <c r="E57" s="169" t="str">
        <f>IF(N55&gt;4629629,"　下のセルをクリックし、プルダウンリストから業種を選択してください。（リストにない業種は見積提出不可）","")</f>
        <v>　下のセルをクリックし、プルダウンリストから業種を選択してください。（リストにない業種は見積提出不可）</v>
      </c>
      <c r="F57" s="170"/>
      <c r="G57" s="171"/>
      <c r="H57" s="171"/>
      <c r="I57" s="172"/>
      <c r="J57" s="172"/>
      <c r="K57" s="170"/>
      <c r="L57" s="170"/>
      <c r="M57" s="172"/>
      <c r="N57" s="172"/>
      <c r="O57" s="7"/>
      <c r="P57" s="7"/>
      <c r="Q57" s="7"/>
      <c r="R57" s="7"/>
      <c r="S57" s="7"/>
      <c r="T57" s="7"/>
      <c r="U57" s="7"/>
      <c r="V57" s="7"/>
      <c r="W57" s="7"/>
      <c r="Z57" s="176"/>
      <c r="AA57" s="103"/>
    </row>
    <row r="58" spans="1:27" s="1" customFormat="1" ht="21.75" customHeight="1">
      <c r="B58" s="164" t="s">
        <v>164</v>
      </c>
      <c r="C58" s="105"/>
      <c r="D58" s="164"/>
      <c r="E58" s="169" t="str">
        <f>IF(N55&gt;4629629,"　　　　　　　　　　　  　　　　　　　　    　　　　↓","")</f>
        <v>　　　　　　　　　　　  　　　　　　　　    　　　　↓</v>
      </c>
      <c r="F58" s="170"/>
      <c r="G58" s="171"/>
      <c r="H58" s="171"/>
      <c r="I58" s="172"/>
      <c r="J58" s="172"/>
      <c r="K58" s="170"/>
      <c r="L58" s="170"/>
      <c r="M58" s="172"/>
      <c r="N58" s="172"/>
      <c r="O58" s="7"/>
      <c r="P58" s="7"/>
      <c r="Q58" s="7"/>
      <c r="R58" s="7"/>
      <c r="S58" s="7"/>
      <c r="T58" s="7"/>
      <c r="U58" s="7"/>
      <c r="V58" s="7"/>
      <c r="W58" s="7"/>
      <c r="Z58" s="176"/>
      <c r="AA58" s="2"/>
    </row>
    <row r="59" spans="1:27" s="1" customFormat="1" ht="28.5" customHeight="1">
      <c r="B59" s="165" t="s">
        <v>163</v>
      </c>
      <c r="C59" s="105"/>
      <c r="D59" s="165"/>
      <c r="E59" s="3"/>
      <c r="F59" s="3"/>
      <c r="I59" s="276"/>
      <c r="J59" s="276"/>
      <c r="K59" s="276"/>
      <c r="L59" s="276"/>
      <c r="M59" s="276"/>
      <c r="N59" s="276"/>
      <c r="O59" s="7"/>
      <c r="P59" s="7"/>
      <c r="Q59" s="7"/>
      <c r="R59" s="7"/>
      <c r="S59" s="7"/>
      <c r="T59" s="7"/>
      <c r="U59" s="7"/>
      <c r="V59" s="7"/>
      <c r="W59" s="7"/>
      <c r="Z59" s="176"/>
      <c r="AA59" s="2"/>
    </row>
    <row r="60" spans="1:27" s="1" customFormat="1" ht="31.5" customHeight="1">
      <c r="E60" s="3"/>
      <c r="F60" s="3"/>
      <c r="I60" s="7"/>
      <c r="J60" s="7"/>
      <c r="K60" s="3"/>
      <c r="L60" s="3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Z60" s="176"/>
      <c r="AA60" s="2"/>
    </row>
    <row r="61" spans="1:27" s="1" customFormat="1" ht="31.5" customHeight="1">
      <c r="E61" s="3"/>
      <c r="F61" s="3"/>
      <c r="I61" s="7"/>
      <c r="J61" s="7"/>
      <c r="K61" s="3"/>
      <c r="L61" s="3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Z61" s="176"/>
      <c r="AA61" s="2"/>
    </row>
    <row r="62" spans="1:27" s="1" customFormat="1" ht="18" customHeight="1">
      <c r="E62" s="3"/>
      <c r="F62" s="3"/>
      <c r="I62" s="7"/>
      <c r="J62" s="7"/>
      <c r="K62" s="3"/>
      <c r="L62" s="3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Z62" s="176"/>
      <c r="AA62" s="2"/>
    </row>
    <row r="63" spans="1:27" s="1" customFormat="1">
      <c r="E63" s="3"/>
      <c r="F63" s="3"/>
      <c r="I63" s="7"/>
      <c r="J63" s="7"/>
      <c r="K63" s="3"/>
      <c r="L63" s="3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Z63" s="175"/>
    </row>
    <row r="64" spans="1:27" s="1" customFormat="1">
      <c r="E64" s="3"/>
      <c r="F64" s="3"/>
      <c r="I64" s="7"/>
      <c r="J64" s="7"/>
      <c r="K64" s="3"/>
      <c r="L64" s="3"/>
      <c r="M64" s="7"/>
      <c r="N64" s="7"/>
      <c r="O64" s="7"/>
      <c r="P64" s="7"/>
      <c r="Q64" s="7"/>
      <c r="R64" s="7"/>
      <c r="S64" s="7"/>
      <c r="T64" s="7"/>
      <c r="U64" s="7"/>
      <c r="V64" s="7"/>
      <c r="W64" s="177" t="s">
        <v>128</v>
      </c>
      <c r="Z64" s="175"/>
    </row>
    <row r="65" spans="5:26" s="1" customFormat="1">
      <c r="E65" s="3"/>
      <c r="F65" s="3"/>
      <c r="I65" s="7"/>
      <c r="J65" s="7"/>
      <c r="K65" s="3"/>
      <c r="L65" s="3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Z65" s="175"/>
    </row>
    <row r="66" spans="5:26" s="1" customFormat="1">
      <c r="E66" s="3"/>
      <c r="F66" s="3"/>
      <c r="I66" s="7"/>
      <c r="J66" s="7"/>
      <c r="K66" s="3"/>
      <c r="L66" s="3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Z66" s="175"/>
    </row>
    <row r="67" spans="5:26" s="1" customFormat="1">
      <c r="E67" s="3"/>
      <c r="F67" s="3"/>
      <c r="I67" s="7"/>
      <c r="J67" s="7"/>
      <c r="K67" s="3"/>
      <c r="L67" s="3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Z67" s="175"/>
    </row>
    <row r="68" spans="5:26" s="1" customFormat="1">
      <c r="E68" s="3"/>
      <c r="F68" s="3"/>
      <c r="I68" s="7"/>
      <c r="J68" s="7"/>
      <c r="K68" s="3"/>
      <c r="L68" s="3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Z68" s="175"/>
    </row>
    <row r="69" spans="5:26" s="1" customFormat="1">
      <c r="E69" s="3"/>
      <c r="F69" s="3"/>
      <c r="I69" s="7"/>
      <c r="J69" s="7"/>
      <c r="K69" s="3"/>
      <c r="L69" s="3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Z69" s="175"/>
    </row>
    <row r="70" spans="5:26" s="1" customFormat="1">
      <c r="E70" s="3"/>
      <c r="F70" s="3"/>
      <c r="I70" s="7"/>
      <c r="J70" s="7"/>
      <c r="K70" s="3"/>
      <c r="L70" s="3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Z70" s="175"/>
    </row>
    <row r="71" spans="5:26" s="1" customFormat="1">
      <c r="E71" s="3"/>
      <c r="F71" s="3"/>
      <c r="I71" s="7"/>
      <c r="J71" s="7"/>
      <c r="K71" s="3"/>
      <c r="L71" s="3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Z71" s="175"/>
    </row>
    <row r="72" spans="5:26" s="1" customFormat="1">
      <c r="E72" s="3"/>
      <c r="F72" s="3"/>
      <c r="I72" s="7"/>
      <c r="J72" s="7"/>
      <c r="K72" s="3"/>
      <c r="L72" s="3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Z72" s="175"/>
    </row>
    <row r="73" spans="5:26" s="1" customFormat="1">
      <c r="E73" s="3"/>
      <c r="F73" s="3"/>
      <c r="I73" s="7"/>
      <c r="J73" s="7"/>
      <c r="K73" s="3"/>
      <c r="L73" s="3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Z73" s="175"/>
    </row>
    <row r="74" spans="5:26" s="1" customFormat="1">
      <c r="E74" s="3"/>
      <c r="F74" s="3"/>
      <c r="I74" s="7"/>
      <c r="J74" s="7"/>
      <c r="K74" s="3"/>
      <c r="L74" s="3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Z74" s="175"/>
    </row>
    <row r="75" spans="5:26" s="1" customFormat="1">
      <c r="E75" s="3"/>
      <c r="F75" s="3"/>
      <c r="I75" s="7"/>
      <c r="J75" s="7"/>
      <c r="K75" s="3"/>
      <c r="L75" s="3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Z75" s="175"/>
    </row>
    <row r="76" spans="5:26" s="1" customFormat="1">
      <c r="E76" s="3"/>
      <c r="F76" s="3"/>
      <c r="I76" s="7"/>
      <c r="J76" s="7"/>
      <c r="K76" s="3"/>
      <c r="L76" s="3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Z76" s="175"/>
    </row>
    <row r="77" spans="5:26" s="1" customFormat="1">
      <c r="E77" s="3"/>
      <c r="F77" s="3"/>
      <c r="I77" s="7"/>
      <c r="J77" s="7"/>
      <c r="K77" s="3"/>
      <c r="L77" s="3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Z77" s="175"/>
    </row>
    <row r="78" spans="5:26" s="1" customFormat="1">
      <c r="E78" s="3"/>
      <c r="F78" s="3"/>
      <c r="I78" s="7"/>
      <c r="J78" s="7"/>
      <c r="K78" s="3"/>
      <c r="L78" s="3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Z78" s="175"/>
    </row>
    <row r="79" spans="5:26" s="1" customFormat="1">
      <c r="E79" s="3"/>
      <c r="F79" s="3"/>
      <c r="I79" s="7"/>
      <c r="J79" s="7"/>
      <c r="K79" s="3"/>
      <c r="L79" s="3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Z79" s="175"/>
    </row>
    <row r="80" spans="5:26" s="1" customFormat="1">
      <c r="E80" s="3"/>
      <c r="F80" s="3"/>
      <c r="I80" s="7"/>
      <c r="J80" s="7"/>
      <c r="K80" s="3"/>
      <c r="L80" s="3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Z80" s="175"/>
    </row>
    <row r="81" spans="5:26" s="1" customFormat="1">
      <c r="E81" s="3"/>
      <c r="F81" s="3"/>
      <c r="I81" s="7"/>
      <c r="J81" s="7"/>
      <c r="K81" s="3"/>
      <c r="L81" s="3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Z81" s="175"/>
    </row>
    <row r="82" spans="5:26" s="1" customFormat="1">
      <c r="E82" s="3"/>
      <c r="F82" s="3"/>
      <c r="I82" s="7"/>
      <c r="J82" s="7"/>
      <c r="K82" s="3"/>
      <c r="L82" s="3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Z82" s="175"/>
    </row>
    <row r="83" spans="5:26" s="1" customFormat="1">
      <c r="E83" s="3"/>
      <c r="F83" s="3"/>
      <c r="I83" s="7"/>
      <c r="J83" s="7"/>
      <c r="K83" s="3"/>
      <c r="L83" s="3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Z83" s="175"/>
    </row>
    <row r="84" spans="5:26" s="1" customFormat="1">
      <c r="E84" s="3"/>
      <c r="F84" s="3"/>
      <c r="I84" s="7"/>
      <c r="J84" s="7"/>
      <c r="K84" s="3"/>
      <c r="L84" s="3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Z84" s="175"/>
    </row>
    <row r="85" spans="5:26" s="1" customFormat="1">
      <c r="E85" s="3"/>
      <c r="F85" s="3"/>
      <c r="I85" s="7"/>
      <c r="J85" s="7"/>
      <c r="K85" s="3"/>
      <c r="L85" s="3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Z85" s="175"/>
    </row>
    <row r="86" spans="5:26" s="1" customFormat="1">
      <c r="E86" s="3"/>
      <c r="F86" s="3"/>
      <c r="I86" s="7"/>
      <c r="J86" s="7"/>
      <c r="K86" s="3"/>
      <c r="L86" s="3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Z86" s="175"/>
    </row>
    <row r="87" spans="5:26" s="1" customFormat="1">
      <c r="E87" s="3"/>
      <c r="F87" s="3"/>
      <c r="I87" s="7"/>
      <c r="J87" s="7"/>
      <c r="K87" s="3"/>
      <c r="L87" s="3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Z87" s="175"/>
    </row>
    <row r="88" spans="5:26" s="1" customFormat="1">
      <c r="E88" s="3"/>
      <c r="F88" s="3"/>
      <c r="I88" s="7"/>
      <c r="J88" s="7"/>
      <c r="K88" s="3"/>
      <c r="L88" s="3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Z88" s="175"/>
    </row>
    <row r="89" spans="5:26" s="1" customFormat="1">
      <c r="E89" s="3"/>
      <c r="F89" s="3"/>
      <c r="I89" s="7"/>
      <c r="J89" s="7"/>
      <c r="K89" s="3"/>
      <c r="L89" s="3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Z89" s="175"/>
    </row>
    <row r="90" spans="5:26" s="1" customFormat="1">
      <c r="E90" s="3"/>
      <c r="F90" s="3"/>
      <c r="I90" s="7"/>
      <c r="J90" s="7"/>
      <c r="K90" s="3"/>
      <c r="L90" s="3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Z90" s="175"/>
    </row>
    <row r="91" spans="5:26" s="1" customFormat="1">
      <c r="E91" s="3"/>
      <c r="F91" s="3"/>
      <c r="I91" s="7"/>
      <c r="J91" s="7"/>
      <c r="K91" s="3"/>
      <c r="L91" s="3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Z91" s="175"/>
    </row>
    <row r="92" spans="5:26" s="1" customFormat="1">
      <c r="E92" s="3"/>
      <c r="F92" s="3"/>
      <c r="I92" s="7"/>
      <c r="J92" s="7"/>
      <c r="K92" s="3"/>
      <c r="L92" s="3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Z92" s="175"/>
    </row>
    <row r="93" spans="5:26" s="1" customFormat="1">
      <c r="E93" s="3"/>
      <c r="F93" s="3"/>
      <c r="I93" s="7"/>
      <c r="J93" s="7"/>
      <c r="K93" s="3"/>
      <c r="L93" s="3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Z93" s="175"/>
    </row>
    <row r="94" spans="5:26" s="1" customFormat="1">
      <c r="E94" s="3"/>
      <c r="F94" s="3"/>
      <c r="I94" s="7"/>
      <c r="J94" s="7"/>
      <c r="K94" s="3"/>
      <c r="L94" s="3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Z94" s="175"/>
    </row>
    <row r="95" spans="5:26" s="1" customFormat="1">
      <c r="E95" s="3"/>
      <c r="F95" s="3"/>
      <c r="I95" s="7"/>
      <c r="J95" s="7"/>
      <c r="K95" s="3"/>
      <c r="L95" s="3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Z95" s="175"/>
    </row>
    <row r="96" spans="5:26" s="1" customFormat="1">
      <c r="E96" s="3"/>
      <c r="F96" s="3"/>
      <c r="I96" s="7"/>
      <c r="J96" s="7"/>
      <c r="K96" s="3"/>
      <c r="L96" s="3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Z96" s="175"/>
    </row>
    <row r="97" spans="5:26" s="1" customFormat="1">
      <c r="E97" s="3"/>
      <c r="F97" s="3"/>
      <c r="I97" s="7"/>
      <c r="J97" s="7"/>
      <c r="K97" s="3"/>
      <c r="L97" s="3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Z97" s="175"/>
    </row>
    <row r="98" spans="5:26" s="1" customFormat="1">
      <c r="E98" s="3"/>
      <c r="F98" s="3"/>
      <c r="I98" s="7"/>
      <c r="J98" s="7"/>
      <c r="K98" s="3"/>
      <c r="L98" s="3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Z98" s="175"/>
    </row>
    <row r="99" spans="5:26" s="1" customFormat="1">
      <c r="E99" s="3"/>
      <c r="F99" s="3"/>
      <c r="I99" s="7"/>
      <c r="J99" s="7"/>
      <c r="K99" s="3"/>
      <c r="L99" s="3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Z99" s="175"/>
    </row>
    <row r="100" spans="5:26" s="1" customFormat="1">
      <c r="E100" s="3"/>
      <c r="F100" s="3"/>
      <c r="I100" s="7"/>
      <c r="J100" s="7"/>
      <c r="K100" s="3"/>
      <c r="L100" s="3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Z100" s="175"/>
    </row>
    <row r="101" spans="5:26" s="1" customFormat="1">
      <c r="E101" s="3"/>
      <c r="F101" s="3"/>
      <c r="I101" s="7"/>
      <c r="J101" s="7"/>
      <c r="K101" s="3"/>
      <c r="L101" s="3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Z101" s="175"/>
    </row>
    <row r="102" spans="5:26" s="1" customFormat="1">
      <c r="E102" s="3"/>
      <c r="F102" s="3"/>
      <c r="I102" s="7"/>
      <c r="J102" s="7"/>
      <c r="K102" s="3"/>
      <c r="L102" s="3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Z102" s="175"/>
    </row>
    <row r="103" spans="5:26" s="1" customFormat="1">
      <c r="E103" s="3"/>
      <c r="F103" s="3"/>
      <c r="I103" s="7"/>
      <c r="J103" s="7"/>
      <c r="K103" s="3"/>
      <c r="L103" s="3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Z103" s="175"/>
    </row>
    <row r="104" spans="5:26" s="1" customFormat="1">
      <c r="E104" s="3"/>
      <c r="F104" s="3"/>
      <c r="I104" s="7"/>
      <c r="J104" s="7"/>
      <c r="K104" s="3"/>
      <c r="L104" s="3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Z104" s="175"/>
    </row>
    <row r="105" spans="5:26" s="1" customFormat="1">
      <c r="E105" s="3"/>
      <c r="F105" s="3"/>
      <c r="I105" s="7"/>
      <c r="J105" s="7"/>
      <c r="K105" s="3"/>
      <c r="L105" s="3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Z105" s="175"/>
    </row>
    <row r="106" spans="5:26" s="1" customFormat="1">
      <c r="E106" s="3"/>
      <c r="F106" s="3"/>
      <c r="I106" s="7"/>
      <c r="J106" s="7"/>
      <c r="K106" s="3"/>
      <c r="L106" s="3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Z106" s="175"/>
    </row>
    <row r="107" spans="5:26" s="1" customFormat="1">
      <c r="E107" s="3"/>
      <c r="F107" s="3"/>
      <c r="I107" s="7"/>
      <c r="J107" s="7"/>
      <c r="K107" s="3"/>
      <c r="L107" s="3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Z107" s="175"/>
    </row>
    <row r="108" spans="5:26" s="1" customFormat="1">
      <c r="E108" s="3"/>
      <c r="F108" s="3"/>
      <c r="I108" s="7"/>
      <c r="J108" s="7"/>
      <c r="K108" s="3"/>
      <c r="L108" s="3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Z108" s="175"/>
    </row>
    <row r="109" spans="5:26" s="1" customFormat="1">
      <c r="E109" s="3"/>
      <c r="F109" s="3"/>
      <c r="I109" s="7"/>
      <c r="J109" s="7"/>
      <c r="K109" s="3"/>
      <c r="L109" s="3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Z109" s="175"/>
    </row>
    <row r="110" spans="5:26" s="1" customFormat="1">
      <c r="E110" s="3"/>
      <c r="F110" s="3"/>
      <c r="I110" s="7"/>
      <c r="J110" s="7"/>
      <c r="K110" s="3"/>
      <c r="L110" s="3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Z110" s="175"/>
    </row>
    <row r="111" spans="5:26" s="1" customFormat="1">
      <c r="E111" s="3"/>
      <c r="F111" s="3"/>
      <c r="I111" s="7"/>
      <c r="J111" s="7"/>
      <c r="K111" s="3"/>
      <c r="L111" s="3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Z111" s="175"/>
    </row>
    <row r="112" spans="5:26" s="1" customFormat="1">
      <c r="E112" s="3"/>
      <c r="F112" s="3"/>
      <c r="I112" s="7"/>
      <c r="J112" s="7"/>
      <c r="K112" s="3"/>
      <c r="L112" s="3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Z112" s="175"/>
    </row>
    <row r="113" spans="5:26" s="1" customFormat="1">
      <c r="E113" s="3"/>
      <c r="F113" s="3"/>
      <c r="I113" s="7"/>
      <c r="J113" s="7"/>
      <c r="K113" s="3"/>
      <c r="L113" s="3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Z113" s="175"/>
    </row>
    <row r="114" spans="5:26" s="1" customFormat="1">
      <c r="E114" s="3"/>
      <c r="F114" s="3"/>
      <c r="I114" s="7"/>
      <c r="J114" s="7"/>
      <c r="K114" s="3"/>
      <c r="L114" s="3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Z114" s="175"/>
    </row>
    <row r="115" spans="5:26" s="1" customFormat="1">
      <c r="E115" s="3"/>
      <c r="F115" s="3"/>
      <c r="I115" s="7"/>
      <c r="J115" s="7"/>
      <c r="K115" s="3"/>
      <c r="L115" s="3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Z115" s="175"/>
    </row>
    <row r="116" spans="5:26" s="1" customFormat="1">
      <c r="E116" s="3"/>
      <c r="F116" s="3"/>
      <c r="I116" s="7"/>
      <c r="J116" s="7"/>
      <c r="K116" s="3"/>
      <c r="L116" s="3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Z116" s="175"/>
    </row>
    <row r="117" spans="5:26" s="1" customFormat="1">
      <c r="E117" s="3"/>
      <c r="F117" s="3"/>
      <c r="I117" s="7"/>
      <c r="J117" s="7"/>
      <c r="K117" s="3"/>
      <c r="L117" s="3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Z117" s="175"/>
    </row>
    <row r="118" spans="5:26" s="1" customFormat="1">
      <c r="E118" s="3"/>
      <c r="F118" s="3"/>
      <c r="I118" s="7"/>
      <c r="J118" s="7"/>
      <c r="K118" s="3"/>
      <c r="L118" s="3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Z118" s="175"/>
    </row>
    <row r="119" spans="5:26" s="1" customFormat="1">
      <c r="E119" s="3"/>
      <c r="F119" s="3"/>
      <c r="I119" s="7"/>
      <c r="J119" s="7"/>
      <c r="K119" s="3"/>
      <c r="L119" s="3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Z119" s="175"/>
    </row>
    <row r="120" spans="5:26" s="1" customFormat="1">
      <c r="E120" s="3"/>
      <c r="F120" s="3"/>
      <c r="I120" s="7"/>
      <c r="J120" s="7"/>
      <c r="K120" s="3"/>
      <c r="L120" s="3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Z120" s="175"/>
    </row>
    <row r="121" spans="5:26" s="1" customFormat="1">
      <c r="E121" s="3"/>
      <c r="F121" s="3"/>
      <c r="I121" s="7"/>
      <c r="J121" s="7"/>
      <c r="K121" s="3"/>
      <c r="L121" s="3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Z121" s="175"/>
    </row>
    <row r="122" spans="5:26" s="1" customFormat="1">
      <c r="E122" s="3"/>
      <c r="F122" s="3"/>
      <c r="I122" s="7"/>
      <c r="J122" s="7"/>
      <c r="K122" s="3"/>
      <c r="L122" s="3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Z122" s="175"/>
    </row>
    <row r="123" spans="5:26" s="1" customFormat="1">
      <c r="E123" s="3"/>
      <c r="F123" s="3"/>
      <c r="I123" s="7"/>
      <c r="J123" s="7"/>
      <c r="K123" s="3"/>
      <c r="L123" s="3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Z123" s="175"/>
    </row>
    <row r="124" spans="5:26" s="1" customFormat="1">
      <c r="E124" s="3"/>
      <c r="F124" s="3"/>
      <c r="I124" s="7"/>
      <c r="J124" s="7"/>
      <c r="K124" s="3"/>
      <c r="L124" s="3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Z124" s="175"/>
    </row>
    <row r="125" spans="5:26" s="1" customFormat="1">
      <c r="E125" s="3"/>
      <c r="F125" s="3"/>
      <c r="I125" s="7"/>
      <c r="J125" s="7"/>
      <c r="K125" s="3"/>
      <c r="L125" s="3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Z125" s="175"/>
    </row>
    <row r="126" spans="5:26" s="1" customFormat="1">
      <c r="E126" s="3"/>
      <c r="F126" s="3"/>
      <c r="I126" s="7"/>
      <c r="J126" s="7"/>
      <c r="K126" s="3"/>
      <c r="L126" s="3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Z126" s="175"/>
    </row>
    <row r="127" spans="5:26" s="1" customFormat="1">
      <c r="E127" s="3"/>
      <c r="F127" s="3"/>
      <c r="I127" s="7"/>
      <c r="J127" s="7"/>
      <c r="K127" s="3"/>
      <c r="L127" s="3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Z127" s="175"/>
    </row>
    <row r="128" spans="5:26" s="1" customFormat="1">
      <c r="E128" s="3"/>
      <c r="F128" s="3"/>
      <c r="I128" s="7"/>
      <c r="J128" s="7"/>
      <c r="K128" s="3"/>
      <c r="L128" s="3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Z128" s="175"/>
    </row>
    <row r="129" spans="5:26" s="1" customFormat="1">
      <c r="E129" s="3"/>
      <c r="F129" s="3"/>
      <c r="I129" s="7"/>
      <c r="J129" s="7"/>
      <c r="K129" s="3"/>
      <c r="L129" s="3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Z129" s="175"/>
    </row>
    <row r="130" spans="5:26" s="1" customFormat="1">
      <c r="E130" s="3"/>
      <c r="F130" s="3"/>
      <c r="I130" s="7"/>
      <c r="J130" s="7"/>
      <c r="K130" s="3"/>
      <c r="L130" s="3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Z130" s="175"/>
    </row>
    <row r="131" spans="5:26" s="1" customFormat="1">
      <c r="E131" s="3"/>
      <c r="F131" s="3"/>
      <c r="I131" s="7"/>
      <c r="J131" s="7"/>
      <c r="K131" s="3"/>
      <c r="L131" s="3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Z131" s="175"/>
    </row>
    <row r="132" spans="5:26" s="1" customFormat="1">
      <c r="E132" s="3"/>
      <c r="F132" s="3"/>
      <c r="I132" s="7"/>
      <c r="J132" s="7"/>
      <c r="K132" s="3"/>
      <c r="L132" s="3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Z132" s="175"/>
    </row>
    <row r="133" spans="5:26" s="1" customFormat="1">
      <c r="E133" s="3"/>
      <c r="F133" s="3"/>
      <c r="I133" s="7"/>
      <c r="J133" s="7"/>
      <c r="K133" s="3"/>
      <c r="L133" s="3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Z133" s="175"/>
    </row>
    <row r="134" spans="5:26" s="1" customFormat="1">
      <c r="E134" s="3"/>
      <c r="F134" s="3"/>
      <c r="I134" s="7"/>
      <c r="J134" s="7"/>
      <c r="K134" s="3"/>
      <c r="L134" s="3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Z134" s="175"/>
    </row>
    <row r="135" spans="5:26" s="1" customFormat="1">
      <c r="E135" s="3"/>
      <c r="F135" s="3"/>
      <c r="I135" s="7"/>
      <c r="J135" s="7"/>
      <c r="K135" s="3"/>
      <c r="L135" s="3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Z135" s="175"/>
    </row>
    <row r="136" spans="5:26" s="1" customFormat="1">
      <c r="E136" s="3"/>
      <c r="F136" s="3"/>
      <c r="I136" s="7"/>
      <c r="J136" s="7"/>
      <c r="K136" s="3"/>
      <c r="L136" s="3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Z136" s="175"/>
    </row>
    <row r="137" spans="5:26" s="1" customFormat="1">
      <c r="E137" s="3"/>
      <c r="F137" s="3"/>
      <c r="I137" s="7"/>
      <c r="J137" s="7"/>
      <c r="K137" s="3"/>
      <c r="L137" s="3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Z137" s="175"/>
    </row>
    <row r="138" spans="5:26" s="1" customFormat="1">
      <c r="E138" s="3"/>
      <c r="F138" s="3"/>
      <c r="I138" s="7"/>
      <c r="J138" s="7"/>
      <c r="K138" s="3"/>
      <c r="L138" s="3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Z138" s="175"/>
    </row>
    <row r="139" spans="5:26" s="1" customFormat="1">
      <c r="E139" s="3"/>
      <c r="F139" s="3"/>
      <c r="I139" s="7"/>
      <c r="J139" s="7"/>
      <c r="K139" s="3"/>
      <c r="L139" s="3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Z139" s="175"/>
    </row>
    <row r="140" spans="5:26" s="1" customFormat="1">
      <c r="E140" s="3"/>
      <c r="F140" s="3"/>
      <c r="I140" s="7"/>
      <c r="J140" s="7"/>
      <c r="K140" s="3"/>
      <c r="L140" s="3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Z140" s="175"/>
    </row>
    <row r="141" spans="5:26" s="1" customFormat="1">
      <c r="E141" s="3"/>
      <c r="F141" s="3"/>
      <c r="I141" s="7"/>
      <c r="J141" s="7"/>
      <c r="K141" s="3"/>
      <c r="L141" s="3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Z141" s="175"/>
    </row>
    <row r="142" spans="5:26" s="1" customFormat="1">
      <c r="E142" s="3"/>
      <c r="F142" s="3"/>
      <c r="I142" s="7"/>
      <c r="J142" s="7"/>
      <c r="K142" s="3"/>
      <c r="L142" s="3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Z142" s="175"/>
    </row>
    <row r="143" spans="5:26" s="1" customFormat="1">
      <c r="E143" s="3"/>
      <c r="F143" s="3"/>
      <c r="I143" s="7"/>
      <c r="J143" s="7"/>
      <c r="K143" s="3"/>
      <c r="L143" s="3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Z143" s="175"/>
    </row>
    <row r="144" spans="5:26" s="1" customFormat="1">
      <c r="E144" s="3"/>
      <c r="F144" s="3"/>
      <c r="I144" s="7"/>
      <c r="J144" s="7"/>
      <c r="K144" s="3"/>
      <c r="L144" s="3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Z144" s="175"/>
    </row>
    <row r="145" spans="5:26" s="1" customFormat="1">
      <c r="E145" s="3"/>
      <c r="F145" s="3"/>
      <c r="I145" s="7"/>
      <c r="J145" s="7"/>
      <c r="K145" s="3"/>
      <c r="L145" s="3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Z145" s="175"/>
    </row>
    <row r="146" spans="5:26" s="1" customFormat="1">
      <c r="E146" s="3"/>
      <c r="F146" s="3"/>
      <c r="I146" s="7"/>
      <c r="J146" s="7"/>
      <c r="K146" s="3"/>
      <c r="L146" s="3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Z146" s="175"/>
    </row>
    <row r="147" spans="5:26" s="1" customFormat="1">
      <c r="E147" s="3"/>
      <c r="F147" s="3"/>
      <c r="I147" s="7"/>
      <c r="J147" s="7"/>
      <c r="K147" s="3"/>
      <c r="L147" s="3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Z147" s="175"/>
    </row>
    <row r="148" spans="5:26" s="1" customFormat="1">
      <c r="E148" s="3"/>
      <c r="F148" s="3"/>
      <c r="I148" s="7"/>
      <c r="J148" s="7"/>
      <c r="K148" s="3"/>
      <c r="L148" s="3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Z148" s="175"/>
    </row>
    <row r="149" spans="5:26" s="1" customFormat="1">
      <c r="E149" s="3"/>
      <c r="F149" s="3"/>
      <c r="I149" s="7"/>
      <c r="J149" s="7"/>
      <c r="K149" s="3"/>
      <c r="L149" s="3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Z149" s="175"/>
    </row>
    <row r="150" spans="5:26" s="1" customFormat="1">
      <c r="E150" s="3"/>
      <c r="F150" s="3"/>
      <c r="I150" s="7"/>
      <c r="J150" s="7"/>
      <c r="K150" s="3"/>
      <c r="L150" s="3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Z150" s="175"/>
    </row>
    <row r="151" spans="5:26" s="1" customFormat="1">
      <c r="E151" s="3"/>
      <c r="F151" s="3"/>
      <c r="I151" s="7"/>
      <c r="J151" s="7"/>
      <c r="K151" s="3"/>
      <c r="L151" s="3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Z151" s="175"/>
    </row>
    <row r="152" spans="5:26" s="1" customFormat="1">
      <c r="E152" s="3"/>
      <c r="F152" s="3"/>
      <c r="I152" s="7"/>
      <c r="J152" s="7"/>
      <c r="K152" s="3"/>
      <c r="L152" s="3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Z152" s="175"/>
    </row>
    <row r="153" spans="5:26" s="1" customFormat="1">
      <c r="E153" s="3"/>
      <c r="F153" s="3"/>
      <c r="I153" s="7"/>
      <c r="J153" s="7"/>
      <c r="K153" s="3"/>
      <c r="L153" s="3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Z153" s="175"/>
    </row>
    <row r="154" spans="5:26" s="1" customFormat="1">
      <c r="E154" s="3"/>
      <c r="F154" s="3"/>
      <c r="I154" s="7"/>
      <c r="J154" s="7"/>
      <c r="K154" s="3"/>
      <c r="L154" s="3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Z154" s="175"/>
    </row>
    <row r="155" spans="5:26" s="1" customFormat="1">
      <c r="E155" s="3"/>
      <c r="F155" s="3"/>
      <c r="I155" s="7"/>
      <c r="J155" s="7"/>
      <c r="K155" s="3"/>
      <c r="L155" s="3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Z155" s="175"/>
    </row>
    <row r="156" spans="5:26" s="1" customFormat="1">
      <c r="E156" s="3"/>
      <c r="F156" s="3"/>
      <c r="I156" s="7"/>
      <c r="J156" s="7"/>
      <c r="K156" s="3"/>
      <c r="L156" s="3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Z156" s="175"/>
    </row>
    <row r="157" spans="5:26" s="1" customFormat="1">
      <c r="E157" s="3"/>
      <c r="F157" s="3"/>
      <c r="I157" s="7"/>
      <c r="J157" s="7"/>
      <c r="K157" s="3"/>
      <c r="L157" s="3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Z157" s="175"/>
    </row>
    <row r="158" spans="5:26" s="1" customFormat="1">
      <c r="E158" s="3"/>
      <c r="F158" s="3"/>
      <c r="I158" s="7"/>
      <c r="J158" s="7"/>
      <c r="K158" s="3"/>
      <c r="L158" s="3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Z158" s="175"/>
    </row>
    <row r="159" spans="5:26" s="1" customFormat="1">
      <c r="E159" s="3"/>
      <c r="F159" s="3"/>
      <c r="I159" s="7"/>
      <c r="J159" s="7"/>
      <c r="K159" s="3"/>
      <c r="L159" s="3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Z159" s="175"/>
    </row>
    <row r="160" spans="5:26" s="1" customFormat="1">
      <c r="E160" s="3"/>
      <c r="F160" s="3"/>
      <c r="I160" s="7"/>
      <c r="J160" s="7"/>
      <c r="K160" s="3"/>
      <c r="L160" s="3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Z160" s="175"/>
    </row>
    <row r="161" spans="5:26" s="1" customFormat="1">
      <c r="E161" s="3"/>
      <c r="F161" s="3"/>
      <c r="I161" s="7"/>
      <c r="J161" s="7"/>
      <c r="K161" s="3"/>
      <c r="L161" s="3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Z161" s="175"/>
    </row>
    <row r="162" spans="5:26" s="1" customFormat="1">
      <c r="E162" s="3"/>
      <c r="F162" s="3"/>
      <c r="I162" s="7"/>
      <c r="J162" s="7"/>
      <c r="K162" s="3"/>
      <c r="L162" s="3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Z162" s="175"/>
    </row>
    <row r="163" spans="5:26" s="1" customFormat="1">
      <c r="E163" s="3"/>
      <c r="F163" s="3"/>
      <c r="I163" s="7"/>
      <c r="J163" s="7"/>
      <c r="K163" s="3"/>
      <c r="L163" s="3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Z163" s="175"/>
    </row>
    <row r="164" spans="5:26" s="1" customFormat="1">
      <c r="E164" s="3"/>
      <c r="F164" s="3"/>
      <c r="I164" s="7"/>
      <c r="J164" s="7"/>
      <c r="K164" s="3"/>
      <c r="L164" s="3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Z164" s="175"/>
    </row>
    <row r="165" spans="5:26" s="1" customFormat="1">
      <c r="E165" s="3"/>
      <c r="F165" s="3"/>
      <c r="I165" s="7"/>
      <c r="J165" s="7"/>
      <c r="K165" s="3"/>
      <c r="L165" s="3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Z165" s="175"/>
    </row>
    <row r="166" spans="5:26" s="1" customFormat="1">
      <c r="E166" s="3"/>
      <c r="F166" s="3"/>
      <c r="I166" s="7"/>
      <c r="J166" s="7"/>
      <c r="K166" s="3"/>
      <c r="L166" s="3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Z166" s="175"/>
    </row>
    <row r="167" spans="5:26" s="1" customFormat="1">
      <c r="E167" s="3"/>
      <c r="F167" s="3"/>
      <c r="I167" s="7"/>
      <c r="J167" s="7"/>
      <c r="K167" s="3"/>
      <c r="L167" s="3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Z167" s="175"/>
    </row>
    <row r="168" spans="5:26" s="1" customFormat="1">
      <c r="E168" s="3"/>
      <c r="F168" s="3"/>
      <c r="I168" s="7"/>
      <c r="J168" s="7"/>
      <c r="K168" s="3"/>
      <c r="L168" s="3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Z168" s="175"/>
    </row>
    <row r="169" spans="5:26" s="1" customFormat="1">
      <c r="E169" s="3"/>
      <c r="F169" s="3"/>
      <c r="I169" s="7"/>
      <c r="J169" s="7"/>
      <c r="K169" s="3"/>
      <c r="L169" s="3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Z169" s="175"/>
    </row>
    <row r="170" spans="5:26" s="1" customFormat="1">
      <c r="E170" s="3"/>
      <c r="F170" s="3"/>
      <c r="I170" s="7"/>
      <c r="J170" s="7"/>
      <c r="K170" s="3"/>
      <c r="L170" s="3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Z170" s="175"/>
    </row>
    <row r="171" spans="5:26" s="1" customFormat="1">
      <c r="E171" s="3"/>
      <c r="F171" s="3"/>
      <c r="I171" s="7"/>
      <c r="J171" s="7"/>
      <c r="K171" s="3"/>
      <c r="L171" s="3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Z171" s="175"/>
    </row>
    <row r="172" spans="5:26" s="1" customFormat="1">
      <c r="E172" s="3"/>
      <c r="F172" s="3"/>
      <c r="I172" s="7"/>
      <c r="J172" s="7"/>
      <c r="K172" s="3"/>
      <c r="L172" s="3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Z172" s="175"/>
    </row>
    <row r="173" spans="5:26" s="1" customFormat="1">
      <c r="E173" s="3"/>
      <c r="F173" s="3"/>
      <c r="I173" s="7"/>
      <c r="J173" s="7"/>
      <c r="K173" s="3"/>
      <c r="L173" s="3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Z173" s="175"/>
    </row>
    <row r="174" spans="5:26" s="1" customFormat="1">
      <c r="E174" s="3"/>
      <c r="F174" s="3"/>
      <c r="I174" s="7"/>
      <c r="J174" s="7"/>
      <c r="K174" s="3"/>
      <c r="L174" s="3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Z174" s="175"/>
    </row>
    <row r="175" spans="5:26" s="1" customFormat="1">
      <c r="E175" s="3"/>
      <c r="F175" s="3"/>
      <c r="I175" s="7"/>
      <c r="J175" s="7"/>
      <c r="K175" s="3"/>
      <c r="L175" s="3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Z175" s="175"/>
    </row>
    <row r="176" spans="5:26" s="1" customFormat="1">
      <c r="E176" s="3"/>
      <c r="F176" s="3"/>
      <c r="I176" s="7"/>
      <c r="J176" s="7"/>
      <c r="K176" s="3"/>
      <c r="L176" s="3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Z176" s="175"/>
    </row>
    <row r="177" spans="5:26" s="1" customFormat="1">
      <c r="E177" s="3"/>
      <c r="F177" s="3"/>
      <c r="I177" s="7"/>
      <c r="J177" s="7"/>
      <c r="K177" s="3"/>
      <c r="L177" s="3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Z177" s="175"/>
    </row>
    <row r="178" spans="5:26" s="1" customFormat="1">
      <c r="E178" s="3"/>
      <c r="F178" s="3"/>
      <c r="I178" s="7"/>
      <c r="J178" s="7"/>
      <c r="K178" s="3"/>
      <c r="L178" s="3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Z178" s="175"/>
    </row>
    <row r="179" spans="5:26" s="1" customFormat="1">
      <c r="E179" s="3"/>
      <c r="F179" s="3"/>
      <c r="I179" s="7"/>
      <c r="J179" s="7"/>
      <c r="K179" s="3"/>
      <c r="L179" s="3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Z179" s="175"/>
    </row>
    <row r="180" spans="5:26" s="1" customFormat="1">
      <c r="E180" s="3"/>
      <c r="F180" s="3"/>
      <c r="I180" s="7"/>
      <c r="J180" s="7"/>
      <c r="K180" s="3"/>
      <c r="L180" s="3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Z180" s="175"/>
    </row>
    <row r="181" spans="5:26" s="1" customFormat="1">
      <c r="E181" s="3"/>
      <c r="F181" s="3"/>
      <c r="I181" s="7"/>
      <c r="J181" s="7"/>
      <c r="K181" s="3"/>
      <c r="L181" s="3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Z181" s="175"/>
    </row>
    <row r="182" spans="5:26" s="1" customFormat="1">
      <c r="E182" s="3"/>
      <c r="F182" s="3"/>
      <c r="I182" s="7"/>
      <c r="J182" s="7"/>
      <c r="K182" s="3"/>
      <c r="L182" s="3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Z182" s="175"/>
    </row>
    <row r="183" spans="5:26" s="1" customFormat="1">
      <c r="E183" s="3"/>
      <c r="F183" s="3"/>
      <c r="I183" s="7"/>
      <c r="J183" s="7"/>
      <c r="K183" s="3"/>
      <c r="L183" s="3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Z183" s="175"/>
    </row>
    <row r="184" spans="5:26" s="1" customFormat="1">
      <c r="E184" s="3"/>
      <c r="F184" s="3"/>
      <c r="I184" s="7"/>
      <c r="J184" s="7"/>
      <c r="K184" s="3"/>
      <c r="L184" s="3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Z184" s="175"/>
    </row>
    <row r="185" spans="5:26" s="1" customFormat="1">
      <c r="E185" s="3"/>
      <c r="F185" s="3"/>
      <c r="I185" s="7"/>
      <c r="J185" s="7"/>
      <c r="K185" s="3"/>
      <c r="L185" s="3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Z185" s="175"/>
    </row>
    <row r="186" spans="5:26" s="1" customFormat="1">
      <c r="E186" s="3"/>
      <c r="F186" s="3"/>
      <c r="I186" s="7"/>
      <c r="J186" s="7"/>
      <c r="K186" s="3"/>
      <c r="L186" s="3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Z186" s="175"/>
    </row>
    <row r="187" spans="5:26" s="1" customFormat="1">
      <c r="E187" s="3"/>
      <c r="F187" s="3"/>
      <c r="I187" s="7"/>
      <c r="J187" s="7"/>
      <c r="K187" s="3"/>
      <c r="L187" s="3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Z187" s="175"/>
    </row>
    <row r="188" spans="5:26" s="1" customFormat="1">
      <c r="E188" s="3"/>
      <c r="F188" s="3"/>
      <c r="I188" s="7"/>
      <c r="J188" s="7"/>
      <c r="K188" s="3"/>
      <c r="L188" s="3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Z188" s="175"/>
    </row>
    <row r="189" spans="5:26" s="1" customFormat="1">
      <c r="E189" s="3"/>
      <c r="F189" s="3"/>
      <c r="I189" s="7"/>
      <c r="J189" s="7"/>
      <c r="K189" s="3"/>
      <c r="L189" s="3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Z189" s="175"/>
    </row>
    <row r="190" spans="5:26" s="1" customFormat="1">
      <c r="E190" s="3"/>
      <c r="F190" s="3"/>
      <c r="I190" s="7"/>
      <c r="J190" s="7"/>
      <c r="K190" s="3"/>
      <c r="L190" s="3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Z190" s="175"/>
    </row>
    <row r="191" spans="5:26" s="1" customFormat="1">
      <c r="E191" s="3"/>
      <c r="F191" s="3"/>
      <c r="I191" s="7"/>
      <c r="J191" s="7"/>
      <c r="K191" s="3"/>
      <c r="L191" s="3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Z191" s="175"/>
    </row>
    <row r="192" spans="5:26" s="1" customFormat="1">
      <c r="E192" s="3"/>
      <c r="F192" s="3"/>
      <c r="I192" s="7"/>
      <c r="J192" s="7"/>
      <c r="K192" s="3"/>
      <c r="L192" s="3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Z192" s="175"/>
    </row>
    <row r="193" spans="5:26" s="1" customFormat="1">
      <c r="E193" s="3"/>
      <c r="F193" s="3"/>
      <c r="I193" s="7"/>
      <c r="J193" s="7"/>
      <c r="K193" s="3"/>
      <c r="L193" s="3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Z193" s="175"/>
    </row>
    <row r="194" spans="5:26" s="1" customFormat="1">
      <c r="E194" s="3"/>
      <c r="F194" s="3"/>
      <c r="I194" s="7"/>
      <c r="J194" s="7"/>
      <c r="K194" s="3"/>
      <c r="L194" s="3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Z194" s="175"/>
    </row>
    <row r="195" spans="5:26" s="1" customFormat="1">
      <c r="E195" s="3"/>
      <c r="F195" s="3"/>
      <c r="I195" s="7"/>
      <c r="J195" s="7"/>
      <c r="K195" s="3"/>
      <c r="L195" s="3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Z195" s="175"/>
    </row>
    <row r="196" spans="5:26" s="1" customFormat="1">
      <c r="E196" s="3"/>
      <c r="F196" s="3"/>
      <c r="I196" s="7"/>
      <c r="J196" s="7"/>
      <c r="K196" s="3"/>
      <c r="L196" s="3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Z196" s="175"/>
    </row>
    <row r="197" spans="5:26" s="1" customFormat="1">
      <c r="E197" s="3"/>
      <c r="F197" s="3"/>
      <c r="I197" s="7"/>
      <c r="J197" s="7"/>
      <c r="K197" s="3"/>
      <c r="L197" s="3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Z197" s="175"/>
    </row>
    <row r="198" spans="5:26" s="1" customFormat="1">
      <c r="E198" s="3"/>
      <c r="F198" s="3"/>
      <c r="I198" s="7"/>
      <c r="J198" s="7"/>
      <c r="K198" s="3"/>
      <c r="L198" s="3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Z198" s="175"/>
    </row>
    <row r="199" spans="5:26" s="1" customFormat="1">
      <c r="E199" s="3"/>
      <c r="F199" s="3"/>
      <c r="I199" s="7"/>
      <c r="J199" s="7"/>
      <c r="K199" s="3"/>
      <c r="L199" s="3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Z199" s="175"/>
    </row>
    <row r="200" spans="5:26" s="1" customFormat="1">
      <c r="E200" s="3"/>
      <c r="F200" s="3"/>
      <c r="I200" s="7"/>
      <c r="J200" s="7"/>
      <c r="K200" s="3"/>
      <c r="L200" s="3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Z200" s="175"/>
    </row>
    <row r="201" spans="5:26" s="1" customFormat="1">
      <c r="E201" s="3"/>
      <c r="F201" s="3"/>
      <c r="I201" s="7"/>
      <c r="J201" s="7"/>
      <c r="K201" s="3"/>
      <c r="L201" s="3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Z201" s="175"/>
    </row>
    <row r="202" spans="5:26" s="1" customFormat="1">
      <c r="E202" s="3"/>
      <c r="F202" s="3"/>
      <c r="I202" s="7"/>
      <c r="J202" s="7"/>
      <c r="K202" s="3"/>
      <c r="L202" s="3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Z202" s="175"/>
    </row>
    <row r="203" spans="5:26" s="1" customFormat="1">
      <c r="E203" s="3"/>
      <c r="F203" s="3"/>
      <c r="I203" s="7"/>
      <c r="J203" s="7"/>
      <c r="K203" s="3"/>
      <c r="L203" s="3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Z203" s="175"/>
    </row>
    <row r="204" spans="5:26" s="1" customFormat="1">
      <c r="E204" s="3"/>
      <c r="F204" s="3"/>
      <c r="I204" s="7"/>
      <c r="J204" s="7"/>
      <c r="K204" s="3"/>
      <c r="L204" s="3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Z204" s="175"/>
    </row>
    <row r="205" spans="5:26" s="1" customFormat="1">
      <c r="E205" s="3"/>
      <c r="F205" s="3"/>
      <c r="I205" s="7"/>
      <c r="J205" s="7"/>
      <c r="K205" s="3"/>
      <c r="L205" s="3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Z205" s="175"/>
    </row>
    <row r="206" spans="5:26" s="1" customFormat="1">
      <c r="E206" s="3"/>
      <c r="F206" s="3"/>
      <c r="I206" s="7"/>
      <c r="J206" s="7"/>
      <c r="K206" s="3"/>
      <c r="L206" s="3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Z206" s="175"/>
    </row>
    <row r="207" spans="5:26" s="1" customFormat="1">
      <c r="E207" s="3"/>
      <c r="F207" s="3"/>
      <c r="I207" s="7"/>
      <c r="J207" s="7"/>
      <c r="K207" s="3"/>
      <c r="L207" s="3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Z207" s="175"/>
    </row>
    <row r="208" spans="5:26" s="1" customFormat="1">
      <c r="E208" s="3"/>
      <c r="F208" s="3"/>
      <c r="I208" s="7"/>
      <c r="J208" s="7"/>
      <c r="K208" s="3"/>
      <c r="L208" s="3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Z208" s="175"/>
    </row>
    <row r="209" spans="5:26" s="1" customFormat="1">
      <c r="E209" s="3"/>
      <c r="F209" s="3"/>
      <c r="I209" s="7"/>
      <c r="J209" s="7"/>
      <c r="K209" s="3"/>
      <c r="L209" s="3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Z209" s="175"/>
    </row>
    <row r="210" spans="5:26" s="1" customFormat="1">
      <c r="E210" s="3"/>
      <c r="F210" s="3"/>
      <c r="I210" s="7"/>
      <c r="J210" s="7"/>
      <c r="K210" s="3"/>
      <c r="L210" s="3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Z210" s="175"/>
    </row>
    <row r="211" spans="5:26" s="1" customFormat="1">
      <c r="E211" s="3"/>
      <c r="F211" s="3"/>
      <c r="I211" s="7"/>
      <c r="J211" s="7"/>
      <c r="K211" s="3"/>
      <c r="L211" s="3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Z211" s="175"/>
    </row>
    <row r="212" spans="5:26" s="1" customFormat="1">
      <c r="E212" s="3"/>
      <c r="F212" s="3"/>
      <c r="I212" s="7"/>
      <c r="J212" s="7"/>
      <c r="K212" s="3"/>
      <c r="L212" s="3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Z212" s="175"/>
    </row>
    <row r="213" spans="5:26" s="1" customFormat="1">
      <c r="E213" s="3"/>
      <c r="F213" s="3"/>
      <c r="I213" s="7"/>
      <c r="J213" s="7"/>
      <c r="K213" s="3"/>
      <c r="L213" s="3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Z213" s="175"/>
    </row>
    <row r="214" spans="5:26" s="1" customFormat="1">
      <c r="E214" s="3"/>
      <c r="F214" s="3"/>
      <c r="I214" s="7"/>
      <c r="J214" s="7"/>
      <c r="K214" s="3"/>
      <c r="L214" s="3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Z214" s="175"/>
    </row>
    <row r="215" spans="5:26" s="1" customFormat="1">
      <c r="E215" s="3"/>
      <c r="F215" s="3"/>
      <c r="I215" s="7"/>
      <c r="J215" s="7"/>
      <c r="K215" s="3"/>
      <c r="L215" s="3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Z215" s="175"/>
    </row>
    <row r="216" spans="5:26" s="1" customFormat="1">
      <c r="E216" s="3"/>
      <c r="F216" s="3"/>
      <c r="I216" s="7"/>
      <c r="J216" s="7"/>
      <c r="K216" s="3"/>
      <c r="L216" s="3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Z216" s="175"/>
    </row>
    <row r="217" spans="5:26" s="1" customFormat="1">
      <c r="E217" s="3"/>
      <c r="F217" s="3"/>
      <c r="I217" s="7"/>
      <c r="J217" s="7"/>
      <c r="K217" s="3"/>
      <c r="L217" s="3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Z217" s="175"/>
    </row>
    <row r="218" spans="5:26" s="1" customFormat="1">
      <c r="E218" s="3"/>
      <c r="F218" s="3"/>
      <c r="I218" s="7"/>
      <c r="J218" s="7"/>
      <c r="K218" s="3"/>
      <c r="L218" s="3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Z218" s="175"/>
    </row>
    <row r="219" spans="5:26" s="1" customFormat="1">
      <c r="E219" s="3"/>
      <c r="F219" s="3"/>
      <c r="I219" s="7"/>
      <c r="J219" s="7"/>
      <c r="K219" s="3"/>
      <c r="L219" s="3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Z219" s="175"/>
    </row>
    <row r="220" spans="5:26" s="1" customFormat="1">
      <c r="E220" s="3"/>
      <c r="F220" s="3"/>
      <c r="I220" s="7"/>
      <c r="J220" s="7"/>
      <c r="K220" s="3"/>
      <c r="L220" s="3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Z220" s="175"/>
    </row>
    <row r="221" spans="5:26" s="1" customFormat="1">
      <c r="E221" s="3"/>
      <c r="F221" s="3"/>
      <c r="I221" s="7"/>
      <c r="J221" s="7"/>
      <c r="K221" s="3"/>
      <c r="L221" s="3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Z221" s="175"/>
    </row>
    <row r="222" spans="5:26" s="1" customFormat="1">
      <c r="E222" s="3"/>
      <c r="F222" s="3"/>
      <c r="I222" s="7"/>
      <c r="J222" s="7"/>
      <c r="K222" s="3"/>
      <c r="L222" s="3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Z222" s="175"/>
    </row>
    <row r="223" spans="5:26" s="1" customFormat="1">
      <c r="E223" s="3"/>
      <c r="F223" s="3"/>
      <c r="I223" s="7"/>
      <c r="J223" s="7"/>
      <c r="K223" s="3"/>
      <c r="L223" s="3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Z223" s="175"/>
    </row>
    <row r="224" spans="5:26" s="1" customFormat="1">
      <c r="E224" s="3"/>
      <c r="F224" s="3"/>
      <c r="I224" s="7"/>
      <c r="J224" s="7"/>
      <c r="K224" s="3"/>
      <c r="L224" s="3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Z224" s="175"/>
    </row>
    <row r="225" spans="5:26" s="1" customFormat="1">
      <c r="E225" s="3"/>
      <c r="F225" s="3"/>
      <c r="I225" s="7"/>
      <c r="J225" s="7"/>
      <c r="K225" s="3"/>
      <c r="L225" s="3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Z225" s="175"/>
    </row>
    <row r="226" spans="5:26" s="1" customFormat="1">
      <c r="E226" s="3"/>
      <c r="F226" s="3"/>
      <c r="I226" s="7"/>
      <c r="J226" s="7"/>
      <c r="K226" s="3"/>
      <c r="L226" s="3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Z226" s="175"/>
    </row>
    <row r="227" spans="5:26" s="1" customFormat="1">
      <c r="E227" s="3"/>
      <c r="F227" s="3"/>
      <c r="I227" s="7"/>
      <c r="J227" s="7"/>
      <c r="K227" s="3"/>
      <c r="L227" s="3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Z227" s="175"/>
    </row>
    <row r="228" spans="5:26" s="1" customFormat="1">
      <c r="E228" s="3"/>
      <c r="F228" s="3"/>
      <c r="I228" s="7"/>
      <c r="J228" s="7"/>
      <c r="K228" s="3"/>
      <c r="L228" s="3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Z228" s="175"/>
    </row>
    <row r="229" spans="5:26" s="1" customFormat="1">
      <c r="E229" s="3"/>
      <c r="F229" s="3"/>
      <c r="I229" s="7"/>
      <c r="J229" s="7"/>
      <c r="K229" s="3"/>
      <c r="L229" s="3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Z229" s="175"/>
    </row>
    <row r="230" spans="5:26" s="1" customFormat="1">
      <c r="E230" s="3"/>
      <c r="F230" s="3"/>
      <c r="I230" s="7"/>
      <c r="J230" s="7"/>
      <c r="K230" s="3"/>
      <c r="L230" s="3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Z230" s="175"/>
    </row>
    <row r="231" spans="5:26" s="1" customFormat="1">
      <c r="E231" s="3"/>
      <c r="F231" s="3"/>
      <c r="I231" s="7"/>
      <c r="J231" s="7"/>
      <c r="K231" s="3"/>
      <c r="L231" s="3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Z231" s="175"/>
    </row>
    <row r="232" spans="5:26" s="1" customFormat="1">
      <c r="E232" s="3"/>
      <c r="F232" s="3"/>
      <c r="I232" s="7"/>
      <c r="J232" s="7"/>
      <c r="K232" s="3"/>
      <c r="L232" s="3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Z232" s="175"/>
    </row>
    <row r="233" spans="5:26" s="1" customFormat="1">
      <c r="E233" s="3"/>
      <c r="F233" s="3"/>
      <c r="I233" s="7"/>
      <c r="J233" s="7"/>
      <c r="K233" s="3"/>
      <c r="L233" s="3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Z233" s="175"/>
    </row>
    <row r="234" spans="5:26" s="1" customFormat="1">
      <c r="E234" s="3"/>
      <c r="F234" s="3"/>
      <c r="I234" s="7"/>
      <c r="J234" s="7"/>
      <c r="K234" s="3"/>
      <c r="L234" s="3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Z234" s="175"/>
    </row>
    <row r="235" spans="5:26" s="1" customFormat="1">
      <c r="E235" s="3"/>
      <c r="F235" s="3"/>
      <c r="I235" s="7"/>
      <c r="J235" s="7"/>
      <c r="K235" s="3"/>
      <c r="L235" s="3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Z235" s="175"/>
    </row>
    <row r="236" spans="5:26" s="1" customFormat="1">
      <c r="E236" s="3"/>
      <c r="F236" s="3"/>
      <c r="I236" s="7"/>
      <c r="J236" s="7"/>
      <c r="K236" s="3"/>
      <c r="L236" s="3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Z236" s="175"/>
    </row>
    <row r="237" spans="5:26" s="1" customFormat="1">
      <c r="E237" s="3"/>
      <c r="F237" s="3"/>
      <c r="I237" s="7"/>
      <c r="J237" s="7"/>
      <c r="K237" s="3"/>
      <c r="L237" s="3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Z237" s="175"/>
    </row>
    <row r="238" spans="5:26" s="1" customFormat="1">
      <c r="E238" s="3"/>
      <c r="F238" s="3"/>
      <c r="I238" s="7"/>
      <c r="J238" s="7"/>
      <c r="K238" s="3"/>
      <c r="L238" s="3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Z238" s="175"/>
    </row>
    <row r="239" spans="5:26" s="1" customFormat="1">
      <c r="E239" s="3"/>
      <c r="F239" s="3"/>
      <c r="I239" s="7"/>
      <c r="J239" s="7"/>
      <c r="K239" s="3"/>
      <c r="L239" s="3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Z239" s="175"/>
    </row>
    <row r="240" spans="5:26" s="1" customFormat="1">
      <c r="E240" s="3"/>
      <c r="F240" s="3"/>
      <c r="I240" s="7"/>
      <c r="J240" s="7"/>
      <c r="K240" s="3"/>
      <c r="L240" s="3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Z240" s="175"/>
    </row>
    <row r="241" spans="5:26" s="1" customFormat="1">
      <c r="E241" s="3"/>
      <c r="F241" s="3"/>
      <c r="I241" s="7"/>
      <c r="J241" s="7"/>
      <c r="K241" s="3"/>
      <c r="L241" s="3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Z241" s="175"/>
    </row>
    <row r="242" spans="5:26" s="1" customFormat="1">
      <c r="E242" s="3"/>
      <c r="F242" s="3"/>
      <c r="I242" s="7"/>
      <c r="J242" s="7"/>
      <c r="K242" s="3"/>
      <c r="L242" s="3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Z242" s="175"/>
    </row>
    <row r="243" spans="5:26" s="1" customFormat="1">
      <c r="E243" s="3"/>
      <c r="F243" s="3"/>
      <c r="I243" s="7"/>
      <c r="J243" s="7"/>
      <c r="K243" s="3"/>
      <c r="L243" s="3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Z243" s="175"/>
    </row>
    <row r="244" spans="5:26" s="1" customFormat="1">
      <c r="E244" s="3"/>
      <c r="F244" s="3"/>
      <c r="I244" s="7"/>
      <c r="J244" s="7"/>
      <c r="K244" s="3"/>
      <c r="L244" s="3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Z244" s="175"/>
    </row>
    <row r="245" spans="5:26" s="1" customFormat="1">
      <c r="E245" s="3"/>
      <c r="F245" s="3"/>
      <c r="I245" s="7"/>
      <c r="J245" s="7"/>
      <c r="K245" s="3"/>
      <c r="L245" s="3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Z245" s="175"/>
    </row>
    <row r="246" spans="5:26" s="1" customFormat="1">
      <c r="E246" s="3"/>
      <c r="F246" s="3"/>
      <c r="I246" s="7"/>
      <c r="J246" s="7"/>
      <c r="K246" s="3"/>
      <c r="L246" s="3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Z246" s="175"/>
    </row>
    <row r="247" spans="5:26" s="1" customFormat="1">
      <c r="E247" s="3"/>
      <c r="F247" s="3"/>
      <c r="I247" s="7"/>
      <c r="J247" s="7"/>
      <c r="K247" s="3"/>
      <c r="L247" s="3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Z247" s="175"/>
    </row>
    <row r="248" spans="5:26" s="1" customFormat="1">
      <c r="E248" s="3"/>
      <c r="F248" s="3"/>
      <c r="I248" s="7"/>
      <c r="J248" s="7"/>
      <c r="K248" s="3"/>
      <c r="L248" s="3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Z248" s="175"/>
    </row>
    <row r="249" spans="5:26" s="1" customFormat="1">
      <c r="E249" s="3"/>
      <c r="F249" s="3"/>
      <c r="I249" s="7"/>
      <c r="J249" s="7"/>
      <c r="K249" s="3"/>
      <c r="L249" s="3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Z249" s="175"/>
    </row>
    <row r="250" spans="5:26" s="1" customFormat="1">
      <c r="E250" s="3"/>
      <c r="F250" s="3"/>
      <c r="I250" s="7"/>
      <c r="J250" s="7"/>
      <c r="K250" s="3"/>
      <c r="L250" s="3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Z250" s="175"/>
    </row>
    <row r="251" spans="5:26" s="1" customFormat="1">
      <c r="E251" s="3"/>
      <c r="F251" s="3"/>
      <c r="I251" s="7"/>
      <c r="J251" s="7"/>
      <c r="K251" s="3"/>
      <c r="L251" s="3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Z251" s="175"/>
    </row>
    <row r="252" spans="5:26" s="1" customFormat="1">
      <c r="E252" s="3"/>
      <c r="F252" s="3"/>
      <c r="I252" s="7"/>
      <c r="J252" s="7"/>
      <c r="K252" s="3"/>
      <c r="L252" s="3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Z252" s="175"/>
    </row>
    <row r="253" spans="5:26" s="1" customFormat="1">
      <c r="E253" s="3"/>
      <c r="F253" s="3"/>
      <c r="I253" s="7"/>
      <c r="J253" s="7"/>
      <c r="K253" s="3"/>
      <c r="L253" s="3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Z253" s="175"/>
    </row>
    <row r="254" spans="5:26" s="1" customFormat="1">
      <c r="E254" s="3"/>
      <c r="F254" s="3"/>
      <c r="I254" s="7"/>
      <c r="J254" s="7"/>
      <c r="K254" s="3"/>
      <c r="L254" s="3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Z254" s="175"/>
    </row>
    <row r="255" spans="5:26" s="1" customFormat="1">
      <c r="E255" s="3"/>
      <c r="F255" s="3"/>
      <c r="I255" s="7"/>
      <c r="J255" s="7"/>
      <c r="K255" s="3"/>
      <c r="L255" s="3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Z255" s="175"/>
    </row>
    <row r="256" spans="5:26" s="1" customFormat="1">
      <c r="E256" s="3"/>
      <c r="F256" s="3"/>
      <c r="I256" s="7"/>
      <c r="J256" s="7"/>
      <c r="K256" s="3"/>
      <c r="L256" s="3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Z256" s="175"/>
    </row>
    <row r="257" spans="5:26" s="1" customFormat="1">
      <c r="E257" s="3"/>
      <c r="F257" s="3"/>
      <c r="I257" s="7"/>
      <c r="J257" s="7"/>
      <c r="K257" s="3"/>
      <c r="L257" s="3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Z257" s="175"/>
    </row>
    <row r="258" spans="5:26" s="1" customFormat="1">
      <c r="E258" s="3"/>
      <c r="F258" s="3"/>
      <c r="I258" s="7"/>
      <c r="J258" s="7"/>
      <c r="K258" s="3"/>
      <c r="L258" s="3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Z258" s="175"/>
    </row>
    <row r="259" spans="5:26" s="1" customFormat="1">
      <c r="E259" s="3"/>
      <c r="F259" s="3"/>
      <c r="I259" s="7"/>
      <c r="J259" s="7"/>
      <c r="K259" s="3"/>
      <c r="L259" s="3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Z259" s="175"/>
    </row>
    <row r="260" spans="5:26" s="1" customFormat="1">
      <c r="E260" s="3"/>
      <c r="F260" s="3"/>
      <c r="I260" s="7"/>
      <c r="J260" s="7"/>
      <c r="K260" s="3"/>
      <c r="L260" s="3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Z260" s="175"/>
    </row>
    <row r="261" spans="5:26" s="1" customFormat="1">
      <c r="E261" s="3"/>
      <c r="F261" s="3"/>
      <c r="I261" s="7"/>
      <c r="J261" s="7"/>
      <c r="K261" s="3"/>
      <c r="L261" s="3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Z261" s="175"/>
    </row>
    <row r="262" spans="5:26" s="1" customFormat="1">
      <c r="E262" s="3"/>
      <c r="F262" s="3"/>
      <c r="I262" s="7"/>
      <c r="J262" s="7"/>
      <c r="K262" s="3"/>
      <c r="L262" s="3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Z262" s="175"/>
    </row>
    <row r="263" spans="5:26" s="1" customFormat="1">
      <c r="E263" s="3"/>
      <c r="F263" s="3"/>
      <c r="I263" s="7"/>
      <c r="J263" s="7"/>
      <c r="K263" s="3"/>
      <c r="L263" s="3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Z263" s="175"/>
    </row>
    <row r="264" spans="5:26" s="1" customFormat="1">
      <c r="E264" s="3"/>
      <c r="F264" s="3"/>
      <c r="I264" s="7"/>
      <c r="J264" s="7"/>
      <c r="K264" s="3"/>
      <c r="L264" s="3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Z264" s="175"/>
    </row>
    <row r="265" spans="5:26" s="1" customFormat="1">
      <c r="E265" s="3"/>
      <c r="F265" s="3"/>
      <c r="I265" s="7"/>
      <c r="J265" s="7"/>
      <c r="K265" s="3"/>
      <c r="L265" s="3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Z265" s="175"/>
    </row>
    <row r="266" spans="5:26" s="1" customFormat="1">
      <c r="E266" s="3"/>
      <c r="F266" s="3"/>
      <c r="I266" s="7"/>
      <c r="J266" s="7"/>
      <c r="K266" s="3"/>
      <c r="L266" s="3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Z266" s="175"/>
    </row>
    <row r="267" spans="5:26" s="1" customFormat="1">
      <c r="E267" s="3"/>
      <c r="F267" s="3"/>
      <c r="I267" s="7"/>
      <c r="J267" s="7"/>
      <c r="K267" s="3"/>
      <c r="L267" s="3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Z267" s="175"/>
    </row>
    <row r="268" spans="5:26" s="1" customFormat="1">
      <c r="E268" s="3"/>
      <c r="F268" s="3"/>
      <c r="I268" s="7"/>
      <c r="J268" s="7"/>
      <c r="K268" s="3"/>
      <c r="L268" s="3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Z268" s="175"/>
    </row>
    <row r="269" spans="5:26" s="1" customFormat="1">
      <c r="E269" s="3"/>
      <c r="F269" s="3"/>
      <c r="I269" s="7"/>
      <c r="J269" s="7"/>
      <c r="K269" s="3"/>
      <c r="L269" s="3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Z269" s="175"/>
    </row>
    <row r="270" spans="5:26" s="1" customFormat="1">
      <c r="E270" s="3"/>
      <c r="F270" s="3"/>
      <c r="I270" s="7"/>
      <c r="J270" s="7"/>
      <c r="K270" s="3"/>
      <c r="L270" s="3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Z270" s="175"/>
    </row>
    <row r="271" spans="5:26" s="1" customFormat="1">
      <c r="E271" s="3"/>
      <c r="F271" s="3"/>
      <c r="I271" s="7"/>
      <c r="J271" s="7"/>
      <c r="K271" s="3"/>
      <c r="L271" s="3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Z271" s="175"/>
    </row>
    <row r="272" spans="5:26" s="1" customFormat="1">
      <c r="E272" s="3"/>
      <c r="F272" s="3"/>
      <c r="I272" s="7"/>
      <c r="J272" s="7"/>
      <c r="K272" s="3"/>
      <c r="L272" s="3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Z272" s="175"/>
    </row>
    <row r="273" spans="5:26" s="1" customFormat="1">
      <c r="E273" s="3"/>
      <c r="F273" s="3"/>
      <c r="I273" s="7"/>
      <c r="J273" s="7"/>
      <c r="K273" s="3"/>
      <c r="L273" s="3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Z273" s="175"/>
    </row>
    <row r="274" spans="5:26" s="1" customFormat="1">
      <c r="E274" s="3"/>
      <c r="F274" s="3"/>
      <c r="I274" s="7"/>
      <c r="J274" s="7"/>
      <c r="K274" s="3"/>
      <c r="L274" s="3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Z274" s="175"/>
    </row>
    <row r="275" spans="5:26" s="1" customFormat="1">
      <c r="E275" s="3"/>
      <c r="F275" s="3"/>
      <c r="I275" s="7"/>
      <c r="J275" s="7"/>
      <c r="K275" s="3"/>
      <c r="L275" s="3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Z275" s="175"/>
    </row>
    <row r="276" spans="5:26" s="1" customFormat="1">
      <c r="E276" s="3"/>
      <c r="F276" s="3"/>
      <c r="I276" s="7"/>
      <c r="J276" s="7"/>
      <c r="K276" s="3"/>
      <c r="L276" s="3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Z276" s="175"/>
    </row>
    <row r="277" spans="5:26" s="1" customFormat="1">
      <c r="E277" s="3"/>
      <c r="F277" s="3"/>
      <c r="I277" s="7"/>
      <c r="J277" s="7"/>
      <c r="K277" s="3"/>
      <c r="L277" s="3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Z277" s="175"/>
    </row>
    <row r="278" spans="5:26" s="1" customFormat="1">
      <c r="E278" s="3"/>
      <c r="F278" s="3"/>
      <c r="I278" s="7"/>
      <c r="J278" s="7"/>
      <c r="K278" s="3"/>
      <c r="L278" s="3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Z278" s="175"/>
    </row>
    <row r="279" spans="5:26" s="1" customFormat="1">
      <c r="E279" s="3"/>
      <c r="F279" s="3"/>
      <c r="I279" s="7"/>
      <c r="J279" s="7"/>
      <c r="K279" s="3"/>
      <c r="L279" s="3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Z279" s="175"/>
    </row>
    <row r="280" spans="5:26" s="1" customFormat="1">
      <c r="E280" s="3"/>
      <c r="F280" s="3"/>
      <c r="I280" s="7"/>
      <c r="J280" s="7"/>
      <c r="K280" s="3"/>
      <c r="L280" s="3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Z280" s="175"/>
    </row>
    <row r="281" spans="5:26" s="1" customFormat="1">
      <c r="E281" s="3"/>
      <c r="F281" s="3"/>
      <c r="I281" s="7"/>
      <c r="J281" s="7"/>
      <c r="K281" s="3"/>
      <c r="L281" s="3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Z281" s="175"/>
    </row>
    <row r="282" spans="5:26" s="1" customFormat="1">
      <c r="E282" s="3"/>
      <c r="F282" s="3"/>
      <c r="I282" s="7"/>
      <c r="J282" s="7"/>
      <c r="K282" s="3"/>
      <c r="L282" s="3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Z282" s="175"/>
    </row>
    <row r="283" spans="5:26" s="1" customFormat="1">
      <c r="E283" s="3"/>
      <c r="F283" s="3"/>
      <c r="I283" s="7"/>
      <c r="J283" s="7"/>
      <c r="K283" s="3"/>
      <c r="L283" s="3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Z283" s="175"/>
    </row>
    <row r="284" spans="5:26" s="1" customFormat="1">
      <c r="E284" s="3"/>
      <c r="F284" s="3"/>
      <c r="I284" s="7"/>
      <c r="J284" s="7"/>
      <c r="K284" s="3"/>
      <c r="L284" s="3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Z284" s="175"/>
    </row>
    <row r="285" spans="5:26" s="1" customFormat="1">
      <c r="E285" s="3"/>
      <c r="F285" s="3"/>
      <c r="I285" s="7"/>
      <c r="J285" s="7"/>
      <c r="K285" s="3"/>
      <c r="L285" s="3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Z285" s="175"/>
    </row>
    <row r="286" spans="5:26" s="1" customFormat="1">
      <c r="E286" s="3"/>
      <c r="F286" s="3"/>
      <c r="I286" s="7"/>
      <c r="J286" s="7"/>
      <c r="K286" s="3"/>
      <c r="L286" s="3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Z286" s="175"/>
    </row>
    <row r="287" spans="5:26" s="1" customFormat="1">
      <c r="E287" s="3"/>
      <c r="F287" s="3"/>
      <c r="I287" s="7"/>
      <c r="J287" s="7"/>
      <c r="K287" s="3"/>
      <c r="L287" s="3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Z287" s="175"/>
    </row>
    <row r="288" spans="5:26" s="1" customFormat="1">
      <c r="E288" s="3"/>
      <c r="F288" s="3"/>
      <c r="I288" s="7"/>
      <c r="J288" s="7"/>
      <c r="K288" s="3"/>
      <c r="L288" s="3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Z288" s="175"/>
    </row>
    <row r="289" spans="5:26" s="1" customFormat="1">
      <c r="E289" s="3"/>
      <c r="F289" s="3"/>
      <c r="I289" s="7"/>
      <c r="J289" s="7"/>
      <c r="K289" s="3"/>
      <c r="L289" s="3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Z289" s="175"/>
    </row>
    <row r="290" spans="5:26" s="1" customFormat="1">
      <c r="E290" s="3"/>
      <c r="F290" s="3"/>
      <c r="I290" s="7"/>
      <c r="J290" s="7"/>
      <c r="K290" s="3"/>
      <c r="L290" s="3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Z290" s="175"/>
    </row>
    <row r="291" spans="5:26" s="1" customFormat="1">
      <c r="E291" s="3"/>
      <c r="F291" s="3"/>
      <c r="I291" s="7"/>
      <c r="J291" s="7"/>
      <c r="K291" s="3"/>
      <c r="L291" s="3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Z291" s="175"/>
    </row>
    <row r="292" spans="5:26" s="1" customFormat="1">
      <c r="E292" s="3"/>
      <c r="F292" s="3"/>
      <c r="I292" s="7"/>
      <c r="J292" s="7"/>
      <c r="K292" s="3"/>
      <c r="L292" s="3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Z292" s="175"/>
    </row>
    <row r="293" spans="5:26" s="1" customFormat="1">
      <c r="E293" s="3"/>
      <c r="F293" s="3"/>
      <c r="I293" s="7"/>
      <c r="J293" s="7"/>
      <c r="K293" s="3"/>
      <c r="L293" s="3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Z293" s="175"/>
    </row>
    <row r="294" spans="5:26" s="1" customFormat="1">
      <c r="E294" s="3"/>
      <c r="F294" s="3"/>
      <c r="I294" s="7"/>
      <c r="J294" s="7"/>
      <c r="K294" s="3"/>
      <c r="L294" s="3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Z294" s="175"/>
    </row>
    <row r="295" spans="5:26" s="1" customFormat="1">
      <c r="E295" s="3"/>
      <c r="F295" s="3"/>
      <c r="I295" s="7"/>
      <c r="J295" s="7"/>
      <c r="K295" s="3"/>
      <c r="L295" s="3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Z295" s="175"/>
    </row>
    <row r="296" spans="5:26" s="1" customFormat="1">
      <c r="E296" s="3"/>
      <c r="F296" s="3"/>
      <c r="I296" s="7"/>
      <c r="J296" s="7"/>
      <c r="K296" s="3"/>
      <c r="L296" s="3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Z296" s="175"/>
    </row>
    <row r="297" spans="5:26" s="1" customFormat="1">
      <c r="E297" s="3"/>
      <c r="F297" s="3"/>
      <c r="I297" s="7"/>
      <c r="J297" s="7"/>
      <c r="K297" s="3"/>
      <c r="L297" s="3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Z297" s="175"/>
    </row>
    <row r="298" spans="5:26" s="1" customFormat="1">
      <c r="E298" s="3"/>
      <c r="F298" s="3"/>
      <c r="I298" s="7"/>
      <c r="J298" s="7"/>
      <c r="K298" s="3"/>
      <c r="L298" s="3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Z298" s="175"/>
    </row>
    <row r="299" spans="5:26" s="1" customFormat="1">
      <c r="E299" s="3"/>
      <c r="F299" s="3"/>
      <c r="I299" s="7"/>
      <c r="J299" s="7"/>
      <c r="K299" s="3"/>
      <c r="L299" s="3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Z299" s="175"/>
    </row>
    <row r="300" spans="5:26" s="1" customFormat="1">
      <c r="E300" s="3"/>
      <c r="F300" s="3"/>
      <c r="I300" s="7"/>
      <c r="J300" s="7"/>
      <c r="K300" s="3"/>
      <c r="L300" s="3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Z300" s="175"/>
    </row>
    <row r="301" spans="5:26" s="1" customFormat="1">
      <c r="E301" s="3"/>
      <c r="F301" s="3"/>
      <c r="I301" s="7"/>
      <c r="J301" s="7"/>
      <c r="K301" s="3"/>
      <c r="L301" s="3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Z301" s="175"/>
    </row>
    <row r="302" spans="5:26" s="1" customFormat="1">
      <c r="E302" s="3"/>
      <c r="F302" s="3"/>
      <c r="I302" s="7"/>
      <c r="J302" s="7"/>
      <c r="K302" s="3"/>
      <c r="L302" s="3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Z302" s="175"/>
    </row>
    <row r="303" spans="5:26" s="1" customFormat="1">
      <c r="E303" s="3"/>
      <c r="F303" s="3"/>
      <c r="I303" s="7"/>
      <c r="J303" s="7"/>
      <c r="K303" s="3"/>
      <c r="L303" s="3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Z303" s="175"/>
    </row>
    <row r="304" spans="5:26" s="1" customFormat="1">
      <c r="E304" s="3"/>
      <c r="F304" s="3"/>
      <c r="I304" s="7"/>
      <c r="J304" s="7"/>
      <c r="K304" s="3"/>
      <c r="L304" s="3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Z304" s="175"/>
    </row>
    <row r="305" spans="5:26" s="1" customFormat="1">
      <c r="E305" s="3"/>
      <c r="F305" s="3"/>
      <c r="I305" s="7"/>
      <c r="J305" s="7"/>
      <c r="K305" s="3"/>
      <c r="L305" s="3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Z305" s="175"/>
    </row>
    <row r="306" spans="5:26" s="1" customFormat="1">
      <c r="E306" s="3"/>
      <c r="F306" s="3"/>
      <c r="I306" s="7"/>
      <c r="J306" s="7"/>
      <c r="K306" s="3"/>
      <c r="L306" s="3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Z306" s="175"/>
    </row>
    <row r="307" spans="5:26" s="1" customFormat="1">
      <c r="E307" s="3"/>
      <c r="F307" s="3"/>
      <c r="I307" s="7"/>
      <c r="J307" s="7"/>
      <c r="K307" s="3"/>
      <c r="L307" s="3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Z307" s="175"/>
    </row>
    <row r="308" spans="5:26" s="1" customFormat="1">
      <c r="E308" s="3"/>
      <c r="F308" s="3"/>
      <c r="I308" s="7"/>
      <c r="J308" s="7"/>
      <c r="K308" s="3"/>
      <c r="L308" s="3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Z308" s="175"/>
    </row>
    <row r="309" spans="5:26" s="1" customFormat="1">
      <c r="E309" s="3"/>
      <c r="F309" s="3"/>
      <c r="I309" s="7"/>
      <c r="J309" s="7"/>
      <c r="K309" s="3"/>
      <c r="L309" s="3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Z309" s="175"/>
    </row>
    <row r="310" spans="5:26" s="1" customFormat="1">
      <c r="E310" s="3"/>
      <c r="F310" s="3"/>
      <c r="I310" s="7"/>
      <c r="J310" s="7"/>
      <c r="K310" s="3"/>
      <c r="L310" s="3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Z310" s="175"/>
    </row>
    <row r="311" spans="5:26" s="1" customFormat="1">
      <c r="E311" s="3"/>
      <c r="F311" s="3"/>
      <c r="I311" s="7"/>
      <c r="J311" s="7"/>
      <c r="K311" s="3"/>
      <c r="L311" s="3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Z311" s="175"/>
    </row>
    <row r="312" spans="5:26" s="1" customFormat="1">
      <c r="E312" s="3"/>
      <c r="F312" s="3"/>
      <c r="I312" s="7"/>
      <c r="J312" s="7"/>
      <c r="K312" s="3"/>
      <c r="L312" s="3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Z312" s="175"/>
    </row>
    <row r="313" spans="5:26" s="1" customFormat="1">
      <c r="E313" s="3"/>
      <c r="F313" s="3"/>
      <c r="I313" s="7"/>
      <c r="J313" s="7"/>
      <c r="K313" s="3"/>
      <c r="L313" s="3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Z313" s="175"/>
    </row>
    <row r="314" spans="5:26" s="1" customFormat="1">
      <c r="E314" s="3"/>
      <c r="F314" s="3"/>
      <c r="I314" s="7"/>
      <c r="J314" s="7"/>
      <c r="K314" s="3"/>
      <c r="L314" s="3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Z314" s="175"/>
    </row>
    <row r="315" spans="5:26" s="1" customFormat="1">
      <c r="E315" s="3"/>
      <c r="F315" s="3"/>
      <c r="I315" s="7"/>
      <c r="J315" s="7"/>
      <c r="K315" s="3"/>
      <c r="L315" s="3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Z315" s="175"/>
    </row>
    <row r="316" spans="5:26" s="1" customFormat="1">
      <c r="E316" s="3"/>
      <c r="F316" s="3"/>
      <c r="I316" s="7"/>
      <c r="J316" s="7"/>
      <c r="K316" s="3"/>
      <c r="L316" s="3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Z316" s="175"/>
    </row>
    <row r="317" spans="5:26" s="1" customFormat="1">
      <c r="E317" s="3"/>
      <c r="F317" s="3"/>
      <c r="I317" s="7"/>
      <c r="J317" s="7"/>
      <c r="K317" s="3"/>
      <c r="L317" s="3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Z317" s="175"/>
    </row>
    <row r="318" spans="5:26" s="1" customFormat="1">
      <c r="E318" s="3"/>
      <c r="F318" s="3"/>
      <c r="I318" s="7"/>
      <c r="J318" s="7"/>
      <c r="K318" s="3"/>
      <c r="L318" s="3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Z318" s="175"/>
    </row>
    <row r="319" spans="5:26" s="1" customFormat="1">
      <c r="E319" s="3"/>
      <c r="F319" s="3"/>
      <c r="I319" s="7"/>
      <c r="J319" s="7"/>
      <c r="K319" s="3"/>
      <c r="L319" s="3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Z319" s="175"/>
    </row>
    <row r="320" spans="5:26" s="1" customFormat="1">
      <c r="E320" s="3"/>
      <c r="F320" s="3"/>
      <c r="I320" s="7"/>
      <c r="J320" s="7"/>
      <c r="K320" s="3"/>
      <c r="L320" s="3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Z320" s="175"/>
    </row>
    <row r="321" spans="5:26" s="1" customFormat="1">
      <c r="E321" s="3"/>
      <c r="F321" s="3"/>
      <c r="I321" s="7"/>
      <c r="J321" s="7"/>
      <c r="K321" s="3"/>
      <c r="L321" s="3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Z321" s="175"/>
    </row>
    <row r="322" spans="5:26" s="1" customFormat="1">
      <c r="E322" s="3"/>
      <c r="F322" s="3"/>
      <c r="I322" s="7"/>
      <c r="J322" s="7"/>
      <c r="K322" s="3"/>
      <c r="L322" s="3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Z322" s="175"/>
    </row>
    <row r="323" spans="5:26" s="1" customFormat="1">
      <c r="E323" s="3"/>
      <c r="F323" s="3"/>
      <c r="I323" s="7"/>
      <c r="J323" s="7"/>
      <c r="K323" s="3"/>
      <c r="L323" s="3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Z323" s="175"/>
    </row>
    <row r="324" spans="5:26" s="1" customFormat="1">
      <c r="E324" s="3"/>
      <c r="F324" s="3"/>
      <c r="I324" s="7"/>
      <c r="J324" s="7"/>
      <c r="K324" s="3"/>
      <c r="L324" s="3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Z324" s="175"/>
    </row>
    <row r="325" spans="5:26" s="1" customFormat="1">
      <c r="E325" s="3"/>
      <c r="F325" s="3"/>
      <c r="I325" s="7"/>
      <c r="J325" s="7"/>
      <c r="K325" s="3"/>
      <c r="L325" s="3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Z325" s="175"/>
    </row>
    <row r="326" spans="5:26" s="1" customFormat="1">
      <c r="E326" s="3"/>
      <c r="F326" s="3"/>
      <c r="I326" s="7"/>
      <c r="J326" s="7"/>
      <c r="K326" s="3"/>
      <c r="L326" s="3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Z326" s="175"/>
    </row>
    <row r="327" spans="5:26" s="1" customFormat="1">
      <c r="E327" s="3"/>
      <c r="F327" s="3"/>
      <c r="I327" s="7"/>
      <c r="J327" s="7"/>
      <c r="K327" s="3"/>
      <c r="L327" s="3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Z327" s="175"/>
    </row>
    <row r="328" spans="5:26" s="1" customFormat="1">
      <c r="E328" s="3"/>
      <c r="F328" s="3"/>
      <c r="I328" s="7"/>
      <c r="J328" s="7"/>
      <c r="K328" s="3"/>
      <c r="L328" s="3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Z328" s="175"/>
    </row>
    <row r="329" spans="5:26" s="1" customFormat="1">
      <c r="E329" s="3"/>
      <c r="F329" s="3"/>
      <c r="I329" s="7"/>
      <c r="J329" s="7"/>
      <c r="K329" s="3"/>
      <c r="L329" s="3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Z329" s="175"/>
    </row>
    <row r="330" spans="5:26" s="1" customFormat="1">
      <c r="E330" s="3"/>
      <c r="F330" s="3"/>
      <c r="I330" s="7"/>
      <c r="J330" s="7"/>
      <c r="K330" s="3"/>
      <c r="L330" s="3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Z330" s="175"/>
    </row>
    <row r="331" spans="5:26" s="1" customFormat="1">
      <c r="E331" s="3"/>
      <c r="F331" s="3"/>
      <c r="I331" s="7"/>
      <c r="J331" s="7"/>
      <c r="K331" s="3"/>
      <c r="L331" s="3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Z331" s="175"/>
    </row>
    <row r="332" spans="5:26" s="1" customFormat="1">
      <c r="E332" s="3"/>
      <c r="F332" s="3"/>
      <c r="I332" s="7"/>
      <c r="J332" s="7"/>
      <c r="K332" s="3"/>
      <c r="L332" s="3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Z332" s="175"/>
    </row>
    <row r="333" spans="5:26" s="1" customFormat="1">
      <c r="E333" s="3"/>
      <c r="F333" s="3"/>
      <c r="I333" s="7"/>
      <c r="J333" s="7"/>
      <c r="K333" s="3"/>
      <c r="L333" s="3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Z333" s="175"/>
    </row>
    <row r="334" spans="5:26" s="1" customFormat="1">
      <c r="E334" s="3"/>
      <c r="F334" s="3"/>
      <c r="I334" s="7"/>
      <c r="J334" s="7"/>
      <c r="K334" s="3"/>
      <c r="L334" s="3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Z334" s="175"/>
    </row>
    <row r="335" spans="5:26" s="1" customFormat="1">
      <c r="E335" s="3"/>
      <c r="F335" s="3"/>
      <c r="I335" s="7"/>
      <c r="J335" s="7"/>
      <c r="K335" s="3"/>
      <c r="L335" s="3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Z335" s="175"/>
    </row>
    <row r="336" spans="5:26" s="1" customFormat="1">
      <c r="E336" s="3"/>
      <c r="F336" s="3"/>
      <c r="I336" s="7"/>
      <c r="J336" s="7"/>
      <c r="K336" s="3"/>
      <c r="L336" s="3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Z336" s="175"/>
    </row>
    <row r="337" spans="5:26" s="1" customFormat="1">
      <c r="E337" s="3"/>
      <c r="F337" s="3"/>
      <c r="I337" s="7"/>
      <c r="J337" s="7"/>
      <c r="K337" s="3"/>
      <c r="L337" s="3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Z337" s="175"/>
    </row>
    <row r="338" spans="5:26" s="1" customFormat="1">
      <c r="E338" s="3"/>
      <c r="F338" s="3"/>
      <c r="I338" s="7"/>
      <c r="J338" s="7"/>
      <c r="K338" s="3"/>
      <c r="L338" s="3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Z338" s="175"/>
    </row>
    <row r="339" spans="5:26" s="1" customFormat="1">
      <c r="E339" s="3"/>
      <c r="F339" s="3"/>
      <c r="I339" s="7"/>
      <c r="J339" s="7"/>
      <c r="K339" s="3"/>
      <c r="L339" s="3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Z339" s="175"/>
    </row>
    <row r="340" spans="5:26" s="1" customFormat="1">
      <c r="E340" s="3"/>
      <c r="F340" s="3"/>
      <c r="I340" s="7"/>
      <c r="J340" s="7"/>
      <c r="K340" s="3"/>
      <c r="L340" s="3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Z340" s="175"/>
    </row>
    <row r="341" spans="5:26" s="1" customFormat="1">
      <c r="E341" s="3"/>
      <c r="F341" s="3"/>
      <c r="I341" s="7"/>
      <c r="J341" s="7"/>
      <c r="K341" s="3"/>
      <c r="L341" s="3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Z341" s="175"/>
    </row>
    <row r="342" spans="5:26" s="1" customFormat="1">
      <c r="E342" s="3"/>
      <c r="F342" s="3"/>
      <c r="I342" s="7"/>
      <c r="J342" s="7"/>
      <c r="K342" s="3"/>
      <c r="L342" s="3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Z342" s="175"/>
    </row>
    <row r="343" spans="5:26" s="1" customFormat="1">
      <c r="E343" s="3"/>
      <c r="F343" s="3"/>
      <c r="I343" s="7"/>
      <c r="J343" s="7"/>
      <c r="K343" s="3"/>
      <c r="L343" s="3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Z343" s="175"/>
    </row>
    <row r="344" spans="5:26" s="1" customFormat="1">
      <c r="E344" s="3"/>
      <c r="F344" s="3"/>
      <c r="I344" s="7"/>
      <c r="J344" s="7"/>
      <c r="K344" s="3"/>
      <c r="L344" s="3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Z344" s="175"/>
    </row>
    <row r="345" spans="5:26" s="1" customFormat="1">
      <c r="E345" s="3"/>
      <c r="F345" s="3"/>
      <c r="I345" s="7"/>
      <c r="J345" s="7"/>
      <c r="K345" s="3"/>
      <c r="L345" s="3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Z345" s="175"/>
    </row>
    <row r="346" spans="5:26" s="1" customFormat="1">
      <c r="E346" s="3"/>
      <c r="F346" s="3"/>
      <c r="I346" s="7"/>
      <c r="J346" s="7"/>
      <c r="K346" s="3"/>
      <c r="L346" s="3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Z346" s="175"/>
    </row>
    <row r="347" spans="5:26" s="1" customFormat="1">
      <c r="E347" s="3"/>
      <c r="F347" s="3"/>
      <c r="I347" s="7"/>
      <c r="J347" s="7"/>
      <c r="K347" s="3"/>
      <c r="L347" s="3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Z347" s="175"/>
    </row>
    <row r="348" spans="5:26" s="1" customFormat="1">
      <c r="E348" s="3"/>
      <c r="F348" s="3"/>
      <c r="I348" s="7"/>
      <c r="J348" s="7"/>
      <c r="K348" s="3"/>
      <c r="L348" s="3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Z348" s="175"/>
    </row>
    <row r="349" spans="5:26" s="1" customFormat="1">
      <c r="E349" s="3"/>
      <c r="F349" s="3"/>
      <c r="I349" s="7"/>
      <c r="J349" s="7"/>
      <c r="K349" s="3"/>
      <c r="L349" s="3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Z349" s="175"/>
    </row>
    <row r="350" spans="5:26" s="1" customFormat="1">
      <c r="E350" s="3"/>
      <c r="F350" s="3"/>
      <c r="I350" s="7"/>
      <c r="J350" s="7"/>
      <c r="K350" s="3"/>
      <c r="L350" s="3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Z350" s="175"/>
    </row>
    <row r="351" spans="5:26" s="1" customFormat="1">
      <c r="E351" s="3"/>
      <c r="F351" s="3"/>
      <c r="I351" s="7"/>
      <c r="J351" s="7"/>
      <c r="K351" s="3"/>
      <c r="L351" s="3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Z351" s="175"/>
    </row>
    <row r="352" spans="5:26" s="1" customFormat="1">
      <c r="E352" s="3"/>
      <c r="F352" s="3"/>
      <c r="I352" s="7"/>
      <c r="J352" s="7"/>
      <c r="K352" s="3"/>
      <c r="L352" s="3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Z352" s="175"/>
    </row>
    <row r="353" spans="5:26" s="1" customFormat="1">
      <c r="E353" s="3"/>
      <c r="F353" s="3"/>
      <c r="I353" s="7"/>
      <c r="J353" s="7"/>
      <c r="K353" s="3"/>
      <c r="L353" s="3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Z353" s="175"/>
    </row>
    <row r="354" spans="5:26" s="1" customFormat="1">
      <c r="E354" s="3"/>
      <c r="F354" s="3"/>
      <c r="I354" s="7"/>
      <c r="J354" s="7"/>
      <c r="K354" s="3"/>
      <c r="L354" s="3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Z354" s="175"/>
    </row>
    <row r="355" spans="5:26" s="1" customFormat="1">
      <c r="E355" s="3"/>
      <c r="F355" s="3"/>
      <c r="I355" s="7"/>
      <c r="J355" s="7"/>
      <c r="K355" s="3"/>
      <c r="L355" s="3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Z355" s="175"/>
    </row>
    <row r="356" spans="5:26" s="1" customFormat="1">
      <c r="E356" s="3"/>
      <c r="F356" s="3"/>
      <c r="I356" s="7"/>
      <c r="J356" s="7"/>
      <c r="K356" s="3"/>
      <c r="L356" s="3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Z356" s="175"/>
    </row>
    <row r="357" spans="5:26" s="1" customFormat="1">
      <c r="E357" s="3"/>
      <c r="F357" s="3"/>
      <c r="I357" s="7"/>
      <c r="J357" s="7"/>
      <c r="K357" s="3"/>
      <c r="L357" s="3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Z357" s="175"/>
    </row>
    <row r="358" spans="5:26" s="1" customFormat="1">
      <c r="E358" s="3"/>
      <c r="F358" s="3"/>
      <c r="I358" s="7"/>
      <c r="J358" s="7"/>
      <c r="K358" s="3"/>
      <c r="L358" s="3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Z358" s="175"/>
    </row>
    <row r="359" spans="5:26" s="1" customFormat="1">
      <c r="E359" s="3"/>
      <c r="F359" s="3"/>
      <c r="I359" s="7"/>
      <c r="J359" s="7"/>
      <c r="K359" s="3"/>
      <c r="L359" s="3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Z359" s="175"/>
    </row>
    <row r="360" spans="5:26" s="1" customFormat="1">
      <c r="E360" s="3"/>
      <c r="F360" s="3"/>
      <c r="I360" s="7"/>
      <c r="J360" s="7"/>
      <c r="K360" s="3"/>
      <c r="L360" s="3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Z360" s="175"/>
    </row>
    <row r="361" spans="5:26" s="1" customFormat="1">
      <c r="E361" s="3"/>
      <c r="F361" s="3"/>
      <c r="I361" s="7"/>
      <c r="J361" s="7"/>
      <c r="K361" s="3"/>
      <c r="L361" s="3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Z361" s="175"/>
    </row>
    <row r="362" spans="5:26" s="1" customFormat="1">
      <c r="E362" s="3"/>
      <c r="F362" s="3"/>
      <c r="I362" s="7"/>
      <c r="J362" s="7"/>
      <c r="K362" s="3"/>
      <c r="L362" s="3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Z362" s="175"/>
    </row>
    <row r="363" spans="5:26" s="1" customFormat="1">
      <c r="E363" s="3"/>
      <c r="F363" s="3"/>
      <c r="I363" s="7"/>
      <c r="J363" s="7"/>
      <c r="K363" s="3"/>
      <c r="L363" s="3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Z363" s="175"/>
    </row>
    <row r="364" spans="5:26" s="1" customFormat="1">
      <c r="E364" s="3"/>
      <c r="F364" s="3"/>
      <c r="I364" s="7"/>
      <c r="J364" s="7"/>
      <c r="K364" s="3"/>
      <c r="L364" s="3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Z364" s="175"/>
    </row>
    <row r="365" spans="5:26" s="1" customFormat="1">
      <c r="E365" s="3"/>
      <c r="F365" s="3"/>
      <c r="I365" s="7"/>
      <c r="J365" s="7"/>
      <c r="K365" s="3"/>
      <c r="L365" s="3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Z365" s="175"/>
    </row>
    <row r="366" spans="5:26" s="1" customFormat="1">
      <c r="E366" s="3"/>
      <c r="F366" s="3"/>
      <c r="I366" s="7"/>
      <c r="J366" s="7"/>
      <c r="K366" s="3"/>
      <c r="L366" s="3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Z366" s="175"/>
    </row>
    <row r="367" spans="5:26" s="1" customFormat="1">
      <c r="E367" s="3"/>
      <c r="F367" s="3"/>
      <c r="I367" s="7"/>
      <c r="J367" s="7"/>
      <c r="K367" s="3"/>
      <c r="L367" s="3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Z367" s="175"/>
    </row>
    <row r="368" spans="5:26" s="1" customFormat="1">
      <c r="E368" s="3"/>
      <c r="F368" s="3"/>
      <c r="I368" s="7"/>
      <c r="J368" s="7"/>
      <c r="K368" s="3"/>
      <c r="L368" s="3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Z368" s="175"/>
    </row>
    <row r="369" spans="5:26" s="1" customFormat="1">
      <c r="E369" s="3"/>
      <c r="F369" s="3"/>
      <c r="I369" s="7"/>
      <c r="J369" s="7"/>
      <c r="K369" s="3"/>
      <c r="L369" s="3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Z369" s="175"/>
    </row>
    <row r="370" spans="5:26" s="1" customFormat="1">
      <c r="E370" s="3"/>
      <c r="F370" s="3"/>
      <c r="I370" s="7"/>
      <c r="J370" s="7"/>
      <c r="K370" s="3"/>
      <c r="L370" s="3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Z370" s="175"/>
    </row>
    <row r="371" spans="5:26" s="1" customFormat="1">
      <c r="E371" s="3"/>
      <c r="F371" s="3"/>
      <c r="I371" s="7"/>
      <c r="J371" s="7"/>
      <c r="K371" s="3"/>
      <c r="L371" s="3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Z371" s="175"/>
    </row>
    <row r="372" spans="5:26" s="1" customFormat="1">
      <c r="E372" s="3"/>
      <c r="F372" s="3"/>
      <c r="I372" s="7"/>
      <c r="J372" s="7"/>
      <c r="K372" s="3"/>
      <c r="L372" s="3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Z372" s="175"/>
    </row>
    <row r="373" spans="5:26" s="1" customFormat="1">
      <c r="E373" s="3"/>
      <c r="F373" s="3"/>
      <c r="I373" s="7"/>
      <c r="J373" s="7"/>
      <c r="K373" s="3"/>
      <c r="L373" s="3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Z373" s="175"/>
    </row>
    <row r="374" spans="5:26" s="1" customFormat="1">
      <c r="E374" s="3"/>
      <c r="F374" s="3"/>
      <c r="I374" s="7"/>
      <c r="J374" s="7"/>
      <c r="K374" s="3"/>
      <c r="L374" s="3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Z374" s="175"/>
    </row>
    <row r="375" spans="5:26" s="1" customFormat="1">
      <c r="E375" s="3"/>
      <c r="F375" s="3"/>
      <c r="I375" s="7"/>
      <c r="J375" s="7"/>
      <c r="K375" s="3"/>
      <c r="L375" s="3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Z375" s="175"/>
    </row>
    <row r="376" spans="5:26" s="1" customFormat="1">
      <c r="E376" s="3"/>
      <c r="F376" s="3"/>
      <c r="I376" s="7"/>
      <c r="J376" s="7"/>
      <c r="K376" s="3"/>
      <c r="L376" s="3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Z376" s="175"/>
    </row>
    <row r="377" spans="5:26" s="1" customFormat="1">
      <c r="E377" s="3"/>
      <c r="F377" s="3"/>
      <c r="I377" s="7"/>
      <c r="J377" s="7"/>
      <c r="K377" s="3"/>
      <c r="L377" s="3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Z377" s="175"/>
    </row>
    <row r="378" spans="5:26" s="1" customFormat="1">
      <c r="E378" s="3"/>
      <c r="F378" s="3"/>
      <c r="I378" s="7"/>
      <c r="J378" s="7"/>
      <c r="K378" s="3"/>
      <c r="L378" s="3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Z378" s="175"/>
    </row>
    <row r="379" spans="5:26" s="1" customFormat="1">
      <c r="E379" s="3"/>
      <c r="F379" s="3"/>
      <c r="I379" s="7"/>
      <c r="J379" s="7"/>
      <c r="K379" s="3"/>
      <c r="L379" s="3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Z379" s="175"/>
    </row>
    <row r="380" spans="5:26" s="1" customFormat="1">
      <c r="E380" s="3"/>
      <c r="F380" s="3"/>
      <c r="I380" s="7"/>
      <c r="J380" s="7"/>
      <c r="K380" s="3"/>
      <c r="L380" s="3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Z380" s="175"/>
    </row>
    <row r="381" spans="5:26" s="1" customFormat="1">
      <c r="E381" s="3"/>
      <c r="F381" s="3"/>
      <c r="I381" s="7"/>
      <c r="J381" s="7"/>
      <c r="K381" s="3"/>
      <c r="L381" s="3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Z381" s="175"/>
    </row>
    <row r="382" spans="5:26" s="1" customFormat="1">
      <c r="E382" s="3"/>
      <c r="F382" s="3"/>
      <c r="I382" s="7"/>
      <c r="J382" s="7"/>
      <c r="K382" s="3"/>
      <c r="L382" s="3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Z382" s="175"/>
    </row>
    <row r="383" spans="5:26" s="1" customFormat="1">
      <c r="E383" s="3"/>
      <c r="F383" s="3"/>
      <c r="I383" s="7"/>
      <c r="J383" s="7"/>
      <c r="K383" s="3"/>
      <c r="L383" s="3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Z383" s="175"/>
    </row>
    <row r="384" spans="5:26" s="1" customFormat="1">
      <c r="E384" s="3"/>
      <c r="F384" s="3"/>
      <c r="I384" s="7"/>
      <c r="J384" s="7"/>
      <c r="K384" s="3"/>
      <c r="L384" s="3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Z384" s="175"/>
    </row>
    <row r="385" spans="5:26" s="1" customFormat="1">
      <c r="E385" s="3"/>
      <c r="F385" s="3"/>
      <c r="I385" s="7"/>
      <c r="J385" s="7"/>
      <c r="K385" s="3"/>
      <c r="L385" s="3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Z385" s="175"/>
    </row>
    <row r="386" spans="5:26" s="1" customFormat="1">
      <c r="E386" s="3"/>
      <c r="F386" s="3"/>
      <c r="I386" s="7"/>
      <c r="J386" s="7"/>
      <c r="K386" s="3"/>
      <c r="L386" s="3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Z386" s="175"/>
    </row>
    <row r="387" spans="5:26" s="1" customFormat="1">
      <c r="E387" s="3"/>
      <c r="F387" s="3"/>
      <c r="I387" s="7"/>
      <c r="J387" s="7"/>
      <c r="K387" s="3"/>
      <c r="L387" s="3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Z387" s="175"/>
    </row>
    <row r="388" spans="5:26" s="1" customFormat="1">
      <c r="E388" s="3"/>
      <c r="F388" s="3"/>
      <c r="I388" s="7"/>
      <c r="J388" s="7"/>
      <c r="K388" s="3"/>
      <c r="L388" s="3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Z388" s="175"/>
    </row>
    <row r="389" spans="5:26" s="1" customFormat="1">
      <c r="E389" s="3"/>
      <c r="F389" s="3"/>
      <c r="I389" s="7"/>
      <c r="J389" s="7"/>
      <c r="K389" s="3"/>
      <c r="L389" s="3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Z389" s="175"/>
    </row>
    <row r="390" spans="5:26" s="1" customFormat="1">
      <c r="E390" s="3"/>
      <c r="F390" s="3"/>
      <c r="I390" s="7"/>
      <c r="J390" s="7"/>
      <c r="K390" s="3"/>
      <c r="L390" s="3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Z390" s="175"/>
    </row>
    <row r="391" spans="5:26" s="1" customFormat="1">
      <c r="E391" s="3"/>
      <c r="F391" s="3"/>
      <c r="I391" s="7"/>
      <c r="J391" s="7"/>
      <c r="K391" s="3"/>
      <c r="L391" s="3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Z391" s="175"/>
    </row>
    <row r="392" spans="5:26" s="1" customFormat="1">
      <c r="E392" s="3"/>
      <c r="F392" s="3"/>
      <c r="I392" s="7"/>
      <c r="J392" s="7"/>
      <c r="K392" s="3"/>
      <c r="L392" s="3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Z392" s="175"/>
    </row>
    <row r="393" spans="5:26" s="1" customFormat="1">
      <c r="E393" s="3"/>
      <c r="F393" s="3"/>
      <c r="I393" s="7"/>
      <c r="J393" s="7"/>
      <c r="K393" s="3"/>
      <c r="L393" s="3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Z393" s="175"/>
    </row>
    <row r="394" spans="5:26" s="1" customFormat="1">
      <c r="E394" s="3"/>
      <c r="F394" s="3"/>
      <c r="I394" s="7"/>
      <c r="J394" s="7"/>
      <c r="K394" s="3"/>
      <c r="L394" s="3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Z394" s="175"/>
    </row>
    <row r="395" spans="5:26" s="1" customFormat="1">
      <c r="E395" s="3"/>
      <c r="F395" s="3"/>
      <c r="I395" s="7"/>
      <c r="J395" s="7"/>
      <c r="K395" s="3"/>
      <c r="L395" s="3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Z395" s="175"/>
    </row>
    <row r="396" spans="5:26" s="1" customFormat="1">
      <c r="E396" s="3"/>
      <c r="F396" s="3"/>
      <c r="I396" s="7"/>
      <c r="J396" s="7"/>
      <c r="K396" s="3"/>
      <c r="L396" s="3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Z396" s="175"/>
    </row>
    <row r="397" spans="5:26" s="1" customFormat="1">
      <c r="E397" s="3"/>
      <c r="F397" s="3"/>
      <c r="I397" s="7"/>
      <c r="J397" s="7"/>
      <c r="K397" s="3"/>
      <c r="L397" s="3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Z397" s="175"/>
    </row>
    <row r="398" spans="5:26" s="1" customFormat="1">
      <c r="E398" s="3"/>
      <c r="F398" s="3"/>
      <c r="I398" s="7"/>
      <c r="J398" s="7"/>
      <c r="K398" s="3"/>
      <c r="L398" s="3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Z398" s="175"/>
    </row>
    <row r="399" spans="5:26" s="1" customFormat="1">
      <c r="E399" s="3"/>
      <c r="F399" s="3"/>
      <c r="I399" s="7"/>
      <c r="J399" s="7"/>
      <c r="K399" s="3"/>
      <c r="L399" s="3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Z399" s="175"/>
    </row>
    <row r="400" spans="5:26" s="1" customFormat="1">
      <c r="E400" s="3"/>
      <c r="F400" s="3"/>
      <c r="I400" s="7"/>
      <c r="J400" s="7"/>
      <c r="K400" s="3"/>
      <c r="L400" s="3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Z400" s="175"/>
    </row>
    <row r="401" spans="5:26" s="1" customFormat="1">
      <c r="E401" s="3"/>
      <c r="F401" s="3"/>
      <c r="I401" s="7"/>
      <c r="J401" s="7"/>
      <c r="K401" s="3"/>
      <c r="L401" s="3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Z401" s="175"/>
    </row>
    <row r="402" spans="5:26" s="1" customFormat="1">
      <c r="E402" s="3"/>
      <c r="F402" s="3"/>
      <c r="I402" s="7"/>
      <c r="J402" s="7"/>
      <c r="K402" s="3"/>
      <c r="L402" s="3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Z402" s="175"/>
    </row>
    <row r="403" spans="5:26" s="1" customFormat="1">
      <c r="E403" s="3"/>
      <c r="F403" s="3"/>
      <c r="I403" s="7"/>
      <c r="J403" s="7"/>
      <c r="K403" s="3"/>
      <c r="L403" s="3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Z403" s="175"/>
    </row>
    <row r="404" spans="5:26" s="1" customFormat="1">
      <c r="E404" s="3"/>
      <c r="F404" s="3"/>
      <c r="I404" s="7"/>
      <c r="J404" s="7"/>
      <c r="K404" s="3"/>
      <c r="L404" s="3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Z404" s="175"/>
    </row>
    <row r="405" spans="5:26" s="1" customFormat="1">
      <c r="E405" s="3"/>
      <c r="F405" s="3"/>
      <c r="I405" s="7"/>
      <c r="J405" s="7"/>
      <c r="K405" s="3"/>
      <c r="L405" s="3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Z405" s="175"/>
    </row>
    <row r="406" spans="5:26" s="1" customFormat="1">
      <c r="E406" s="3"/>
      <c r="F406" s="3"/>
      <c r="I406" s="7"/>
      <c r="J406" s="7"/>
      <c r="K406" s="3"/>
      <c r="L406" s="3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Z406" s="175"/>
    </row>
    <row r="407" spans="5:26" s="1" customFormat="1">
      <c r="E407" s="3"/>
      <c r="F407" s="3"/>
      <c r="I407" s="7"/>
      <c r="J407" s="7"/>
      <c r="K407" s="3"/>
      <c r="L407" s="3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Z407" s="175"/>
    </row>
    <row r="408" spans="5:26" s="1" customFormat="1">
      <c r="E408" s="3"/>
      <c r="F408" s="3"/>
      <c r="I408" s="7"/>
      <c r="J408" s="7"/>
      <c r="K408" s="3"/>
      <c r="L408" s="3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Z408" s="175"/>
    </row>
    <row r="409" spans="5:26" s="1" customFormat="1">
      <c r="E409" s="3"/>
      <c r="F409" s="3"/>
      <c r="I409" s="7"/>
      <c r="J409" s="7"/>
      <c r="K409" s="3"/>
      <c r="L409" s="3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Z409" s="175"/>
    </row>
    <row r="410" spans="5:26" s="1" customFormat="1">
      <c r="E410" s="3"/>
      <c r="F410" s="3"/>
      <c r="I410" s="7"/>
      <c r="J410" s="7"/>
      <c r="K410" s="3"/>
      <c r="L410" s="3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Z410" s="175"/>
    </row>
    <row r="411" spans="5:26" s="1" customFormat="1">
      <c r="E411" s="3"/>
      <c r="F411" s="3"/>
      <c r="I411" s="7"/>
      <c r="J411" s="7"/>
      <c r="K411" s="3"/>
      <c r="L411" s="3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Z411" s="175"/>
    </row>
    <row r="412" spans="5:26" s="1" customFormat="1">
      <c r="E412" s="3"/>
      <c r="F412" s="3"/>
      <c r="I412" s="7"/>
      <c r="J412" s="7"/>
      <c r="K412" s="3"/>
      <c r="L412" s="3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Z412" s="175"/>
    </row>
    <row r="413" spans="5:26" s="1" customFormat="1">
      <c r="E413" s="3"/>
      <c r="F413" s="3"/>
      <c r="I413" s="7"/>
      <c r="J413" s="7"/>
      <c r="K413" s="3"/>
      <c r="L413" s="3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Z413" s="175"/>
    </row>
    <row r="414" spans="5:26" s="1" customFormat="1">
      <c r="E414" s="3"/>
      <c r="F414" s="3"/>
      <c r="I414" s="7"/>
      <c r="J414" s="7"/>
      <c r="K414" s="3"/>
      <c r="L414" s="3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Z414" s="175"/>
    </row>
    <row r="415" spans="5:26" s="1" customFormat="1">
      <c r="E415" s="3"/>
      <c r="F415" s="3"/>
      <c r="I415" s="7"/>
      <c r="J415" s="7"/>
      <c r="K415" s="3"/>
      <c r="L415" s="3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Z415" s="175"/>
    </row>
    <row r="416" spans="5:26" s="1" customFormat="1">
      <c r="E416" s="3"/>
      <c r="F416" s="3"/>
      <c r="I416" s="7"/>
      <c r="J416" s="7"/>
      <c r="K416" s="3"/>
      <c r="L416" s="3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Z416" s="175"/>
    </row>
    <row r="417" spans="5:26" s="1" customFormat="1">
      <c r="E417" s="3"/>
      <c r="F417" s="3"/>
      <c r="I417" s="7"/>
      <c r="J417" s="7"/>
      <c r="K417" s="3"/>
      <c r="L417" s="3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Z417" s="175"/>
    </row>
    <row r="418" spans="5:26" s="1" customFormat="1">
      <c r="E418" s="3"/>
      <c r="F418" s="3"/>
      <c r="I418" s="7"/>
      <c r="J418" s="7"/>
      <c r="K418" s="3"/>
      <c r="L418" s="3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Z418" s="175"/>
    </row>
    <row r="419" spans="5:26" s="1" customFormat="1">
      <c r="E419" s="3"/>
      <c r="F419" s="3"/>
      <c r="I419" s="7"/>
      <c r="J419" s="7"/>
      <c r="K419" s="3"/>
      <c r="L419" s="3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Z419" s="175"/>
    </row>
    <row r="420" spans="5:26" s="1" customFormat="1">
      <c r="E420" s="3"/>
      <c r="F420" s="3"/>
      <c r="I420" s="7"/>
      <c r="J420" s="7"/>
      <c r="K420" s="3"/>
      <c r="L420" s="3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Z420" s="175"/>
    </row>
    <row r="421" spans="5:26" s="1" customFormat="1">
      <c r="E421" s="3"/>
      <c r="F421" s="3"/>
      <c r="I421" s="7"/>
      <c r="J421" s="7"/>
      <c r="K421" s="3"/>
      <c r="L421" s="3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Z421" s="175"/>
    </row>
    <row r="422" spans="5:26" s="1" customFormat="1">
      <c r="E422" s="3"/>
      <c r="F422" s="3"/>
      <c r="I422" s="7"/>
      <c r="J422" s="7"/>
      <c r="K422" s="3"/>
      <c r="L422" s="3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Z422" s="175"/>
    </row>
    <row r="423" spans="5:26" s="1" customFormat="1">
      <c r="E423" s="3"/>
      <c r="F423" s="3"/>
      <c r="I423" s="7"/>
      <c r="J423" s="7"/>
      <c r="K423" s="3"/>
      <c r="L423" s="3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Z423" s="175"/>
    </row>
    <row r="424" spans="5:26" s="1" customFormat="1">
      <c r="E424" s="3"/>
      <c r="F424" s="3"/>
      <c r="I424" s="7"/>
      <c r="J424" s="7"/>
      <c r="K424" s="3"/>
      <c r="L424" s="3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Z424" s="175"/>
    </row>
    <row r="425" spans="5:26" s="1" customFormat="1">
      <c r="E425" s="3"/>
      <c r="F425" s="3"/>
      <c r="I425" s="7"/>
      <c r="J425" s="7"/>
      <c r="K425" s="3"/>
      <c r="L425" s="3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Z425" s="175"/>
    </row>
    <row r="426" spans="5:26" s="1" customFormat="1">
      <c r="E426" s="3"/>
      <c r="F426" s="3"/>
      <c r="I426" s="7"/>
      <c r="J426" s="7"/>
      <c r="K426" s="3"/>
      <c r="L426" s="3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Z426" s="175"/>
    </row>
    <row r="427" spans="5:26" s="1" customFormat="1">
      <c r="E427" s="3"/>
      <c r="F427" s="3"/>
      <c r="I427" s="7"/>
      <c r="J427" s="7"/>
      <c r="K427" s="3"/>
      <c r="L427" s="3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Z427" s="175"/>
    </row>
    <row r="428" spans="5:26" s="1" customFormat="1">
      <c r="E428" s="3"/>
      <c r="F428" s="3"/>
      <c r="I428" s="7"/>
      <c r="J428" s="7"/>
      <c r="K428" s="3"/>
      <c r="L428" s="3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Z428" s="175"/>
    </row>
    <row r="429" spans="5:26" s="1" customFormat="1">
      <c r="E429" s="3"/>
      <c r="F429" s="3"/>
      <c r="I429" s="7"/>
      <c r="J429" s="7"/>
      <c r="K429" s="3"/>
      <c r="L429" s="3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Z429" s="175"/>
    </row>
    <row r="430" spans="5:26" s="1" customFormat="1">
      <c r="E430" s="3"/>
      <c r="F430" s="3"/>
      <c r="I430" s="7"/>
      <c r="J430" s="7"/>
      <c r="K430" s="3"/>
      <c r="L430" s="3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Z430" s="175"/>
    </row>
    <row r="431" spans="5:26" s="1" customFormat="1">
      <c r="E431" s="3"/>
      <c r="F431" s="3"/>
      <c r="I431" s="7"/>
      <c r="J431" s="7"/>
      <c r="K431" s="3"/>
      <c r="L431" s="3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Z431" s="175"/>
    </row>
    <row r="432" spans="5:26" s="1" customFormat="1">
      <c r="E432" s="3"/>
      <c r="F432" s="3"/>
      <c r="I432" s="7"/>
      <c r="J432" s="7"/>
      <c r="K432" s="3"/>
      <c r="L432" s="3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Z432" s="175"/>
    </row>
    <row r="433" spans="5:26" s="1" customFormat="1">
      <c r="E433" s="3"/>
      <c r="F433" s="3"/>
      <c r="I433" s="7"/>
      <c r="J433" s="7"/>
      <c r="K433" s="3"/>
      <c r="L433" s="3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Z433" s="175"/>
    </row>
    <row r="434" spans="5:26" s="1" customFormat="1">
      <c r="E434" s="3"/>
      <c r="F434" s="3"/>
      <c r="I434" s="7"/>
      <c r="J434" s="7"/>
      <c r="K434" s="3"/>
      <c r="L434" s="3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Z434" s="175"/>
    </row>
    <row r="435" spans="5:26" s="1" customFormat="1">
      <c r="E435" s="3"/>
      <c r="F435" s="3"/>
      <c r="I435" s="7"/>
      <c r="J435" s="7"/>
      <c r="K435" s="3"/>
      <c r="L435" s="3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Z435" s="175"/>
    </row>
    <row r="436" spans="5:26" s="1" customFormat="1">
      <c r="E436" s="3"/>
      <c r="F436" s="3"/>
      <c r="I436" s="7"/>
      <c r="J436" s="7"/>
      <c r="K436" s="3"/>
      <c r="L436" s="3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Z436" s="175"/>
    </row>
    <row r="437" spans="5:26" s="1" customFormat="1">
      <c r="E437" s="3"/>
      <c r="F437" s="3"/>
      <c r="I437" s="7"/>
      <c r="J437" s="7"/>
      <c r="K437" s="3"/>
      <c r="L437" s="3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Z437" s="175"/>
    </row>
    <row r="438" spans="5:26" s="1" customFormat="1">
      <c r="E438" s="3"/>
      <c r="F438" s="3"/>
      <c r="I438" s="7"/>
      <c r="J438" s="7"/>
      <c r="K438" s="3"/>
      <c r="L438" s="3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Z438" s="175"/>
    </row>
    <row r="439" spans="5:26" s="1" customFormat="1">
      <c r="E439" s="3"/>
      <c r="F439" s="3"/>
      <c r="I439" s="7"/>
      <c r="J439" s="7"/>
      <c r="K439" s="3"/>
      <c r="L439" s="3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Z439" s="175"/>
    </row>
    <row r="440" spans="5:26" s="1" customFormat="1">
      <c r="E440" s="3"/>
      <c r="F440" s="3"/>
      <c r="I440" s="7"/>
      <c r="J440" s="7"/>
      <c r="K440" s="3"/>
      <c r="L440" s="3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Z440" s="175"/>
    </row>
    <row r="441" spans="5:26" s="1" customFormat="1">
      <c r="E441" s="3"/>
      <c r="F441" s="3"/>
      <c r="I441" s="7"/>
      <c r="J441" s="7"/>
      <c r="K441" s="3"/>
      <c r="L441" s="3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Z441" s="175"/>
    </row>
    <row r="442" spans="5:26" s="1" customFormat="1">
      <c r="E442" s="3"/>
      <c r="F442" s="3"/>
      <c r="I442" s="7"/>
      <c r="J442" s="7"/>
      <c r="K442" s="3"/>
      <c r="L442" s="3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Z442" s="175"/>
    </row>
    <row r="443" spans="5:26" s="1" customFormat="1">
      <c r="E443" s="3"/>
      <c r="F443" s="3"/>
      <c r="I443" s="7"/>
      <c r="J443" s="7"/>
      <c r="K443" s="3"/>
      <c r="L443" s="3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Z443" s="175"/>
    </row>
    <row r="444" spans="5:26" s="1" customFormat="1">
      <c r="E444" s="3"/>
      <c r="F444" s="3"/>
      <c r="I444" s="7"/>
      <c r="J444" s="7"/>
      <c r="K444" s="3"/>
      <c r="L444" s="3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Z444" s="175"/>
    </row>
    <row r="445" spans="5:26" s="1" customFormat="1">
      <c r="E445" s="3"/>
      <c r="F445" s="3"/>
      <c r="I445" s="7"/>
      <c r="J445" s="7"/>
      <c r="K445" s="3"/>
      <c r="L445" s="3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Z445" s="175"/>
    </row>
    <row r="446" spans="5:26" s="1" customFormat="1">
      <c r="E446" s="3"/>
      <c r="F446" s="3"/>
      <c r="I446" s="7"/>
      <c r="J446" s="7"/>
      <c r="K446" s="3"/>
      <c r="L446" s="3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Z446" s="175"/>
    </row>
    <row r="447" spans="5:26" s="1" customFormat="1">
      <c r="E447" s="3"/>
      <c r="F447" s="3"/>
      <c r="I447" s="7"/>
      <c r="J447" s="7"/>
      <c r="K447" s="3"/>
      <c r="L447" s="3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Z447" s="175"/>
    </row>
    <row r="448" spans="5:26" s="1" customFormat="1">
      <c r="E448" s="3"/>
      <c r="F448" s="3"/>
      <c r="I448" s="7"/>
      <c r="J448" s="7"/>
      <c r="K448" s="3"/>
      <c r="L448" s="3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Z448" s="175"/>
    </row>
    <row r="449" spans="5:26" s="1" customFormat="1">
      <c r="E449" s="3"/>
      <c r="F449" s="3"/>
      <c r="I449" s="7"/>
      <c r="J449" s="7"/>
      <c r="K449" s="3"/>
      <c r="L449" s="3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Z449" s="175"/>
    </row>
    <row r="450" spans="5:26" s="1" customFormat="1">
      <c r="E450" s="3"/>
      <c r="F450" s="3"/>
      <c r="I450" s="7"/>
      <c r="J450" s="7"/>
      <c r="K450" s="3"/>
      <c r="L450" s="3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Z450" s="175"/>
    </row>
    <row r="451" spans="5:26" s="1" customFormat="1">
      <c r="E451" s="3"/>
      <c r="F451" s="3"/>
      <c r="I451" s="7"/>
      <c r="J451" s="7"/>
      <c r="K451" s="3"/>
      <c r="L451" s="3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Z451" s="175"/>
    </row>
    <row r="452" spans="5:26" s="1" customFormat="1">
      <c r="E452" s="3"/>
      <c r="F452" s="3"/>
      <c r="I452" s="7"/>
      <c r="J452" s="7"/>
      <c r="K452" s="3"/>
      <c r="L452" s="3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Z452" s="175"/>
    </row>
    <row r="453" spans="5:26" s="1" customFormat="1">
      <c r="E453" s="3"/>
      <c r="F453" s="3"/>
      <c r="I453" s="7"/>
      <c r="J453" s="7"/>
      <c r="K453" s="3"/>
      <c r="L453" s="3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Z453" s="175"/>
    </row>
    <row r="454" spans="5:26" s="1" customFormat="1">
      <c r="E454" s="3"/>
      <c r="F454" s="3"/>
      <c r="I454" s="7"/>
      <c r="J454" s="7"/>
      <c r="K454" s="3"/>
      <c r="L454" s="3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Z454" s="175"/>
    </row>
    <row r="455" spans="5:26" s="1" customFormat="1">
      <c r="E455" s="3"/>
      <c r="F455" s="3"/>
      <c r="I455" s="7"/>
      <c r="J455" s="7"/>
      <c r="K455" s="3"/>
      <c r="L455" s="3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Z455" s="175"/>
    </row>
    <row r="456" spans="5:26" s="1" customFormat="1">
      <c r="E456" s="3"/>
      <c r="F456" s="3"/>
      <c r="I456" s="7"/>
      <c r="J456" s="7"/>
      <c r="K456" s="3"/>
      <c r="L456" s="3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Z456" s="175"/>
    </row>
    <row r="457" spans="5:26" s="1" customFormat="1">
      <c r="E457" s="3"/>
      <c r="F457" s="3"/>
      <c r="I457" s="7"/>
      <c r="J457" s="7"/>
      <c r="K457" s="3"/>
      <c r="L457" s="3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Z457" s="175"/>
    </row>
    <row r="458" spans="5:26" s="1" customFormat="1">
      <c r="E458" s="3"/>
      <c r="F458" s="3"/>
      <c r="I458" s="7"/>
      <c r="J458" s="7"/>
      <c r="K458" s="3"/>
      <c r="L458" s="3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Z458" s="175"/>
    </row>
    <row r="459" spans="5:26" s="1" customFormat="1">
      <c r="E459" s="3"/>
      <c r="F459" s="3"/>
      <c r="I459" s="7"/>
      <c r="J459" s="7"/>
      <c r="K459" s="3"/>
      <c r="L459" s="3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Z459" s="175"/>
    </row>
    <row r="460" spans="5:26" s="1" customFormat="1">
      <c r="E460" s="3"/>
      <c r="F460" s="3"/>
      <c r="I460" s="7"/>
      <c r="J460" s="7"/>
      <c r="K460" s="3"/>
      <c r="L460" s="3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Z460" s="175"/>
    </row>
    <row r="461" spans="5:26" s="1" customFormat="1">
      <c r="E461" s="3"/>
      <c r="F461" s="3"/>
      <c r="I461" s="7"/>
      <c r="J461" s="7"/>
      <c r="K461" s="3"/>
      <c r="L461" s="3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Z461" s="175"/>
    </row>
    <row r="462" spans="5:26" s="1" customFormat="1">
      <c r="E462" s="3"/>
      <c r="F462" s="3"/>
      <c r="I462" s="7"/>
      <c r="J462" s="7"/>
      <c r="K462" s="3"/>
      <c r="L462" s="3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Z462" s="175"/>
    </row>
    <row r="463" spans="5:26" s="1" customFormat="1">
      <c r="E463" s="3"/>
      <c r="F463" s="3"/>
      <c r="I463" s="7"/>
      <c r="J463" s="7"/>
      <c r="K463" s="3"/>
      <c r="L463" s="3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Z463" s="175"/>
    </row>
    <row r="464" spans="5:26" s="1" customFormat="1">
      <c r="E464" s="3"/>
      <c r="F464" s="3"/>
      <c r="I464" s="7"/>
      <c r="J464" s="7"/>
      <c r="K464" s="3"/>
      <c r="L464" s="3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Z464" s="175"/>
    </row>
    <row r="465" spans="5:26" s="1" customFormat="1">
      <c r="E465" s="3"/>
      <c r="F465" s="3"/>
      <c r="I465" s="7"/>
      <c r="J465" s="7"/>
      <c r="K465" s="3"/>
      <c r="L465" s="3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Z465" s="175"/>
    </row>
    <row r="466" spans="5:26" s="1" customFormat="1">
      <c r="E466" s="3"/>
      <c r="F466" s="3"/>
      <c r="I466" s="7"/>
      <c r="J466" s="7"/>
      <c r="K466" s="3"/>
      <c r="L466" s="3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Z466" s="175"/>
    </row>
    <row r="467" spans="5:26" s="1" customFormat="1">
      <c r="E467" s="3"/>
      <c r="F467" s="3"/>
      <c r="I467" s="7"/>
      <c r="J467" s="7"/>
      <c r="K467" s="3"/>
      <c r="L467" s="3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Z467" s="175"/>
    </row>
    <row r="468" spans="5:26" s="1" customFormat="1">
      <c r="E468" s="3"/>
      <c r="F468" s="3"/>
      <c r="I468" s="7"/>
      <c r="J468" s="7"/>
      <c r="K468" s="3"/>
      <c r="L468" s="3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Z468" s="175"/>
    </row>
    <row r="469" spans="5:26" s="1" customFormat="1">
      <c r="E469" s="3"/>
      <c r="F469" s="3"/>
      <c r="I469" s="7"/>
      <c r="J469" s="7"/>
      <c r="K469" s="3"/>
      <c r="L469" s="3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Z469" s="175"/>
    </row>
    <row r="470" spans="5:26" s="1" customFormat="1">
      <c r="E470" s="3"/>
      <c r="F470" s="3"/>
      <c r="I470" s="7"/>
      <c r="J470" s="7"/>
      <c r="K470" s="3"/>
      <c r="L470" s="3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Z470" s="175"/>
    </row>
    <row r="471" spans="5:26" s="1" customFormat="1">
      <c r="E471" s="3"/>
      <c r="F471" s="3"/>
      <c r="I471" s="7"/>
      <c r="J471" s="7"/>
      <c r="K471" s="3"/>
      <c r="L471" s="3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Z471" s="175"/>
    </row>
    <row r="472" spans="5:26" s="1" customFormat="1">
      <c r="E472" s="3"/>
      <c r="F472" s="3"/>
      <c r="I472" s="7"/>
      <c r="J472" s="7"/>
      <c r="K472" s="3"/>
      <c r="L472" s="3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Z472" s="175"/>
    </row>
    <row r="473" spans="5:26" s="1" customFormat="1">
      <c r="E473" s="3"/>
      <c r="F473" s="3"/>
      <c r="I473" s="7"/>
      <c r="J473" s="7"/>
      <c r="K473" s="3"/>
      <c r="L473" s="3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Z473" s="175"/>
    </row>
    <row r="474" spans="5:26" s="1" customFormat="1">
      <c r="E474" s="3"/>
      <c r="F474" s="3"/>
      <c r="I474" s="7"/>
      <c r="J474" s="7"/>
      <c r="K474" s="3"/>
      <c r="L474" s="3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Z474" s="175"/>
    </row>
    <row r="475" spans="5:26" s="1" customFormat="1">
      <c r="E475" s="3"/>
      <c r="F475" s="3"/>
      <c r="I475" s="7"/>
      <c r="J475" s="7"/>
      <c r="K475" s="3"/>
      <c r="L475" s="3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Z475" s="175"/>
    </row>
    <row r="476" spans="5:26" s="1" customFormat="1">
      <c r="E476" s="3"/>
      <c r="F476" s="3"/>
      <c r="I476" s="7"/>
      <c r="J476" s="7"/>
      <c r="K476" s="3"/>
      <c r="L476" s="3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Z476" s="175"/>
    </row>
    <row r="477" spans="5:26" s="1" customFormat="1">
      <c r="E477" s="3"/>
      <c r="F477" s="3"/>
      <c r="I477" s="7"/>
      <c r="J477" s="7"/>
      <c r="K477" s="3"/>
      <c r="L477" s="3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Z477" s="175"/>
    </row>
    <row r="478" spans="5:26" s="1" customFormat="1">
      <c r="E478" s="3"/>
      <c r="F478" s="3"/>
      <c r="I478" s="7"/>
      <c r="J478" s="7"/>
      <c r="K478" s="3"/>
      <c r="L478" s="3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Z478" s="175"/>
    </row>
    <row r="479" spans="5:26" s="1" customFormat="1">
      <c r="E479" s="3"/>
      <c r="F479" s="3"/>
      <c r="I479" s="7"/>
      <c r="J479" s="7"/>
      <c r="K479" s="3"/>
      <c r="L479" s="3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Z479" s="175"/>
    </row>
    <row r="480" spans="5:26" s="1" customFormat="1">
      <c r="E480" s="3"/>
      <c r="F480" s="3"/>
      <c r="I480" s="7"/>
      <c r="J480" s="7"/>
      <c r="K480" s="3"/>
      <c r="L480" s="3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Z480" s="175"/>
    </row>
    <row r="481" spans="5:26" s="1" customFormat="1">
      <c r="E481" s="3"/>
      <c r="F481" s="3"/>
      <c r="I481" s="7"/>
      <c r="J481" s="7"/>
      <c r="K481" s="3"/>
      <c r="L481" s="3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Z481" s="175"/>
    </row>
    <row r="482" spans="5:26" s="1" customFormat="1">
      <c r="E482" s="3"/>
      <c r="F482" s="3"/>
      <c r="I482" s="7"/>
      <c r="J482" s="7"/>
      <c r="K482" s="3"/>
      <c r="L482" s="3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Z482" s="175"/>
    </row>
    <row r="483" spans="5:26" s="1" customFormat="1">
      <c r="E483" s="3"/>
      <c r="F483" s="3"/>
      <c r="I483" s="7"/>
      <c r="J483" s="7"/>
      <c r="K483" s="3"/>
      <c r="L483" s="3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Z483" s="175"/>
    </row>
    <row r="484" spans="5:26" s="1" customFormat="1">
      <c r="E484" s="3"/>
      <c r="F484" s="3"/>
      <c r="I484" s="7"/>
      <c r="J484" s="7"/>
      <c r="K484" s="3"/>
      <c r="L484" s="3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Z484" s="175"/>
    </row>
    <row r="485" spans="5:26" s="1" customFormat="1">
      <c r="E485" s="3"/>
      <c r="F485" s="3"/>
      <c r="I485" s="7"/>
      <c r="J485" s="7"/>
      <c r="K485" s="3"/>
      <c r="L485" s="3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Z485" s="175"/>
    </row>
    <row r="486" spans="5:26" s="1" customFormat="1">
      <c r="E486" s="3"/>
      <c r="F486" s="3"/>
      <c r="I486" s="7"/>
      <c r="J486" s="7"/>
      <c r="K486" s="3"/>
      <c r="L486" s="3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Z486" s="175"/>
    </row>
    <row r="487" spans="5:26" s="1" customFormat="1">
      <c r="E487" s="3"/>
      <c r="F487" s="3"/>
      <c r="I487" s="7"/>
      <c r="J487" s="7"/>
      <c r="K487" s="3"/>
      <c r="L487" s="3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Z487" s="175"/>
    </row>
    <row r="488" spans="5:26" s="1" customFormat="1">
      <c r="E488" s="3"/>
      <c r="F488" s="3"/>
      <c r="I488" s="7"/>
      <c r="J488" s="7"/>
      <c r="K488" s="3"/>
      <c r="L488" s="3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Z488" s="175"/>
    </row>
    <row r="489" spans="5:26" s="1" customFormat="1">
      <c r="E489" s="3"/>
      <c r="F489" s="3"/>
      <c r="I489" s="7"/>
      <c r="J489" s="7"/>
      <c r="K489" s="3"/>
      <c r="L489" s="3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Z489" s="175"/>
    </row>
    <row r="490" spans="5:26" s="1" customFormat="1">
      <c r="E490" s="3"/>
      <c r="F490" s="3"/>
      <c r="I490" s="7"/>
      <c r="J490" s="7"/>
      <c r="K490" s="3"/>
      <c r="L490" s="3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Z490" s="175"/>
    </row>
    <row r="491" spans="5:26" s="1" customFormat="1">
      <c r="E491" s="3"/>
      <c r="F491" s="3"/>
      <c r="I491" s="7"/>
      <c r="J491" s="7"/>
      <c r="K491" s="3"/>
      <c r="L491" s="3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Z491" s="175"/>
    </row>
    <row r="492" spans="5:26" s="1" customFormat="1">
      <c r="E492" s="3"/>
      <c r="F492" s="3"/>
      <c r="I492" s="7"/>
      <c r="J492" s="7"/>
      <c r="K492" s="3"/>
      <c r="L492" s="3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Z492" s="175"/>
    </row>
    <row r="493" spans="5:26" s="1" customFormat="1">
      <c r="E493" s="3"/>
      <c r="F493" s="3"/>
      <c r="I493" s="7"/>
      <c r="J493" s="7"/>
      <c r="K493" s="3"/>
      <c r="L493" s="3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Z493" s="175"/>
    </row>
    <row r="494" spans="5:26" s="1" customFormat="1">
      <c r="E494" s="3"/>
      <c r="F494" s="3"/>
      <c r="I494" s="7"/>
      <c r="J494" s="7"/>
      <c r="K494" s="3"/>
      <c r="L494" s="3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Z494" s="175"/>
    </row>
    <row r="495" spans="5:26" s="1" customFormat="1">
      <c r="E495" s="3"/>
      <c r="F495" s="3"/>
      <c r="I495" s="7"/>
      <c r="J495" s="7"/>
      <c r="K495" s="3"/>
      <c r="L495" s="3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Z495" s="175"/>
    </row>
    <row r="496" spans="5:26" s="1" customFormat="1">
      <c r="E496" s="3"/>
      <c r="F496" s="3"/>
      <c r="I496" s="7"/>
      <c r="J496" s="7"/>
      <c r="K496" s="3"/>
      <c r="L496" s="3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Z496" s="175"/>
    </row>
    <row r="497" spans="5:26" s="1" customFormat="1">
      <c r="E497" s="3"/>
      <c r="F497" s="3"/>
      <c r="I497" s="7"/>
      <c r="J497" s="7"/>
      <c r="K497" s="3"/>
      <c r="L497" s="3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Z497" s="175"/>
    </row>
    <row r="498" spans="5:26" s="1" customFormat="1">
      <c r="E498" s="3"/>
      <c r="F498" s="3"/>
      <c r="I498" s="7"/>
      <c r="J498" s="7"/>
      <c r="K498" s="3"/>
      <c r="L498" s="3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Z498" s="175"/>
    </row>
    <row r="499" spans="5:26" s="1" customFormat="1">
      <c r="E499" s="3"/>
      <c r="F499" s="3"/>
      <c r="I499" s="7"/>
      <c r="J499" s="7"/>
      <c r="K499" s="3"/>
      <c r="L499" s="3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Z499" s="175"/>
    </row>
    <row r="500" spans="5:26" s="1" customFormat="1">
      <c r="E500" s="3"/>
      <c r="F500" s="3"/>
      <c r="I500" s="7"/>
      <c r="J500" s="7"/>
      <c r="K500" s="3"/>
      <c r="L500" s="3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Z500" s="175"/>
    </row>
    <row r="501" spans="5:26" s="1" customFormat="1">
      <c r="E501" s="3"/>
      <c r="F501" s="3"/>
      <c r="I501" s="7"/>
      <c r="J501" s="7"/>
      <c r="K501" s="3"/>
      <c r="L501" s="3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Z501" s="175"/>
    </row>
    <row r="502" spans="5:26" s="1" customFormat="1">
      <c r="E502" s="3"/>
      <c r="F502" s="3"/>
      <c r="I502" s="7"/>
      <c r="J502" s="7"/>
      <c r="K502" s="3"/>
      <c r="L502" s="3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Z502" s="175"/>
    </row>
    <row r="503" spans="5:26" s="1" customFormat="1">
      <c r="E503" s="3"/>
      <c r="F503" s="3"/>
      <c r="I503" s="7"/>
      <c r="J503" s="7"/>
      <c r="K503" s="3"/>
      <c r="L503" s="3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Z503" s="175"/>
    </row>
    <row r="504" spans="5:26" s="1" customFormat="1">
      <c r="E504" s="3"/>
      <c r="F504" s="3"/>
      <c r="I504" s="7"/>
      <c r="J504" s="7"/>
      <c r="K504" s="3"/>
      <c r="L504" s="3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Z504" s="175"/>
    </row>
    <row r="505" spans="5:26" s="1" customFormat="1">
      <c r="E505" s="3"/>
      <c r="F505" s="3"/>
      <c r="I505" s="7"/>
      <c r="J505" s="7"/>
      <c r="K505" s="3"/>
      <c r="L505" s="3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Z505" s="175"/>
    </row>
    <row r="506" spans="5:26" s="1" customFormat="1">
      <c r="E506" s="3"/>
      <c r="F506" s="3"/>
      <c r="I506" s="7"/>
      <c r="J506" s="7"/>
      <c r="K506" s="3"/>
      <c r="L506" s="3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Z506" s="175"/>
    </row>
    <row r="507" spans="5:26" s="1" customFormat="1">
      <c r="E507" s="3"/>
      <c r="F507" s="3"/>
      <c r="I507" s="7"/>
      <c r="J507" s="7"/>
      <c r="K507" s="3"/>
      <c r="L507" s="3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Z507" s="175"/>
    </row>
    <row r="508" spans="5:26" s="1" customFormat="1">
      <c r="E508" s="3"/>
      <c r="F508" s="3"/>
      <c r="I508" s="7"/>
      <c r="J508" s="7"/>
      <c r="K508" s="3"/>
      <c r="L508" s="3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Z508" s="175"/>
    </row>
    <row r="509" spans="5:26" s="1" customFormat="1">
      <c r="E509" s="3"/>
      <c r="F509" s="3"/>
      <c r="I509" s="7"/>
      <c r="J509" s="7"/>
      <c r="K509" s="3"/>
      <c r="L509" s="3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Z509" s="175"/>
    </row>
    <row r="510" spans="5:26" s="1" customFormat="1">
      <c r="E510" s="3"/>
      <c r="F510" s="3"/>
      <c r="I510" s="7"/>
      <c r="J510" s="7"/>
      <c r="K510" s="3"/>
      <c r="L510" s="3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Z510" s="175"/>
    </row>
    <row r="511" spans="5:26" s="1" customFormat="1">
      <c r="E511" s="3"/>
      <c r="F511" s="3"/>
      <c r="I511" s="7"/>
      <c r="J511" s="7"/>
      <c r="K511" s="3"/>
      <c r="L511" s="3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Z511" s="175"/>
    </row>
    <row r="512" spans="5:26" s="1" customFormat="1">
      <c r="E512" s="3"/>
      <c r="F512" s="3"/>
      <c r="I512" s="7"/>
      <c r="J512" s="7"/>
      <c r="K512" s="3"/>
      <c r="L512" s="3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Z512" s="175"/>
    </row>
    <row r="513" spans="5:26" s="1" customFormat="1">
      <c r="E513" s="3"/>
      <c r="F513" s="3"/>
      <c r="I513" s="7"/>
      <c r="J513" s="7"/>
      <c r="K513" s="3"/>
      <c r="L513" s="3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Z513" s="175"/>
    </row>
    <row r="514" spans="5:26" s="1" customFormat="1">
      <c r="E514" s="3"/>
      <c r="F514" s="3"/>
      <c r="I514" s="7"/>
      <c r="J514" s="7"/>
      <c r="K514" s="3"/>
      <c r="L514" s="3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Z514" s="175"/>
    </row>
    <row r="515" spans="5:26" s="1" customFormat="1">
      <c r="E515" s="3"/>
      <c r="F515" s="3"/>
      <c r="I515" s="7"/>
      <c r="J515" s="7"/>
      <c r="K515" s="3"/>
      <c r="L515" s="3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Z515" s="175"/>
    </row>
    <row r="516" spans="5:26" s="1" customFormat="1">
      <c r="E516" s="3"/>
      <c r="F516" s="3"/>
      <c r="I516" s="7"/>
      <c r="J516" s="7"/>
      <c r="K516" s="3"/>
      <c r="L516" s="3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Z516" s="175"/>
    </row>
    <row r="517" spans="5:26" s="1" customFormat="1">
      <c r="E517" s="3"/>
      <c r="F517" s="3"/>
      <c r="I517" s="7"/>
      <c r="J517" s="7"/>
      <c r="K517" s="3"/>
      <c r="L517" s="3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Z517" s="175"/>
    </row>
    <row r="518" spans="5:26" s="1" customFormat="1">
      <c r="E518" s="3"/>
      <c r="F518" s="3"/>
      <c r="I518" s="7"/>
      <c r="J518" s="7"/>
      <c r="K518" s="3"/>
      <c r="L518" s="3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Z518" s="175"/>
    </row>
    <row r="519" spans="5:26" s="1" customFormat="1">
      <c r="E519" s="3"/>
      <c r="F519" s="3"/>
      <c r="I519" s="7"/>
      <c r="J519" s="7"/>
      <c r="K519" s="3"/>
      <c r="L519" s="3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Z519" s="175"/>
    </row>
    <row r="520" spans="5:26" s="1" customFormat="1">
      <c r="E520" s="3"/>
      <c r="F520" s="3"/>
      <c r="I520" s="7"/>
      <c r="J520" s="7"/>
      <c r="K520" s="3"/>
      <c r="L520" s="3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Z520" s="175"/>
    </row>
    <row r="521" spans="5:26" s="1" customFormat="1">
      <c r="E521" s="3"/>
      <c r="F521" s="3"/>
      <c r="I521" s="7"/>
      <c r="J521" s="7"/>
      <c r="K521" s="3"/>
      <c r="L521" s="3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Z521" s="175"/>
    </row>
    <row r="522" spans="5:26" s="1" customFormat="1">
      <c r="E522" s="3"/>
      <c r="F522" s="3"/>
      <c r="I522" s="7"/>
      <c r="J522" s="7"/>
      <c r="K522" s="3"/>
      <c r="L522" s="3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Z522" s="175"/>
    </row>
    <row r="523" spans="5:26" s="1" customFormat="1">
      <c r="E523" s="3"/>
      <c r="F523" s="3"/>
      <c r="I523" s="7"/>
      <c r="J523" s="7"/>
      <c r="K523" s="3"/>
      <c r="L523" s="3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Z523" s="175"/>
    </row>
    <row r="524" spans="5:26" s="1" customFormat="1">
      <c r="E524" s="3"/>
      <c r="F524" s="3"/>
      <c r="I524" s="7"/>
      <c r="J524" s="7"/>
      <c r="K524" s="3"/>
      <c r="L524" s="3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Z524" s="175"/>
    </row>
    <row r="525" spans="5:26" s="1" customFormat="1">
      <c r="E525" s="3"/>
      <c r="F525" s="3"/>
      <c r="I525" s="7"/>
      <c r="J525" s="7"/>
      <c r="K525" s="3"/>
      <c r="L525" s="3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Z525" s="175"/>
    </row>
    <row r="526" spans="5:26" s="1" customFormat="1">
      <c r="E526" s="3"/>
      <c r="F526" s="3"/>
      <c r="I526" s="7"/>
      <c r="J526" s="7"/>
      <c r="K526" s="3"/>
      <c r="L526" s="3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Z526" s="175"/>
    </row>
    <row r="527" spans="5:26" s="1" customFormat="1">
      <c r="E527" s="3"/>
      <c r="F527" s="3"/>
      <c r="I527" s="7"/>
      <c r="J527" s="7"/>
      <c r="K527" s="3"/>
      <c r="L527" s="3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Z527" s="175"/>
    </row>
    <row r="528" spans="5:26" s="1" customFormat="1">
      <c r="E528" s="3"/>
      <c r="F528" s="3"/>
      <c r="I528" s="7"/>
      <c r="J528" s="7"/>
      <c r="K528" s="3"/>
      <c r="L528" s="3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Z528" s="175"/>
    </row>
    <row r="529" spans="5:26" s="1" customFormat="1">
      <c r="E529" s="3"/>
      <c r="F529" s="3"/>
      <c r="I529" s="7"/>
      <c r="J529" s="7"/>
      <c r="K529" s="3"/>
      <c r="L529" s="3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Z529" s="175"/>
    </row>
    <row r="530" spans="5:26" s="1" customFormat="1">
      <c r="E530" s="3"/>
      <c r="F530" s="3"/>
      <c r="I530" s="7"/>
      <c r="J530" s="7"/>
      <c r="K530" s="3"/>
      <c r="L530" s="3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Z530" s="175"/>
    </row>
    <row r="531" spans="5:26" s="1" customFormat="1">
      <c r="E531" s="3"/>
      <c r="F531" s="3"/>
      <c r="I531" s="7"/>
      <c r="J531" s="7"/>
      <c r="K531" s="3"/>
      <c r="L531" s="3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Z531" s="175"/>
    </row>
    <row r="532" spans="5:26" s="1" customFormat="1">
      <c r="E532" s="3"/>
      <c r="F532" s="3"/>
      <c r="I532" s="7"/>
      <c r="J532" s="7"/>
      <c r="K532" s="3"/>
      <c r="L532" s="3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Z532" s="175"/>
    </row>
    <row r="533" spans="5:26" s="1" customFormat="1">
      <c r="E533" s="3"/>
      <c r="F533" s="3"/>
      <c r="I533" s="7"/>
      <c r="J533" s="7"/>
      <c r="K533" s="3"/>
      <c r="L533" s="3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Z533" s="175"/>
    </row>
    <row r="534" spans="5:26" s="1" customFormat="1">
      <c r="E534" s="3"/>
      <c r="F534" s="3"/>
      <c r="I534" s="7"/>
      <c r="J534" s="7"/>
      <c r="K534" s="3"/>
      <c r="L534" s="3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Z534" s="175"/>
    </row>
    <row r="535" spans="5:26" s="1" customFormat="1">
      <c r="E535" s="3"/>
      <c r="F535" s="3"/>
      <c r="I535" s="7"/>
      <c r="J535" s="7"/>
      <c r="K535" s="3"/>
      <c r="L535" s="3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Z535" s="175"/>
    </row>
    <row r="536" spans="5:26" s="1" customFormat="1">
      <c r="E536" s="3"/>
      <c r="F536" s="3"/>
      <c r="I536" s="7"/>
      <c r="J536" s="7"/>
      <c r="K536" s="3"/>
      <c r="L536" s="3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Z536" s="175"/>
    </row>
    <row r="537" spans="5:26" s="1" customFormat="1">
      <c r="E537" s="3"/>
      <c r="F537" s="3"/>
      <c r="I537" s="7"/>
      <c r="J537" s="7"/>
      <c r="K537" s="3"/>
      <c r="L537" s="3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Z537" s="175"/>
    </row>
    <row r="538" spans="5:26" s="1" customFormat="1">
      <c r="E538" s="3"/>
      <c r="F538" s="3"/>
      <c r="I538" s="7"/>
      <c r="J538" s="7"/>
      <c r="K538" s="3"/>
      <c r="L538" s="3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Z538" s="175"/>
    </row>
    <row r="539" spans="5:26" s="1" customFormat="1">
      <c r="E539" s="3"/>
      <c r="F539" s="3"/>
      <c r="I539" s="7"/>
      <c r="J539" s="7"/>
      <c r="K539" s="3"/>
      <c r="L539" s="3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Z539" s="175"/>
    </row>
    <row r="540" spans="5:26" s="1" customFormat="1">
      <c r="E540" s="3"/>
      <c r="F540" s="3"/>
      <c r="I540" s="7"/>
      <c r="J540" s="7"/>
      <c r="K540" s="3"/>
      <c r="L540" s="3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Z540" s="175"/>
    </row>
    <row r="541" spans="5:26" s="1" customFormat="1">
      <c r="E541" s="3"/>
      <c r="F541" s="3"/>
      <c r="I541" s="7"/>
      <c r="J541" s="7"/>
      <c r="K541" s="3"/>
      <c r="L541" s="3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Z541" s="175"/>
    </row>
    <row r="542" spans="5:26" s="1" customFormat="1">
      <c r="E542" s="3"/>
      <c r="F542" s="3"/>
      <c r="I542" s="7"/>
      <c r="J542" s="7"/>
      <c r="K542" s="3"/>
      <c r="L542" s="3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Z542" s="175"/>
    </row>
    <row r="543" spans="5:26" s="1" customFormat="1">
      <c r="E543" s="3"/>
      <c r="F543" s="3"/>
      <c r="I543" s="7"/>
      <c r="J543" s="7"/>
      <c r="K543" s="3"/>
      <c r="L543" s="3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Z543" s="175"/>
    </row>
    <row r="544" spans="5:26" s="1" customFormat="1">
      <c r="E544" s="3"/>
      <c r="F544" s="3"/>
      <c r="I544" s="7"/>
      <c r="J544" s="7"/>
      <c r="K544" s="3"/>
      <c r="L544" s="3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Z544" s="175"/>
    </row>
    <row r="545" spans="5:26" s="1" customFormat="1">
      <c r="E545" s="3"/>
      <c r="F545" s="3"/>
      <c r="I545" s="7"/>
      <c r="J545" s="7"/>
      <c r="K545" s="3"/>
      <c r="L545" s="3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Z545" s="175"/>
    </row>
    <row r="546" spans="5:26" s="1" customFormat="1">
      <c r="E546" s="3"/>
      <c r="F546" s="3"/>
      <c r="I546" s="7"/>
      <c r="J546" s="7"/>
      <c r="K546" s="3"/>
      <c r="L546" s="3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Z546" s="175"/>
    </row>
    <row r="547" spans="5:26" s="1" customFormat="1">
      <c r="E547" s="3"/>
      <c r="F547" s="3"/>
      <c r="I547" s="7"/>
      <c r="J547" s="7"/>
      <c r="K547" s="3"/>
      <c r="L547" s="3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Z547" s="175"/>
    </row>
    <row r="548" spans="5:26" s="1" customFormat="1">
      <c r="E548" s="3"/>
      <c r="F548" s="3"/>
      <c r="I548" s="7"/>
      <c r="J548" s="7"/>
      <c r="K548" s="3"/>
      <c r="L548" s="3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Z548" s="175"/>
    </row>
    <row r="549" spans="5:26" s="1" customFormat="1">
      <c r="E549" s="3"/>
      <c r="F549" s="3"/>
      <c r="I549" s="7"/>
      <c r="J549" s="7"/>
      <c r="K549" s="3"/>
      <c r="L549" s="3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Z549" s="175"/>
    </row>
    <row r="550" spans="5:26" s="1" customFormat="1">
      <c r="E550" s="3"/>
      <c r="F550" s="3"/>
      <c r="I550" s="7"/>
      <c r="J550" s="7"/>
      <c r="K550" s="3"/>
      <c r="L550" s="3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Z550" s="175"/>
    </row>
    <row r="551" spans="5:26" s="1" customFormat="1">
      <c r="E551" s="3"/>
      <c r="F551" s="3"/>
      <c r="I551" s="7"/>
      <c r="J551" s="7"/>
      <c r="K551" s="3"/>
      <c r="L551" s="3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Z551" s="175"/>
    </row>
    <row r="552" spans="5:26" s="1" customFormat="1">
      <c r="E552" s="3"/>
      <c r="F552" s="3"/>
      <c r="I552" s="7"/>
      <c r="J552" s="7"/>
      <c r="K552" s="3"/>
      <c r="L552" s="3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Z552" s="175"/>
    </row>
    <row r="553" spans="5:26" s="1" customFormat="1">
      <c r="E553" s="3"/>
      <c r="F553" s="3"/>
      <c r="I553" s="7"/>
      <c r="J553" s="7"/>
      <c r="K553" s="3"/>
      <c r="L553" s="3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Z553" s="175"/>
    </row>
    <row r="554" spans="5:26" s="1" customFormat="1">
      <c r="E554" s="3"/>
      <c r="F554" s="3"/>
      <c r="I554" s="7"/>
      <c r="J554" s="7"/>
      <c r="K554" s="3"/>
      <c r="L554" s="3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Z554" s="175"/>
    </row>
    <row r="555" spans="5:26" s="1" customFormat="1">
      <c r="E555" s="3"/>
      <c r="F555" s="3"/>
      <c r="I555" s="7"/>
      <c r="J555" s="7"/>
      <c r="K555" s="3"/>
      <c r="L555" s="3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Z555" s="175"/>
    </row>
    <row r="556" spans="5:26" s="1" customFormat="1">
      <c r="E556" s="3"/>
      <c r="F556" s="3"/>
      <c r="I556" s="7"/>
      <c r="J556" s="7"/>
      <c r="K556" s="3"/>
      <c r="L556" s="3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Z556" s="175"/>
    </row>
    <row r="557" spans="5:26" s="1" customFormat="1">
      <c r="E557" s="3"/>
      <c r="F557" s="3"/>
      <c r="I557" s="7"/>
      <c r="J557" s="7"/>
      <c r="K557" s="3"/>
      <c r="L557" s="3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Z557" s="175"/>
    </row>
    <row r="558" spans="5:26" s="1" customFormat="1">
      <c r="E558" s="3"/>
      <c r="F558" s="3"/>
      <c r="I558" s="7"/>
      <c r="J558" s="7"/>
      <c r="K558" s="3"/>
      <c r="L558" s="3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Z558" s="175"/>
    </row>
    <row r="559" spans="5:26" s="1" customFormat="1">
      <c r="E559" s="3"/>
      <c r="F559" s="3"/>
      <c r="I559" s="7"/>
      <c r="J559" s="7"/>
      <c r="K559" s="3"/>
      <c r="L559" s="3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Z559" s="175"/>
    </row>
    <row r="560" spans="5:26" s="1" customFormat="1">
      <c r="E560" s="3"/>
      <c r="F560" s="3"/>
      <c r="I560" s="7"/>
      <c r="J560" s="7"/>
      <c r="K560" s="3"/>
      <c r="L560" s="3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Z560" s="175"/>
    </row>
    <row r="561" spans="5:26" s="1" customFormat="1">
      <c r="E561" s="3"/>
      <c r="F561" s="3"/>
      <c r="I561" s="7"/>
      <c r="J561" s="7"/>
      <c r="K561" s="3"/>
      <c r="L561" s="3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Z561" s="175"/>
    </row>
    <row r="562" spans="5:26" s="1" customFormat="1">
      <c r="E562" s="3"/>
      <c r="F562" s="3"/>
      <c r="I562" s="7"/>
      <c r="J562" s="7"/>
      <c r="K562" s="3"/>
      <c r="L562" s="3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Z562" s="175"/>
    </row>
    <row r="563" spans="5:26" s="1" customFormat="1">
      <c r="E563" s="3"/>
      <c r="F563" s="3"/>
      <c r="I563" s="7"/>
      <c r="J563" s="7"/>
      <c r="K563" s="3"/>
      <c r="L563" s="3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Z563" s="175"/>
    </row>
    <row r="564" spans="5:26" s="1" customFormat="1">
      <c r="E564" s="3"/>
      <c r="F564" s="3"/>
      <c r="I564" s="7"/>
      <c r="J564" s="7"/>
      <c r="K564" s="3"/>
      <c r="L564" s="3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Z564" s="175"/>
    </row>
    <row r="565" spans="5:26" s="1" customFormat="1">
      <c r="E565" s="3"/>
      <c r="F565" s="3"/>
      <c r="I565" s="7"/>
      <c r="J565" s="7"/>
      <c r="K565" s="3"/>
      <c r="L565" s="3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Z565" s="175"/>
    </row>
    <row r="566" spans="5:26" s="1" customFormat="1">
      <c r="E566" s="3"/>
      <c r="F566" s="3"/>
      <c r="I566" s="7"/>
      <c r="J566" s="7"/>
      <c r="K566" s="3"/>
      <c r="L566" s="3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Z566" s="175"/>
    </row>
    <row r="567" spans="5:26" s="1" customFormat="1">
      <c r="E567" s="3"/>
      <c r="F567" s="3"/>
      <c r="I567" s="7"/>
      <c r="J567" s="7"/>
      <c r="K567" s="3"/>
      <c r="L567" s="3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Z567" s="175"/>
    </row>
    <row r="568" spans="5:26" s="1" customFormat="1">
      <c r="E568" s="3"/>
      <c r="F568" s="3"/>
      <c r="I568" s="7"/>
      <c r="J568" s="7"/>
      <c r="K568" s="3"/>
      <c r="L568" s="3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Z568" s="175"/>
    </row>
    <row r="569" spans="5:26" s="1" customFormat="1">
      <c r="E569" s="3"/>
      <c r="F569" s="3"/>
      <c r="I569" s="7"/>
      <c r="J569" s="7"/>
      <c r="K569" s="3"/>
      <c r="L569" s="3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Z569" s="175"/>
    </row>
    <row r="570" spans="5:26" s="1" customFormat="1">
      <c r="E570" s="3"/>
      <c r="F570" s="3"/>
      <c r="I570" s="7"/>
      <c r="J570" s="7"/>
      <c r="K570" s="3"/>
      <c r="L570" s="3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Z570" s="175"/>
    </row>
    <row r="571" spans="5:26" s="1" customFormat="1">
      <c r="E571" s="3"/>
      <c r="F571" s="3"/>
      <c r="I571" s="7"/>
      <c r="J571" s="7"/>
      <c r="K571" s="3"/>
      <c r="L571" s="3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Z571" s="175"/>
    </row>
    <row r="572" spans="5:26" s="1" customFormat="1">
      <c r="E572" s="3"/>
      <c r="F572" s="3"/>
      <c r="I572" s="7"/>
      <c r="J572" s="7"/>
      <c r="K572" s="3"/>
      <c r="L572" s="3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Z572" s="175"/>
    </row>
    <row r="573" spans="5:26" s="1" customFormat="1">
      <c r="E573" s="3"/>
      <c r="F573" s="3"/>
      <c r="I573" s="7"/>
      <c r="J573" s="7"/>
      <c r="K573" s="3"/>
      <c r="L573" s="3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Z573" s="175"/>
    </row>
    <row r="574" spans="5:26" s="1" customFormat="1">
      <c r="E574" s="3"/>
      <c r="F574" s="3"/>
      <c r="I574" s="7"/>
      <c r="J574" s="7"/>
      <c r="K574" s="3"/>
      <c r="L574" s="3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Z574" s="175"/>
    </row>
    <row r="575" spans="5:26" s="1" customFormat="1">
      <c r="E575" s="3"/>
      <c r="F575" s="3"/>
      <c r="I575" s="7"/>
      <c r="J575" s="7"/>
      <c r="K575" s="3"/>
      <c r="L575" s="3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Z575" s="175"/>
    </row>
    <row r="576" spans="5:26" s="1" customFormat="1">
      <c r="E576" s="3"/>
      <c r="F576" s="3"/>
      <c r="I576" s="7"/>
      <c r="J576" s="7"/>
      <c r="K576" s="3"/>
      <c r="L576" s="3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Z576" s="175"/>
    </row>
    <row r="577" spans="5:26" s="1" customFormat="1">
      <c r="E577" s="3"/>
      <c r="F577" s="3"/>
      <c r="I577" s="7"/>
      <c r="J577" s="7"/>
      <c r="K577" s="3"/>
      <c r="L577" s="3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Z577" s="175"/>
    </row>
    <row r="578" spans="5:26" s="1" customFormat="1">
      <c r="E578" s="3"/>
      <c r="F578" s="3"/>
      <c r="I578" s="7"/>
      <c r="J578" s="7"/>
      <c r="K578" s="3"/>
      <c r="L578" s="3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Z578" s="175"/>
    </row>
    <row r="579" spans="5:26" s="1" customFormat="1">
      <c r="E579" s="3"/>
      <c r="F579" s="3"/>
      <c r="I579" s="7"/>
      <c r="J579" s="7"/>
      <c r="K579" s="3"/>
      <c r="L579" s="3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Z579" s="175"/>
    </row>
    <row r="580" spans="5:26" s="1" customFormat="1">
      <c r="E580" s="3"/>
      <c r="F580" s="3"/>
      <c r="I580" s="7"/>
      <c r="J580" s="7"/>
      <c r="K580" s="3"/>
      <c r="L580" s="3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Z580" s="175"/>
    </row>
    <row r="581" spans="5:26" s="1" customFormat="1">
      <c r="E581" s="3"/>
      <c r="F581" s="3"/>
      <c r="I581" s="7"/>
      <c r="J581" s="7"/>
      <c r="K581" s="3"/>
      <c r="L581" s="3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Z581" s="175"/>
    </row>
    <row r="582" spans="5:26" s="1" customFormat="1">
      <c r="E582" s="3"/>
      <c r="F582" s="3"/>
      <c r="I582" s="7"/>
      <c r="J582" s="7"/>
      <c r="K582" s="3"/>
      <c r="L582" s="3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Z582" s="175"/>
    </row>
    <row r="583" spans="5:26" s="1" customFormat="1">
      <c r="E583" s="3"/>
      <c r="F583" s="3"/>
      <c r="I583" s="7"/>
      <c r="J583" s="7"/>
      <c r="K583" s="3"/>
      <c r="L583" s="3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Z583" s="175"/>
    </row>
    <row r="584" spans="5:26" s="1" customFormat="1">
      <c r="E584" s="3"/>
      <c r="F584" s="3"/>
      <c r="I584" s="7"/>
      <c r="J584" s="7"/>
      <c r="K584" s="3"/>
      <c r="L584" s="3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Z584" s="175"/>
    </row>
    <row r="585" spans="5:26" s="1" customFormat="1">
      <c r="E585" s="3"/>
      <c r="F585" s="3"/>
      <c r="I585" s="7"/>
      <c r="J585" s="7"/>
      <c r="K585" s="3"/>
      <c r="L585" s="3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Z585" s="175"/>
    </row>
    <row r="586" spans="5:26" s="1" customFormat="1">
      <c r="E586" s="3"/>
      <c r="F586" s="3"/>
      <c r="I586" s="7"/>
      <c r="J586" s="7"/>
      <c r="K586" s="3"/>
      <c r="L586" s="3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Z586" s="175"/>
    </row>
    <row r="587" spans="5:26" s="1" customFormat="1">
      <c r="E587" s="3"/>
      <c r="F587" s="3"/>
      <c r="I587" s="7"/>
      <c r="J587" s="7"/>
      <c r="K587" s="3"/>
      <c r="L587" s="3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Z587" s="175"/>
    </row>
    <row r="588" spans="5:26" s="1" customFormat="1">
      <c r="E588" s="3"/>
      <c r="F588" s="3"/>
      <c r="I588" s="7"/>
      <c r="J588" s="7"/>
      <c r="K588" s="3"/>
      <c r="L588" s="3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Z588" s="175"/>
    </row>
    <row r="589" spans="5:26" s="1" customFormat="1">
      <c r="E589" s="3"/>
      <c r="F589" s="3"/>
      <c r="I589" s="7"/>
      <c r="J589" s="7"/>
      <c r="K589" s="3"/>
      <c r="L589" s="3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Z589" s="175"/>
    </row>
    <row r="590" spans="5:26" s="1" customFormat="1">
      <c r="E590" s="3"/>
      <c r="F590" s="3"/>
      <c r="I590" s="7"/>
      <c r="J590" s="7"/>
      <c r="K590" s="3"/>
      <c r="L590" s="3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Z590" s="175"/>
    </row>
    <row r="591" spans="5:26" s="1" customFormat="1">
      <c r="E591" s="3"/>
      <c r="F591" s="3"/>
      <c r="I591" s="7"/>
      <c r="J591" s="7"/>
      <c r="K591" s="3"/>
      <c r="L591" s="3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Z591" s="175"/>
    </row>
    <row r="592" spans="5:26" s="1" customFormat="1">
      <c r="E592" s="3"/>
      <c r="F592" s="3"/>
      <c r="I592" s="7"/>
      <c r="J592" s="7"/>
      <c r="K592" s="3"/>
      <c r="L592" s="3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Z592" s="175"/>
    </row>
    <row r="593" spans="5:26" s="1" customFormat="1">
      <c r="E593" s="3"/>
      <c r="F593" s="3"/>
      <c r="I593" s="7"/>
      <c r="J593" s="7"/>
      <c r="K593" s="3"/>
      <c r="L593" s="3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Z593" s="175"/>
    </row>
    <row r="594" spans="5:26" s="1" customFormat="1">
      <c r="E594" s="3"/>
      <c r="F594" s="3"/>
      <c r="I594" s="7"/>
      <c r="J594" s="7"/>
      <c r="K594" s="3"/>
      <c r="L594" s="3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Z594" s="175"/>
    </row>
    <row r="595" spans="5:26" s="1" customFormat="1">
      <c r="E595" s="3"/>
      <c r="F595" s="3"/>
      <c r="I595" s="7"/>
      <c r="J595" s="7"/>
      <c r="K595" s="3"/>
      <c r="L595" s="3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Z595" s="175"/>
    </row>
    <row r="596" spans="5:26" s="1" customFormat="1">
      <c r="E596" s="3"/>
      <c r="F596" s="3"/>
      <c r="I596" s="7"/>
      <c r="J596" s="7"/>
      <c r="K596" s="3"/>
      <c r="L596" s="3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Z596" s="175"/>
    </row>
    <row r="597" spans="5:26" s="1" customFormat="1">
      <c r="E597" s="3"/>
      <c r="F597" s="3"/>
      <c r="I597" s="7"/>
      <c r="J597" s="7"/>
      <c r="K597" s="3"/>
      <c r="L597" s="3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Z597" s="175"/>
    </row>
    <row r="598" spans="5:26" s="1" customFormat="1">
      <c r="E598" s="3"/>
      <c r="F598" s="3"/>
      <c r="I598" s="7"/>
      <c r="J598" s="7"/>
      <c r="K598" s="3"/>
      <c r="L598" s="3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Z598" s="175"/>
    </row>
    <row r="599" spans="5:26" s="1" customFormat="1">
      <c r="E599" s="3"/>
      <c r="F599" s="3"/>
      <c r="I599" s="7"/>
      <c r="J599" s="7"/>
      <c r="K599" s="3"/>
      <c r="L599" s="3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Z599" s="175"/>
    </row>
    <row r="600" spans="5:26" s="1" customFormat="1">
      <c r="E600" s="3"/>
      <c r="F600" s="3"/>
      <c r="I600" s="7"/>
      <c r="J600" s="7"/>
      <c r="K600" s="3"/>
      <c r="L600" s="3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Z600" s="175"/>
    </row>
    <row r="601" spans="5:26" s="1" customFormat="1">
      <c r="E601" s="3"/>
      <c r="F601" s="3"/>
      <c r="I601" s="7"/>
      <c r="J601" s="7"/>
      <c r="K601" s="3"/>
      <c r="L601" s="3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Z601" s="175"/>
    </row>
    <row r="602" spans="5:26" s="1" customFormat="1">
      <c r="E602" s="3"/>
      <c r="F602" s="3"/>
      <c r="I602" s="7"/>
      <c r="J602" s="7"/>
      <c r="K602" s="3"/>
      <c r="L602" s="3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Z602" s="175"/>
    </row>
    <row r="603" spans="5:26" s="1" customFormat="1">
      <c r="E603" s="3"/>
      <c r="F603" s="3"/>
      <c r="I603" s="7"/>
      <c r="J603" s="7"/>
      <c r="K603" s="3"/>
      <c r="L603" s="3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Z603" s="175"/>
    </row>
    <row r="604" spans="5:26" s="1" customFormat="1">
      <c r="E604" s="3"/>
      <c r="F604" s="3"/>
      <c r="I604" s="7"/>
      <c r="J604" s="7"/>
      <c r="K604" s="3"/>
      <c r="L604" s="3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Z604" s="175"/>
    </row>
    <row r="605" spans="5:26" s="1" customFormat="1">
      <c r="E605" s="3"/>
      <c r="F605" s="3"/>
      <c r="I605" s="7"/>
      <c r="J605" s="7"/>
      <c r="K605" s="3"/>
      <c r="L605" s="3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Z605" s="175"/>
    </row>
    <row r="606" spans="5:26" s="1" customFormat="1">
      <c r="E606" s="3"/>
      <c r="F606" s="3"/>
      <c r="I606" s="7"/>
      <c r="J606" s="7"/>
      <c r="K606" s="3"/>
      <c r="L606" s="3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Z606" s="175"/>
    </row>
    <row r="607" spans="5:26" s="1" customFormat="1">
      <c r="E607" s="3"/>
      <c r="F607" s="3"/>
      <c r="I607" s="7"/>
      <c r="J607" s="7"/>
      <c r="K607" s="3"/>
      <c r="L607" s="3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Z607" s="175"/>
    </row>
    <row r="608" spans="5:26" s="1" customFormat="1">
      <c r="E608" s="3"/>
      <c r="F608" s="3"/>
      <c r="I608" s="7"/>
      <c r="J608" s="7"/>
      <c r="K608" s="3"/>
      <c r="L608" s="3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Z608" s="175"/>
    </row>
    <row r="609" spans="5:26" s="1" customFormat="1">
      <c r="E609" s="3"/>
      <c r="F609" s="3"/>
      <c r="I609" s="7"/>
      <c r="J609" s="7"/>
      <c r="K609" s="3"/>
      <c r="L609" s="3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Z609" s="175"/>
    </row>
    <row r="610" spans="5:26" s="1" customFormat="1">
      <c r="E610" s="3"/>
      <c r="F610" s="3"/>
      <c r="I610" s="7"/>
      <c r="J610" s="7"/>
      <c r="K610" s="3"/>
      <c r="L610" s="3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Z610" s="175"/>
    </row>
    <row r="611" spans="5:26" s="1" customFormat="1">
      <c r="E611" s="3"/>
      <c r="F611" s="3"/>
      <c r="I611" s="7"/>
      <c r="J611" s="7"/>
      <c r="K611" s="3"/>
      <c r="L611" s="3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Z611" s="175"/>
    </row>
    <row r="612" spans="5:26" s="1" customFormat="1">
      <c r="E612" s="3"/>
      <c r="F612" s="3"/>
      <c r="I612" s="7"/>
      <c r="J612" s="7"/>
      <c r="K612" s="3"/>
      <c r="L612" s="3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Z612" s="175"/>
    </row>
    <row r="613" spans="5:26" s="1" customFormat="1">
      <c r="E613" s="3"/>
      <c r="F613" s="3"/>
      <c r="I613" s="7"/>
      <c r="J613" s="7"/>
      <c r="K613" s="3"/>
      <c r="L613" s="3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Z613" s="175"/>
    </row>
    <row r="614" spans="5:26" s="1" customFormat="1">
      <c r="E614" s="3"/>
      <c r="F614" s="3"/>
      <c r="I614" s="7"/>
      <c r="J614" s="7"/>
      <c r="K614" s="3"/>
      <c r="L614" s="3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Z614" s="175"/>
    </row>
    <row r="615" spans="5:26" s="1" customFormat="1">
      <c r="E615" s="3"/>
      <c r="F615" s="3"/>
      <c r="I615" s="7"/>
      <c r="J615" s="7"/>
      <c r="K615" s="3"/>
      <c r="L615" s="3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Z615" s="175"/>
    </row>
    <row r="616" spans="5:26" s="1" customFormat="1">
      <c r="E616" s="3"/>
      <c r="F616" s="3"/>
      <c r="I616" s="7"/>
      <c r="J616" s="7"/>
      <c r="K616" s="3"/>
      <c r="L616" s="3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Z616" s="175"/>
    </row>
    <row r="617" spans="5:26" s="1" customFormat="1">
      <c r="E617" s="3"/>
      <c r="F617" s="3"/>
      <c r="I617" s="7"/>
      <c r="J617" s="7"/>
      <c r="K617" s="3"/>
      <c r="L617" s="3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Z617" s="175"/>
    </row>
    <row r="618" spans="5:26" s="1" customFormat="1">
      <c r="E618" s="3"/>
      <c r="F618" s="3"/>
      <c r="I618" s="7"/>
      <c r="J618" s="7"/>
      <c r="K618" s="3"/>
      <c r="L618" s="3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Z618" s="175"/>
    </row>
    <row r="619" spans="5:26" s="1" customFormat="1">
      <c r="E619" s="3"/>
      <c r="F619" s="3"/>
      <c r="I619" s="7"/>
      <c r="J619" s="7"/>
      <c r="K619" s="3"/>
      <c r="L619" s="3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Z619" s="175"/>
    </row>
    <row r="620" spans="5:26" s="1" customFormat="1">
      <c r="E620" s="3"/>
      <c r="F620" s="3"/>
      <c r="I620" s="7"/>
      <c r="J620" s="7"/>
      <c r="K620" s="3"/>
      <c r="L620" s="3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Z620" s="175"/>
    </row>
    <row r="621" spans="5:26" s="1" customFormat="1">
      <c r="E621" s="3"/>
      <c r="F621" s="3"/>
      <c r="I621" s="7"/>
      <c r="J621" s="7"/>
      <c r="K621" s="3"/>
      <c r="L621" s="3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Z621" s="175"/>
    </row>
    <row r="622" spans="5:26" s="1" customFormat="1">
      <c r="E622" s="3"/>
      <c r="F622" s="3"/>
      <c r="I622" s="7"/>
      <c r="J622" s="7"/>
      <c r="K622" s="3"/>
      <c r="L622" s="3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Z622" s="175"/>
    </row>
    <row r="623" spans="5:26" s="1" customFormat="1">
      <c r="E623" s="3"/>
      <c r="F623" s="3"/>
      <c r="I623" s="7"/>
      <c r="J623" s="7"/>
      <c r="K623" s="3"/>
      <c r="L623" s="3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Z623" s="175"/>
    </row>
    <row r="624" spans="5:26" s="1" customFormat="1">
      <c r="E624" s="3"/>
      <c r="F624" s="3"/>
      <c r="I624" s="7"/>
      <c r="J624" s="7"/>
      <c r="K624" s="3"/>
      <c r="L624" s="3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Z624" s="175"/>
    </row>
    <row r="625" spans="5:26" s="1" customFormat="1">
      <c r="E625" s="3"/>
      <c r="F625" s="3"/>
      <c r="I625" s="7"/>
      <c r="J625" s="7"/>
      <c r="K625" s="3"/>
      <c r="L625" s="3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Z625" s="175"/>
    </row>
    <row r="626" spans="5:26" s="1" customFormat="1">
      <c r="E626" s="3"/>
      <c r="F626" s="3"/>
      <c r="I626" s="7"/>
      <c r="J626" s="7"/>
      <c r="K626" s="3"/>
      <c r="L626" s="3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Z626" s="175"/>
    </row>
    <row r="627" spans="5:26" s="1" customFormat="1">
      <c r="E627" s="3"/>
      <c r="F627" s="3"/>
      <c r="I627" s="7"/>
      <c r="J627" s="7"/>
      <c r="K627" s="3"/>
      <c r="L627" s="3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Z627" s="175"/>
    </row>
    <row r="628" spans="5:26" s="1" customFormat="1">
      <c r="E628" s="3"/>
      <c r="F628" s="3"/>
      <c r="I628" s="7"/>
      <c r="J628" s="7"/>
      <c r="K628" s="3"/>
      <c r="L628" s="3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Z628" s="175"/>
    </row>
    <row r="629" spans="5:26" s="1" customFormat="1">
      <c r="E629" s="3"/>
      <c r="F629" s="3"/>
      <c r="I629" s="7"/>
      <c r="J629" s="7"/>
      <c r="K629" s="3"/>
      <c r="L629" s="3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Z629" s="175"/>
    </row>
    <row r="630" spans="5:26" s="1" customFormat="1">
      <c r="E630" s="3"/>
      <c r="F630" s="3"/>
      <c r="I630" s="7"/>
      <c r="J630" s="7"/>
      <c r="K630" s="3"/>
      <c r="L630" s="3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Z630" s="175"/>
    </row>
    <row r="631" spans="5:26" s="1" customFormat="1">
      <c r="E631" s="3"/>
      <c r="F631" s="3"/>
      <c r="I631" s="7"/>
      <c r="J631" s="7"/>
      <c r="K631" s="3"/>
      <c r="L631" s="3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Z631" s="175"/>
    </row>
    <row r="632" spans="5:26" s="1" customFormat="1">
      <c r="E632" s="3"/>
      <c r="F632" s="3"/>
      <c r="I632" s="7"/>
      <c r="J632" s="7"/>
      <c r="K632" s="3"/>
      <c r="L632" s="3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Z632" s="175"/>
    </row>
    <row r="633" spans="5:26" s="1" customFormat="1">
      <c r="E633" s="3"/>
      <c r="F633" s="3"/>
      <c r="I633" s="7"/>
      <c r="J633" s="7"/>
      <c r="K633" s="3"/>
      <c r="L633" s="3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Z633" s="175"/>
    </row>
    <row r="634" spans="5:26" s="1" customFormat="1">
      <c r="E634" s="3"/>
      <c r="F634" s="3"/>
      <c r="I634" s="7"/>
      <c r="J634" s="7"/>
      <c r="K634" s="3"/>
      <c r="L634" s="3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Z634" s="175"/>
    </row>
    <row r="635" spans="5:26" s="1" customFormat="1">
      <c r="E635" s="3"/>
      <c r="F635" s="3"/>
      <c r="I635" s="7"/>
      <c r="J635" s="7"/>
      <c r="K635" s="3"/>
      <c r="L635" s="3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Z635" s="175"/>
    </row>
    <row r="636" spans="5:26" s="1" customFormat="1">
      <c r="E636" s="3"/>
      <c r="F636" s="3"/>
      <c r="I636" s="7"/>
      <c r="J636" s="7"/>
      <c r="K636" s="3"/>
      <c r="L636" s="3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Z636" s="175"/>
    </row>
    <row r="637" spans="5:26" s="1" customFormat="1">
      <c r="E637" s="3"/>
      <c r="F637" s="3"/>
      <c r="I637" s="7"/>
      <c r="J637" s="7"/>
      <c r="K637" s="3"/>
      <c r="L637" s="3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Z637" s="175"/>
    </row>
    <row r="638" spans="5:26" s="1" customFormat="1">
      <c r="E638" s="3"/>
      <c r="F638" s="3"/>
      <c r="I638" s="7"/>
      <c r="J638" s="7"/>
      <c r="K638" s="3"/>
      <c r="L638" s="3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Z638" s="175"/>
    </row>
    <row r="639" spans="5:26" s="1" customFormat="1">
      <c r="E639" s="3"/>
      <c r="F639" s="3"/>
      <c r="I639" s="7"/>
      <c r="J639" s="7"/>
      <c r="K639" s="3"/>
      <c r="L639" s="3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Z639" s="175"/>
    </row>
    <row r="640" spans="5:26" s="1" customFormat="1">
      <c r="E640" s="3"/>
      <c r="F640" s="3"/>
      <c r="I640" s="7"/>
      <c r="J640" s="7"/>
      <c r="K640" s="3"/>
      <c r="L640" s="3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Z640" s="175"/>
    </row>
    <row r="641" spans="5:26" s="1" customFormat="1">
      <c r="E641" s="3"/>
      <c r="F641" s="3"/>
      <c r="I641" s="7"/>
      <c r="J641" s="7"/>
      <c r="K641" s="3"/>
      <c r="L641" s="3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Z641" s="175"/>
    </row>
    <row r="642" spans="5:26" s="1" customFormat="1">
      <c r="E642" s="3"/>
      <c r="F642" s="3"/>
      <c r="I642" s="7"/>
      <c r="J642" s="7"/>
      <c r="K642" s="3"/>
      <c r="L642" s="3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Z642" s="175"/>
    </row>
    <row r="643" spans="5:26" s="1" customFormat="1">
      <c r="E643" s="3"/>
      <c r="F643" s="3"/>
      <c r="I643" s="7"/>
      <c r="J643" s="7"/>
      <c r="K643" s="3"/>
      <c r="L643" s="3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Z643" s="175"/>
    </row>
    <row r="644" spans="5:26" s="1" customFormat="1">
      <c r="E644" s="3"/>
      <c r="F644" s="3"/>
      <c r="I644" s="7"/>
      <c r="J644" s="7"/>
      <c r="K644" s="3"/>
      <c r="L644" s="3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Z644" s="175"/>
    </row>
    <row r="645" spans="5:26" s="1" customFormat="1">
      <c r="E645" s="3"/>
      <c r="F645" s="3"/>
      <c r="I645" s="7"/>
      <c r="J645" s="7"/>
      <c r="K645" s="3"/>
      <c r="L645" s="3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Z645" s="175"/>
    </row>
    <row r="646" spans="5:26" s="1" customFormat="1">
      <c r="E646" s="3"/>
      <c r="F646" s="3"/>
      <c r="I646" s="7"/>
      <c r="J646" s="7"/>
      <c r="K646" s="3"/>
      <c r="L646" s="3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Z646" s="175"/>
    </row>
    <row r="647" spans="5:26" s="1" customFormat="1">
      <c r="E647" s="3"/>
      <c r="F647" s="3"/>
      <c r="I647" s="7"/>
      <c r="J647" s="7"/>
      <c r="K647" s="3"/>
      <c r="L647" s="3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Z647" s="175"/>
    </row>
    <row r="648" spans="5:26" s="1" customFormat="1">
      <c r="E648" s="3"/>
      <c r="F648" s="3"/>
      <c r="I648" s="7"/>
      <c r="J648" s="7"/>
      <c r="K648" s="3"/>
      <c r="L648" s="3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Z648" s="175"/>
    </row>
    <row r="649" spans="5:26" s="1" customFormat="1">
      <c r="E649" s="3"/>
      <c r="F649" s="3"/>
      <c r="I649" s="7"/>
      <c r="J649" s="7"/>
      <c r="K649" s="3"/>
      <c r="L649" s="3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Z649" s="175"/>
    </row>
    <row r="650" spans="5:26" s="1" customFormat="1">
      <c r="E650" s="3"/>
      <c r="F650" s="3"/>
      <c r="I650" s="7"/>
      <c r="J650" s="7"/>
      <c r="K650" s="3"/>
      <c r="L650" s="3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Z650" s="175"/>
    </row>
    <row r="651" spans="5:26" s="1" customFormat="1">
      <c r="E651" s="3"/>
      <c r="F651" s="3"/>
      <c r="I651" s="7"/>
      <c r="J651" s="7"/>
      <c r="K651" s="3"/>
      <c r="L651" s="3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Z651" s="175"/>
    </row>
    <row r="652" spans="5:26" s="1" customFormat="1">
      <c r="E652" s="3"/>
      <c r="F652" s="3"/>
      <c r="I652" s="7"/>
      <c r="J652" s="7"/>
      <c r="K652" s="3"/>
      <c r="L652" s="3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Z652" s="175"/>
    </row>
    <row r="653" spans="5:26" s="1" customFormat="1">
      <c r="E653" s="3"/>
      <c r="F653" s="3"/>
      <c r="I653" s="7"/>
      <c r="J653" s="7"/>
      <c r="K653" s="3"/>
      <c r="L653" s="3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Z653" s="175"/>
    </row>
    <row r="654" spans="5:26" s="1" customFormat="1">
      <c r="E654" s="3"/>
      <c r="F654" s="3"/>
      <c r="I654" s="7"/>
      <c r="J654" s="7"/>
      <c r="K654" s="3"/>
      <c r="L654" s="3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Z654" s="175"/>
    </row>
    <row r="655" spans="5:26" s="1" customFormat="1">
      <c r="E655" s="3"/>
      <c r="F655" s="3"/>
      <c r="I655" s="7"/>
      <c r="J655" s="7"/>
      <c r="K655" s="3"/>
      <c r="L655" s="3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Z655" s="175"/>
    </row>
    <row r="656" spans="5:26" s="1" customFormat="1">
      <c r="E656" s="3"/>
      <c r="F656" s="3"/>
      <c r="I656" s="7"/>
      <c r="J656" s="7"/>
      <c r="K656" s="3"/>
      <c r="L656" s="3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Z656" s="175"/>
    </row>
    <row r="657" spans="5:26" s="1" customFormat="1">
      <c r="E657" s="3"/>
      <c r="F657" s="3"/>
      <c r="I657" s="7"/>
      <c r="J657" s="7"/>
      <c r="K657" s="3"/>
      <c r="L657" s="3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Z657" s="175"/>
    </row>
    <row r="658" spans="5:26" s="1" customFormat="1">
      <c r="E658" s="3"/>
      <c r="F658" s="3"/>
      <c r="I658" s="7"/>
      <c r="J658" s="7"/>
      <c r="K658" s="3"/>
      <c r="L658" s="3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Z658" s="175"/>
    </row>
    <row r="659" spans="5:26" s="1" customFormat="1">
      <c r="E659" s="3"/>
      <c r="F659" s="3"/>
      <c r="I659" s="7"/>
      <c r="J659" s="7"/>
      <c r="K659" s="3"/>
      <c r="L659" s="3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Z659" s="175"/>
    </row>
    <row r="660" spans="5:26" s="1" customFormat="1">
      <c r="E660" s="3"/>
      <c r="F660" s="3"/>
      <c r="I660" s="7"/>
      <c r="J660" s="7"/>
      <c r="K660" s="3"/>
      <c r="L660" s="3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Z660" s="175"/>
    </row>
    <row r="661" spans="5:26" s="1" customFormat="1">
      <c r="E661" s="3"/>
      <c r="F661" s="3"/>
      <c r="I661" s="7"/>
      <c r="J661" s="7"/>
      <c r="K661" s="3"/>
      <c r="L661" s="3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Z661" s="175"/>
    </row>
    <row r="662" spans="5:26" s="1" customFormat="1">
      <c r="E662" s="3"/>
      <c r="F662" s="3"/>
      <c r="I662" s="7"/>
      <c r="J662" s="7"/>
      <c r="K662" s="3"/>
      <c r="L662" s="3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Z662" s="175"/>
    </row>
    <row r="663" spans="5:26" s="1" customFormat="1">
      <c r="E663" s="3"/>
      <c r="F663" s="3"/>
      <c r="I663" s="7"/>
      <c r="J663" s="7"/>
      <c r="K663" s="3"/>
      <c r="L663" s="3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Z663" s="175"/>
    </row>
    <row r="664" spans="5:26" s="1" customFormat="1">
      <c r="E664" s="3"/>
      <c r="F664" s="3"/>
      <c r="I664" s="7"/>
      <c r="J664" s="7"/>
      <c r="K664" s="3"/>
      <c r="L664" s="3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Z664" s="175"/>
    </row>
    <row r="665" spans="5:26" s="1" customFormat="1">
      <c r="E665" s="3"/>
      <c r="F665" s="3"/>
      <c r="I665" s="7"/>
      <c r="J665" s="7"/>
      <c r="K665" s="3"/>
      <c r="L665" s="3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Z665" s="175"/>
    </row>
    <row r="666" spans="5:26" s="1" customFormat="1">
      <c r="E666" s="3"/>
      <c r="F666" s="3"/>
      <c r="I666" s="7"/>
      <c r="J666" s="7"/>
      <c r="K666" s="3"/>
      <c r="L666" s="3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Z666" s="175"/>
    </row>
    <row r="667" spans="5:26" s="1" customFormat="1">
      <c r="E667" s="3"/>
      <c r="F667" s="3"/>
      <c r="I667" s="7"/>
      <c r="J667" s="7"/>
      <c r="K667" s="3"/>
      <c r="L667" s="3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Z667" s="175"/>
    </row>
    <row r="668" spans="5:26" s="1" customFormat="1">
      <c r="E668" s="3"/>
      <c r="F668" s="3"/>
      <c r="I668" s="7"/>
      <c r="J668" s="7"/>
      <c r="K668" s="3"/>
      <c r="L668" s="3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Z668" s="175"/>
    </row>
    <row r="669" spans="5:26" s="1" customFormat="1">
      <c r="E669" s="3"/>
      <c r="F669" s="3"/>
      <c r="I669" s="7"/>
      <c r="J669" s="7"/>
      <c r="K669" s="3"/>
      <c r="L669" s="3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Z669" s="175"/>
    </row>
    <row r="670" spans="5:26" s="1" customFormat="1">
      <c r="E670" s="3"/>
      <c r="F670" s="3"/>
      <c r="I670" s="7"/>
      <c r="J670" s="7"/>
      <c r="K670" s="3"/>
      <c r="L670" s="3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Z670" s="175"/>
    </row>
    <row r="671" spans="5:26" s="1" customFormat="1">
      <c r="E671" s="3"/>
      <c r="F671" s="3"/>
      <c r="I671" s="7"/>
      <c r="J671" s="7"/>
      <c r="K671" s="3"/>
      <c r="L671" s="3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Z671" s="175"/>
    </row>
    <row r="672" spans="5:26" s="1" customFormat="1">
      <c r="E672" s="3"/>
      <c r="F672" s="3"/>
      <c r="I672" s="7"/>
      <c r="J672" s="7"/>
      <c r="K672" s="3"/>
      <c r="L672" s="3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Z672" s="175"/>
    </row>
    <row r="673" spans="5:26" s="1" customFormat="1">
      <c r="E673" s="3"/>
      <c r="F673" s="3"/>
      <c r="I673" s="7"/>
      <c r="J673" s="7"/>
      <c r="K673" s="3"/>
      <c r="L673" s="3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Z673" s="175"/>
    </row>
    <row r="674" spans="5:26" s="1" customFormat="1">
      <c r="E674" s="3"/>
      <c r="F674" s="3"/>
      <c r="I674" s="7"/>
      <c r="J674" s="7"/>
      <c r="K674" s="3"/>
      <c r="L674" s="3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Z674" s="175"/>
    </row>
    <row r="675" spans="5:26" s="1" customFormat="1">
      <c r="E675" s="3"/>
      <c r="F675" s="3"/>
      <c r="I675" s="7"/>
      <c r="J675" s="7"/>
      <c r="K675" s="3"/>
      <c r="L675" s="3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Z675" s="175"/>
    </row>
    <row r="676" spans="5:26" s="1" customFormat="1">
      <c r="E676" s="3"/>
      <c r="F676" s="3"/>
      <c r="I676" s="7"/>
      <c r="J676" s="7"/>
      <c r="K676" s="3"/>
      <c r="L676" s="3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Z676" s="175"/>
    </row>
    <row r="677" spans="5:26" s="1" customFormat="1">
      <c r="E677" s="3"/>
      <c r="F677" s="3"/>
      <c r="I677" s="7"/>
      <c r="J677" s="7"/>
      <c r="K677" s="3"/>
      <c r="L677" s="3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Z677" s="175"/>
    </row>
    <row r="678" spans="5:26" s="1" customFormat="1">
      <c r="E678" s="3"/>
      <c r="F678" s="3"/>
      <c r="I678" s="7"/>
      <c r="J678" s="7"/>
      <c r="K678" s="3"/>
      <c r="L678" s="3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Z678" s="175"/>
    </row>
    <row r="679" spans="5:26" s="1" customFormat="1">
      <c r="E679" s="3"/>
      <c r="F679" s="3"/>
      <c r="I679" s="7"/>
      <c r="J679" s="7"/>
      <c r="K679" s="3"/>
      <c r="L679" s="3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Z679" s="175"/>
    </row>
    <row r="680" spans="5:26" s="1" customFormat="1">
      <c r="E680" s="3"/>
      <c r="F680" s="3"/>
      <c r="I680" s="7"/>
      <c r="J680" s="7"/>
      <c r="K680" s="3"/>
      <c r="L680" s="3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Z680" s="175"/>
    </row>
    <row r="681" spans="5:26" s="1" customFormat="1">
      <c r="E681" s="3"/>
      <c r="F681" s="3"/>
      <c r="I681" s="7"/>
      <c r="J681" s="7"/>
      <c r="K681" s="3"/>
      <c r="L681" s="3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Z681" s="175"/>
    </row>
    <row r="682" spans="5:26" s="1" customFormat="1">
      <c r="E682" s="3"/>
      <c r="F682" s="3"/>
      <c r="I682" s="7"/>
      <c r="J682" s="7"/>
      <c r="K682" s="3"/>
      <c r="L682" s="3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Z682" s="175"/>
    </row>
    <row r="683" spans="5:26" s="1" customFormat="1">
      <c r="E683" s="3"/>
      <c r="F683" s="3"/>
      <c r="I683" s="7"/>
      <c r="J683" s="7"/>
      <c r="K683" s="3"/>
      <c r="L683" s="3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Z683" s="175"/>
    </row>
    <row r="684" spans="5:26" s="1" customFormat="1">
      <c r="E684" s="3"/>
      <c r="F684" s="3"/>
      <c r="I684" s="7"/>
      <c r="J684" s="7"/>
      <c r="K684" s="3"/>
      <c r="L684" s="3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Z684" s="175"/>
    </row>
    <row r="685" spans="5:26" s="1" customFormat="1">
      <c r="E685" s="3"/>
      <c r="F685" s="3"/>
      <c r="I685" s="7"/>
      <c r="J685" s="7"/>
      <c r="K685" s="3"/>
      <c r="L685" s="3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Z685" s="175"/>
    </row>
    <row r="686" spans="5:26" s="1" customFormat="1">
      <c r="E686" s="3"/>
      <c r="F686" s="3"/>
      <c r="I686" s="7"/>
      <c r="J686" s="7"/>
      <c r="K686" s="3"/>
      <c r="L686" s="3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Z686" s="175"/>
    </row>
    <row r="687" spans="5:26" s="1" customFormat="1">
      <c r="E687" s="3"/>
      <c r="F687" s="3"/>
      <c r="I687" s="7"/>
      <c r="J687" s="7"/>
      <c r="K687" s="3"/>
      <c r="L687" s="3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Z687" s="175"/>
    </row>
    <row r="688" spans="5:26" s="1" customFormat="1">
      <c r="E688" s="3"/>
      <c r="F688" s="3"/>
      <c r="I688" s="7"/>
      <c r="J688" s="7"/>
      <c r="K688" s="3"/>
      <c r="L688" s="3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Z688" s="175"/>
    </row>
    <row r="689" spans="5:26" s="1" customFormat="1">
      <c r="E689" s="3"/>
      <c r="F689" s="3"/>
      <c r="I689" s="7"/>
      <c r="J689" s="7"/>
      <c r="K689" s="3"/>
      <c r="L689" s="3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Z689" s="175"/>
    </row>
    <row r="690" spans="5:26" s="1" customFormat="1">
      <c r="E690" s="3"/>
      <c r="F690" s="3"/>
      <c r="I690" s="7"/>
      <c r="J690" s="7"/>
      <c r="K690" s="3"/>
      <c r="L690" s="3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Z690" s="175"/>
    </row>
    <row r="691" spans="5:26" s="1" customFormat="1">
      <c r="E691" s="3"/>
      <c r="F691" s="3"/>
      <c r="I691" s="7"/>
      <c r="J691" s="7"/>
      <c r="K691" s="3"/>
      <c r="L691" s="3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Z691" s="175"/>
    </row>
    <row r="692" spans="5:26" s="1" customFormat="1">
      <c r="E692" s="3"/>
      <c r="F692" s="3"/>
      <c r="I692" s="7"/>
      <c r="J692" s="7"/>
      <c r="K692" s="3"/>
      <c r="L692" s="3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Z692" s="175"/>
    </row>
    <row r="693" spans="5:26" s="1" customFormat="1">
      <c r="E693" s="3"/>
      <c r="F693" s="3"/>
      <c r="I693" s="7"/>
      <c r="J693" s="7"/>
      <c r="K693" s="3"/>
      <c r="L693" s="3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Z693" s="175"/>
    </row>
    <row r="694" spans="5:26" s="1" customFormat="1">
      <c r="E694" s="3"/>
      <c r="F694" s="3"/>
      <c r="I694" s="7"/>
      <c r="J694" s="7"/>
      <c r="K694" s="3"/>
      <c r="L694" s="3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Z694" s="175"/>
    </row>
    <row r="695" spans="5:26" s="1" customFormat="1">
      <c r="E695" s="3"/>
      <c r="F695" s="3"/>
      <c r="I695" s="7"/>
      <c r="J695" s="7"/>
      <c r="K695" s="3"/>
      <c r="L695" s="3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Z695" s="175"/>
    </row>
    <row r="696" spans="5:26" s="1" customFormat="1">
      <c r="E696" s="3"/>
      <c r="F696" s="3"/>
      <c r="I696" s="7"/>
      <c r="J696" s="7"/>
      <c r="K696" s="3"/>
      <c r="L696" s="3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Z696" s="175"/>
    </row>
    <row r="697" spans="5:26" s="1" customFormat="1">
      <c r="E697" s="3"/>
      <c r="F697" s="3"/>
      <c r="I697" s="7"/>
      <c r="J697" s="7"/>
      <c r="K697" s="3"/>
      <c r="L697" s="3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Z697" s="175"/>
    </row>
    <row r="698" spans="5:26" s="1" customFormat="1">
      <c r="E698" s="3"/>
      <c r="F698" s="3"/>
      <c r="I698" s="7"/>
      <c r="J698" s="7"/>
      <c r="K698" s="3"/>
      <c r="L698" s="3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Z698" s="175"/>
    </row>
    <row r="699" spans="5:26" s="1" customFormat="1">
      <c r="E699" s="3"/>
      <c r="F699" s="3"/>
      <c r="I699" s="7"/>
      <c r="J699" s="7"/>
      <c r="K699" s="3"/>
      <c r="L699" s="3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Z699" s="175"/>
    </row>
    <row r="700" spans="5:26" s="1" customFormat="1">
      <c r="E700" s="3"/>
      <c r="F700" s="3"/>
      <c r="I700" s="7"/>
      <c r="J700" s="7"/>
      <c r="K700" s="3"/>
      <c r="L700" s="3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Z700" s="175"/>
    </row>
    <row r="701" spans="5:26" s="1" customFormat="1">
      <c r="E701" s="3"/>
      <c r="F701" s="3"/>
      <c r="I701" s="7"/>
      <c r="J701" s="7"/>
      <c r="K701" s="3"/>
      <c r="L701" s="3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Z701" s="175"/>
    </row>
    <row r="702" spans="5:26" s="1" customFormat="1">
      <c r="E702" s="3"/>
      <c r="F702" s="3"/>
      <c r="I702" s="7"/>
      <c r="J702" s="7"/>
      <c r="K702" s="3"/>
      <c r="L702" s="3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Z702" s="175"/>
    </row>
    <row r="703" spans="5:26" s="1" customFormat="1">
      <c r="E703" s="3"/>
      <c r="F703" s="3"/>
      <c r="I703" s="7"/>
      <c r="J703" s="7"/>
      <c r="K703" s="3"/>
      <c r="L703" s="3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Z703" s="175"/>
    </row>
    <row r="704" spans="5:26" s="1" customFormat="1">
      <c r="E704" s="3"/>
      <c r="F704" s="3"/>
      <c r="I704" s="7"/>
      <c r="J704" s="7"/>
      <c r="K704" s="3"/>
      <c r="L704" s="3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Z704" s="175"/>
    </row>
    <row r="705" spans="5:27" s="1" customFormat="1">
      <c r="E705" s="3"/>
      <c r="F705" s="3"/>
      <c r="I705" s="7"/>
      <c r="J705" s="7"/>
      <c r="K705" s="3"/>
      <c r="L705" s="3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Z705" s="175"/>
    </row>
    <row r="706" spans="5:27">
      <c r="AA706" s="1"/>
    </row>
    <row r="707" spans="5:27">
      <c r="AA707" s="1"/>
    </row>
    <row r="708" spans="5:27">
      <c r="AA708" s="1"/>
    </row>
    <row r="709" spans="5:27">
      <c r="AA709" s="1"/>
    </row>
    <row r="710" spans="5:27">
      <c r="AA710" s="1"/>
    </row>
    <row r="711" spans="5:27">
      <c r="AA711" s="1"/>
    </row>
    <row r="712" spans="5:27">
      <c r="AA712" s="1"/>
    </row>
    <row r="713" spans="5:27">
      <c r="AA713" s="1"/>
    </row>
    <row r="714" spans="5:27">
      <c r="AA714" s="1"/>
    </row>
    <row r="715" spans="5:27">
      <c r="AA715" s="1"/>
    </row>
    <row r="716" spans="5:27">
      <c r="AA716" s="1"/>
    </row>
    <row r="717" spans="5:27">
      <c r="AA717" s="1"/>
    </row>
    <row r="718" spans="5:27">
      <c r="AA718" s="1"/>
    </row>
    <row r="719" spans="5:27">
      <c r="AA719" s="1"/>
    </row>
    <row r="720" spans="5:27">
      <c r="AA720" s="1"/>
    </row>
    <row r="721" spans="27:27">
      <c r="AA721" s="1"/>
    </row>
    <row r="722" spans="27:27">
      <c r="AA722" s="1"/>
    </row>
    <row r="723" spans="27:27">
      <c r="AA723" s="1"/>
    </row>
    <row r="724" spans="27:27">
      <c r="AA724" s="1"/>
    </row>
    <row r="725" spans="27:27">
      <c r="AA725" s="1"/>
    </row>
    <row r="726" spans="27:27">
      <c r="AA726" s="1"/>
    </row>
    <row r="727" spans="27:27">
      <c r="AA727" s="1"/>
    </row>
    <row r="728" spans="27:27">
      <c r="AA728" s="1"/>
    </row>
    <row r="729" spans="27:27">
      <c r="AA729" s="1"/>
    </row>
    <row r="730" spans="27:27">
      <c r="AA730" s="1"/>
    </row>
    <row r="731" spans="27:27">
      <c r="AA731" s="1"/>
    </row>
    <row r="732" spans="27:27">
      <c r="AA732" s="1"/>
    </row>
    <row r="733" spans="27:27">
      <c r="AA733" s="1"/>
    </row>
    <row r="734" spans="27:27">
      <c r="AA734" s="1"/>
    </row>
    <row r="735" spans="27:27">
      <c r="AA735" s="1"/>
    </row>
    <row r="736" spans="27:27">
      <c r="AA736" s="1"/>
    </row>
    <row r="737" spans="27:27">
      <c r="AA737" s="1"/>
    </row>
    <row r="738" spans="27:27">
      <c r="AA738" s="1"/>
    </row>
    <row r="739" spans="27:27">
      <c r="AA739" s="1"/>
    </row>
    <row r="740" spans="27:27">
      <c r="AA740" s="1"/>
    </row>
    <row r="741" spans="27:27">
      <c r="AA741" s="1"/>
    </row>
    <row r="742" spans="27:27">
      <c r="AA742" s="1"/>
    </row>
    <row r="743" spans="27:27">
      <c r="AA743" s="1"/>
    </row>
    <row r="744" spans="27:27">
      <c r="AA744" s="1"/>
    </row>
    <row r="745" spans="27:27">
      <c r="AA745" s="1"/>
    </row>
    <row r="746" spans="27:27">
      <c r="AA746" s="1"/>
    </row>
    <row r="747" spans="27:27">
      <c r="AA747" s="1"/>
    </row>
    <row r="748" spans="27:27">
      <c r="AA748" s="1"/>
    </row>
    <row r="749" spans="27:27">
      <c r="AA749" s="1"/>
    </row>
    <row r="750" spans="27:27">
      <c r="AA750" s="1"/>
    </row>
    <row r="751" spans="27:27">
      <c r="AA751" s="1"/>
    </row>
    <row r="752" spans="27:27">
      <c r="AA752" s="1"/>
    </row>
    <row r="753" spans="27:27">
      <c r="AA753" s="1"/>
    </row>
    <row r="754" spans="27:27">
      <c r="AA754" s="1"/>
    </row>
    <row r="755" spans="27:27">
      <c r="AA755" s="1"/>
    </row>
    <row r="756" spans="27:27">
      <c r="AA756" s="1"/>
    </row>
    <row r="757" spans="27:27">
      <c r="AA757" s="1"/>
    </row>
    <row r="758" spans="27:27">
      <c r="AA758" s="1"/>
    </row>
    <row r="759" spans="27:27">
      <c r="AA759" s="1"/>
    </row>
    <row r="760" spans="27:27">
      <c r="AA760" s="1"/>
    </row>
    <row r="761" spans="27:27">
      <c r="AA761" s="1"/>
    </row>
    <row r="762" spans="27:27">
      <c r="AA762" s="1"/>
    </row>
    <row r="763" spans="27:27">
      <c r="AA763" s="1"/>
    </row>
    <row r="764" spans="27:27">
      <c r="AA764" s="1"/>
    </row>
    <row r="765" spans="27:27">
      <c r="AA765" s="1"/>
    </row>
  </sheetData>
  <mergeCells count="205">
    <mergeCell ref="O36:Q36"/>
    <mergeCell ref="G37:H37"/>
    <mergeCell ref="I37:J37"/>
    <mergeCell ref="O37:Q37"/>
    <mergeCell ref="O32:Q32"/>
    <mergeCell ref="G33:H33"/>
    <mergeCell ref="I33:J33"/>
    <mergeCell ref="O33:Q33"/>
    <mergeCell ref="G34:H34"/>
    <mergeCell ref="I34:J34"/>
    <mergeCell ref="O34:Q34"/>
    <mergeCell ref="G35:H35"/>
    <mergeCell ref="I35:J35"/>
    <mergeCell ref="O35:Q35"/>
    <mergeCell ref="O20:Q20"/>
    <mergeCell ref="T16:W16"/>
    <mergeCell ref="S18:W18"/>
    <mergeCell ref="O19:Q19"/>
    <mergeCell ref="S17:W17"/>
    <mergeCell ref="O17:R17"/>
    <mergeCell ref="S19:W19"/>
    <mergeCell ref="O22:Q22"/>
    <mergeCell ref="P12:W12"/>
    <mergeCell ref="O21:Q21"/>
    <mergeCell ref="P2:Q2"/>
    <mergeCell ref="R2:W2"/>
    <mergeCell ref="E3:N4"/>
    <mergeCell ref="P3:Q3"/>
    <mergeCell ref="S3:W3"/>
    <mergeCell ref="P4:Q4"/>
    <mergeCell ref="V4:W4"/>
    <mergeCell ref="H11:I11"/>
    <mergeCell ref="H10:I10"/>
    <mergeCell ref="J11:N11"/>
    <mergeCell ref="O10:W11"/>
    <mergeCell ref="A6:C6"/>
    <mergeCell ref="D6:F6"/>
    <mergeCell ref="A7:C7"/>
    <mergeCell ref="D7:F7"/>
    <mergeCell ref="A8:C8"/>
    <mergeCell ref="D8:F8"/>
    <mergeCell ref="A9:C9"/>
    <mergeCell ref="D9:F9"/>
    <mergeCell ref="A11:C11"/>
    <mergeCell ref="D11:F11"/>
    <mergeCell ref="B43:B45"/>
    <mergeCell ref="J12:N12"/>
    <mergeCell ref="S51:W51"/>
    <mergeCell ref="G54:H54"/>
    <mergeCell ref="I54:J54"/>
    <mergeCell ref="I53:J53"/>
    <mergeCell ref="O53:Q53"/>
    <mergeCell ref="O54:Q54"/>
    <mergeCell ref="R54:W54"/>
    <mergeCell ref="S46:W46"/>
    <mergeCell ref="S42:W42"/>
    <mergeCell ref="S22:W22"/>
    <mergeCell ref="G23:H23"/>
    <mergeCell ref="I23:J23"/>
    <mergeCell ref="O23:Q23"/>
    <mergeCell ref="S23:W23"/>
    <mergeCell ref="G27:H27"/>
    <mergeCell ref="I27:J27"/>
    <mergeCell ref="O27:Q27"/>
    <mergeCell ref="S27:W27"/>
    <mergeCell ref="I30:J30"/>
    <mergeCell ref="S45:W45"/>
    <mergeCell ref="I38:J38"/>
    <mergeCell ref="O38:Q38"/>
    <mergeCell ref="S38:W38"/>
    <mergeCell ref="G38:H38"/>
    <mergeCell ref="B46:F46"/>
    <mergeCell ref="G46:H46"/>
    <mergeCell ref="I46:J46"/>
    <mergeCell ref="A52:B54"/>
    <mergeCell ref="A47:B51"/>
    <mergeCell ref="G47:H47"/>
    <mergeCell ref="I47:J47"/>
    <mergeCell ref="O47:Q47"/>
    <mergeCell ref="C54:F54"/>
    <mergeCell ref="G49:H49"/>
    <mergeCell ref="C51:F51"/>
    <mergeCell ref="G51:H51"/>
    <mergeCell ref="I51:J51"/>
    <mergeCell ref="O50:Q50"/>
    <mergeCell ref="I48:J48"/>
    <mergeCell ref="S41:W41"/>
    <mergeCell ref="G40:H40"/>
    <mergeCell ref="I40:J40"/>
    <mergeCell ref="S47:W47"/>
    <mergeCell ref="S40:W40"/>
    <mergeCell ref="G39:H39"/>
    <mergeCell ref="I39:J39"/>
    <mergeCell ref="O39:Q39"/>
    <mergeCell ref="S39:W39"/>
    <mergeCell ref="S43:W43"/>
    <mergeCell ref="G44:H44"/>
    <mergeCell ref="I44:J44"/>
    <mergeCell ref="O44:Q44"/>
    <mergeCell ref="S44:W44"/>
    <mergeCell ref="O41:Q41"/>
    <mergeCell ref="C45:D45"/>
    <mergeCell ref="G45:H45"/>
    <mergeCell ref="I45:J45"/>
    <mergeCell ref="O45:Q45"/>
    <mergeCell ref="G42:H42"/>
    <mergeCell ref="I42:J42"/>
    <mergeCell ref="O42:Q42"/>
    <mergeCell ref="I41:J41"/>
    <mergeCell ref="E55:H55"/>
    <mergeCell ref="I55:J55"/>
    <mergeCell ref="K55:M55"/>
    <mergeCell ref="P55:Q55"/>
    <mergeCell ref="G43:H43"/>
    <mergeCell ref="I43:J43"/>
    <mergeCell ref="O43:Q43"/>
    <mergeCell ref="O49:Q49"/>
    <mergeCell ref="R53:W53"/>
    <mergeCell ref="S50:W50"/>
    <mergeCell ref="I49:J49"/>
    <mergeCell ref="O48:Q48"/>
    <mergeCell ref="S48:W48"/>
    <mergeCell ref="S49:W49"/>
    <mergeCell ref="G50:H50"/>
    <mergeCell ref="I50:J50"/>
    <mergeCell ref="R52:W52"/>
    <mergeCell ref="O51:Q51"/>
    <mergeCell ref="G52:H52"/>
    <mergeCell ref="I52:J52"/>
    <mergeCell ref="O52:Q52"/>
    <mergeCell ref="G53:H53"/>
    <mergeCell ref="G48:H48"/>
    <mergeCell ref="O24:Q24"/>
    <mergeCell ref="S24:W24"/>
    <mergeCell ref="O25:Q25"/>
    <mergeCell ref="S25:W25"/>
    <mergeCell ref="O31:Q31"/>
    <mergeCell ref="G22:H22"/>
    <mergeCell ref="I22:J22"/>
    <mergeCell ref="G24:H24"/>
    <mergeCell ref="I24:J24"/>
    <mergeCell ref="G25:H25"/>
    <mergeCell ref="I25:J25"/>
    <mergeCell ref="O30:Q30"/>
    <mergeCell ref="S30:W30"/>
    <mergeCell ref="G28:H28"/>
    <mergeCell ref="I28:J28"/>
    <mergeCell ref="O28:Q28"/>
    <mergeCell ref="S28:W28"/>
    <mergeCell ref="H15:I15"/>
    <mergeCell ref="J15:N15"/>
    <mergeCell ref="J14:N14"/>
    <mergeCell ref="J13:N13"/>
    <mergeCell ref="B26:B28"/>
    <mergeCell ref="G26:H26"/>
    <mergeCell ref="B29:B42"/>
    <mergeCell ref="G29:H29"/>
    <mergeCell ref="A15:C15"/>
    <mergeCell ref="G31:H31"/>
    <mergeCell ref="I31:J31"/>
    <mergeCell ref="C42:D42"/>
    <mergeCell ref="G41:H41"/>
    <mergeCell ref="I29:J29"/>
    <mergeCell ref="C25:D25"/>
    <mergeCell ref="I20:J20"/>
    <mergeCell ref="C28:D28"/>
    <mergeCell ref="G21:H21"/>
    <mergeCell ref="I21:J21"/>
    <mergeCell ref="G32:H32"/>
    <mergeCell ref="I32:J32"/>
    <mergeCell ref="G36:H36"/>
    <mergeCell ref="I36:J36"/>
    <mergeCell ref="A12:C12"/>
    <mergeCell ref="D12:F12"/>
    <mergeCell ref="H12:I12"/>
    <mergeCell ref="A13:C13"/>
    <mergeCell ref="D13:F13"/>
    <mergeCell ref="H13:I13"/>
    <mergeCell ref="A14:C14"/>
    <mergeCell ref="D14:E14"/>
    <mergeCell ref="H14:I14"/>
    <mergeCell ref="I59:N59"/>
    <mergeCell ref="S26:W26"/>
    <mergeCell ref="S29:W29"/>
    <mergeCell ref="A19:A46"/>
    <mergeCell ref="B19:B25"/>
    <mergeCell ref="G19:H19"/>
    <mergeCell ref="I19:J19"/>
    <mergeCell ref="A17:B18"/>
    <mergeCell ref="C17:C18"/>
    <mergeCell ref="D17:D18"/>
    <mergeCell ref="E17:J17"/>
    <mergeCell ref="K17:N17"/>
    <mergeCell ref="G18:H18"/>
    <mergeCell ref="I18:J18"/>
    <mergeCell ref="O18:Q18"/>
    <mergeCell ref="I26:J26"/>
    <mergeCell ref="O26:Q26"/>
    <mergeCell ref="G20:H20"/>
    <mergeCell ref="O29:Q29"/>
    <mergeCell ref="G30:H30"/>
    <mergeCell ref="O40:Q40"/>
    <mergeCell ref="O46:Q46"/>
    <mergeCell ref="S31:W31"/>
    <mergeCell ref="S20:W20"/>
  </mergeCells>
  <phoneticPr fontId="2"/>
  <conditionalFormatting sqref="P12:W12">
    <cfRule type="expression" dxfId="3" priority="4">
      <formula>N55&gt;4629629</formula>
    </cfRule>
  </conditionalFormatting>
  <conditionalFormatting sqref="I59:N59">
    <cfRule type="expression" dxfId="2" priority="2">
      <formula>N55&lt;4629629</formula>
    </cfRule>
    <cfRule type="expression" dxfId="1" priority="3">
      <formula>N55&gt;4629629</formula>
    </cfRule>
  </conditionalFormatting>
  <conditionalFormatting sqref="N55">
    <cfRule type="cellIs" dxfId="0" priority="1" operator="greaterThan">
      <formula>4629629</formula>
    </cfRule>
  </conditionalFormatting>
  <dataValidations count="1">
    <dataValidation type="list" allowBlank="1" showInputMessage="1" showErrorMessage="1" sqref="I59:N59">
      <formula1>$Z$1:$Z$9</formula1>
    </dataValidation>
  </dataValidations>
  <pageMargins left="0.62992125984251968" right="0.19685039370078741" top="0.39370078740157483" bottom="0.11811023622047245" header="0.51181102362204722" footer="0.31"/>
  <pageSetup paperSize="9" scale="53" orientation="portrait" verticalDpi="300" r:id="rId1"/>
  <headerFooter alignWithMargins="0"/>
  <ignoredErrors>
    <ignoredError sqref="I25:Q25 I28:Q28 I42:Q42 O45:Q46" formula="1"/>
    <ignoredError sqref="O47:Q50" formula="1" unlockedFormula="1"/>
    <ignoredError sqref="N51:Q51 I5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763" r:id="rId4" name="Option Button 307">
              <controlPr defaultSize="0" autoFill="0" autoLine="0" autoPict="0">
                <anchor moveWithCells="1">
                  <from>
                    <xdr:col>9</xdr:col>
                    <xdr:colOff>85725</xdr:colOff>
                    <xdr:row>14</xdr:row>
                    <xdr:rowOff>9525</xdr:rowOff>
                  </from>
                  <to>
                    <xdr:col>9</xdr:col>
                    <xdr:colOff>495300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4" r:id="rId5" name="Option Button 308">
              <controlPr defaultSize="0" autoFill="0" autoLine="0" autoPict="0">
                <anchor moveWithCells="1">
                  <from>
                    <xdr:col>10</xdr:col>
                    <xdr:colOff>361950</xdr:colOff>
                    <xdr:row>14</xdr:row>
                    <xdr:rowOff>19050</xdr:rowOff>
                  </from>
                  <to>
                    <xdr:col>11</xdr:col>
                    <xdr:colOff>190500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5" r:id="rId6" name="Option Button 309">
              <controlPr defaultSize="0" autoFill="0" autoLine="0" autoPict="0">
                <anchor moveWithCells="1">
                  <from>
                    <xdr:col>12</xdr:col>
                    <xdr:colOff>209550</xdr:colOff>
                    <xdr:row>14</xdr:row>
                    <xdr:rowOff>19050</xdr:rowOff>
                  </from>
                  <to>
                    <xdr:col>12</xdr:col>
                    <xdr:colOff>542925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6" r:id="rId7" name="Option Button 310">
              <controlPr defaultSize="0" autoFill="0" autoLine="0" autoPict="0">
                <anchor moveWithCells="1">
                  <from>
                    <xdr:col>12</xdr:col>
                    <xdr:colOff>904875</xdr:colOff>
                    <xdr:row>14</xdr:row>
                    <xdr:rowOff>19050</xdr:rowOff>
                  </from>
                  <to>
                    <xdr:col>13</xdr:col>
                    <xdr:colOff>314325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7" r:id="rId8" name="Group Box 311">
              <controlPr defaultSize="0" print="0" autoFill="0" autoPict="0">
                <anchor moveWithCells="1">
                  <from>
                    <xdr:col>2</xdr:col>
                    <xdr:colOff>323850</xdr:colOff>
                    <xdr:row>10</xdr:row>
                    <xdr:rowOff>295275</xdr:rowOff>
                  </from>
                  <to>
                    <xdr:col>5</xdr:col>
                    <xdr:colOff>485775</xdr:colOff>
                    <xdr:row>11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8" r:id="rId9" name="Group Box 312">
              <controlPr defaultSize="0" print="0" autoFill="0" autoPict="0">
                <anchor moveWithCells="1">
                  <from>
                    <xdr:col>2</xdr:col>
                    <xdr:colOff>323850</xdr:colOff>
                    <xdr:row>11</xdr:row>
                    <xdr:rowOff>285750</xdr:rowOff>
                  </from>
                  <to>
                    <xdr:col>5</xdr:col>
                    <xdr:colOff>485775</xdr:colOff>
                    <xdr:row>12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9" r:id="rId10" name="Option Button 313">
              <controlPr defaultSize="0" autoFill="0" autoLine="0" autoPict="0">
                <anchor moveWithCells="1">
                  <from>
                    <xdr:col>3</xdr:col>
                    <xdr:colOff>76200</xdr:colOff>
                    <xdr:row>11</xdr:row>
                    <xdr:rowOff>38100</xdr:rowOff>
                  </from>
                  <to>
                    <xdr:col>3</xdr:col>
                    <xdr:colOff>466725</xdr:colOff>
                    <xdr:row>11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0" r:id="rId11" name="Option Button 314">
              <controlPr defaultSize="0" autoFill="0" autoLine="0" autoPict="0">
                <anchor moveWithCells="1">
                  <from>
                    <xdr:col>3</xdr:col>
                    <xdr:colOff>904875</xdr:colOff>
                    <xdr:row>11</xdr:row>
                    <xdr:rowOff>28575</xdr:rowOff>
                  </from>
                  <to>
                    <xdr:col>3</xdr:col>
                    <xdr:colOff>1276350</xdr:colOff>
                    <xdr:row>11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1" r:id="rId12" name="Option Button 315">
              <controlPr defaultSize="0" autoFill="0" autoLine="0" autoPict="0">
                <anchor moveWithCells="1">
                  <from>
                    <xdr:col>4</xdr:col>
                    <xdr:colOff>57150</xdr:colOff>
                    <xdr:row>11</xdr:row>
                    <xdr:rowOff>47625</xdr:rowOff>
                  </from>
                  <to>
                    <xdr:col>4</xdr:col>
                    <xdr:colOff>485775</xdr:colOff>
                    <xdr:row>11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2" r:id="rId13" name="Option Button 316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28575</xdr:rowOff>
                  </from>
                  <to>
                    <xdr:col>3</xdr:col>
                    <xdr:colOff>428625</xdr:colOff>
                    <xdr:row>12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3" r:id="rId14" name="Option Button 317">
              <controlPr defaultSize="0" autoFill="0" autoLine="0" autoPict="0">
                <anchor moveWithCells="1">
                  <from>
                    <xdr:col>3</xdr:col>
                    <xdr:colOff>914400</xdr:colOff>
                    <xdr:row>12</xdr:row>
                    <xdr:rowOff>28575</xdr:rowOff>
                  </from>
                  <to>
                    <xdr:col>3</xdr:col>
                    <xdr:colOff>1266825</xdr:colOff>
                    <xdr:row>12</xdr:row>
                    <xdr:rowOff>314325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44"/>
  <sheetViews>
    <sheetView showGridLines="0" tabSelected="1" topLeftCell="A7" workbookViewId="0">
      <selection activeCell="N8" sqref="N8"/>
    </sheetView>
  </sheetViews>
  <sheetFormatPr defaultRowHeight="21" customHeight="1"/>
  <cols>
    <col min="1" max="1" width="1.875" style="502" customWidth="1"/>
    <col min="2" max="2" width="3.125" style="502" customWidth="1"/>
    <col min="3" max="3" width="6.375" style="502" customWidth="1"/>
    <col min="4" max="4" width="16.75" style="502" customWidth="1"/>
    <col min="5" max="5" width="12.625" style="502" customWidth="1"/>
    <col min="6" max="6" width="7.125" style="502" customWidth="1"/>
    <col min="7" max="7" width="2.875" style="502" customWidth="1"/>
    <col min="8" max="8" width="10.375" style="507" customWidth="1"/>
    <col min="9" max="9" width="14.625" style="507" customWidth="1"/>
    <col min="10" max="10" width="22.625" style="502" customWidth="1"/>
    <col min="11" max="256" width="9" style="502"/>
    <col min="257" max="257" width="1.875" style="502" customWidth="1"/>
    <col min="258" max="258" width="3.125" style="502" customWidth="1"/>
    <col min="259" max="259" width="6.375" style="502" customWidth="1"/>
    <col min="260" max="260" width="16.75" style="502" customWidth="1"/>
    <col min="261" max="261" width="12.625" style="502" customWidth="1"/>
    <col min="262" max="262" width="7.125" style="502" customWidth="1"/>
    <col min="263" max="263" width="2.875" style="502" customWidth="1"/>
    <col min="264" max="264" width="10.375" style="502" customWidth="1"/>
    <col min="265" max="265" width="14.625" style="502" customWidth="1"/>
    <col min="266" max="266" width="22.625" style="502" customWidth="1"/>
    <col min="267" max="512" width="9" style="502"/>
    <col min="513" max="513" width="1.875" style="502" customWidth="1"/>
    <col min="514" max="514" width="3.125" style="502" customWidth="1"/>
    <col min="515" max="515" width="6.375" style="502" customWidth="1"/>
    <col min="516" max="516" width="16.75" style="502" customWidth="1"/>
    <col min="517" max="517" width="12.625" style="502" customWidth="1"/>
    <col min="518" max="518" width="7.125" style="502" customWidth="1"/>
    <col min="519" max="519" width="2.875" style="502" customWidth="1"/>
    <col min="520" max="520" width="10.375" style="502" customWidth="1"/>
    <col min="521" max="521" width="14.625" style="502" customWidth="1"/>
    <col min="522" max="522" width="22.625" style="502" customWidth="1"/>
    <col min="523" max="768" width="9" style="502"/>
    <col min="769" max="769" width="1.875" style="502" customWidth="1"/>
    <col min="770" max="770" width="3.125" style="502" customWidth="1"/>
    <col min="771" max="771" width="6.375" style="502" customWidth="1"/>
    <col min="772" max="772" width="16.75" style="502" customWidth="1"/>
    <col min="773" max="773" width="12.625" style="502" customWidth="1"/>
    <col min="774" max="774" width="7.125" style="502" customWidth="1"/>
    <col min="775" max="775" width="2.875" style="502" customWidth="1"/>
    <col min="776" max="776" width="10.375" style="502" customWidth="1"/>
    <col min="777" max="777" width="14.625" style="502" customWidth="1"/>
    <col min="778" max="778" width="22.625" style="502" customWidth="1"/>
    <col min="779" max="1024" width="9" style="502"/>
    <col min="1025" max="1025" width="1.875" style="502" customWidth="1"/>
    <col min="1026" max="1026" width="3.125" style="502" customWidth="1"/>
    <col min="1027" max="1027" width="6.375" style="502" customWidth="1"/>
    <col min="1028" max="1028" width="16.75" style="502" customWidth="1"/>
    <col min="1029" max="1029" width="12.625" style="502" customWidth="1"/>
    <col min="1030" max="1030" width="7.125" style="502" customWidth="1"/>
    <col min="1031" max="1031" width="2.875" style="502" customWidth="1"/>
    <col min="1032" max="1032" width="10.375" style="502" customWidth="1"/>
    <col min="1033" max="1033" width="14.625" style="502" customWidth="1"/>
    <col min="1034" max="1034" width="22.625" style="502" customWidth="1"/>
    <col min="1035" max="1280" width="9" style="502"/>
    <col min="1281" max="1281" width="1.875" style="502" customWidth="1"/>
    <col min="1282" max="1282" width="3.125" style="502" customWidth="1"/>
    <col min="1283" max="1283" width="6.375" style="502" customWidth="1"/>
    <col min="1284" max="1284" width="16.75" style="502" customWidth="1"/>
    <col min="1285" max="1285" width="12.625" style="502" customWidth="1"/>
    <col min="1286" max="1286" width="7.125" style="502" customWidth="1"/>
    <col min="1287" max="1287" width="2.875" style="502" customWidth="1"/>
    <col min="1288" max="1288" width="10.375" style="502" customWidth="1"/>
    <col min="1289" max="1289" width="14.625" style="502" customWidth="1"/>
    <col min="1290" max="1290" width="22.625" style="502" customWidth="1"/>
    <col min="1291" max="1536" width="9" style="502"/>
    <col min="1537" max="1537" width="1.875" style="502" customWidth="1"/>
    <col min="1538" max="1538" width="3.125" style="502" customWidth="1"/>
    <col min="1539" max="1539" width="6.375" style="502" customWidth="1"/>
    <col min="1540" max="1540" width="16.75" style="502" customWidth="1"/>
    <col min="1541" max="1541" width="12.625" style="502" customWidth="1"/>
    <col min="1542" max="1542" width="7.125" style="502" customWidth="1"/>
    <col min="1543" max="1543" width="2.875" style="502" customWidth="1"/>
    <col min="1544" max="1544" width="10.375" style="502" customWidth="1"/>
    <col min="1545" max="1545" width="14.625" style="502" customWidth="1"/>
    <col min="1546" max="1546" width="22.625" style="502" customWidth="1"/>
    <col min="1547" max="1792" width="9" style="502"/>
    <col min="1793" max="1793" width="1.875" style="502" customWidth="1"/>
    <col min="1794" max="1794" width="3.125" style="502" customWidth="1"/>
    <col min="1795" max="1795" width="6.375" style="502" customWidth="1"/>
    <col min="1796" max="1796" width="16.75" style="502" customWidth="1"/>
    <col min="1797" max="1797" width="12.625" style="502" customWidth="1"/>
    <col min="1798" max="1798" width="7.125" style="502" customWidth="1"/>
    <col min="1799" max="1799" width="2.875" style="502" customWidth="1"/>
    <col min="1800" max="1800" width="10.375" style="502" customWidth="1"/>
    <col min="1801" max="1801" width="14.625" style="502" customWidth="1"/>
    <col min="1802" max="1802" width="22.625" style="502" customWidth="1"/>
    <col min="1803" max="2048" width="9" style="502"/>
    <col min="2049" max="2049" width="1.875" style="502" customWidth="1"/>
    <col min="2050" max="2050" width="3.125" style="502" customWidth="1"/>
    <col min="2051" max="2051" width="6.375" style="502" customWidth="1"/>
    <col min="2052" max="2052" width="16.75" style="502" customWidth="1"/>
    <col min="2053" max="2053" width="12.625" style="502" customWidth="1"/>
    <col min="2054" max="2054" width="7.125" style="502" customWidth="1"/>
    <col min="2055" max="2055" width="2.875" style="502" customWidth="1"/>
    <col min="2056" max="2056" width="10.375" style="502" customWidth="1"/>
    <col min="2057" max="2057" width="14.625" style="502" customWidth="1"/>
    <col min="2058" max="2058" width="22.625" style="502" customWidth="1"/>
    <col min="2059" max="2304" width="9" style="502"/>
    <col min="2305" max="2305" width="1.875" style="502" customWidth="1"/>
    <col min="2306" max="2306" width="3.125" style="502" customWidth="1"/>
    <col min="2307" max="2307" width="6.375" style="502" customWidth="1"/>
    <col min="2308" max="2308" width="16.75" style="502" customWidth="1"/>
    <col min="2309" max="2309" width="12.625" style="502" customWidth="1"/>
    <col min="2310" max="2310" width="7.125" style="502" customWidth="1"/>
    <col min="2311" max="2311" width="2.875" style="502" customWidth="1"/>
    <col min="2312" max="2312" width="10.375" style="502" customWidth="1"/>
    <col min="2313" max="2313" width="14.625" style="502" customWidth="1"/>
    <col min="2314" max="2314" width="22.625" style="502" customWidth="1"/>
    <col min="2315" max="2560" width="9" style="502"/>
    <col min="2561" max="2561" width="1.875" style="502" customWidth="1"/>
    <col min="2562" max="2562" width="3.125" style="502" customWidth="1"/>
    <col min="2563" max="2563" width="6.375" style="502" customWidth="1"/>
    <col min="2564" max="2564" width="16.75" style="502" customWidth="1"/>
    <col min="2565" max="2565" width="12.625" style="502" customWidth="1"/>
    <col min="2566" max="2566" width="7.125" style="502" customWidth="1"/>
    <col min="2567" max="2567" width="2.875" style="502" customWidth="1"/>
    <col min="2568" max="2568" width="10.375" style="502" customWidth="1"/>
    <col min="2569" max="2569" width="14.625" style="502" customWidth="1"/>
    <col min="2570" max="2570" width="22.625" style="502" customWidth="1"/>
    <col min="2571" max="2816" width="9" style="502"/>
    <col min="2817" max="2817" width="1.875" style="502" customWidth="1"/>
    <col min="2818" max="2818" width="3.125" style="502" customWidth="1"/>
    <col min="2819" max="2819" width="6.375" style="502" customWidth="1"/>
    <col min="2820" max="2820" width="16.75" style="502" customWidth="1"/>
    <col min="2821" max="2821" width="12.625" style="502" customWidth="1"/>
    <col min="2822" max="2822" width="7.125" style="502" customWidth="1"/>
    <col min="2823" max="2823" width="2.875" style="502" customWidth="1"/>
    <col min="2824" max="2824" width="10.375" style="502" customWidth="1"/>
    <col min="2825" max="2825" width="14.625" style="502" customWidth="1"/>
    <col min="2826" max="2826" width="22.625" style="502" customWidth="1"/>
    <col min="2827" max="3072" width="9" style="502"/>
    <col min="3073" max="3073" width="1.875" style="502" customWidth="1"/>
    <col min="3074" max="3074" width="3.125" style="502" customWidth="1"/>
    <col min="3075" max="3075" width="6.375" style="502" customWidth="1"/>
    <col min="3076" max="3076" width="16.75" style="502" customWidth="1"/>
    <col min="3077" max="3077" width="12.625" style="502" customWidth="1"/>
    <col min="3078" max="3078" width="7.125" style="502" customWidth="1"/>
    <col min="3079" max="3079" width="2.875" style="502" customWidth="1"/>
    <col min="3080" max="3080" width="10.375" style="502" customWidth="1"/>
    <col min="3081" max="3081" width="14.625" style="502" customWidth="1"/>
    <col min="3082" max="3082" width="22.625" style="502" customWidth="1"/>
    <col min="3083" max="3328" width="9" style="502"/>
    <col min="3329" max="3329" width="1.875" style="502" customWidth="1"/>
    <col min="3330" max="3330" width="3.125" style="502" customWidth="1"/>
    <col min="3331" max="3331" width="6.375" style="502" customWidth="1"/>
    <col min="3332" max="3332" width="16.75" style="502" customWidth="1"/>
    <col min="3333" max="3333" width="12.625" style="502" customWidth="1"/>
    <col min="3334" max="3334" width="7.125" style="502" customWidth="1"/>
    <col min="3335" max="3335" width="2.875" style="502" customWidth="1"/>
    <col min="3336" max="3336" width="10.375" style="502" customWidth="1"/>
    <col min="3337" max="3337" width="14.625" style="502" customWidth="1"/>
    <col min="3338" max="3338" width="22.625" style="502" customWidth="1"/>
    <col min="3339" max="3584" width="9" style="502"/>
    <col min="3585" max="3585" width="1.875" style="502" customWidth="1"/>
    <col min="3586" max="3586" width="3.125" style="502" customWidth="1"/>
    <col min="3587" max="3587" width="6.375" style="502" customWidth="1"/>
    <col min="3588" max="3588" width="16.75" style="502" customWidth="1"/>
    <col min="3589" max="3589" width="12.625" style="502" customWidth="1"/>
    <col min="3590" max="3590" width="7.125" style="502" customWidth="1"/>
    <col min="3591" max="3591" width="2.875" style="502" customWidth="1"/>
    <col min="3592" max="3592" width="10.375" style="502" customWidth="1"/>
    <col min="3593" max="3593" width="14.625" style="502" customWidth="1"/>
    <col min="3594" max="3594" width="22.625" style="502" customWidth="1"/>
    <col min="3595" max="3840" width="9" style="502"/>
    <col min="3841" max="3841" width="1.875" style="502" customWidth="1"/>
    <col min="3842" max="3842" width="3.125" style="502" customWidth="1"/>
    <col min="3843" max="3843" width="6.375" style="502" customWidth="1"/>
    <col min="3844" max="3844" width="16.75" style="502" customWidth="1"/>
    <col min="3845" max="3845" width="12.625" style="502" customWidth="1"/>
    <col min="3846" max="3846" width="7.125" style="502" customWidth="1"/>
    <col min="3847" max="3847" width="2.875" style="502" customWidth="1"/>
    <col min="3848" max="3848" width="10.375" style="502" customWidth="1"/>
    <col min="3849" max="3849" width="14.625" style="502" customWidth="1"/>
    <col min="3850" max="3850" width="22.625" style="502" customWidth="1"/>
    <col min="3851" max="4096" width="9" style="502"/>
    <col min="4097" max="4097" width="1.875" style="502" customWidth="1"/>
    <col min="4098" max="4098" width="3.125" style="502" customWidth="1"/>
    <col min="4099" max="4099" width="6.375" style="502" customWidth="1"/>
    <col min="4100" max="4100" width="16.75" style="502" customWidth="1"/>
    <col min="4101" max="4101" width="12.625" style="502" customWidth="1"/>
    <col min="4102" max="4102" width="7.125" style="502" customWidth="1"/>
    <col min="4103" max="4103" width="2.875" style="502" customWidth="1"/>
    <col min="4104" max="4104" width="10.375" style="502" customWidth="1"/>
    <col min="4105" max="4105" width="14.625" style="502" customWidth="1"/>
    <col min="4106" max="4106" width="22.625" style="502" customWidth="1"/>
    <col min="4107" max="4352" width="9" style="502"/>
    <col min="4353" max="4353" width="1.875" style="502" customWidth="1"/>
    <col min="4354" max="4354" width="3.125" style="502" customWidth="1"/>
    <col min="4355" max="4355" width="6.375" style="502" customWidth="1"/>
    <col min="4356" max="4356" width="16.75" style="502" customWidth="1"/>
    <col min="4357" max="4357" width="12.625" style="502" customWidth="1"/>
    <col min="4358" max="4358" width="7.125" style="502" customWidth="1"/>
    <col min="4359" max="4359" width="2.875" style="502" customWidth="1"/>
    <col min="4360" max="4360" width="10.375" style="502" customWidth="1"/>
    <col min="4361" max="4361" width="14.625" style="502" customWidth="1"/>
    <col min="4362" max="4362" width="22.625" style="502" customWidth="1"/>
    <col min="4363" max="4608" width="9" style="502"/>
    <col min="4609" max="4609" width="1.875" style="502" customWidth="1"/>
    <col min="4610" max="4610" width="3.125" style="502" customWidth="1"/>
    <col min="4611" max="4611" width="6.375" style="502" customWidth="1"/>
    <col min="4612" max="4612" width="16.75" style="502" customWidth="1"/>
    <col min="4613" max="4613" width="12.625" style="502" customWidth="1"/>
    <col min="4614" max="4614" width="7.125" style="502" customWidth="1"/>
    <col min="4615" max="4615" width="2.875" style="502" customWidth="1"/>
    <col min="4616" max="4616" width="10.375" style="502" customWidth="1"/>
    <col min="4617" max="4617" width="14.625" style="502" customWidth="1"/>
    <col min="4618" max="4618" width="22.625" style="502" customWidth="1"/>
    <col min="4619" max="4864" width="9" style="502"/>
    <col min="4865" max="4865" width="1.875" style="502" customWidth="1"/>
    <col min="4866" max="4866" width="3.125" style="502" customWidth="1"/>
    <col min="4867" max="4867" width="6.375" style="502" customWidth="1"/>
    <col min="4868" max="4868" width="16.75" style="502" customWidth="1"/>
    <col min="4869" max="4869" width="12.625" style="502" customWidth="1"/>
    <col min="4870" max="4870" width="7.125" style="502" customWidth="1"/>
    <col min="4871" max="4871" width="2.875" style="502" customWidth="1"/>
    <col min="4872" max="4872" width="10.375" style="502" customWidth="1"/>
    <col min="4873" max="4873" width="14.625" style="502" customWidth="1"/>
    <col min="4874" max="4874" width="22.625" style="502" customWidth="1"/>
    <col min="4875" max="5120" width="9" style="502"/>
    <col min="5121" max="5121" width="1.875" style="502" customWidth="1"/>
    <col min="5122" max="5122" width="3.125" style="502" customWidth="1"/>
    <col min="5123" max="5123" width="6.375" style="502" customWidth="1"/>
    <col min="5124" max="5124" width="16.75" style="502" customWidth="1"/>
    <col min="5125" max="5125" width="12.625" style="502" customWidth="1"/>
    <col min="5126" max="5126" width="7.125" style="502" customWidth="1"/>
    <col min="5127" max="5127" width="2.875" style="502" customWidth="1"/>
    <col min="5128" max="5128" width="10.375" style="502" customWidth="1"/>
    <col min="5129" max="5129" width="14.625" style="502" customWidth="1"/>
    <col min="5130" max="5130" width="22.625" style="502" customWidth="1"/>
    <col min="5131" max="5376" width="9" style="502"/>
    <col min="5377" max="5377" width="1.875" style="502" customWidth="1"/>
    <col min="5378" max="5378" width="3.125" style="502" customWidth="1"/>
    <col min="5379" max="5379" width="6.375" style="502" customWidth="1"/>
    <col min="5380" max="5380" width="16.75" style="502" customWidth="1"/>
    <col min="5381" max="5381" width="12.625" style="502" customWidth="1"/>
    <col min="5382" max="5382" width="7.125" style="502" customWidth="1"/>
    <col min="5383" max="5383" width="2.875" style="502" customWidth="1"/>
    <col min="5384" max="5384" width="10.375" style="502" customWidth="1"/>
    <col min="5385" max="5385" width="14.625" style="502" customWidth="1"/>
    <col min="5386" max="5386" width="22.625" style="502" customWidth="1"/>
    <col min="5387" max="5632" width="9" style="502"/>
    <col min="5633" max="5633" width="1.875" style="502" customWidth="1"/>
    <col min="5634" max="5634" width="3.125" style="502" customWidth="1"/>
    <col min="5635" max="5635" width="6.375" style="502" customWidth="1"/>
    <col min="5636" max="5636" width="16.75" style="502" customWidth="1"/>
    <col min="5637" max="5637" width="12.625" style="502" customWidth="1"/>
    <col min="5638" max="5638" width="7.125" style="502" customWidth="1"/>
    <col min="5639" max="5639" width="2.875" style="502" customWidth="1"/>
    <col min="5640" max="5640" width="10.375" style="502" customWidth="1"/>
    <col min="5641" max="5641" width="14.625" style="502" customWidth="1"/>
    <col min="5642" max="5642" width="22.625" style="502" customWidth="1"/>
    <col min="5643" max="5888" width="9" style="502"/>
    <col min="5889" max="5889" width="1.875" style="502" customWidth="1"/>
    <col min="5890" max="5890" width="3.125" style="502" customWidth="1"/>
    <col min="5891" max="5891" width="6.375" style="502" customWidth="1"/>
    <col min="5892" max="5892" width="16.75" style="502" customWidth="1"/>
    <col min="5893" max="5893" width="12.625" style="502" customWidth="1"/>
    <col min="5894" max="5894" width="7.125" style="502" customWidth="1"/>
    <col min="5895" max="5895" width="2.875" style="502" customWidth="1"/>
    <col min="5896" max="5896" width="10.375" style="502" customWidth="1"/>
    <col min="5897" max="5897" width="14.625" style="502" customWidth="1"/>
    <col min="5898" max="5898" width="22.625" style="502" customWidth="1"/>
    <col min="5899" max="6144" width="9" style="502"/>
    <col min="6145" max="6145" width="1.875" style="502" customWidth="1"/>
    <col min="6146" max="6146" width="3.125" style="502" customWidth="1"/>
    <col min="6147" max="6147" width="6.375" style="502" customWidth="1"/>
    <col min="6148" max="6148" width="16.75" style="502" customWidth="1"/>
    <col min="6149" max="6149" width="12.625" style="502" customWidth="1"/>
    <col min="6150" max="6150" width="7.125" style="502" customWidth="1"/>
    <col min="6151" max="6151" width="2.875" style="502" customWidth="1"/>
    <col min="6152" max="6152" width="10.375" style="502" customWidth="1"/>
    <col min="6153" max="6153" width="14.625" style="502" customWidth="1"/>
    <col min="6154" max="6154" width="22.625" style="502" customWidth="1"/>
    <col min="6155" max="6400" width="9" style="502"/>
    <col min="6401" max="6401" width="1.875" style="502" customWidth="1"/>
    <col min="6402" max="6402" width="3.125" style="502" customWidth="1"/>
    <col min="6403" max="6403" width="6.375" style="502" customWidth="1"/>
    <col min="6404" max="6404" width="16.75" style="502" customWidth="1"/>
    <col min="6405" max="6405" width="12.625" style="502" customWidth="1"/>
    <col min="6406" max="6406" width="7.125" style="502" customWidth="1"/>
    <col min="6407" max="6407" width="2.875" style="502" customWidth="1"/>
    <col min="6408" max="6408" width="10.375" style="502" customWidth="1"/>
    <col min="6409" max="6409" width="14.625" style="502" customWidth="1"/>
    <col min="6410" max="6410" width="22.625" style="502" customWidth="1"/>
    <col min="6411" max="6656" width="9" style="502"/>
    <col min="6657" max="6657" width="1.875" style="502" customWidth="1"/>
    <col min="6658" max="6658" width="3.125" style="502" customWidth="1"/>
    <col min="6659" max="6659" width="6.375" style="502" customWidth="1"/>
    <col min="6660" max="6660" width="16.75" style="502" customWidth="1"/>
    <col min="6661" max="6661" width="12.625" style="502" customWidth="1"/>
    <col min="6662" max="6662" width="7.125" style="502" customWidth="1"/>
    <col min="6663" max="6663" width="2.875" style="502" customWidth="1"/>
    <col min="6664" max="6664" width="10.375" style="502" customWidth="1"/>
    <col min="6665" max="6665" width="14.625" style="502" customWidth="1"/>
    <col min="6666" max="6666" width="22.625" style="502" customWidth="1"/>
    <col min="6667" max="6912" width="9" style="502"/>
    <col min="6913" max="6913" width="1.875" style="502" customWidth="1"/>
    <col min="6914" max="6914" width="3.125" style="502" customWidth="1"/>
    <col min="6915" max="6915" width="6.375" style="502" customWidth="1"/>
    <col min="6916" max="6916" width="16.75" style="502" customWidth="1"/>
    <col min="6917" max="6917" width="12.625" style="502" customWidth="1"/>
    <col min="6918" max="6918" width="7.125" style="502" customWidth="1"/>
    <col min="6919" max="6919" width="2.875" style="502" customWidth="1"/>
    <col min="6920" max="6920" width="10.375" style="502" customWidth="1"/>
    <col min="6921" max="6921" width="14.625" style="502" customWidth="1"/>
    <col min="6922" max="6922" width="22.625" style="502" customWidth="1"/>
    <col min="6923" max="7168" width="9" style="502"/>
    <col min="7169" max="7169" width="1.875" style="502" customWidth="1"/>
    <col min="7170" max="7170" width="3.125" style="502" customWidth="1"/>
    <col min="7171" max="7171" width="6.375" style="502" customWidth="1"/>
    <col min="7172" max="7172" width="16.75" style="502" customWidth="1"/>
    <col min="7173" max="7173" width="12.625" style="502" customWidth="1"/>
    <col min="7174" max="7174" width="7.125" style="502" customWidth="1"/>
    <col min="7175" max="7175" width="2.875" style="502" customWidth="1"/>
    <col min="7176" max="7176" width="10.375" style="502" customWidth="1"/>
    <col min="7177" max="7177" width="14.625" style="502" customWidth="1"/>
    <col min="7178" max="7178" width="22.625" style="502" customWidth="1"/>
    <col min="7179" max="7424" width="9" style="502"/>
    <col min="7425" max="7425" width="1.875" style="502" customWidth="1"/>
    <col min="7426" max="7426" width="3.125" style="502" customWidth="1"/>
    <col min="7427" max="7427" width="6.375" style="502" customWidth="1"/>
    <col min="7428" max="7428" width="16.75" style="502" customWidth="1"/>
    <col min="7429" max="7429" width="12.625" style="502" customWidth="1"/>
    <col min="7430" max="7430" width="7.125" style="502" customWidth="1"/>
    <col min="7431" max="7431" width="2.875" style="502" customWidth="1"/>
    <col min="7432" max="7432" width="10.375" style="502" customWidth="1"/>
    <col min="7433" max="7433" width="14.625" style="502" customWidth="1"/>
    <col min="7434" max="7434" width="22.625" style="502" customWidth="1"/>
    <col min="7435" max="7680" width="9" style="502"/>
    <col min="7681" max="7681" width="1.875" style="502" customWidth="1"/>
    <col min="7682" max="7682" width="3.125" style="502" customWidth="1"/>
    <col min="7683" max="7683" width="6.375" style="502" customWidth="1"/>
    <col min="7684" max="7684" width="16.75" style="502" customWidth="1"/>
    <col min="7685" max="7685" width="12.625" style="502" customWidth="1"/>
    <col min="7686" max="7686" width="7.125" style="502" customWidth="1"/>
    <col min="7687" max="7687" width="2.875" style="502" customWidth="1"/>
    <col min="7688" max="7688" width="10.375" style="502" customWidth="1"/>
    <col min="7689" max="7689" width="14.625" style="502" customWidth="1"/>
    <col min="7690" max="7690" width="22.625" style="502" customWidth="1"/>
    <col min="7691" max="7936" width="9" style="502"/>
    <col min="7937" max="7937" width="1.875" style="502" customWidth="1"/>
    <col min="7938" max="7938" width="3.125" style="502" customWidth="1"/>
    <col min="7939" max="7939" width="6.375" style="502" customWidth="1"/>
    <col min="7940" max="7940" width="16.75" style="502" customWidth="1"/>
    <col min="7941" max="7941" width="12.625" style="502" customWidth="1"/>
    <col min="7942" max="7942" width="7.125" style="502" customWidth="1"/>
    <col min="7943" max="7943" width="2.875" style="502" customWidth="1"/>
    <col min="7944" max="7944" width="10.375" style="502" customWidth="1"/>
    <col min="7945" max="7945" width="14.625" style="502" customWidth="1"/>
    <col min="7946" max="7946" width="22.625" style="502" customWidth="1"/>
    <col min="7947" max="8192" width="9" style="502"/>
    <col min="8193" max="8193" width="1.875" style="502" customWidth="1"/>
    <col min="8194" max="8194" width="3.125" style="502" customWidth="1"/>
    <col min="8195" max="8195" width="6.375" style="502" customWidth="1"/>
    <col min="8196" max="8196" width="16.75" style="502" customWidth="1"/>
    <col min="8197" max="8197" width="12.625" style="502" customWidth="1"/>
    <col min="8198" max="8198" width="7.125" style="502" customWidth="1"/>
    <col min="8199" max="8199" width="2.875" style="502" customWidth="1"/>
    <col min="8200" max="8200" width="10.375" style="502" customWidth="1"/>
    <col min="8201" max="8201" width="14.625" style="502" customWidth="1"/>
    <col min="8202" max="8202" width="22.625" style="502" customWidth="1"/>
    <col min="8203" max="8448" width="9" style="502"/>
    <col min="8449" max="8449" width="1.875" style="502" customWidth="1"/>
    <col min="8450" max="8450" width="3.125" style="502" customWidth="1"/>
    <col min="8451" max="8451" width="6.375" style="502" customWidth="1"/>
    <col min="8452" max="8452" width="16.75" style="502" customWidth="1"/>
    <col min="8453" max="8453" width="12.625" style="502" customWidth="1"/>
    <col min="8454" max="8454" width="7.125" style="502" customWidth="1"/>
    <col min="8455" max="8455" width="2.875" style="502" customWidth="1"/>
    <col min="8456" max="8456" width="10.375" style="502" customWidth="1"/>
    <col min="8457" max="8457" width="14.625" style="502" customWidth="1"/>
    <col min="8458" max="8458" width="22.625" style="502" customWidth="1"/>
    <col min="8459" max="8704" width="9" style="502"/>
    <col min="8705" max="8705" width="1.875" style="502" customWidth="1"/>
    <col min="8706" max="8706" width="3.125" style="502" customWidth="1"/>
    <col min="8707" max="8707" width="6.375" style="502" customWidth="1"/>
    <col min="8708" max="8708" width="16.75" style="502" customWidth="1"/>
    <col min="8709" max="8709" width="12.625" style="502" customWidth="1"/>
    <col min="8710" max="8710" width="7.125" style="502" customWidth="1"/>
    <col min="8711" max="8711" width="2.875" style="502" customWidth="1"/>
    <col min="8712" max="8712" width="10.375" style="502" customWidth="1"/>
    <col min="8713" max="8713" width="14.625" style="502" customWidth="1"/>
    <col min="8714" max="8714" width="22.625" style="502" customWidth="1"/>
    <col min="8715" max="8960" width="9" style="502"/>
    <col min="8961" max="8961" width="1.875" style="502" customWidth="1"/>
    <col min="8962" max="8962" width="3.125" style="502" customWidth="1"/>
    <col min="8963" max="8963" width="6.375" style="502" customWidth="1"/>
    <col min="8964" max="8964" width="16.75" style="502" customWidth="1"/>
    <col min="8965" max="8965" width="12.625" style="502" customWidth="1"/>
    <col min="8966" max="8966" width="7.125" style="502" customWidth="1"/>
    <col min="8967" max="8967" width="2.875" style="502" customWidth="1"/>
    <col min="8968" max="8968" width="10.375" style="502" customWidth="1"/>
    <col min="8969" max="8969" width="14.625" style="502" customWidth="1"/>
    <col min="8970" max="8970" width="22.625" style="502" customWidth="1"/>
    <col min="8971" max="9216" width="9" style="502"/>
    <col min="9217" max="9217" width="1.875" style="502" customWidth="1"/>
    <col min="9218" max="9218" width="3.125" style="502" customWidth="1"/>
    <col min="9219" max="9219" width="6.375" style="502" customWidth="1"/>
    <col min="9220" max="9220" width="16.75" style="502" customWidth="1"/>
    <col min="9221" max="9221" width="12.625" style="502" customWidth="1"/>
    <col min="9222" max="9222" width="7.125" style="502" customWidth="1"/>
    <col min="9223" max="9223" width="2.875" style="502" customWidth="1"/>
    <col min="9224" max="9224" width="10.375" style="502" customWidth="1"/>
    <col min="9225" max="9225" width="14.625" style="502" customWidth="1"/>
    <col min="9226" max="9226" width="22.625" style="502" customWidth="1"/>
    <col min="9227" max="9472" width="9" style="502"/>
    <col min="9473" max="9473" width="1.875" style="502" customWidth="1"/>
    <col min="9474" max="9474" width="3.125" style="502" customWidth="1"/>
    <col min="9475" max="9475" width="6.375" style="502" customWidth="1"/>
    <col min="9476" max="9476" width="16.75" style="502" customWidth="1"/>
    <col min="9477" max="9477" width="12.625" style="502" customWidth="1"/>
    <col min="9478" max="9478" width="7.125" style="502" customWidth="1"/>
    <col min="9479" max="9479" width="2.875" style="502" customWidth="1"/>
    <col min="9480" max="9480" width="10.375" style="502" customWidth="1"/>
    <col min="9481" max="9481" width="14.625" style="502" customWidth="1"/>
    <col min="9482" max="9482" width="22.625" style="502" customWidth="1"/>
    <col min="9483" max="9728" width="9" style="502"/>
    <col min="9729" max="9729" width="1.875" style="502" customWidth="1"/>
    <col min="9730" max="9730" width="3.125" style="502" customWidth="1"/>
    <col min="9731" max="9731" width="6.375" style="502" customWidth="1"/>
    <col min="9732" max="9732" width="16.75" style="502" customWidth="1"/>
    <col min="9733" max="9733" width="12.625" style="502" customWidth="1"/>
    <col min="9734" max="9734" width="7.125" style="502" customWidth="1"/>
    <col min="9735" max="9735" width="2.875" style="502" customWidth="1"/>
    <col min="9736" max="9736" width="10.375" style="502" customWidth="1"/>
    <col min="9737" max="9737" width="14.625" style="502" customWidth="1"/>
    <col min="9738" max="9738" width="22.625" style="502" customWidth="1"/>
    <col min="9739" max="9984" width="9" style="502"/>
    <col min="9985" max="9985" width="1.875" style="502" customWidth="1"/>
    <col min="9986" max="9986" width="3.125" style="502" customWidth="1"/>
    <col min="9987" max="9987" width="6.375" style="502" customWidth="1"/>
    <col min="9988" max="9988" width="16.75" style="502" customWidth="1"/>
    <col min="9989" max="9989" width="12.625" style="502" customWidth="1"/>
    <col min="9990" max="9990" width="7.125" style="502" customWidth="1"/>
    <col min="9991" max="9991" width="2.875" style="502" customWidth="1"/>
    <col min="9992" max="9992" width="10.375" style="502" customWidth="1"/>
    <col min="9993" max="9993" width="14.625" style="502" customWidth="1"/>
    <col min="9994" max="9994" width="22.625" style="502" customWidth="1"/>
    <col min="9995" max="10240" width="9" style="502"/>
    <col min="10241" max="10241" width="1.875" style="502" customWidth="1"/>
    <col min="10242" max="10242" width="3.125" style="502" customWidth="1"/>
    <col min="10243" max="10243" width="6.375" style="502" customWidth="1"/>
    <col min="10244" max="10244" width="16.75" style="502" customWidth="1"/>
    <col min="10245" max="10245" width="12.625" style="502" customWidth="1"/>
    <col min="10246" max="10246" width="7.125" style="502" customWidth="1"/>
    <col min="10247" max="10247" width="2.875" style="502" customWidth="1"/>
    <col min="10248" max="10248" width="10.375" style="502" customWidth="1"/>
    <col min="10249" max="10249" width="14.625" style="502" customWidth="1"/>
    <col min="10250" max="10250" width="22.625" style="502" customWidth="1"/>
    <col min="10251" max="10496" width="9" style="502"/>
    <col min="10497" max="10497" width="1.875" style="502" customWidth="1"/>
    <col min="10498" max="10498" width="3.125" style="502" customWidth="1"/>
    <col min="10499" max="10499" width="6.375" style="502" customWidth="1"/>
    <col min="10500" max="10500" width="16.75" style="502" customWidth="1"/>
    <col min="10501" max="10501" width="12.625" style="502" customWidth="1"/>
    <col min="10502" max="10502" width="7.125" style="502" customWidth="1"/>
    <col min="10503" max="10503" width="2.875" style="502" customWidth="1"/>
    <col min="10504" max="10504" width="10.375" style="502" customWidth="1"/>
    <col min="10505" max="10505" width="14.625" style="502" customWidth="1"/>
    <col min="10506" max="10506" width="22.625" style="502" customWidth="1"/>
    <col min="10507" max="10752" width="9" style="502"/>
    <col min="10753" max="10753" width="1.875" style="502" customWidth="1"/>
    <col min="10754" max="10754" width="3.125" style="502" customWidth="1"/>
    <col min="10755" max="10755" width="6.375" style="502" customWidth="1"/>
    <col min="10756" max="10756" width="16.75" style="502" customWidth="1"/>
    <col min="10757" max="10757" width="12.625" style="502" customWidth="1"/>
    <col min="10758" max="10758" width="7.125" style="502" customWidth="1"/>
    <col min="10759" max="10759" width="2.875" style="502" customWidth="1"/>
    <col min="10760" max="10760" width="10.375" style="502" customWidth="1"/>
    <col min="10761" max="10761" width="14.625" style="502" customWidth="1"/>
    <col min="10762" max="10762" width="22.625" style="502" customWidth="1"/>
    <col min="10763" max="11008" width="9" style="502"/>
    <col min="11009" max="11009" width="1.875" style="502" customWidth="1"/>
    <col min="11010" max="11010" width="3.125" style="502" customWidth="1"/>
    <col min="11011" max="11011" width="6.375" style="502" customWidth="1"/>
    <col min="11012" max="11012" width="16.75" style="502" customWidth="1"/>
    <col min="11013" max="11013" width="12.625" style="502" customWidth="1"/>
    <col min="11014" max="11014" width="7.125" style="502" customWidth="1"/>
    <col min="11015" max="11015" width="2.875" style="502" customWidth="1"/>
    <col min="11016" max="11016" width="10.375" style="502" customWidth="1"/>
    <col min="11017" max="11017" width="14.625" style="502" customWidth="1"/>
    <col min="11018" max="11018" width="22.625" style="502" customWidth="1"/>
    <col min="11019" max="11264" width="9" style="502"/>
    <col min="11265" max="11265" width="1.875" style="502" customWidth="1"/>
    <col min="11266" max="11266" width="3.125" style="502" customWidth="1"/>
    <col min="11267" max="11267" width="6.375" style="502" customWidth="1"/>
    <col min="11268" max="11268" width="16.75" style="502" customWidth="1"/>
    <col min="11269" max="11269" width="12.625" style="502" customWidth="1"/>
    <col min="11270" max="11270" width="7.125" style="502" customWidth="1"/>
    <col min="11271" max="11271" width="2.875" style="502" customWidth="1"/>
    <col min="11272" max="11272" width="10.375" style="502" customWidth="1"/>
    <col min="11273" max="11273" width="14.625" style="502" customWidth="1"/>
    <col min="11274" max="11274" width="22.625" style="502" customWidth="1"/>
    <col min="11275" max="11520" width="9" style="502"/>
    <col min="11521" max="11521" width="1.875" style="502" customWidth="1"/>
    <col min="11522" max="11522" width="3.125" style="502" customWidth="1"/>
    <col min="11523" max="11523" width="6.375" style="502" customWidth="1"/>
    <col min="11524" max="11524" width="16.75" style="502" customWidth="1"/>
    <col min="11525" max="11525" width="12.625" style="502" customWidth="1"/>
    <col min="11526" max="11526" width="7.125" style="502" customWidth="1"/>
    <col min="11527" max="11527" width="2.875" style="502" customWidth="1"/>
    <col min="11528" max="11528" width="10.375" style="502" customWidth="1"/>
    <col min="11529" max="11529" width="14.625" style="502" customWidth="1"/>
    <col min="11530" max="11530" width="22.625" style="502" customWidth="1"/>
    <col min="11531" max="11776" width="9" style="502"/>
    <col min="11777" max="11777" width="1.875" style="502" customWidth="1"/>
    <col min="11778" max="11778" width="3.125" style="502" customWidth="1"/>
    <col min="11779" max="11779" width="6.375" style="502" customWidth="1"/>
    <col min="11780" max="11780" width="16.75" style="502" customWidth="1"/>
    <col min="11781" max="11781" width="12.625" style="502" customWidth="1"/>
    <col min="11782" max="11782" width="7.125" style="502" customWidth="1"/>
    <col min="11783" max="11783" width="2.875" style="502" customWidth="1"/>
    <col min="11784" max="11784" width="10.375" style="502" customWidth="1"/>
    <col min="11785" max="11785" width="14.625" style="502" customWidth="1"/>
    <col min="11786" max="11786" width="22.625" style="502" customWidth="1"/>
    <col min="11787" max="12032" width="9" style="502"/>
    <col min="12033" max="12033" width="1.875" style="502" customWidth="1"/>
    <col min="12034" max="12034" width="3.125" style="502" customWidth="1"/>
    <col min="12035" max="12035" width="6.375" style="502" customWidth="1"/>
    <col min="12036" max="12036" width="16.75" style="502" customWidth="1"/>
    <col min="12037" max="12037" width="12.625" style="502" customWidth="1"/>
    <col min="12038" max="12038" width="7.125" style="502" customWidth="1"/>
    <col min="12039" max="12039" width="2.875" style="502" customWidth="1"/>
    <col min="12040" max="12040" width="10.375" style="502" customWidth="1"/>
    <col min="12041" max="12041" width="14.625" style="502" customWidth="1"/>
    <col min="12042" max="12042" width="22.625" style="502" customWidth="1"/>
    <col min="12043" max="12288" width="9" style="502"/>
    <col min="12289" max="12289" width="1.875" style="502" customWidth="1"/>
    <col min="12290" max="12290" width="3.125" style="502" customWidth="1"/>
    <col min="12291" max="12291" width="6.375" style="502" customWidth="1"/>
    <col min="12292" max="12292" width="16.75" style="502" customWidth="1"/>
    <col min="12293" max="12293" width="12.625" style="502" customWidth="1"/>
    <col min="12294" max="12294" width="7.125" style="502" customWidth="1"/>
    <col min="12295" max="12295" width="2.875" style="502" customWidth="1"/>
    <col min="12296" max="12296" width="10.375" style="502" customWidth="1"/>
    <col min="12297" max="12297" width="14.625" style="502" customWidth="1"/>
    <col min="12298" max="12298" width="22.625" style="502" customWidth="1"/>
    <col min="12299" max="12544" width="9" style="502"/>
    <col min="12545" max="12545" width="1.875" style="502" customWidth="1"/>
    <col min="12546" max="12546" width="3.125" style="502" customWidth="1"/>
    <col min="12547" max="12547" width="6.375" style="502" customWidth="1"/>
    <col min="12548" max="12548" width="16.75" style="502" customWidth="1"/>
    <col min="12549" max="12549" width="12.625" style="502" customWidth="1"/>
    <col min="12550" max="12550" width="7.125" style="502" customWidth="1"/>
    <col min="12551" max="12551" width="2.875" style="502" customWidth="1"/>
    <col min="12552" max="12552" width="10.375" style="502" customWidth="1"/>
    <col min="12553" max="12553" width="14.625" style="502" customWidth="1"/>
    <col min="12554" max="12554" width="22.625" style="502" customWidth="1"/>
    <col min="12555" max="12800" width="9" style="502"/>
    <col min="12801" max="12801" width="1.875" style="502" customWidth="1"/>
    <col min="12802" max="12802" width="3.125" style="502" customWidth="1"/>
    <col min="12803" max="12803" width="6.375" style="502" customWidth="1"/>
    <col min="12804" max="12804" width="16.75" style="502" customWidth="1"/>
    <col min="12805" max="12805" width="12.625" style="502" customWidth="1"/>
    <col min="12806" max="12806" width="7.125" style="502" customWidth="1"/>
    <col min="12807" max="12807" width="2.875" style="502" customWidth="1"/>
    <col min="12808" max="12808" width="10.375" style="502" customWidth="1"/>
    <col min="12809" max="12809" width="14.625" style="502" customWidth="1"/>
    <col min="12810" max="12810" width="22.625" style="502" customWidth="1"/>
    <col min="12811" max="13056" width="9" style="502"/>
    <col min="13057" max="13057" width="1.875" style="502" customWidth="1"/>
    <col min="13058" max="13058" width="3.125" style="502" customWidth="1"/>
    <col min="13059" max="13059" width="6.375" style="502" customWidth="1"/>
    <col min="13060" max="13060" width="16.75" style="502" customWidth="1"/>
    <col min="13061" max="13061" width="12.625" style="502" customWidth="1"/>
    <col min="13062" max="13062" width="7.125" style="502" customWidth="1"/>
    <col min="13063" max="13063" width="2.875" style="502" customWidth="1"/>
    <col min="13064" max="13064" width="10.375" style="502" customWidth="1"/>
    <col min="13065" max="13065" width="14.625" style="502" customWidth="1"/>
    <col min="13066" max="13066" width="22.625" style="502" customWidth="1"/>
    <col min="13067" max="13312" width="9" style="502"/>
    <col min="13313" max="13313" width="1.875" style="502" customWidth="1"/>
    <col min="13314" max="13314" width="3.125" style="502" customWidth="1"/>
    <col min="13315" max="13315" width="6.375" style="502" customWidth="1"/>
    <col min="13316" max="13316" width="16.75" style="502" customWidth="1"/>
    <col min="13317" max="13317" width="12.625" style="502" customWidth="1"/>
    <col min="13318" max="13318" width="7.125" style="502" customWidth="1"/>
    <col min="13319" max="13319" width="2.875" style="502" customWidth="1"/>
    <col min="13320" max="13320" width="10.375" style="502" customWidth="1"/>
    <col min="13321" max="13321" width="14.625" style="502" customWidth="1"/>
    <col min="13322" max="13322" width="22.625" style="502" customWidth="1"/>
    <col min="13323" max="13568" width="9" style="502"/>
    <col min="13569" max="13569" width="1.875" style="502" customWidth="1"/>
    <col min="13570" max="13570" width="3.125" style="502" customWidth="1"/>
    <col min="13571" max="13571" width="6.375" style="502" customWidth="1"/>
    <col min="13572" max="13572" width="16.75" style="502" customWidth="1"/>
    <col min="13573" max="13573" width="12.625" style="502" customWidth="1"/>
    <col min="13574" max="13574" width="7.125" style="502" customWidth="1"/>
    <col min="13575" max="13575" width="2.875" style="502" customWidth="1"/>
    <col min="13576" max="13576" width="10.375" style="502" customWidth="1"/>
    <col min="13577" max="13577" width="14.625" style="502" customWidth="1"/>
    <col min="13578" max="13578" width="22.625" style="502" customWidth="1"/>
    <col min="13579" max="13824" width="9" style="502"/>
    <col min="13825" max="13825" width="1.875" style="502" customWidth="1"/>
    <col min="13826" max="13826" width="3.125" style="502" customWidth="1"/>
    <col min="13827" max="13827" width="6.375" style="502" customWidth="1"/>
    <col min="13828" max="13828" width="16.75" style="502" customWidth="1"/>
    <col min="13829" max="13829" width="12.625" style="502" customWidth="1"/>
    <col min="13830" max="13830" width="7.125" style="502" customWidth="1"/>
    <col min="13831" max="13831" width="2.875" style="502" customWidth="1"/>
    <col min="13832" max="13832" width="10.375" style="502" customWidth="1"/>
    <col min="13833" max="13833" width="14.625" style="502" customWidth="1"/>
    <col min="13834" max="13834" width="22.625" style="502" customWidth="1"/>
    <col min="13835" max="14080" width="9" style="502"/>
    <col min="14081" max="14081" width="1.875" style="502" customWidth="1"/>
    <col min="14082" max="14082" width="3.125" style="502" customWidth="1"/>
    <col min="14083" max="14083" width="6.375" style="502" customWidth="1"/>
    <col min="14084" max="14084" width="16.75" style="502" customWidth="1"/>
    <col min="14085" max="14085" width="12.625" style="502" customWidth="1"/>
    <col min="14086" max="14086" width="7.125" style="502" customWidth="1"/>
    <col min="14087" max="14087" width="2.875" style="502" customWidth="1"/>
    <col min="14088" max="14088" width="10.375" style="502" customWidth="1"/>
    <col min="14089" max="14089" width="14.625" style="502" customWidth="1"/>
    <col min="14090" max="14090" width="22.625" style="502" customWidth="1"/>
    <col min="14091" max="14336" width="9" style="502"/>
    <col min="14337" max="14337" width="1.875" style="502" customWidth="1"/>
    <col min="14338" max="14338" width="3.125" style="502" customWidth="1"/>
    <col min="14339" max="14339" width="6.375" style="502" customWidth="1"/>
    <col min="14340" max="14340" width="16.75" style="502" customWidth="1"/>
    <col min="14341" max="14341" width="12.625" style="502" customWidth="1"/>
    <col min="14342" max="14342" width="7.125" style="502" customWidth="1"/>
    <col min="14343" max="14343" width="2.875" style="502" customWidth="1"/>
    <col min="14344" max="14344" width="10.375" style="502" customWidth="1"/>
    <col min="14345" max="14345" width="14.625" style="502" customWidth="1"/>
    <col min="14346" max="14346" width="22.625" style="502" customWidth="1"/>
    <col min="14347" max="14592" width="9" style="502"/>
    <col min="14593" max="14593" width="1.875" style="502" customWidth="1"/>
    <col min="14594" max="14594" width="3.125" style="502" customWidth="1"/>
    <col min="14595" max="14595" width="6.375" style="502" customWidth="1"/>
    <col min="14596" max="14596" width="16.75" style="502" customWidth="1"/>
    <col min="14597" max="14597" width="12.625" style="502" customWidth="1"/>
    <col min="14598" max="14598" width="7.125" style="502" customWidth="1"/>
    <col min="14599" max="14599" width="2.875" style="502" customWidth="1"/>
    <col min="14600" max="14600" width="10.375" style="502" customWidth="1"/>
    <col min="14601" max="14601" width="14.625" style="502" customWidth="1"/>
    <col min="14602" max="14602" width="22.625" style="502" customWidth="1"/>
    <col min="14603" max="14848" width="9" style="502"/>
    <col min="14849" max="14849" width="1.875" style="502" customWidth="1"/>
    <col min="14850" max="14850" width="3.125" style="502" customWidth="1"/>
    <col min="14851" max="14851" width="6.375" style="502" customWidth="1"/>
    <col min="14852" max="14852" width="16.75" style="502" customWidth="1"/>
    <col min="14853" max="14853" width="12.625" style="502" customWidth="1"/>
    <col min="14854" max="14854" width="7.125" style="502" customWidth="1"/>
    <col min="14855" max="14855" width="2.875" style="502" customWidth="1"/>
    <col min="14856" max="14856" width="10.375" style="502" customWidth="1"/>
    <col min="14857" max="14857" width="14.625" style="502" customWidth="1"/>
    <col min="14858" max="14858" width="22.625" style="502" customWidth="1"/>
    <col min="14859" max="15104" width="9" style="502"/>
    <col min="15105" max="15105" width="1.875" style="502" customWidth="1"/>
    <col min="15106" max="15106" width="3.125" style="502" customWidth="1"/>
    <col min="15107" max="15107" width="6.375" style="502" customWidth="1"/>
    <col min="15108" max="15108" width="16.75" style="502" customWidth="1"/>
    <col min="15109" max="15109" width="12.625" style="502" customWidth="1"/>
    <col min="15110" max="15110" width="7.125" style="502" customWidth="1"/>
    <col min="15111" max="15111" width="2.875" style="502" customWidth="1"/>
    <col min="15112" max="15112" width="10.375" style="502" customWidth="1"/>
    <col min="15113" max="15113" width="14.625" style="502" customWidth="1"/>
    <col min="15114" max="15114" width="22.625" style="502" customWidth="1"/>
    <col min="15115" max="15360" width="9" style="502"/>
    <col min="15361" max="15361" width="1.875" style="502" customWidth="1"/>
    <col min="15362" max="15362" width="3.125" style="502" customWidth="1"/>
    <col min="15363" max="15363" width="6.375" style="502" customWidth="1"/>
    <col min="15364" max="15364" width="16.75" style="502" customWidth="1"/>
    <col min="15365" max="15365" width="12.625" style="502" customWidth="1"/>
    <col min="15366" max="15366" width="7.125" style="502" customWidth="1"/>
    <col min="15367" max="15367" width="2.875" style="502" customWidth="1"/>
    <col min="15368" max="15368" width="10.375" style="502" customWidth="1"/>
    <col min="15369" max="15369" width="14.625" style="502" customWidth="1"/>
    <col min="15370" max="15370" width="22.625" style="502" customWidth="1"/>
    <col min="15371" max="15616" width="9" style="502"/>
    <col min="15617" max="15617" width="1.875" style="502" customWidth="1"/>
    <col min="15618" max="15618" width="3.125" style="502" customWidth="1"/>
    <col min="15619" max="15619" width="6.375" style="502" customWidth="1"/>
    <col min="15620" max="15620" width="16.75" style="502" customWidth="1"/>
    <col min="15621" max="15621" width="12.625" style="502" customWidth="1"/>
    <col min="15622" max="15622" width="7.125" style="502" customWidth="1"/>
    <col min="15623" max="15623" width="2.875" style="502" customWidth="1"/>
    <col min="15624" max="15624" width="10.375" style="502" customWidth="1"/>
    <col min="15625" max="15625" width="14.625" style="502" customWidth="1"/>
    <col min="15626" max="15626" width="22.625" style="502" customWidth="1"/>
    <col min="15627" max="15872" width="9" style="502"/>
    <col min="15873" max="15873" width="1.875" style="502" customWidth="1"/>
    <col min="15874" max="15874" width="3.125" style="502" customWidth="1"/>
    <col min="15875" max="15875" width="6.375" style="502" customWidth="1"/>
    <col min="15876" max="15876" width="16.75" style="502" customWidth="1"/>
    <col min="15877" max="15877" width="12.625" style="502" customWidth="1"/>
    <col min="15878" max="15878" width="7.125" style="502" customWidth="1"/>
    <col min="15879" max="15879" width="2.875" style="502" customWidth="1"/>
    <col min="15880" max="15880" width="10.375" style="502" customWidth="1"/>
    <col min="15881" max="15881" width="14.625" style="502" customWidth="1"/>
    <col min="15882" max="15882" width="22.625" style="502" customWidth="1"/>
    <col min="15883" max="16128" width="9" style="502"/>
    <col min="16129" max="16129" width="1.875" style="502" customWidth="1"/>
    <col min="16130" max="16130" width="3.125" style="502" customWidth="1"/>
    <col min="16131" max="16131" width="6.375" style="502" customWidth="1"/>
    <col min="16132" max="16132" width="16.75" style="502" customWidth="1"/>
    <col min="16133" max="16133" width="12.625" style="502" customWidth="1"/>
    <col min="16134" max="16134" width="7.125" style="502" customWidth="1"/>
    <col min="16135" max="16135" width="2.875" style="502" customWidth="1"/>
    <col min="16136" max="16136" width="10.375" style="502" customWidth="1"/>
    <col min="16137" max="16137" width="14.625" style="502" customWidth="1"/>
    <col min="16138" max="16138" width="22.625" style="502" customWidth="1"/>
    <col min="16139" max="16384" width="9" style="502"/>
  </cols>
  <sheetData>
    <row r="3" spans="2:14" ht="21" customHeight="1">
      <c r="B3" s="504"/>
      <c r="C3" s="505" t="s">
        <v>235</v>
      </c>
      <c r="D3" s="506" t="s">
        <v>236</v>
      </c>
    </row>
    <row r="4" spans="2:14" ht="21" customHeight="1">
      <c r="B4" s="508"/>
      <c r="C4" s="509" t="s">
        <v>237</v>
      </c>
      <c r="D4" s="510" t="s">
        <v>238</v>
      </c>
    </row>
    <row r="5" spans="2:14" ht="21" customHeight="1">
      <c r="B5" s="508"/>
      <c r="C5" s="511" t="s">
        <v>239</v>
      </c>
      <c r="D5" s="506" t="s">
        <v>240</v>
      </c>
    </row>
    <row r="6" spans="2:14" ht="21" customHeight="1">
      <c r="B6" s="512"/>
      <c r="C6" s="505" t="s">
        <v>241</v>
      </c>
      <c r="D6" s="506" t="s">
        <v>242</v>
      </c>
    </row>
    <row r="7" spans="2:14" ht="21" customHeight="1">
      <c r="B7" s="513"/>
    </row>
    <row r="8" spans="2:14" ht="25.5" customHeight="1">
      <c r="J8" s="514" t="s">
        <v>243</v>
      </c>
    </row>
    <row r="9" spans="2:14" s="520" customFormat="1" ht="25.5" customHeight="1" thickBot="1">
      <c r="B9" s="515"/>
      <c r="C9" s="516" t="s">
        <v>244</v>
      </c>
      <c r="D9" s="517" t="s">
        <v>245</v>
      </c>
      <c r="E9" s="518"/>
      <c r="F9" s="517" t="s">
        <v>246</v>
      </c>
      <c r="G9" s="518"/>
      <c r="H9" s="519" t="s">
        <v>247</v>
      </c>
      <c r="I9" s="519" t="s">
        <v>248</v>
      </c>
      <c r="J9" s="516" t="s">
        <v>249</v>
      </c>
    </row>
    <row r="10" spans="2:14" ht="25.5" customHeight="1" thickTop="1">
      <c r="B10" s="513"/>
      <c r="C10" s="505">
        <v>1</v>
      </c>
      <c r="D10" s="521" t="s">
        <v>260</v>
      </c>
      <c r="E10" s="522"/>
      <c r="F10" s="521">
        <v>1</v>
      </c>
      <c r="G10" s="522" t="s">
        <v>132</v>
      </c>
      <c r="H10" s="523"/>
      <c r="I10" s="523">
        <v>23000</v>
      </c>
      <c r="J10" s="524"/>
      <c r="K10" s="528"/>
      <c r="L10" s="529">
        <f>SUM(I10:I11,I14,I15,I12)+24000</f>
        <v>69880</v>
      </c>
      <c r="M10" s="528"/>
      <c r="N10" s="528"/>
    </row>
    <row r="11" spans="2:14" ht="25.5" customHeight="1">
      <c r="B11" s="513"/>
      <c r="C11" s="505">
        <v>2</v>
      </c>
      <c r="D11" s="521" t="s">
        <v>261</v>
      </c>
      <c r="E11" s="522"/>
      <c r="F11" s="521">
        <v>1</v>
      </c>
      <c r="G11" s="522" t="s">
        <v>132</v>
      </c>
      <c r="H11" s="523"/>
      <c r="I11" s="523">
        <v>2480</v>
      </c>
      <c r="J11" s="524"/>
      <c r="K11" s="528" t="s">
        <v>267</v>
      </c>
      <c r="L11" s="531">
        <v>12000</v>
      </c>
      <c r="M11" s="530">
        <f>L11/$L$34</f>
        <v>5.6603773584905662E-2</v>
      </c>
      <c r="N11" s="528"/>
    </row>
    <row r="12" spans="2:14" ht="25.5" customHeight="1">
      <c r="B12" s="513"/>
      <c r="C12" s="505">
        <v>3</v>
      </c>
      <c r="D12" s="521" t="s">
        <v>262</v>
      </c>
      <c r="E12" s="522"/>
      <c r="F12" s="521">
        <v>1</v>
      </c>
      <c r="G12" s="522" t="s">
        <v>132</v>
      </c>
      <c r="H12" s="523"/>
      <c r="I12" s="523">
        <v>12000</v>
      </c>
      <c r="J12" s="524"/>
      <c r="K12" s="528" t="s">
        <v>255</v>
      </c>
      <c r="L12" s="531">
        <f>L10*0.55</f>
        <v>38434</v>
      </c>
      <c r="M12" s="530">
        <f>L12/$L$34</f>
        <v>0.18129245283018869</v>
      </c>
      <c r="N12" s="528"/>
    </row>
    <row r="13" spans="2:14" ht="25.5" customHeight="1">
      <c r="B13" s="513"/>
      <c r="C13" s="505">
        <v>4</v>
      </c>
      <c r="D13" s="521" t="s">
        <v>263</v>
      </c>
      <c r="E13" s="522"/>
      <c r="F13" s="521">
        <v>1</v>
      </c>
      <c r="G13" s="522" t="s">
        <v>132</v>
      </c>
      <c r="H13" s="523"/>
      <c r="I13" s="523">
        <v>61500</v>
      </c>
      <c r="J13" s="524"/>
      <c r="K13" s="528" t="s">
        <v>256</v>
      </c>
      <c r="L13" s="531">
        <f>L10*0.45</f>
        <v>31446</v>
      </c>
      <c r="M13" s="530">
        <f>L13/$L$34</f>
        <v>0.14833018867924527</v>
      </c>
      <c r="N13" s="528"/>
    </row>
    <row r="14" spans="2:14" ht="25.5" customHeight="1">
      <c r="B14" s="513"/>
      <c r="C14" s="505">
        <v>5</v>
      </c>
      <c r="D14" s="521" t="s">
        <v>264</v>
      </c>
      <c r="E14" s="522"/>
      <c r="F14" s="521">
        <v>1</v>
      </c>
      <c r="G14" s="522" t="s">
        <v>132</v>
      </c>
      <c r="H14" s="523"/>
      <c r="I14" s="523">
        <v>4800</v>
      </c>
      <c r="J14" s="524"/>
      <c r="K14" s="528" t="s">
        <v>257</v>
      </c>
      <c r="L14" s="531">
        <f>N14*0.15</f>
        <v>13233</v>
      </c>
      <c r="M14" s="530">
        <f t="shared" ref="M14:M17" si="0">L14/$L$34</f>
        <v>6.241981132075472E-2</v>
      </c>
      <c r="N14" s="529">
        <f>SUM(I16:I17,I13,I18)</f>
        <v>88220</v>
      </c>
    </row>
    <row r="15" spans="2:14" ht="25.5" customHeight="1">
      <c r="B15" s="513"/>
      <c r="C15" s="505">
        <v>6</v>
      </c>
      <c r="D15" s="521" t="s">
        <v>265</v>
      </c>
      <c r="E15" s="522"/>
      <c r="F15" s="521">
        <v>1</v>
      </c>
      <c r="G15" s="522" t="s">
        <v>132</v>
      </c>
      <c r="H15" s="523"/>
      <c r="I15" s="523">
        <v>3600</v>
      </c>
      <c r="J15" s="524"/>
      <c r="K15" s="528" t="s">
        <v>258</v>
      </c>
      <c r="L15" s="531">
        <f>N14*0.55</f>
        <v>48521.000000000007</v>
      </c>
      <c r="M15" s="530">
        <f t="shared" si="0"/>
        <v>0.22887264150943398</v>
      </c>
      <c r="N15" s="528"/>
    </row>
    <row r="16" spans="2:14" ht="25.5" customHeight="1">
      <c r="B16" s="513"/>
      <c r="C16" s="505">
        <v>7</v>
      </c>
      <c r="D16" s="521" t="s">
        <v>266</v>
      </c>
      <c r="E16" s="522"/>
      <c r="F16" s="521">
        <v>1</v>
      </c>
      <c r="G16" s="522" t="s">
        <v>132</v>
      </c>
      <c r="H16" s="523"/>
      <c r="I16" s="523">
        <v>3200</v>
      </c>
      <c r="J16" s="524"/>
      <c r="K16" s="528" t="s">
        <v>259</v>
      </c>
      <c r="L16" s="531">
        <f>N14*0.3</f>
        <v>26466</v>
      </c>
      <c r="M16" s="530">
        <f t="shared" si="0"/>
        <v>0.12483962264150944</v>
      </c>
      <c r="N16" s="528"/>
    </row>
    <row r="17" spans="2:14" ht="25.5" customHeight="1">
      <c r="B17" s="513"/>
      <c r="C17" s="505">
        <v>8</v>
      </c>
      <c r="D17" s="521" t="s">
        <v>251</v>
      </c>
      <c r="E17" s="522"/>
      <c r="F17" s="521">
        <v>1</v>
      </c>
      <c r="G17" s="522" t="s">
        <v>132</v>
      </c>
      <c r="H17" s="523"/>
      <c r="I17" s="523">
        <v>5200</v>
      </c>
      <c r="J17" s="524"/>
      <c r="K17" s="528" t="s">
        <v>250</v>
      </c>
      <c r="L17" s="531">
        <v>50000</v>
      </c>
      <c r="M17" s="530">
        <f t="shared" si="0"/>
        <v>0.23584905660377359</v>
      </c>
      <c r="N17" s="528"/>
    </row>
    <row r="18" spans="2:14" ht="25.5" customHeight="1">
      <c r="B18" s="513"/>
      <c r="C18" s="505">
        <v>9</v>
      </c>
      <c r="D18" s="521" t="s">
        <v>135</v>
      </c>
      <c r="E18" s="522"/>
      <c r="F18" s="521">
        <v>1</v>
      </c>
      <c r="G18" s="522" t="s">
        <v>132</v>
      </c>
      <c r="H18" s="523"/>
      <c r="I18" s="523">
        <v>18320</v>
      </c>
      <c r="J18" s="524"/>
    </row>
    <row r="19" spans="2:14" ht="25.5" customHeight="1">
      <c r="B19" s="513"/>
      <c r="C19" s="505"/>
      <c r="D19" s="521"/>
      <c r="E19" s="522"/>
      <c r="F19" s="521"/>
      <c r="G19" s="522"/>
      <c r="H19" s="523"/>
      <c r="I19" s="523"/>
      <c r="J19" s="524"/>
    </row>
    <row r="20" spans="2:14" ht="25.5" customHeight="1">
      <c r="B20" s="513"/>
      <c r="C20" s="505"/>
      <c r="D20" s="521"/>
      <c r="E20" s="522"/>
      <c r="F20" s="521"/>
      <c r="G20" s="522"/>
      <c r="H20" s="523"/>
      <c r="I20" s="523"/>
      <c r="J20" s="524"/>
    </row>
    <row r="21" spans="2:14" ht="25.5" customHeight="1">
      <c r="B21" s="513"/>
      <c r="C21" s="505"/>
      <c r="D21" s="521"/>
      <c r="E21" s="522"/>
      <c r="F21" s="521"/>
      <c r="G21" s="522"/>
      <c r="H21" s="523"/>
      <c r="I21" s="523"/>
      <c r="J21" s="524"/>
    </row>
    <row r="22" spans="2:14" ht="25.5" customHeight="1">
      <c r="B22" s="513"/>
      <c r="C22" s="505"/>
      <c r="D22" s="521"/>
      <c r="E22" s="522"/>
      <c r="F22" s="521"/>
      <c r="G22" s="522"/>
      <c r="H22" s="523"/>
      <c r="I22" s="523"/>
      <c r="J22" s="524"/>
    </row>
    <row r="23" spans="2:14" ht="25.5" customHeight="1">
      <c r="B23" s="513"/>
      <c r="C23" s="505"/>
      <c r="D23" s="521"/>
      <c r="E23" s="522"/>
      <c r="F23" s="521"/>
      <c r="G23" s="522"/>
      <c r="H23" s="523"/>
      <c r="I23" s="523"/>
      <c r="J23" s="524"/>
    </row>
    <row r="24" spans="2:14" ht="25.5" customHeight="1">
      <c r="B24" s="513"/>
      <c r="C24" s="505"/>
      <c r="D24" s="521"/>
      <c r="E24" s="522"/>
      <c r="F24" s="521"/>
      <c r="G24" s="522"/>
      <c r="H24" s="523"/>
      <c r="I24" s="523"/>
      <c r="J24" s="524"/>
    </row>
    <row r="25" spans="2:14" ht="25.5" customHeight="1">
      <c r="B25" s="513"/>
      <c r="C25" s="505"/>
      <c r="D25" s="521"/>
      <c r="E25" s="522"/>
      <c r="F25" s="521"/>
      <c r="G25" s="522"/>
      <c r="H25" s="523"/>
      <c r="I25" s="523"/>
      <c r="J25" s="524"/>
    </row>
    <row r="26" spans="2:14" ht="25.5" customHeight="1">
      <c r="B26" s="513"/>
      <c r="C26" s="525"/>
      <c r="D26" s="521"/>
      <c r="E26" s="522"/>
      <c r="F26" s="521"/>
      <c r="G26" s="522"/>
      <c r="H26" s="523"/>
      <c r="I26" s="523"/>
      <c r="J26" s="524"/>
    </row>
    <row r="27" spans="2:14" ht="25.5" customHeight="1">
      <c r="B27" s="513"/>
      <c r="C27" s="525"/>
      <c r="D27" s="521"/>
      <c r="E27" s="522"/>
      <c r="F27" s="521"/>
      <c r="G27" s="522"/>
      <c r="H27" s="523"/>
      <c r="I27" s="523"/>
      <c r="J27" s="524"/>
    </row>
    <row r="28" spans="2:14" ht="25.5" customHeight="1">
      <c r="B28" s="513"/>
      <c r="C28" s="525"/>
      <c r="D28" s="521"/>
      <c r="E28" s="522"/>
      <c r="F28" s="521"/>
      <c r="G28" s="522"/>
      <c r="H28" s="523"/>
      <c r="I28" s="523"/>
      <c r="J28" s="524"/>
    </row>
    <row r="29" spans="2:14" ht="25.5" customHeight="1">
      <c r="B29" s="513"/>
      <c r="C29" s="525"/>
      <c r="D29" s="521"/>
      <c r="E29" s="522"/>
      <c r="F29" s="521"/>
      <c r="G29" s="522"/>
      <c r="H29" s="523"/>
      <c r="I29" s="523"/>
      <c r="J29" s="524"/>
    </row>
    <row r="30" spans="2:14" ht="25.5" customHeight="1">
      <c r="B30" s="513"/>
      <c r="C30" s="525"/>
      <c r="D30" s="521"/>
      <c r="E30" s="522"/>
      <c r="F30" s="521"/>
      <c r="G30" s="522"/>
      <c r="H30" s="523"/>
      <c r="I30" s="523"/>
      <c r="J30" s="524"/>
    </row>
    <row r="31" spans="2:14" ht="25.5" customHeight="1">
      <c r="B31" s="513"/>
      <c r="C31" s="525"/>
      <c r="D31" s="521"/>
      <c r="E31" s="522"/>
      <c r="F31" s="521"/>
      <c r="G31" s="522"/>
      <c r="H31" s="523"/>
      <c r="I31" s="523"/>
      <c r="J31" s="524"/>
    </row>
    <row r="32" spans="2:14" ht="25.5" customHeight="1">
      <c r="B32" s="513"/>
      <c r="C32" s="525"/>
      <c r="D32" s="521"/>
      <c r="E32" s="522"/>
      <c r="F32" s="521"/>
      <c r="G32" s="522"/>
      <c r="H32" s="523"/>
      <c r="I32" s="523"/>
      <c r="J32" s="524"/>
    </row>
    <row r="33" spans="2:12" ht="25.5" customHeight="1">
      <c r="B33" s="513"/>
      <c r="C33" s="525"/>
      <c r="D33" s="521"/>
      <c r="E33" s="522"/>
      <c r="F33" s="521"/>
      <c r="G33" s="522"/>
      <c r="H33" s="523"/>
      <c r="I33" s="523"/>
      <c r="J33" s="524"/>
    </row>
    <row r="34" spans="2:12" ht="25.5" customHeight="1">
      <c r="B34" s="513"/>
      <c r="C34" s="525"/>
      <c r="D34" s="521" t="s">
        <v>252</v>
      </c>
      <c r="E34" s="522"/>
      <c r="F34" s="521"/>
      <c r="G34" s="522"/>
      <c r="H34" s="523"/>
      <c r="I34" s="523">
        <f>SUM(I10:I33)</f>
        <v>134100</v>
      </c>
      <c r="J34" s="524"/>
      <c r="L34" s="526">
        <v>212000</v>
      </c>
    </row>
    <row r="35" spans="2:12" ht="21" customHeight="1">
      <c r="B35" s="513"/>
      <c r="C35" s="513"/>
      <c r="D35" s="513"/>
      <c r="E35" s="513"/>
      <c r="F35" s="513"/>
      <c r="G35" s="513"/>
      <c r="H35" s="527"/>
      <c r="I35" s="527"/>
      <c r="J35" s="513"/>
      <c r="L35" s="502">
        <f>L34/12000</f>
        <v>17.666666666666668</v>
      </c>
    </row>
    <row r="36" spans="2:12" ht="21" customHeight="1">
      <c r="B36" s="513"/>
      <c r="C36" s="513"/>
      <c r="D36" s="513"/>
      <c r="E36" s="513"/>
      <c r="F36" s="513"/>
      <c r="G36" s="513"/>
      <c r="H36" s="527"/>
      <c r="I36" s="527"/>
      <c r="J36" s="513"/>
    </row>
    <row r="37" spans="2:12" ht="21" customHeight="1">
      <c r="B37" s="513"/>
      <c r="C37" s="513"/>
      <c r="D37" s="513"/>
      <c r="E37" s="513"/>
      <c r="F37" s="513"/>
      <c r="G37" s="513"/>
      <c r="H37" s="527"/>
      <c r="I37" s="527"/>
      <c r="J37" s="513"/>
    </row>
    <row r="38" spans="2:12" ht="21" customHeight="1">
      <c r="B38" s="513"/>
      <c r="C38" s="513"/>
      <c r="D38" s="513"/>
      <c r="E38" s="513"/>
      <c r="F38" s="513"/>
      <c r="G38" s="513"/>
      <c r="H38" s="527"/>
      <c r="I38" s="527"/>
      <c r="J38" s="513"/>
    </row>
    <row r="39" spans="2:12" ht="21" customHeight="1">
      <c r="B39" s="513"/>
      <c r="C39" s="513"/>
      <c r="D39" s="513"/>
      <c r="E39" s="513"/>
      <c r="F39" s="513"/>
      <c r="G39" s="513"/>
      <c r="H39" s="527"/>
      <c r="I39" s="527"/>
      <c r="J39" s="513"/>
    </row>
    <row r="40" spans="2:12" ht="21" customHeight="1">
      <c r="B40" s="513"/>
      <c r="C40" s="513"/>
      <c r="D40" s="513"/>
      <c r="E40" s="513"/>
      <c r="F40" s="513"/>
      <c r="G40" s="513"/>
      <c r="H40" s="527"/>
      <c r="I40" s="527"/>
      <c r="J40" s="513"/>
    </row>
    <row r="41" spans="2:12" ht="21" customHeight="1">
      <c r="B41" s="513"/>
      <c r="C41" s="513"/>
      <c r="D41" s="513"/>
      <c r="E41" s="513"/>
      <c r="F41" s="513"/>
      <c r="G41" s="513"/>
      <c r="H41" s="527"/>
      <c r="I41" s="527"/>
      <c r="J41" s="513"/>
    </row>
    <row r="42" spans="2:12" ht="21" customHeight="1">
      <c r="B42" s="513"/>
      <c r="C42" s="513"/>
      <c r="D42" s="513"/>
      <c r="E42" s="513"/>
      <c r="F42" s="513"/>
      <c r="G42" s="513"/>
      <c r="H42" s="527"/>
      <c r="I42" s="527"/>
      <c r="J42" s="513"/>
    </row>
    <row r="43" spans="2:12" ht="21" customHeight="1">
      <c r="B43" s="513"/>
      <c r="C43" s="513"/>
      <c r="D43" s="513"/>
      <c r="E43" s="513"/>
      <c r="F43" s="513"/>
      <c r="G43" s="513"/>
      <c r="H43" s="527"/>
      <c r="I43" s="527"/>
      <c r="J43" s="513"/>
    </row>
    <row r="44" spans="2:12" ht="21" customHeight="1">
      <c r="B44" s="513"/>
      <c r="C44" s="513"/>
      <c r="D44" s="513"/>
      <c r="E44" s="513"/>
      <c r="F44" s="513"/>
      <c r="G44" s="513"/>
      <c r="H44" s="527"/>
      <c r="I44" s="527"/>
      <c r="J44" s="513"/>
    </row>
    <row r="45" spans="2:12" ht="21" customHeight="1">
      <c r="B45" s="513"/>
      <c r="C45" s="513"/>
      <c r="D45" s="513"/>
      <c r="E45" s="513"/>
      <c r="F45" s="513"/>
      <c r="G45" s="513"/>
      <c r="H45" s="527"/>
      <c r="I45" s="527"/>
      <c r="J45" s="513"/>
    </row>
    <row r="46" spans="2:12" ht="21" customHeight="1">
      <c r="B46" s="513"/>
      <c r="C46" s="513"/>
      <c r="D46" s="513"/>
      <c r="E46" s="513"/>
      <c r="F46" s="513"/>
      <c r="G46" s="513"/>
      <c r="H46" s="527"/>
      <c r="I46" s="527"/>
      <c r="J46" s="513"/>
    </row>
    <row r="47" spans="2:12" ht="21" customHeight="1">
      <c r="B47" s="513"/>
      <c r="C47" s="513"/>
      <c r="D47" s="513"/>
      <c r="E47" s="513"/>
      <c r="F47" s="513"/>
      <c r="G47" s="513"/>
      <c r="H47" s="527"/>
      <c r="I47" s="527"/>
      <c r="J47" s="513"/>
    </row>
    <row r="48" spans="2:12" ht="21" customHeight="1">
      <c r="B48" s="513"/>
      <c r="C48" s="513"/>
      <c r="D48" s="513"/>
      <c r="E48" s="513"/>
      <c r="F48" s="513"/>
      <c r="G48" s="513"/>
      <c r="H48" s="527"/>
      <c r="I48" s="527"/>
      <c r="J48" s="513"/>
    </row>
    <row r="49" spans="2:10" ht="21" customHeight="1">
      <c r="B49" s="513"/>
      <c r="C49" s="513"/>
      <c r="D49" s="513"/>
      <c r="E49" s="513"/>
      <c r="F49" s="513"/>
      <c r="G49" s="513"/>
      <c r="H49" s="527"/>
      <c r="I49" s="527"/>
      <c r="J49" s="513"/>
    </row>
    <row r="50" spans="2:10" ht="21" customHeight="1">
      <c r="B50" s="513"/>
      <c r="C50" s="513"/>
      <c r="D50" s="513"/>
      <c r="E50" s="513"/>
      <c r="F50" s="513"/>
      <c r="G50" s="513"/>
      <c r="H50" s="527"/>
      <c r="I50" s="527"/>
      <c r="J50" s="513"/>
    </row>
    <row r="51" spans="2:10" ht="21" customHeight="1">
      <c r="B51" s="513"/>
      <c r="C51" s="513"/>
      <c r="D51" s="513"/>
      <c r="E51" s="513"/>
      <c r="F51" s="513"/>
      <c r="G51" s="513"/>
      <c r="H51" s="527"/>
      <c r="I51" s="527"/>
      <c r="J51" s="513"/>
    </row>
    <row r="52" spans="2:10" ht="21" customHeight="1">
      <c r="B52" s="513"/>
      <c r="C52" s="513"/>
      <c r="D52" s="513"/>
      <c r="E52" s="513"/>
      <c r="F52" s="513"/>
      <c r="G52" s="513"/>
      <c r="H52" s="527"/>
      <c r="I52" s="527"/>
      <c r="J52" s="513"/>
    </row>
    <row r="53" spans="2:10" ht="21" customHeight="1">
      <c r="B53" s="513"/>
      <c r="C53" s="513"/>
      <c r="D53" s="513"/>
      <c r="E53" s="513"/>
      <c r="F53" s="513"/>
      <c r="G53" s="513"/>
      <c r="H53" s="527"/>
      <c r="I53" s="527"/>
      <c r="J53" s="513"/>
    </row>
    <row r="54" spans="2:10" ht="21" customHeight="1">
      <c r="B54" s="513"/>
      <c r="C54" s="513"/>
      <c r="D54" s="513"/>
      <c r="E54" s="513"/>
      <c r="F54" s="513"/>
      <c r="G54" s="513"/>
      <c r="H54" s="527"/>
      <c r="I54" s="527"/>
      <c r="J54" s="513"/>
    </row>
    <row r="55" spans="2:10" ht="21" customHeight="1">
      <c r="B55" s="513"/>
      <c r="C55" s="513"/>
      <c r="D55" s="513"/>
      <c r="E55" s="513"/>
      <c r="F55" s="513"/>
      <c r="G55" s="513"/>
      <c r="H55" s="527"/>
      <c r="I55" s="527"/>
      <c r="J55" s="513"/>
    </row>
    <row r="56" spans="2:10" ht="21" customHeight="1">
      <c r="B56" s="513"/>
      <c r="C56" s="513"/>
      <c r="D56" s="513"/>
      <c r="E56" s="513"/>
      <c r="F56" s="513"/>
      <c r="G56" s="513"/>
      <c r="H56" s="527"/>
      <c r="I56" s="527"/>
      <c r="J56" s="513"/>
    </row>
    <row r="57" spans="2:10" ht="21" customHeight="1">
      <c r="B57" s="513"/>
      <c r="C57" s="513"/>
      <c r="D57" s="513"/>
      <c r="E57" s="513"/>
      <c r="F57" s="513"/>
      <c r="G57" s="513"/>
      <c r="H57" s="527"/>
      <c r="I57" s="527"/>
      <c r="J57" s="513"/>
    </row>
    <row r="58" spans="2:10" ht="21" customHeight="1">
      <c r="B58" s="513"/>
      <c r="C58" s="513"/>
      <c r="D58" s="513"/>
      <c r="E58" s="513"/>
      <c r="F58" s="513"/>
      <c r="G58" s="513"/>
      <c r="H58" s="527"/>
      <c r="I58" s="527"/>
      <c r="J58" s="513"/>
    </row>
    <row r="59" spans="2:10" ht="21" customHeight="1">
      <c r="B59" s="513"/>
      <c r="C59" s="513"/>
      <c r="D59" s="513"/>
      <c r="E59" s="513"/>
      <c r="F59" s="513"/>
      <c r="G59" s="513"/>
      <c r="H59" s="527"/>
      <c r="I59" s="527"/>
      <c r="J59" s="513"/>
    </row>
    <row r="60" spans="2:10" ht="21" customHeight="1">
      <c r="B60" s="513"/>
      <c r="C60" s="513"/>
      <c r="D60" s="513"/>
      <c r="E60" s="513"/>
      <c r="F60" s="513"/>
      <c r="G60" s="513"/>
      <c r="H60" s="527"/>
      <c r="I60" s="527"/>
      <c r="J60" s="513"/>
    </row>
    <row r="61" spans="2:10" ht="21" customHeight="1">
      <c r="B61" s="513"/>
      <c r="C61" s="513"/>
      <c r="D61" s="513"/>
      <c r="E61" s="513"/>
      <c r="F61" s="513"/>
      <c r="G61" s="513"/>
      <c r="H61" s="527"/>
      <c r="I61" s="527"/>
      <c r="J61" s="513"/>
    </row>
    <row r="62" spans="2:10" ht="21" customHeight="1">
      <c r="B62" s="513"/>
      <c r="C62" s="513"/>
      <c r="D62" s="513"/>
      <c r="E62" s="513"/>
      <c r="F62" s="513"/>
      <c r="G62" s="513"/>
      <c r="H62" s="527"/>
      <c r="I62" s="527"/>
      <c r="J62" s="513"/>
    </row>
    <row r="63" spans="2:10" ht="21" customHeight="1">
      <c r="B63" s="513"/>
      <c r="C63" s="513"/>
      <c r="D63" s="513"/>
      <c r="E63" s="513"/>
      <c r="F63" s="513"/>
      <c r="G63" s="513"/>
      <c r="H63" s="527"/>
      <c r="I63" s="527"/>
      <c r="J63" s="513"/>
    </row>
    <row r="64" spans="2:10" ht="21" customHeight="1">
      <c r="B64" s="513"/>
      <c r="C64" s="513"/>
      <c r="D64" s="513"/>
      <c r="E64" s="513"/>
      <c r="F64" s="513"/>
      <c r="G64" s="513"/>
      <c r="H64" s="527"/>
      <c r="I64" s="527"/>
      <c r="J64" s="513"/>
    </row>
    <row r="65" spans="2:10" ht="21" customHeight="1">
      <c r="B65" s="513"/>
      <c r="C65" s="513"/>
      <c r="D65" s="513"/>
      <c r="E65" s="513"/>
      <c r="F65" s="513"/>
      <c r="G65" s="513"/>
      <c r="H65" s="527"/>
      <c r="I65" s="527"/>
      <c r="J65" s="513"/>
    </row>
    <row r="66" spans="2:10" ht="21" customHeight="1">
      <c r="B66" s="513"/>
      <c r="C66" s="513"/>
      <c r="D66" s="513"/>
      <c r="E66" s="513"/>
      <c r="F66" s="513"/>
      <c r="G66" s="513"/>
      <c r="H66" s="527"/>
      <c r="I66" s="527"/>
      <c r="J66" s="513"/>
    </row>
    <row r="67" spans="2:10" ht="21" customHeight="1">
      <c r="B67" s="513"/>
      <c r="C67" s="513"/>
      <c r="D67" s="513"/>
      <c r="E67" s="513"/>
      <c r="F67" s="513"/>
      <c r="G67" s="513"/>
      <c r="H67" s="527"/>
      <c r="I67" s="527"/>
      <c r="J67" s="513"/>
    </row>
    <row r="68" spans="2:10" ht="21" customHeight="1">
      <c r="B68" s="513"/>
      <c r="C68" s="513"/>
      <c r="D68" s="513"/>
      <c r="E68" s="513"/>
      <c r="F68" s="513"/>
      <c r="G68" s="513"/>
      <c r="H68" s="527"/>
      <c r="I68" s="527"/>
      <c r="J68" s="513"/>
    </row>
    <row r="69" spans="2:10" ht="21" customHeight="1">
      <c r="B69" s="513"/>
      <c r="C69" s="513"/>
      <c r="D69" s="513"/>
      <c r="E69" s="513"/>
      <c r="F69" s="513"/>
      <c r="G69" s="513"/>
      <c r="H69" s="527"/>
      <c r="I69" s="527"/>
      <c r="J69" s="513"/>
    </row>
    <row r="70" spans="2:10" ht="21" customHeight="1">
      <c r="B70" s="513"/>
      <c r="C70" s="513"/>
      <c r="D70" s="513"/>
      <c r="E70" s="513"/>
      <c r="F70" s="513"/>
      <c r="G70" s="513"/>
      <c r="H70" s="527"/>
      <c r="I70" s="527"/>
      <c r="J70" s="513"/>
    </row>
    <row r="71" spans="2:10" ht="21" customHeight="1">
      <c r="B71" s="513"/>
      <c r="C71" s="513"/>
      <c r="D71" s="513"/>
      <c r="E71" s="513"/>
      <c r="F71" s="513"/>
      <c r="G71" s="513"/>
      <c r="H71" s="527"/>
      <c r="I71" s="527"/>
      <c r="J71" s="513"/>
    </row>
    <row r="72" spans="2:10" ht="21" customHeight="1">
      <c r="B72" s="513"/>
      <c r="C72" s="513"/>
      <c r="D72" s="513"/>
      <c r="E72" s="513"/>
      <c r="F72" s="513"/>
      <c r="G72" s="513"/>
      <c r="H72" s="527"/>
      <c r="I72" s="527"/>
      <c r="J72" s="513"/>
    </row>
    <row r="73" spans="2:10" ht="21" customHeight="1">
      <c r="B73" s="513"/>
      <c r="C73" s="513"/>
      <c r="D73" s="513"/>
      <c r="E73" s="513"/>
      <c r="F73" s="513"/>
      <c r="G73" s="513"/>
      <c r="H73" s="527"/>
      <c r="I73" s="527"/>
      <c r="J73" s="513"/>
    </row>
    <row r="74" spans="2:10" ht="21" customHeight="1">
      <c r="B74" s="513"/>
      <c r="C74" s="513"/>
      <c r="D74" s="513"/>
      <c r="E74" s="513"/>
      <c r="F74" s="513"/>
      <c r="G74" s="513"/>
      <c r="H74" s="527"/>
      <c r="I74" s="527"/>
      <c r="J74" s="513"/>
    </row>
    <row r="75" spans="2:10" ht="21" customHeight="1">
      <c r="B75" s="513"/>
      <c r="C75" s="513"/>
      <c r="D75" s="513"/>
      <c r="E75" s="513"/>
      <c r="F75" s="513"/>
      <c r="G75" s="513"/>
      <c r="H75" s="527"/>
      <c r="I75" s="527"/>
      <c r="J75" s="513"/>
    </row>
    <row r="76" spans="2:10" ht="21" customHeight="1">
      <c r="B76" s="513"/>
      <c r="C76" s="513"/>
      <c r="D76" s="513"/>
      <c r="E76" s="513"/>
      <c r="F76" s="513"/>
      <c r="G76" s="513"/>
      <c r="H76" s="527"/>
      <c r="I76" s="527"/>
      <c r="J76" s="513"/>
    </row>
    <row r="77" spans="2:10" ht="21" customHeight="1">
      <c r="B77" s="513"/>
      <c r="C77" s="513"/>
      <c r="D77" s="513"/>
      <c r="E77" s="513"/>
      <c r="F77" s="513"/>
      <c r="G77" s="513"/>
      <c r="H77" s="527"/>
      <c r="I77" s="527"/>
      <c r="J77" s="513"/>
    </row>
    <row r="78" spans="2:10" ht="21" customHeight="1">
      <c r="B78" s="513"/>
      <c r="C78" s="513"/>
      <c r="D78" s="513"/>
      <c r="E78" s="513"/>
      <c r="F78" s="513"/>
      <c r="G78" s="513"/>
      <c r="H78" s="527"/>
      <c r="I78" s="527"/>
      <c r="J78" s="513"/>
    </row>
    <row r="79" spans="2:10" ht="21" customHeight="1">
      <c r="B79" s="513"/>
      <c r="C79" s="513"/>
      <c r="D79" s="513"/>
      <c r="E79" s="513"/>
      <c r="F79" s="513"/>
      <c r="G79" s="513"/>
      <c r="H79" s="527"/>
      <c r="I79" s="527"/>
      <c r="J79" s="513"/>
    </row>
    <row r="80" spans="2:10" ht="21" customHeight="1">
      <c r="B80" s="513"/>
      <c r="C80" s="513"/>
      <c r="D80" s="513"/>
      <c r="E80" s="513"/>
      <c r="F80" s="513"/>
      <c r="G80" s="513"/>
      <c r="H80" s="527"/>
      <c r="I80" s="527"/>
      <c r="J80" s="513"/>
    </row>
    <row r="81" spans="2:10" ht="21" customHeight="1">
      <c r="B81" s="513"/>
      <c r="C81" s="513"/>
      <c r="D81" s="513"/>
      <c r="E81" s="513"/>
      <c r="F81" s="513"/>
      <c r="G81" s="513"/>
      <c r="H81" s="527"/>
      <c r="I81" s="527"/>
      <c r="J81" s="513"/>
    </row>
    <row r="82" spans="2:10" ht="21" customHeight="1">
      <c r="B82" s="513"/>
      <c r="C82" s="513"/>
      <c r="D82" s="513"/>
      <c r="E82" s="513"/>
      <c r="F82" s="513"/>
      <c r="G82" s="513"/>
      <c r="H82" s="527"/>
      <c r="I82" s="527"/>
      <c r="J82" s="513"/>
    </row>
    <row r="83" spans="2:10" ht="21" customHeight="1">
      <c r="B83" s="513"/>
      <c r="C83" s="513"/>
      <c r="D83" s="513"/>
      <c r="E83" s="513"/>
      <c r="F83" s="513"/>
      <c r="G83" s="513"/>
      <c r="H83" s="527"/>
      <c r="I83" s="527"/>
      <c r="J83" s="513"/>
    </row>
    <row r="84" spans="2:10" ht="21" customHeight="1">
      <c r="B84" s="513"/>
      <c r="C84" s="513"/>
      <c r="D84" s="513"/>
      <c r="E84" s="513"/>
      <c r="F84" s="513"/>
      <c r="G84" s="513"/>
      <c r="H84" s="527"/>
      <c r="I84" s="527"/>
      <c r="J84" s="513"/>
    </row>
    <row r="85" spans="2:10" ht="21" customHeight="1">
      <c r="B85" s="513"/>
      <c r="C85" s="513"/>
      <c r="D85" s="513"/>
      <c r="E85" s="513"/>
      <c r="F85" s="513"/>
      <c r="G85" s="513"/>
      <c r="H85" s="527"/>
      <c r="I85" s="527"/>
      <c r="J85" s="513"/>
    </row>
    <row r="86" spans="2:10" ht="21" customHeight="1">
      <c r="B86" s="513"/>
      <c r="C86" s="513"/>
      <c r="D86" s="513"/>
      <c r="E86" s="513"/>
      <c r="F86" s="513"/>
      <c r="G86" s="513"/>
      <c r="H86" s="527"/>
      <c r="I86" s="527"/>
      <c r="J86" s="513"/>
    </row>
    <row r="87" spans="2:10" ht="21" customHeight="1">
      <c r="B87" s="513"/>
      <c r="C87" s="513"/>
      <c r="D87" s="513"/>
      <c r="E87" s="513"/>
      <c r="F87" s="513"/>
      <c r="G87" s="513"/>
      <c r="H87" s="527"/>
      <c r="I87" s="527"/>
      <c r="J87" s="513"/>
    </row>
    <row r="88" spans="2:10" ht="21" customHeight="1">
      <c r="B88" s="513"/>
      <c r="C88" s="513"/>
      <c r="D88" s="513"/>
      <c r="E88" s="513"/>
      <c r="F88" s="513"/>
      <c r="G88" s="513"/>
      <c r="H88" s="527"/>
      <c r="I88" s="527"/>
      <c r="J88" s="513"/>
    </row>
    <row r="89" spans="2:10" ht="21" customHeight="1">
      <c r="B89" s="513"/>
      <c r="C89" s="513"/>
      <c r="D89" s="513"/>
      <c r="E89" s="513"/>
      <c r="F89" s="513"/>
      <c r="G89" s="513"/>
      <c r="H89" s="527"/>
      <c r="I89" s="527"/>
      <c r="J89" s="513"/>
    </row>
    <row r="90" spans="2:10" ht="21" customHeight="1">
      <c r="B90" s="513"/>
      <c r="C90" s="513"/>
      <c r="D90" s="513"/>
      <c r="E90" s="513"/>
      <c r="F90" s="513"/>
      <c r="G90" s="513"/>
      <c r="H90" s="527"/>
      <c r="I90" s="527"/>
      <c r="J90" s="513"/>
    </row>
    <row r="91" spans="2:10" ht="21" customHeight="1">
      <c r="B91" s="513"/>
      <c r="C91" s="513"/>
      <c r="D91" s="513"/>
      <c r="E91" s="513"/>
      <c r="F91" s="513"/>
      <c r="G91" s="513"/>
      <c r="H91" s="527"/>
      <c r="I91" s="527"/>
      <c r="J91" s="513"/>
    </row>
    <row r="92" spans="2:10" ht="21" customHeight="1">
      <c r="B92" s="513"/>
      <c r="C92" s="513"/>
      <c r="D92" s="513"/>
      <c r="E92" s="513"/>
      <c r="F92" s="513"/>
      <c r="G92" s="513"/>
      <c r="H92" s="527"/>
      <c r="I92" s="527"/>
      <c r="J92" s="513"/>
    </row>
    <row r="93" spans="2:10" ht="21" customHeight="1">
      <c r="B93" s="513"/>
      <c r="C93" s="513"/>
      <c r="D93" s="513"/>
      <c r="E93" s="513"/>
      <c r="F93" s="513"/>
      <c r="G93" s="513"/>
      <c r="H93" s="527"/>
      <c r="I93" s="527"/>
      <c r="J93" s="513"/>
    </row>
    <row r="94" spans="2:10" ht="21" customHeight="1">
      <c r="B94" s="513"/>
      <c r="C94" s="513"/>
      <c r="D94" s="513"/>
      <c r="E94" s="513"/>
      <c r="F94" s="513"/>
      <c r="G94" s="513"/>
      <c r="H94" s="527"/>
      <c r="I94" s="527"/>
      <c r="J94" s="513"/>
    </row>
    <row r="95" spans="2:10" ht="21" customHeight="1">
      <c r="B95" s="513"/>
      <c r="C95" s="513"/>
      <c r="D95" s="513"/>
      <c r="E95" s="513"/>
      <c r="F95" s="513"/>
      <c r="G95" s="513"/>
      <c r="H95" s="527"/>
      <c r="I95" s="527"/>
      <c r="J95" s="513"/>
    </row>
    <row r="96" spans="2:10" ht="21" customHeight="1">
      <c r="B96" s="513"/>
      <c r="C96" s="513"/>
      <c r="D96" s="513"/>
      <c r="E96" s="513"/>
      <c r="F96" s="513"/>
      <c r="G96" s="513"/>
      <c r="H96" s="527"/>
      <c r="I96" s="527"/>
      <c r="J96" s="513"/>
    </row>
    <row r="97" spans="2:10" ht="21" customHeight="1">
      <c r="B97" s="513"/>
      <c r="C97" s="513"/>
      <c r="D97" s="513"/>
      <c r="E97" s="513"/>
      <c r="F97" s="513"/>
      <c r="G97" s="513"/>
      <c r="H97" s="527"/>
      <c r="I97" s="527"/>
      <c r="J97" s="513"/>
    </row>
    <row r="98" spans="2:10" ht="21" customHeight="1">
      <c r="B98" s="513"/>
      <c r="C98" s="513"/>
      <c r="D98" s="513"/>
      <c r="E98" s="513"/>
      <c r="F98" s="513"/>
      <c r="G98" s="513"/>
      <c r="H98" s="527"/>
      <c r="I98" s="527"/>
      <c r="J98" s="513"/>
    </row>
    <row r="99" spans="2:10" ht="21" customHeight="1">
      <c r="B99" s="513"/>
      <c r="C99" s="513"/>
      <c r="D99" s="513"/>
      <c r="E99" s="513"/>
      <c r="F99" s="513"/>
      <c r="G99" s="513"/>
      <c r="H99" s="527"/>
      <c r="I99" s="527"/>
      <c r="J99" s="513"/>
    </row>
    <row r="100" spans="2:10" ht="21" customHeight="1">
      <c r="B100" s="513"/>
      <c r="C100" s="513"/>
      <c r="D100" s="513"/>
      <c r="E100" s="513"/>
      <c r="F100" s="513"/>
      <c r="G100" s="513"/>
      <c r="H100" s="527"/>
      <c r="I100" s="527"/>
      <c r="J100" s="513"/>
    </row>
    <row r="101" spans="2:10" ht="21" customHeight="1">
      <c r="B101" s="513"/>
      <c r="C101" s="513"/>
      <c r="D101" s="513"/>
      <c r="E101" s="513"/>
      <c r="F101" s="513"/>
      <c r="G101" s="513"/>
      <c r="H101" s="527"/>
      <c r="I101" s="527"/>
      <c r="J101" s="513"/>
    </row>
    <row r="102" spans="2:10" ht="21" customHeight="1">
      <c r="B102" s="513"/>
      <c r="C102" s="513"/>
      <c r="D102" s="513"/>
      <c r="E102" s="513"/>
      <c r="F102" s="513"/>
      <c r="G102" s="513"/>
      <c r="H102" s="527"/>
      <c r="I102" s="527"/>
      <c r="J102" s="513"/>
    </row>
    <row r="103" spans="2:10" ht="21" customHeight="1">
      <c r="B103" s="513"/>
      <c r="C103" s="513"/>
      <c r="D103" s="513"/>
      <c r="E103" s="513"/>
      <c r="F103" s="513"/>
      <c r="G103" s="513"/>
      <c r="H103" s="527"/>
      <c r="I103" s="527"/>
      <c r="J103" s="513"/>
    </row>
    <row r="104" spans="2:10" ht="21" customHeight="1">
      <c r="B104" s="513"/>
      <c r="C104" s="513"/>
      <c r="D104" s="513"/>
      <c r="E104" s="513"/>
      <c r="F104" s="513"/>
      <c r="G104" s="513"/>
      <c r="H104" s="527"/>
      <c r="I104" s="527"/>
      <c r="J104" s="513"/>
    </row>
    <row r="105" spans="2:10" ht="21" customHeight="1">
      <c r="B105" s="513"/>
      <c r="C105" s="513"/>
      <c r="D105" s="513"/>
      <c r="E105" s="513"/>
      <c r="F105" s="513"/>
      <c r="G105" s="513"/>
      <c r="H105" s="527"/>
      <c r="I105" s="527"/>
      <c r="J105" s="513"/>
    </row>
    <row r="106" spans="2:10" ht="21" customHeight="1">
      <c r="B106" s="513"/>
      <c r="C106" s="513"/>
      <c r="D106" s="513"/>
      <c r="E106" s="513"/>
      <c r="F106" s="513"/>
      <c r="G106" s="513"/>
      <c r="H106" s="527"/>
      <c r="I106" s="527"/>
      <c r="J106" s="513"/>
    </row>
    <row r="107" spans="2:10" ht="21" customHeight="1">
      <c r="B107" s="513"/>
      <c r="C107" s="513"/>
      <c r="D107" s="513"/>
      <c r="E107" s="513"/>
      <c r="F107" s="513"/>
      <c r="G107" s="513"/>
      <c r="H107" s="527"/>
      <c r="I107" s="527"/>
      <c r="J107" s="513"/>
    </row>
    <row r="108" spans="2:10" ht="21" customHeight="1">
      <c r="B108" s="513"/>
      <c r="C108" s="513"/>
      <c r="D108" s="513"/>
      <c r="E108" s="513"/>
      <c r="F108" s="513"/>
      <c r="G108" s="513"/>
      <c r="H108" s="527"/>
      <c r="I108" s="527"/>
      <c r="J108" s="513"/>
    </row>
    <row r="109" spans="2:10" ht="21" customHeight="1">
      <c r="B109" s="513"/>
      <c r="C109" s="513"/>
      <c r="D109" s="513"/>
      <c r="E109" s="513"/>
      <c r="F109" s="513"/>
      <c r="G109" s="513"/>
      <c r="H109" s="527"/>
      <c r="I109" s="527"/>
      <c r="J109" s="513"/>
    </row>
    <row r="110" spans="2:10" ht="21" customHeight="1">
      <c r="B110" s="513"/>
      <c r="C110" s="513"/>
      <c r="D110" s="513"/>
      <c r="E110" s="513"/>
      <c r="F110" s="513"/>
      <c r="G110" s="513"/>
      <c r="H110" s="527"/>
      <c r="I110" s="527"/>
      <c r="J110" s="513"/>
    </row>
    <row r="111" spans="2:10" ht="21" customHeight="1">
      <c r="B111" s="513"/>
      <c r="C111" s="513"/>
      <c r="D111" s="513"/>
      <c r="E111" s="513"/>
      <c r="F111" s="513"/>
      <c r="G111" s="513"/>
      <c r="H111" s="527"/>
      <c r="I111" s="527"/>
      <c r="J111" s="513"/>
    </row>
    <row r="112" spans="2:10" ht="21" customHeight="1">
      <c r="B112" s="513"/>
      <c r="C112" s="513"/>
      <c r="D112" s="513"/>
      <c r="E112" s="513"/>
      <c r="F112" s="513"/>
      <c r="G112" s="513"/>
      <c r="H112" s="527"/>
      <c r="I112" s="527"/>
      <c r="J112" s="513"/>
    </row>
    <row r="113" spans="2:10" ht="21" customHeight="1">
      <c r="B113" s="513"/>
      <c r="C113" s="513"/>
      <c r="D113" s="513"/>
      <c r="E113" s="513"/>
      <c r="F113" s="513"/>
      <c r="G113" s="513"/>
      <c r="H113" s="527"/>
      <c r="I113" s="527"/>
      <c r="J113" s="513"/>
    </row>
    <row r="114" spans="2:10" ht="21" customHeight="1">
      <c r="B114" s="513"/>
      <c r="C114" s="513"/>
      <c r="D114" s="513"/>
      <c r="E114" s="513"/>
      <c r="F114" s="513"/>
      <c r="G114" s="513"/>
      <c r="H114" s="527"/>
      <c r="I114" s="527"/>
      <c r="J114" s="513"/>
    </row>
    <row r="115" spans="2:10" ht="21" customHeight="1">
      <c r="B115" s="513"/>
      <c r="C115" s="513"/>
      <c r="D115" s="513"/>
      <c r="E115" s="513"/>
      <c r="F115" s="513"/>
      <c r="G115" s="513"/>
      <c r="H115" s="527"/>
      <c r="I115" s="527"/>
      <c r="J115" s="513"/>
    </row>
    <row r="116" spans="2:10" ht="21" customHeight="1">
      <c r="B116" s="513"/>
      <c r="C116" s="513"/>
      <c r="D116" s="513"/>
      <c r="E116" s="513"/>
      <c r="F116" s="513"/>
      <c r="G116" s="513"/>
      <c r="H116" s="527"/>
      <c r="I116" s="527"/>
      <c r="J116" s="513"/>
    </row>
    <row r="117" spans="2:10" ht="21" customHeight="1">
      <c r="B117" s="513"/>
      <c r="C117" s="513"/>
      <c r="D117" s="513"/>
      <c r="E117" s="513"/>
      <c r="F117" s="513"/>
      <c r="G117" s="513"/>
      <c r="H117" s="527"/>
      <c r="I117" s="527"/>
      <c r="J117" s="513"/>
    </row>
    <row r="118" spans="2:10" ht="21" customHeight="1">
      <c r="B118" s="513"/>
      <c r="C118" s="513"/>
      <c r="D118" s="513"/>
      <c r="E118" s="513"/>
      <c r="F118" s="513"/>
      <c r="G118" s="513"/>
      <c r="H118" s="527"/>
      <c r="I118" s="527"/>
      <c r="J118" s="513"/>
    </row>
    <row r="119" spans="2:10" ht="21" customHeight="1">
      <c r="B119" s="513"/>
      <c r="C119" s="513"/>
      <c r="D119" s="513"/>
      <c r="E119" s="513"/>
      <c r="F119" s="513"/>
      <c r="G119" s="513"/>
      <c r="H119" s="527"/>
      <c r="I119" s="527"/>
      <c r="J119" s="513"/>
    </row>
    <row r="120" spans="2:10" ht="21" customHeight="1">
      <c r="B120" s="513"/>
      <c r="C120" s="513"/>
      <c r="D120" s="513"/>
      <c r="E120" s="513"/>
      <c r="F120" s="513"/>
      <c r="G120" s="513"/>
      <c r="H120" s="527"/>
      <c r="I120" s="527"/>
      <c r="J120" s="513"/>
    </row>
    <row r="121" spans="2:10" ht="21" customHeight="1">
      <c r="B121" s="513"/>
      <c r="C121" s="513"/>
      <c r="D121" s="513"/>
      <c r="E121" s="513"/>
      <c r="F121" s="513"/>
      <c r="G121" s="513"/>
      <c r="H121" s="527"/>
      <c r="I121" s="527"/>
      <c r="J121" s="513"/>
    </row>
    <row r="122" spans="2:10" ht="21" customHeight="1">
      <c r="B122" s="513"/>
      <c r="C122" s="513"/>
      <c r="D122" s="513"/>
      <c r="E122" s="513"/>
      <c r="F122" s="513"/>
      <c r="G122" s="513"/>
      <c r="H122" s="527"/>
      <c r="I122" s="527"/>
      <c r="J122" s="513"/>
    </row>
    <row r="123" spans="2:10" ht="21" customHeight="1">
      <c r="B123" s="513"/>
      <c r="C123" s="513"/>
      <c r="D123" s="513"/>
      <c r="E123" s="513"/>
      <c r="F123" s="513"/>
      <c r="G123" s="513"/>
      <c r="H123" s="527"/>
      <c r="I123" s="527"/>
      <c r="J123" s="513"/>
    </row>
    <row r="124" spans="2:10" ht="21" customHeight="1">
      <c r="B124" s="513"/>
      <c r="C124" s="513"/>
      <c r="D124" s="513"/>
      <c r="E124" s="513"/>
      <c r="F124" s="513"/>
      <c r="G124" s="513"/>
      <c r="H124" s="527"/>
      <c r="I124" s="527"/>
      <c r="J124" s="513"/>
    </row>
    <row r="125" spans="2:10" ht="21" customHeight="1">
      <c r="B125" s="513"/>
      <c r="C125" s="513"/>
      <c r="D125" s="513"/>
      <c r="E125" s="513"/>
      <c r="F125" s="513"/>
      <c r="G125" s="513"/>
      <c r="H125" s="527"/>
      <c r="I125" s="527"/>
      <c r="J125" s="513"/>
    </row>
    <row r="126" spans="2:10" ht="21" customHeight="1">
      <c r="B126" s="513"/>
      <c r="C126" s="513"/>
      <c r="D126" s="513"/>
      <c r="E126" s="513"/>
      <c r="F126" s="513"/>
      <c r="G126" s="513"/>
      <c r="H126" s="527"/>
      <c r="I126" s="527"/>
      <c r="J126" s="513"/>
    </row>
    <row r="127" spans="2:10" ht="21" customHeight="1">
      <c r="B127" s="513"/>
      <c r="C127" s="513"/>
      <c r="D127" s="513"/>
      <c r="E127" s="513"/>
      <c r="F127" s="513"/>
      <c r="G127" s="513"/>
      <c r="H127" s="527"/>
      <c r="I127" s="527"/>
      <c r="J127" s="513"/>
    </row>
    <row r="128" spans="2:10" ht="21" customHeight="1">
      <c r="B128" s="513"/>
      <c r="C128" s="513"/>
      <c r="D128" s="513"/>
      <c r="E128" s="513"/>
      <c r="F128" s="513"/>
      <c r="G128" s="513"/>
      <c r="H128" s="527"/>
      <c r="I128" s="527"/>
      <c r="J128" s="513"/>
    </row>
    <row r="129" spans="2:10" ht="21" customHeight="1">
      <c r="B129" s="513"/>
      <c r="C129" s="513"/>
      <c r="D129" s="513"/>
      <c r="E129" s="513"/>
      <c r="F129" s="513"/>
      <c r="G129" s="513"/>
      <c r="H129" s="527"/>
      <c r="I129" s="527"/>
      <c r="J129" s="513"/>
    </row>
    <row r="130" spans="2:10" ht="21" customHeight="1">
      <c r="B130" s="513"/>
      <c r="C130" s="513"/>
      <c r="D130" s="513"/>
      <c r="E130" s="513"/>
      <c r="F130" s="513"/>
      <c r="G130" s="513"/>
      <c r="H130" s="527"/>
      <c r="I130" s="527"/>
      <c r="J130" s="513"/>
    </row>
    <row r="131" spans="2:10" ht="21" customHeight="1">
      <c r="B131" s="513"/>
      <c r="C131" s="513"/>
      <c r="D131" s="513"/>
      <c r="E131" s="513"/>
      <c r="F131" s="513"/>
      <c r="G131" s="513"/>
      <c r="H131" s="527"/>
      <c r="I131" s="527"/>
      <c r="J131" s="513"/>
    </row>
    <row r="132" spans="2:10" ht="21" customHeight="1">
      <c r="B132" s="513"/>
      <c r="C132" s="513"/>
      <c r="D132" s="513"/>
      <c r="E132" s="513"/>
      <c r="F132" s="513"/>
      <c r="G132" s="513"/>
      <c r="H132" s="527"/>
      <c r="I132" s="527"/>
      <c r="J132" s="513"/>
    </row>
    <row r="133" spans="2:10" ht="21" customHeight="1">
      <c r="B133" s="513"/>
      <c r="C133" s="513"/>
      <c r="D133" s="513"/>
      <c r="E133" s="513"/>
      <c r="F133" s="513"/>
      <c r="G133" s="513"/>
      <c r="H133" s="527"/>
      <c r="I133" s="527"/>
      <c r="J133" s="513"/>
    </row>
    <row r="134" spans="2:10" ht="21" customHeight="1">
      <c r="B134" s="513"/>
      <c r="C134" s="513"/>
      <c r="D134" s="513"/>
      <c r="E134" s="513"/>
      <c r="F134" s="513"/>
      <c r="G134" s="513"/>
      <c r="H134" s="527"/>
      <c r="I134" s="527"/>
      <c r="J134" s="513"/>
    </row>
    <row r="135" spans="2:10" ht="21" customHeight="1">
      <c r="B135" s="513"/>
      <c r="C135" s="513"/>
      <c r="D135" s="513"/>
      <c r="E135" s="513"/>
      <c r="F135" s="513"/>
      <c r="G135" s="513"/>
      <c r="H135" s="527"/>
      <c r="I135" s="527"/>
      <c r="J135" s="513"/>
    </row>
    <row r="136" spans="2:10" ht="21" customHeight="1">
      <c r="B136" s="513"/>
      <c r="C136" s="513"/>
      <c r="D136" s="513"/>
      <c r="E136" s="513"/>
      <c r="F136" s="513"/>
      <c r="G136" s="513"/>
      <c r="H136" s="527"/>
      <c r="I136" s="527"/>
      <c r="J136" s="513"/>
    </row>
    <row r="137" spans="2:10" ht="21" customHeight="1">
      <c r="B137" s="513"/>
      <c r="C137" s="513"/>
      <c r="D137" s="513"/>
      <c r="E137" s="513"/>
      <c r="F137" s="513"/>
      <c r="G137" s="513"/>
      <c r="H137" s="527"/>
      <c r="I137" s="527"/>
      <c r="J137" s="513"/>
    </row>
    <row r="138" spans="2:10" ht="21" customHeight="1">
      <c r="B138" s="513"/>
      <c r="C138" s="513"/>
      <c r="D138" s="513"/>
      <c r="E138" s="513"/>
      <c r="F138" s="513"/>
      <c r="G138" s="513"/>
      <c r="H138" s="527"/>
      <c r="I138" s="527"/>
      <c r="J138" s="513"/>
    </row>
    <row r="139" spans="2:10" ht="21" customHeight="1">
      <c r="B139" s="513"/>
      <c r="C139" s="513"/>
      <c r="D139" s="513"/>
      <c r="E139" s="513"/>
      <c r="F139" s="513"/>
      <c r="G139" s="513"/>
      <c r="H139" s="527"/>
      <c r="I139" s="527"/>
      <c r="J139" s="513"/>
    </row>
    <row r="140" spans="2:10" ht="21" customHeight="1">
      <c r="B140" s="513"/>
      <c r="C140" s="513"/>
      <c r="D140" s="513"/>
      <c r="E140" s="513"/>
      <c r="F140" s="513"/>
      <c r="G140" s="513"/>
      <c r="H140" s="527"/>
      <c r="I140" s="527"/>
      <c r="J140" s="513"/>
    </row>
    <row r="141" spans="2:10" ht="21" customHeight="1">
      <c r="B141" s="513"/>
      <c r="C141" s="513"/>
      <c r="D141" s="513"/>
      <c r="E141" s="513"/>
      <c r="F141" s="513"/>
      <c r="G141" s="513"/>
      <c r="H141" s="527"/>
      <c r="I141" s="527"/>
      <c r="J141" s="513"/>
    </row>
    <row r="142" spans="2:10" ht="21" customHeight="1">
      <c r="B142" s="513"/>
      <c r="C142" s="513"/>
      <c r="D142" s="513"/>
      <c r="E142" s="513"/>
      <c r="F142" s="513"/>
      <c r="G142" s="513"/>
      <c r="H142" s="527"/>
      <c r="I142" s="527"/>
      <c r="J142" s="513"/>
    </row>
    <row r="143" spans="2:10" ht="21" customHeight="1">
      <c r="B143" s="513"/>
      <c r="C143" s="513"/>
      <c r="D143" s="513"/>
      <c r="E143" s="513"/>
      <c r="F143" s="513"/>
      <c r="G143" s="513"/>
      <c r="H143" s="527"/>
      <c r="I143" s="527"/>
      <c r="J143" s="513"/>
    </row>
    <row r="144" spans="2:10" ht="21" customHeight="1">
      <c r="B144" s="513"/>
      <c r="C144" s="513"/>
      <c r="D144" s="513"/>
      <c r="E144" s="513"/>
      <c r="F144" s="513"/>
      <c r="G144" s="513"/>
      <c r="H144" s="527"/>
      <c r="I144" s="527"/>
      <c r="J144" s="513"/>
    </row>
  </sheetData>
  <phoneticPr fontId="2"/>
  <pageMargins left="0.34" right="0.36" top="0.43" bottom="0.49" header="0.27" footer="0.35"/>
  <pageSetup paperSize="9" orientation="portrait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44"/>
  <sheetViews>
    <sheetView showGridLines="0" topLeftCell="A7" workbookViewId="0">
      <selection activeCell="I37" sqref="I37"/>
    </sheetView>
  </sheetViews>
  <sheetFormatPr defaultRowHeight="21" customHeight="1"/>
  <cols>
    <col min="1" max="1" width="1.875" style="502" customWidth="1"/>
    <col min="2" max="2" width="3.125" style="502" customWidth="1"/>
    <col min="3" max="3" width="6.375" style="502" customWidth="1"/>
    <col min="4" max="4" width="16.75" style="502" customWidth="1"/>
    <col min="5" max="5" width="12.625" style="502" customWidth="1"/>
    <col min="6" max="6" width="7.125" style="502" customWidth="1"/>
    <col min="7" max="7" width="2.875" style="502" customWidth="1"/>
    <col min="8" max="8" width="10.375" style="507" customWidth="1"/>
    <col min="9" max="9" width="14.625" style="507" customWidth="1"/>
    <col min="10" max="10" width="22.625" style="502" customWidth="1"/>
    <col min="11" max="256" width="9" style="502"/>
    <col min="257" max="257" width="1.875" style="502" customWidth="1"/>
    <col min="258" max="258" width="3.125" style="502" customWidth="1"/>
    <col min="259" max="259" width="6.375" style="502" customWidth="1"/>
    <col min="260" max="260" width="16.75" style="502" customWidth="1"/>
    <col min="261" max="261" width="12.625" style="502" customWidth="1"/>
    <col min="262" max="262" width="7.125" style="502" customWidth="1"/>
    <col min="263" max="263" width="2.875" style="502" customWidth="1"/>
    <col min="264" max="264" width="10.375" style="502" customWidth="1"/>
    <col min="265" max="265" width="14.625" style="502" customWidth="1"/>
    <col min="266" max="266" width="22.625" style="502" customWidth="1"/>
    <col min="267" max="512" width="9" style="502"/>
    <col min="513" max="513" width="1.875" style="502" customWidth="1"/>
    <col min="514" max="514" width="3.125" style="502" customWidth="1"/>
    <col min="515" max="515" width="6.375" style="502" customWidth="1"/>
    <col min="516" max="516" width="16.75" style="502" customWidth="1"/>
    <col min="517" max="517" width="12.625" style="502" customWidth="1"/>
    <col min="518" max="518" width="7.125" style="502" customWidth="1"/>
    <col min="519" max="519" width="2.875" style="502" customWidth="1"/>
    <col min="520" max="520" width="10.375" style="502" customWidth="1"/>
    <col min="521" max="521" width="14.625" style="502" customWidth="1"/>
    <col min="522" max="522" width="22.625" style="502" customWidth="1"/>
    <col min="523" max="768" width="9" style="502"/>
    <col min="769" max="769" width="1.875" style="502" customWidth="1"/>
    <col min="770" max="770" width="3.125" style="502" customWidth="1"/>
    <col min="771" max="771" width="6.375" style="502" customWidth="1"/>
    <col min="772" max="772" width="16.75" style="502" customWidth="1"/>
    <col min="773" max="773" width="12.625" style="502" customWidth="1"/>
    <col min="774" max="774" width="7.125" style="502" customWidth="1"/>
    <col min="775" max="775" width="2.875" style="502" customWidth="1"/>
    <col min="776" max="776" width="10.375" style="502" customWidth="1"/>
    <col min="777" max="777" width="14.625" style="502" customWidth="1"/>
    <col min="778" max="778" width="22.625" style="502" customWidth="1"/>
    <col min="779" max="1024" width="9" style="502"/>
    <col min="1025" max="1025" width="1.875" style="502" customWidth="1"/>
    <col min="1026" max="1026" width="3.125" style="502" customWidth="1"/>
    <col min="1027" max="1027" width="6.375" style="502" customWidth="1"/>
    <col min="1028" max="1028" width="16.75" style="502" customWidth="1"/>
    <col min="1029" max="1029" width="12.625" style="502" customWidth="1"/>
    <col min="1030" max="1030" width="7.125" style="502" customWidth="1"/>
    <col min="1031" max="1031" width="2.875" style="502" customWidth="1"/>
    <col min="1032" max="1032" width="10.375" style="502" customWidth="1"/>
    <col min="1033" max="1033" width="14.625" style="502" customWidth="1"/>
    <col min="1034" max="1034" width="22.625" style="502" customWidth="1"/>
    <col min="1035" max="1280" width="9" style="502"/>
    <col min="1281" max="1281" width="1.875" style="502" customWidth="1"/>
    <col min="1282" max="1282" width="3.125" style="502" customWidth="1"/>
    <col min="1283" max="1283" width="6.375" style="502" customWidth="1"/>
    <col min="1284" max="1284" width="16.75" style="502" customWidth="1"/>
    <col min="1285" max="1285" width="12.625" style="502" customWidth="1"/>
    <col min="1286" max="1286" width="7.125" style="502" customWidth="1"/>
    <col min="1287" max="1287" width="2.875" style="502" customWidth="1"/>
    <col min="1288" max="1288" width="10.375" style="502" customWidth="1"/>
    <col min="1289" max="1289" width="14.625" style="502" customWidth="1"/>
    <col min="1290" max="1290" width="22.625" style="502" customWidth="1"/>
    <col min="1291" max="1536" width="9" style="502"/>
    <col min="1537" max="1537" width="1.875" style="502" customWidth="1"/>
    <col min="1538" max="1538" width="3.125" style="502" customWidth="1"/>
    <col min="1539" max="1539" width="6.375" style="502" customWidth="1"/>
    <col min="1540" max="1540" width="16.75" style="502" customWidth="1"/>
    <col min="1541" max="1541" width="12.625" style="502" customWidth="1"/>
    <col min="1542" max="1542" width="7.125" style="502" customWidth="1"/>
    <col min="1543" max="1543" width="2.875" style="502" customWidth="1"/>
    <col min="1544" max="1544" width="10.375" style="502" customWidth="1"/>
    <col min="1545" max="1545" width="14.625" style="502" customWidth="1"/>
    <col min="1546" max="1546" width="22.625" style="502" customWidth="1"/>
    <col min="1547" max="1792" width="9" style="502"/>
    <col min="1793" max="1793" width="1.875" style="502" customWidth="1"/>
    <col min="1794" max="1794" width="3.125" style="502" customWidth="1"/>
    <col min="1795" max="1795" width="6.375" style="502" customWidth="1"/>
    <col min="1796" max="1796" width="16.75" style="502" customWidth="1"/>
    <col min="1797" max="1797" width="12.625" style="502" customWidth="1"/>
    <col min="1798" max="1798" width="7.125" style="502" customWidth="1"/>
    <col min="1799" max="1799" width="2.875" style="502" customWidth="1"/>
    <col min="1800" max="1800" width="10.375" style="502" customWidth="1"/>
    <col min="1801" max="1801" width="14.625" style="502" customWidth="1"/>
    <col min="1802" max="1802" width="22.625" style="502" customWidth="1"/>
    <col min="1803" max="2048" width="9" style="502"/>
    <col min="2049" max="2049" width="1.875" style="502" customWidth="1"/>
    <col min="2050" max="2050" width="3.125" style="502" customWidth="1"/>
    <col min="2051" max="2051" width="6.375" style="502" customWidth="1"/>
    <col min="2052" max="2052" width="16.75" style="502" customWidth="1"/>
    <col min="2053" max="2053" width="12.625" style="502" customWidth="1"/>
    <col min="2054" max="2054" width="7.125" style="502" customWidth="1"/>
    <col min="2055" max="2055" width="2.875" style="502" customWidth="1"/>
    <col min="2056" max="2056" width="10.375" style="502" customWidth="1"/>
    <col min="2057" max="2057" width="14.625" style="502" customWidth="1"/>
    <col min="2058" max="2058" width="22.625" style="502" customWidth="1"/>
    <col min="2059" max="2304" width="9" style="502"/>
    <col min="2305" max="2305" width="1.875" style="502" customWidth="1"/>
    <col min="2306" max="2306" width="3.125" style="502" customWidth="1"/>
    <col min="2307" max="2307" width="6.375" style="502" customWidth="1"/>
    <col min="2308" max="2308" width="16.75" style="502" customWidth="1"/>
    <col min="2309" max="2309" width="12.625" style="502" customWidth="1"/>
    <col min="2310" max="2310" width="7.125" style="502" customWidth="1"/>
    <col min="2311" max="2311" width="2.875" style="502" customWidth="1"/>
    <col min="2312" max="2312" width="10.375" style="502" customWidth="1"/>
    <col min="2313" max="2313" width="14.625" style="502" customWidth="1"/>
    <col min="2314" max="2314" width="22.625" style="502" customWidth="1"/>
    <col min="2315" max="2560" width="9" style="502"/>
    <col min="2561" max="2561" width="1.875" style="502" customWidth="1"/>
    <col min="2562" max="2562" width="3.125" style="502" customWidth="1"/>
    <col min="2563" max="2563" width="6.375" style="502" customWidth="1"/>
    <col min="2564" max="2564" width="16.75" style="502" customWidth="1"/>
    <col min="2565" max="2565" width="12.625" style="502" customWidth="1"/>
    <col min="2566" max="2566" width="7.125" style="502" customWidth="1"/>
    <col min="2567" max="2567" width="2.875" style="502" customWidth="1"/>
    <col min="2568" max="2568" width="10.375" style="502" customWidth="1"/>
    <col min="2569" max="2569" width="14.625" style="502" customWidth="1"/>
    <col min="2570" max="2570" width="22.625" style="502" customWidth="1"/>
    <col min="2571" max="2816" width="9" style="502"/>
    <col min="2817" max="2817" width="1.875" style="502" customWidth="1"/>
    <col min="2818" max="2818" width="3.125" style="502" customWidth="1"/>
    <col min="2819" max="2819" width="6.375" style="502" customWidth="1"/>
    <col min="2820" max="2820" width="16.75" style="502" customWidth="1"/>
    <col min="2821" max="2821" width="12.625" style="502" customWidth="1"/>
    <col min="2822" max="2822" width="7.125" style="502" customWidth="1"/>
    <col min="2823" max="2823" width="2.875" style="502" customWidth="1"/>
    <col min="2824" max="2824" width="10.375" style="502" customWidth="1"/>
    <col min="2825" max="2825" width="14.625" style="502" customWidth="1"/>
    <col min="2826" max="2826" width="22.625" style="502" customWidth="1"/>
    <col min="2827" max="3072" width="9" style="502"/>
    <col min="3073" max="3073" width="1.875" style="502" customWidth="1"/>
    <col min="3074" max="3074" width="3.125" style="502" customWidth="1"/>
    <col min="3075" max="3075" width="6.375" style="502" customWidth="1"/>
    <col min="3076" max="3076" width="16.75" style="502" customWidth="1"/>
    <col min="3077" max="3077" width="12.625" style="502" customWidth="1"/>
    <col min="3078" max="3078" width="7.125" style="502" customWidth="1"/>
    <col min="3079" max="3079" width="2.875" style="502" customWidth="1"/>
    <col min="3080" max="3080" width="10.375" style="502" customWidth="1"/>
    <col min="3081" max="3081" width="14.625" style="502" customWidth="1"/>
    <col min="3082" max="3082" width="22.625" style="502" customWidth="1"/>
    <col min="3083" max="3328" width="9" style="502"/>
    <col min="3329" max="3329" width="1.875" style="502" customWidth="1"/>
    <col min="3330" max="3330" width="3.125" style="502" customWidth="1"/>
    <col min="3331" max="3331" width="6.375" style="502" customWidth="1"/>
    <col min="3332" max="3332" width="16.75" style="502" customWidth="1"/>
    <col min="3333" max="3333" width="12.625" style="502" customWidth="1"/>
    <col min="3334" max="3334" width="7.125" style="502" customWidth="1"/>
    <col min="3335" max="3335" width="2.875" style="502" customWidth="1"/>
    <col min="3336" max="3336" width="10.375" style="502" customWidth="1"/>
    <col min="3337" max="3337" width="14.625" style="502" customWidth="1"/>
    <col min="3338" max="3338" width="22.625" style="502" customWidth="1"/>
    <col min="3339" max="3584" width="9" style="502"/>
    <col min="3585" max="3585" width="1.875" style="502" customWidth="1"/>
    <col min="3586" max="3586" width="3.125" style="502" customWidth="1"/>
    <col min="3587" max="3587" width="6.375" style="502" customWidth="1"/>
    <col min="3588" max="3588" width="16.75" style="502" customWidth="1"/>
    <col min="3589" max="3589" width="12.625" style="502" customWidth="1"/>
    <col min="3590" max="3590" width="7.125" style="502" customWidth="1"/>
    <col min="3591" max="3591" width="2.875" style="502" customWidth="1"/>
    <col min="3592" max="3592" width="10.375" style="502" customWidth="1"/>
    <col min="3593" max="3593" width="14.625" style="502" customWidth="1"/>
    <col min="3594" max="3594" width="22.625" style="502" customWidth="1"/>
    <col min="3595" max="3840" width="9" style="502"/>
    <col min="3841" max="3841" width="1.875" style="502" customWidth="1"/>
    <col min="3842" max="3842" width="3.125" style="502" customWidth="1"/>
    <col min="3843" max="3843" width="6.375" style="502" customWidth="1"/>
    <col min="3844" max="3844" width="16.75" style="502" customWidth="1"/>
    <col min="3845" max="3845" width="12.625" style="502" customWidth="1"/>
    <col min="3846" max="3846" width="7.125" style="502" customWidth="1"/>
    <col min="3847" max="3847" width="2.875" style="502" customWidth="1"/>
    <col min="3848" max="3848" width="10.375" style="502" customWidth="1"/>
    <col min="3849" max="3849" width="14.625" style="502" customWidth="1"/>
    <col min="3850" max="3850" width="22.625" style="502" customWidth="1"/>
    <col min="3851" max="4096" width="9" style="502"/>
    <col min="4097" max="4097" width="1.875" style="502" customWidth="1"/>
    <col min="4098" max="4098" width="3.125" style="502" customWidth="1"/>
    <col min="4099" max="4099" width="6.375" style="502" customWidth="1"/>
    <col min="4100" max="4100" width="16.75" style="502" customWidth="1"/>
    <col min="4101" max="4101" width="12.625" style="502" customWidth="1"/>
    <col min="4102" max="4102" width="7.125" style="502" customWidth="1"/>
    <col min="4103" max="4103" width="2.875" style="502" customWidth="1"/>
    <col min="4104" max="4104" width="10.375" style="502" customWidth="1"/>
    <col min="4105" max="4105" width="14.625" style="502" customWidth="1"/>
    <col min="4106" max="4106" width="22.625" style="502" customWidth="1"/>
    <col min="4107" max="4352" width="9" style="502"/>
    <col min="4353" max="4353" width="1.875" style="502" customWidth="1"/>
    <col min="4354" max="4354" width="3.125" style="502" customWidth="1"/>
    <col min="4355" max="4355" width="6.375" style="502" customWidth="1"/>
    <col min="4356" max="4356" width="16.75" style="502" customWidth="1"/>
    <col min="4357" max="4357" width="12.625" style="502" customWidth="1"/>
    <col min="4358" max="4358" width="7.125" style="502" customWidth="1"/>
    <col min="4359" max="4359" width="2.875" style="502" customWidth="1"/>
    <col min="4360" max="4360" width="10.375" style="502" customWidth="1"/>
    <col min="4361" max="4361" width="14.625" style="502" customWidth="1"/>
    <col min="4362" max="4362" width="22.625" style="502" customWidth="1"/>
    <col min="4363" max="4608" width="9" style="502"/>
    <col min="4609" max="4609" width="1.875" style="502" customWidth="1"/>
    <col min="4610" max="4610" width="3.125" style="502" customWidth="1"/>
    <col min="4611" max="4611" width="6.375" style="502" customWidth="1"/>
    <col min="4612" max="4612" width="16.75" style="502" customWidth="1"/>
    <col min="4613" max="4613" width="12.625" style="502" customWidth="1"/>
    <col min="4614" max="4614" width="7.125" style="502" customWidth="1"/>
    <col min="4615" max="4615" width="2.875" style="502" customWidth="1"/>
    <col min="4616" max="4616" width="10.375" style="502" customWidth="1"/>
    <col min="4617" max="4617" width="14.625" style="502" customWidth="1"/>
    <col min="4618" max="4618" width="22.625" style="502" customWidth="1"/>
    <col min="4619" max="4864" width="9" style="502"/>
    <col min="4865" max="4865" width="1.875" style="502" customWidth="1"/>
    <col min="4866" max="4866" width="3.125" style="502" customWidth="1"/>
    <col min="4867" max="4867" width="6.375" style="502" customWidth="1"/>
    <col min="4868" max="4868" width="16.75" style="502" customWidth="1"/>
    <col min="4869" max="4869" width="12.625" style="502" customWidth="1"/>
    <col min="4870" max="4870" width="7.125" style="502" customWidth="1"/>
    <col min="4871" max="4871" width="2.875" style="502" customWidth="1"/>
    <col min="4872" max="4872" width="10.375" style="502" customWidth="1"/>
    <col min="4873" max="4873" width="14.625" style="502" customWidth="1"/>
    <col min="4874" max="4874" width="22.625" style="502" customWidth="1"/>
    <col min="4875" max="5120" width="9" style="502"/>
    <col min="5121" max="5121" width="1.875" style="502" customWidth="1"/>
    <col min="5122" max="5122" width="3.125" style="502" customWidth="1"/>
    <col min="5123" max="5123" width="6.375" style="502" customWidth="1"/>
    <col min="5124" max="5124" width="16.75" style="502" customWidth="1"/>
    <col min="5125" max="5125" width="12.625" style="502" customWidth="1"/>
    <col min="5126" max="5126" width="7.125" style="502" customWidth="1"/>
    <col min="5127" max="5127" width="2.875" style="502" customWidth="1"/>
    <col min="5128" max="5128" width="10.375" style="502" customWidth="1"/>
    <col min="5129" max="5129" width="14.625" style="502" customWidth="1"/>
    <col min="5130" max="5130" width="22.625" style="502" customWidth="1"/>
    <col min="5131" max="5376" width="9" style="502"/>
    <col min="5377" max="5377" width="1.875" style="502" customWidth="1"/>
    <col min="5378" max="5378" width="3.125" style="502" customWidth="1"/>
    <col min="5379" max="5379" width="6.375" style="502" customWidth="1"/>
    <col min="5380" max="5380" width="16.75" style="502" customWidth="1"/>
    <col min="5381" max="5381" width="12.625" style="502" customWidth="1"/>
    <col min="5382" max="5382" width="7.125" style="502" customWidth="1"/>
    <col min="5383" max="5383" width="2.875" style="502" customWidth="1"/>
    <col min="5384" max="5384" width="10.375" style="502" customWidth="1"/>
    <col min="5385" max="5385" width="14.625" style="502" customWidth="1"/>
    <col min="5386" max="5386" width="22.625" style="502" customWidth="1"/>
    <col min="5387" max="5632" width="9" style="502"/>
    <col min="5633" max="5633" width="1.875" style="502" customWidth="1"/>
    <col min="5634" max="5634" width="3.125" style="502" customWidth="1"/>
    <col min="5635" max="5635" width="6.375" style="502" customWidth="1"/>
    <col min="5636" max="5636" width="16.75" style="502" customWidth="1"/>
    <col min="5637" max="5637" width="12.625" style="502" customWidth="1"/>
    <col min="5638" max="5638" width="7.125" style="502" customWidth="1"/>
    <col min="5639" max="5639" width="2.875" style="502" customWidth="1"/>
    <col min="5640" max="5640" width="10.375" style="502" customWidth="1"/>
    <col min="5641" max="5641" width="14.625" style="502" customWidth="1"/>
    <col min="5642" max="5642" width="22.625" style="502" customWidth="1"/>
    <col min="5643" max="5888" width="9" style="502"/>
    <col min="5889" max="5889" width="1.875" style="502" customWidth="1"/>
    <col min="5890" max="5890" width="3.125" style="502" customWidth="1"/>
    <col min="5891" max="5891" width="6.375" style="502" customWidth="1"/>
    <col min="5892" max="5892" width="16.75" style="502" customWidth="1"/>
    <col min="5893" max="5893" width="12.625" style="502" customWidth="1"/>
    <col min="5894" max="5894" width="7.125" style="502" customWidth="1"/>
    <col min="5895" max="5895" width="2.875" style="502" customWidth="1"/>
    <col min="5896" max="5896" width="10.375" style="502" customWidth="1"/>
    <col min="5897" max="5897" width="14.625" style="502" customWidth="1"/>
    <col min="5898" max="5898" width="22.625" style="502" customWidth="1"/>
    <col min="5899" max="6144" width="9" style="502"/>
    <col min="6145" max="6145" width="1.875" style="502" customWidth="1"/>
    <col min="6146" max="6146" width="3.125" style="502" customWidth="1"/>
    <col min="6147" max="6147" width="6.375" style="502" customWidth="1"/>
    <col min="6148" max="6148" width="16.75" style="502" customWidth="1"/>
    <col min="6149" max="6149" width="12.625" style="502" customWidth="1"/>
    <col min="6150" max="6150" width="7.125" style="502" customWidth="1"/>
    <col min="6151" max="6151" width="2.875" style="502" customWidth="1"/>
    <col min="6152" max="6152" width="10.375" style="502" customWidth="1"/>
    <col min="6153" max="6153" width="14.625" style="502" customWidth="1"/>
    <col min="6154" max="6154" width="22.625" style="502" customWidth="1"/>
    <col min="6155" max="6400" width="9" style="502"/>
    <col min="6401" max="6401" width="1.875" style="502" customWidth="1"/>
    <col min="6402" max="6402" width="3.125" style="502" customWidth="1"/>
    <col min="6403" max="6403" width="6.375" style="502" customWidth="1"/>
    <col min="6404" max="6404" width="16.75" style="502" customWidth="1"/>
    <col min="6405" max="6405" width="12.625" style="502" customWidth="1"/>
    <col min="6406" max="6406" width="7.125" style="502" customWidth="1"/>
    <col min="6407" max="6407" width="2.875" style="502" customWidth="1"/>
    <col min="6408" max="6408" width="10.375" style="502" customWidth="1"/>
    <col min="6409" max="6409" width="14.625" style="502" customWidth="1"/>
    <col min="6410" max="6410" width="22.625" style="502" customWidth="1"/>
    <col min="6411" max="6656" width="9" style="502"/>
    <col min="6657" max="6657" width="1.875" style="502" customWidth="1"/>
    <col min="6658" max="6658" width="3.125" style="502" customWidth="1"/>
    <col min="6659" max="6659" width="6.375" style="502" customWidth="1"/>
    <col min="6660" max="6660" width="16.75" style="502" customWidth="1"/>
    <col min="6661" max="6661" width="12.625" style="502" customWidth="1"/>
    <col min="6662" max="6662" width="7.125" style="502" customWidth="1"/>
    <col min="6663" max="6663" width="2.875" style="502" customWidth="1"/>
    <col min="6664" max="6664" width="10.375" style="502" customWidth="1"/>
    <col min="6665" max="6665" width="14.625" style="502" customWidth="1"/>
    <col min="6666" max="6666" width="22.625" style="502" customWidth="1"/>
    <col min="6667" max="6912" width="9" style="502"/>
    <col min="6913" max="6913" width="1.875" style="502" customWidth="1"/>
    <col min="6914" max="6914" width="3.125" style="502" customWidth="1"/>
    <col min="6915" max="6915" width="6.375" style="502" customWidth="1"/>
    <col min="6916" max="6916" width="16.75" style="502" customWidth="1"/>
    <col min="6917" max="6917" width="12.625" style="502" customWidth="1"/>
    <col min="6918" max="6918" width="7.125" style="502" customWidth="1"/>
    <col min="6919" max="6919" width="2.875" style="502" customWidth="1"/>
    <col min="6920" max="6920" width="10.375" style="502" customWidth="1"/>
    <col min="6921" max="6921" width="14.625" style="502" customWidth="1"/>
    <col min="6922" max="6922" width="22.625" style="502" customWidth="1"/>
    <col min="6923" max="7168" width="9" style="502"/>
    <col min="7169" max="7169" width="1.875" style="502" customWidth="1"/>
    <col min="7170" max="7170" width="3.125" style="502" customWidth="1"/>
    <col min="7171" max="7171" width="6.375" style="502" customWidth="1"/>
    <col min="7172" max="7172" width="16.75" style="502" customWidth="1"/>
    <col min="7173" max="7173" width="12.625" style="502" customWidth="1"/>
    <col min="7174" max="7174" width="7.125" style="502" customWidth="1"/>
    <col min="7175" max="7175" width="2.875" style="502" customWidth="1"/>
    <col min="7176" max="7176" width="10.375" style="502" customWidth="1"/>
    <col min="7177" max="7177" width="14.625" style="502" customWidth="1"/>
    <col min="7178" max="7178" width="22.625" style="502" customWidth="1"/>
    <col min="7179" max="7424" width="9" style="502"/>
    <col min="7425" max="7425" width="1.875" style="502" customWidth="1"/>
    <col min="7426" max="7426" width="3.125" style="502" customWidth="1"/>
    <col min="7427" max="7427" width="6.375" style="502" customWidth="1"/>
    <col min="7428" max="7428" width="16.75" style="502" customWidth="1"/>
    <col min="7429" max="7429" width="12.625" style="502" customWidth="1"/>
    <col min="7430" max="7430" width="7.125" style="502" customWidth="1"/>
    <col min="7431" max="7431" width="2.875" style="502" customWidth="1"/>
    <col min="7432" max="7432" width="10.375" style="502" customWidth="1"/>
    <col min="7433" max="7433" width="14.625" style="502" customWidth="1"/>
    <col min="7434" max="7434" width="22.625" style="502" customWidth="1"/>
    <col min="7435" max="7680" width="9" style="502"/>
    <col min="7681" max="7681" width="1.875" style="502" customWidth="1"/>
    <col min="7682" max="7682" width="3.125" style="502" customWidth="1"/>
    <col min="7683" max="7683" width="6.375" style="502" customWidth="1"/>
    <col min="7684" max="7684" width="16.75" style="502" customWidth="1"/>
    <col min="7685" max="7685" width="12.625" style="502" customWidth="1"/>
    <col min="7686" max="7686" width="7.125" style="502" customWidth="1"/>
    <col min="7687" max="7687" width="2.875" style="502" customWidth="1"/>
    <col min="7688" max="7688" width="10.375" style="502" customWidth="1"/>
    <col min="7689" max="7689" width="14.625" style="502" customWidth="1"/>
    <col min="7690" max="7690" width="22.625" style="502" customWidth="1"/>
    <col min="7691" max="7936" width="9" style="502"/>
    <col min="7937" max="7937" width="1.875" style="502" customWidth="1"/>
    <col min="7938" max="7938" width="3.125" style="502" customWidth="1"/>
    <col min="7939" max="7939" width="6.375" style="502" customWidth="1"/>
    <col min="7940" max="7940" width="16.75" style="502" customWidth="1"/>
    <col min="7941" max="7941" width="12.625" style="502" customWidth="1"/>
    <col min="7942" max="7942" width="7.125" style="502" customWidth="1"/>
    <col min="7943" max="7943" width="2.875" style="502" customWidth="1"/>
    <col min="7944" max="7944" width="10.375" style="502" customWidth="1"/>
    <col min="7945" max="7945" width="14.625" style="502" customWidth="1"/>
    <col min="7946" max="7946" width="22.625" style="502" customWidth="1"/>
    <col min="7947" max="8192" width="9" style="502"/>
    <col min="8193" max="8193" width="1.875" style="502" customWidth="1"/>
    <col min="8194" max="8194" width="3.125" style="502" customWidth="1"/>
    <col min="8195" max="8195" width="6.375" style="502" customWidth="1"/>
    <col min="8196" max="8196" width="16.75" style="502" customWidth="1"/>
    <col min="8197" max="8197" width="12.625" style="502" customWidth="1"/>
    <col min="8198" max="8198" width="7.125" style="502" customWidth="1"/>
    <col min="8199" max="8199" width="2.875" style="502" customWidth="1"/>
    <col min="8200" max="8200" width="10.375" style="502" customWidth="1"/>
    <col min="8201" max="8201" width="14.625" style="502" customWidth="1"/>
    <col min="8202" max="8202" width="22.625" style="502" customWidth="1"/>
    <col min="8203" max="8448" width="9" style="502"/>
    <col min="8449" max="8449" width="1.875" style="502" customWidth="1"/>
    <col min="8450" max="8450" width="3.125" style="502" customWidth="1"/>
    <col min="8451" max="8451" width="6.375" style="502" customWidth="1"/>
    <col min="8452" max="8452" width="16.75" style="502" customWidth="1"/>
    <col min="8453" max="8453" width="12.625" style="502" customWidth="1"/>
    <col min="8454" max="8454" width="7.125" style="502" customWidth="1"/>
    <col min="8455" max="8455" width="2.875" style="502" customWidth="1"/>
    <col min="8456" max="8456" width="10.375" style="502" customWidth="1"/>
    <col min="8457" max="8457" width="14.625" style="502" customWidth="1"/>
    <col min="8458" max="8458" width="22.625" style="502" customWidth="1"/>
    <col min="8459" max="8704" width="9" style="502"/>
    <col min="8705" max="8705" width="1.875" style="502" customWidth="1"/>
    <col min="8706" max="8706" width="3.125" style="502" customWidth="1"/>
    <col min="8707" max="8707" width="6.375" style="502" customWidth="1"/>
    <col min="8708" max="8708" width="16.75" style="502" customWidth="1"/>
    <col min="8709" max="8709" width="12.625" style="502" customWidth="1"/>
    <col min="8710" max="8710" width="7.125" style="502" customWidth="1"/>
    <col min="8711" max="8711" width="2.875" style="502" customWidth="1"/>
    <col min="8712" max="8712" width="10.375" style="502" customWidth="1"/>
    <col min="8713" max="8713" width="14.625" style="502" customWidth="1"/>
    <col min="8714" max="8714" width="22.625" style="502" customWidth="1"/>
    <col min="8715" max="8960" width="9" style="502"/>
    <col min="8961" max="8961" width="1.875" style="502" customWidth="1"/>
    <col min="8962" max="8962" width="3.125" style="502" customWidth="1"/>
    <col min="8963" max="8963" width="6.375" style="502" customWidth="1"/>
    <col min="8964" max="8964" width="16.75" style="502" customWidth="1"/>
    <col min="8965" max="8965" width="12.625" style="502" customWidth="1"/>
    <col min="8966" max="8966" width="7.125" style="502" customWidth="1"/>
    <col min="8967" max="8967" width="2.875" style="502" customWidth="1"/>
    <col min="8968" max="8968" width="10.375" style="502" customWidth="1"/>
    <col min="8969" max="8969" width="14.625" style="502" customWidth="1"/>
    <col min="8970" max="8970" width="22.625" style="502" customWidth="1"/>
    <col min="8971" max="9216" width="9" style="502"/>
    <col min="9217" max="9217" width="1.875" style="502" customWidth="1"/>
    <col min="9218" max="9218" width="3.125" style="502" customWidth="1"/>
    <col min="9219" max="9219" width="6.375" style="502" customWidth="1"/>
    <col min="9220" max="9220" width="16.75" style="502" customWidth="1"/>
    <col min="9221" max="9221" width="12.625" style="502" customWidth="1"/>
    <col min="9222" max="9222" width="7.125" style="502" customWidth="1"/>
    <col min="9223" max="9223" width="2.875" style="502" customWidth="1"/>
    <col min="9224" max="9224" width="10.375" style="502" customWidth="1"/>
    <col min="9225" max="9225" width="14.625" style="502" customWidth="1"/>
    <col min="9226" max="9226" width="22.625" style="502" customWidth="1"/>
    <col min="9227" max="9472" width="9" style="502"/>
    <col min="9473" max="9473" width="1.875" style="502" customWidth="1"/>
    <col min="9474" max="9474" width="3.125" style="502" customWidth="1"/>
    <col min="9475" max="9475" width="6.375" style="502" customWidth="1"/>
    <col min="9476" max="9476" width="16.75" style="502" customWidth="1"/>
    <col min="9477" max="9477" width="12.625" style="502" customWidth="1"/>
    <col min="9478" max="9478" width="7.125" style="502" customWidth="1"/>
    <col min="9479" max="9479" width="2.875" style="502" customWidth="1"/>
    <col min="9480" max="9480" width="10.375" style="502" customWidth="1"/>
    <col min="9481" max="9481" width="14.625" style="502" customWidth="1"/>
    <col min="9482" max="9482" width="22.625" style="502" customWidth="1"/>
    <col min="9483" max="9728" width="9" style="502"/>
    <col min="9729" max="9729" width="1.875" style="502" customWidth="1"/>
    <col min="9730" max="9730" width="3.125" style="502" customWidth="1"/>
    <col min="9731" max="9731" width="6.375" style="502" customWidth="1"/>
    <col min="9732" max="9732" width="16.75" style="502" customWidth="1"/>
    <col min="9733" max="9733" width="12.625" style="502" customWidth="1"/>
    <col min="9734" max="9734" width="7.125" style="502" customWidth="1"/>
    <col min="9735" max="9735" width="2.875" style="502" customWidth="1"/>
    <col min="9736" max="9736" width="10.375" style="502" customWidth="1"/>
    <col min="9737" max="9737" width="14.625" style="502" customWidth="1"/>
    <col min="9738" max="9738" width="22.625" style="502" customWidth="1"/>
    <col min="9739" max="9984" width="9" style="502"/>
    <col min="9985" max="9985" width="1.875" style="502" customWidth="1"/>
    <col min="9986" max="9986" width="3.125" style="502" customWidth="1"/>
    <col min="9987" max="9987" width="6.375" style="502" customWidth="1"/>
    <col min="9988" max="9988" width="16.75" style="502" customWidth="1"/>
    <col min="9989" max="9989" width="12.625" style="502" customWidth="1"/>
    <col min="9990" max="9990" width="7.125" style="502" customWidth="1"/>
    <col min="9991" max="9991" width="2.875" style="502" customWidth="1"/>
    <col min="9992" max="9992" width="10.375" style="502" customWidth="1"/>
    <col min="9993" max="9993" width="14.625" style="502" customWidth="1"/>
    <col min="9994" max="9994" width="22.625" style="502" customWidth="1"/>
    <col min="9995" max="10240" width="9" style="502"/>
    <col min="10241" max="10241" width="1.875" style="502" customWidth="1"/>
    <col min="10242" max="10242" width="3.125" style="502" customWidth="1"/>
    <col min="10243" max="10243" width="6.375" style="502" customWidth="1"/>
    <col min="10244" max="10244" width="16.75" style="502" customWidth="1"/>
    <col min="10245" max="10245" width="12.625" style="502" customWidth="1"/>
    <col min="10246" max="10246" width="7.125" style="502" customWidth="1"/>
    <col min="10247" max="10247" width="2.875" style="502" customWidth="1"/>
    <col min="10248" max="10248" width="10.375" style="502" customWidth="1"/>
    <col min="10249" max="10249" width="14.625" style="502" customWidth="1"/>
    <col min="10250" max="10250" width="22.625" style="502" customWidth="1"/>
    <col min="10251" max="10496" width="9" style="502"/>
    <col min="10497" max="10497" width="1.875" style="502" customWidth="1"/>
    <col min="10498" max="10498" width="3.125" style="502" customWidth="1"/>
    <col min="10499" max="10499" width="6.375" style="502" customWidth="1"/>
    <col min="10500" max="10500" width="16.75" style="502" customWidth="1"/>
    <col min="10501" max="10501" width="12.625" style="502" customWidth="1"/>
    <col min="10502" max="10502" width="7.125" style="502" customWidth="1"/>
    <col min="10503" max="10503" width="2.875" style="502" customWidth="1"/>
    <col min="10504" max="10504" width="10.375" style="502" customWidth="1"/>
    <col min="10505" max="10505" width="14.625" style="502" customWidth="1"/>
    <col min="10506" max="10506" width="22.625" style="502" customWidth="1"/>
    <col min="10507" max="10752" width="9" style="502"/>
    <col min="10753" max="10753" width="1.875" style="502" customWidth="1"/>
    <col min="10754" max="10754" width="3.125" style="502" customWidth="1"/>
    <col min="10755" max="10755" width="6.375" style="502" customWidth="1"/>
    <col min="10756" max="10756" width="16.75" style="502" customWidth="1"/>
    <col min="10757" max="10757" width="12.625" style="502" customWidth="1"/>
    <col min="10758" max="10758" width="7.125" style="502" customWidth="1"/>
    <col min="10759" max="10759" width="2.875" style="502" customWidth="1"/>
    <col min="10760" max="10760" width="10.375" style="502" customWidth="1"/>
    <col min="10761" max="10761" width="14.625" style="502" customWidth="1"/>
    <col min="10762" max="10762" width="22.625" style="502" customWidth="1"/>
    <col min="10763" max="11008" width="9" style="502"/>
    <col min="11009" max="11009" width="1.875" style="502" customWidth="1"/>
    <col min="11010" max="11010" width="3.125" style="502" customWidth="1"/>
    <col min="11011" max="11011" width="6.375" style="502" customWidth="1"/>
    <col min="11012" max="11012" width="16.75" style="502" customWidth="1"/>
    <col min="11013" max="11013" width="12.625" style="502" customWidth="1"/>
    <col min="11014" max="11014" width="7.125" style="502" customWidth="1"/>
    <col min="11015" max="11015" width="2.875" style="502" customWidth="1"/>
    <col min="11016" max="11016" width="10.375" style="502" customWidth="1"/>
    <col min="11017" max="11017" width="14.625" style="502" customWidth="1"/>
    <col min="11018" max="11018" width="22.625" style="502" customWidth="1"/>
    <col min="11019" max="11264" width="9" style="502"/>
    <col min="11265" max="11265" width="1.875" style="502" customWidth="1"/>
    <col min="11266" max="11266" width="3.125" style="502" customWidth="1"/>
    <col min="11267" max="11267" width="6.375" style="502" customWidth="1"/>
    <col min="11268" max="11268" width="16.75" style="502" customWidth="1"/>
    <col min="11269" max="11269" width="12.625" style="502" customWidth="1"/>
    <col min="11270" max="11270" width="7.125" style="502" customWidth="1"/>
    <col min="11271" max="11271" width="2.875" style="502" customWidth="1"/>
    <col min="11272" max="11272" width="10.375" style="502" customWidth="1"/>
    <col min="11273" max="11273" width="14.625" style="502" customWidth="1"/>
    <col min="11274" max="11274" width="22.625" style="502" customWidth="1"/>
    <col min="11275" max="11520" width="9" style="502"/>
    <col min="11521" max="11521" width="1.875" style="502" customWidth="1"/>
    <col min="11522" max="11522" width="3.125" style="502" customWidth="1"/>
    <col min="11523" max="11523" width="6.375" style="502" customWidth="1"/>
    <col min="11524" max="11524" width="16.75" style="502" customWidth="1"/>
    <col min="11525" max="11525" width="12.625" style="502" customWidth="1"/>
    <col min="11526" max="11526" width="7.125" style="502" customWidth="1"/>
    <col min="11527" max="11527" width="2.875" style="502" customWidth="1"/>
    <col min="11528" max="11528" width="10.375" style="502" customWidth="1"/>
    <col min="11529" max="11529" width="14.625" style="502" customWidth="1"/>
    <col min="11530" max="11530" width="22.625" style="502" customWidth="1"/>
    <col min="11531" max="11776" width="9" style="502"/>
    <col min="11777" max="11777" width="1.875" style="502" customWidth="1"/>
    <col min="11778" max="11778" width="3.125" style="502" customWidth="1"/>
    <col min="11779" max="11779" width="6.375" style="502" customWidth="1"/>
    <col min="11780" max="11780" width="16.75" style="502" customWidth="1"/>
    <col min="11781" max="11781" width="12.625" style="502" customWidth="1"/>
    <col min="11782" max="11782" width="7.125" style="502" customWidth="1"/>
    <col min="11783" max="11783" width="2.875" style="502" customWidth="1"/>
    <col min="11784" max="11784" width="10.375" style="502" customWidth="1"/>
    <col min="11785" max="11785" width="14.625" style="502" customWidth="1"/>
    <col min="11786" max="11786" width="22.625" style="502" customWidth="1"/>
    <col min="11787" max="12032" width="9" style="502"/>
    <col min="12033" max="12033" width="1.875" style="502" customWidth="1"/>
    <col min="12034" max="12034" width="3.125" style="502" customWidth="1"/>
    <col min="12035" max="12035" width="6.375" style="502" customWidth="1"/>
    <col min="12036" max="12036" width="16.75" style="502" customWidth="1"/>
    <col min="12037" max="12037" width="12.625" style="502" customWidth="1"/>
    <col min="12038" max="12038" width="7.125" style="502" customWidth="1"/>
    <col min="12039" max="12039" width="2.875" style="502" customWidth="1"/>
    <col min="12040" max="12040" width="10.375" style="502" customWidth="1"/>
    <col min="12041" max="12041" width="14.625" style="502" customWidth="1"/>
    <col min="12042" max="12042" width="22.625" style="502" customWidth="1"/>
    <col min="12043" max="12288" width="9" style="502"/>
    <col min="12289" max="12289" width="1.875" style="502" customWidth="1"/>
    <col min="12290" max="12290" width="3.125" style="502" customWidth="1"/>
    <col min="12291" max="12291" width="6.375" style="502" customWidth="1"/>
    <col min="12292" max="12292" width="16.75" style="502" customWidth="1"/>
    <col min="12293" max="12293" width="12.625" style="502" customWidth="1"/>
    <col min="12294" max="12294" width="7.125" style="502" customWidth="1"/>
    <col min="12295" max="12295" width="2.875" style="502" customWidth="1"/>
    <col min="12296" max="12296" width="10.375" style="502" customWidth="1"/>
    <col min="12297" max="12297" width="14.625" style="502" customWidth="1"/>
    <col min="12298" max="12298" width="22.625" style="502" customWidth="1"/>
    <col min="12299" max="12544" width="9" style="502"/>
    <col min="12545" max="12545" width="1.875" style="502" customWidth="1"/>
    <col min="12546" max="12546" width="3.125" style="502" customWidth="1"/>
    <col min="12547" max="12547" width="6.375" style="502" customWidth="1"/>
    <col min="12548" max="12548" width="16.75" style="502" customWidth="1"/>
    <col min="12549" max="12549" width="12.625" style="502" customWidth="1"/>
    <col min="12550" max="12550" width="7.125" style="502" customWidth="1"/>
    <col min="12551" max="12551" width="2.875" style="502" customWidth="1"/>
    <col min="12552" max="12552" width="10.375" style="502" customWidth="1"/>
    <col min="12553" max="12553" width="14.625" style="502" customWidth="1"/>
    <col min="12554" max="12554" width="22.625" style="502" customWidth="1"/>
    <col min="12555" max="12800" width="9" style="502"/>
    <col min="12801" max="12801" width="1.875" style="502" customWidth="1"/>
    <col min="12802" max="12802" width="3.125" style="502" customWidth="1"/>
    <col min="12803" max="12803" width="6.375" style="502" customWidth="1"/>
    <col min="12804" max="12804" width="16.75" style="502" customWidth="1"/>
    <col min="12805" max="12805" width="12.625" style="502" customWidth="1"/>
    <col min="12806" max="12806" width="7.125" style="502" customWidth="1"/>
    <col min="12807" max="12807" width="2.875" style="502" customWidth="1"/>
    <col min="12808" max="12808" width="10.375" style="502" customWidth="1"/>
    <col min="12809" max="12809" width="14.625" style="502" customWidth="1"/>
    <col min="12810" max="12810" width="22.625" style="502" customWidth="1"/>
    <col min="12811" max="13056" width="9" style="502"/>
    <col min="13057" max="13057" width="1.875" style="502" customWidth="1"/>
    <col min="13058" max="13058" width="3.125" style="502" customWidth="1"/>
    <col min="13059" max="13059" width="6.375" style="502" customWidth="1"/>
    <col min="13060" max="13060" width="16.75" style="502" customWidth="1"/>
    <col min="13061" max="13061" width="12.625" style="502" customWidth="1"/>
    <col min="13062" max="13062" width="7.125" style="502" customWidth="1"/>
    <col min="13063" max="13063" width="2.875" style="502" customWidth="1"/>
    <col min="13064" max="13064" width="10.375" style="502" customWidth="1"/>
    <col min="13065" max="13065" width="14.625" style="502" customWidth="1"/>
    <col min="13066" max="13066" width="22.625" style="502" customWidth="1"/>
    <col min="13067" max="13312" width="9" style="502"/>
    <col min="13313" max="13313" width="1.875" style="502" customWidth="1"/>
    <col min="13314" max="13314" width="3.125" style="502" customWidth="1"/>
    <col min="13315" max="13315" width="6.375" style="502" customWidth="1"/>
    <col min="13316" max="13316" width="16.75" style="502" customWidth="1"/>
    <col min="13317" max="13317" width="12.625" style="502" customWidth="1"/>
    <col min="13318" max="13318" width="7.125" style="502" customWidth="1"/>
    <col min="13319" max="13319" width="2.875" style="502" customWidth="1"/>
    <col min="13320" max="13320" width="10.375" style="502" customWidth="1"/>
    <col min="13321" max="13321" width="14.625" style="502" customWidth="1"/>
    <col min="13322" max="13322" width="22.625" style="502" customWidth="1"/>
    <col min="13323" max="13568" width="9" style="502"/>
    <col min="13569" max="13569" width="1.875" style="502" customWidth="1"/>
    <col min="13570" max="13570" width="3.125" style="502" customWidth="1"/>
    <col min="13571" max="13571" width="6.375" style="502" customWidth="1"/>
    <col min="13572" max="13572" width="16.75" style="502" customWidth="1"/>
    <col min="13573" max="13573" width="12.625" style="502" customWidth="1"/>
    <col min="13574" max="13574" width="7.125" style="502" customWidth="1"/>
    <col min="13575" max="13575" width="2.875" style="502" customWidth="1"/>
    <col min="13576" max="13576" width="10.375" style="502" customWidth="1"/>
    <col min="13577" max="13577" width="14.625" style="502" customWidth="1"/>
    <col min="13578" max="13578" width="22.625" style="502" customWidth="1"/>
    <col min="13579" max="13824" width="9" style="502"/>
    <col min="13825" max="13825" width="1.875" style="502" customWidth="1"/>
    <col min="13826" max="13826" width="3.125" style="502" customWidth="1"/>
    <col min="13827" max="13827" width="6.375" style="502" customWidth="1"/>
    <col min="13828" max="13828" width="16.75" style="502" customWidth="1"/>
    <col min="13829" max="13829" width="12.625" style="502" customWidth="1"/>
    <col min="13830" max="13830" width="7.125" style="502" customWidth="1"/>
    <col min="13831" max="13831" width="2.875" style="502" customWidth="1"/>
    <col min="13832" max="13832" width="10.375" style="502" customWidth="1"/>
    <col min="13833" max="13833" width="14.625" style="502" customWidth="1"/>
    <col min="13834" max="13834" width="22.625" style="502" customWidth="1"/>
    <col min="13835" max="14080" width="9" style="502"/>
    <col min="14081" max="14081" width="1.875" style="502" customWidth="1"/>
    <col min="14082" max="14082" width="3.125" style="502" customWidth="1"/>
    <col min="14083" max="14083" width="6.375" style="502" customWidth="1"/>
    <col min="14084" max="14084" width="16.75" style="502" customWidth="1"/>
    <col min="14085" max="14085" width="12.625" style="502" customWidth="1"/>
    <col min="14086" max="14086" width="7.125" style="502" customWidth="1"/>
    <col min="14087" max="14087" width="2.875" style="502" customWidth="1"/>
    <col min="14088" max="14088" width="10.375" style="502" customWidth="1"/>
    <col min="14089" max="14089" width="14.625" style="502" customWidth="1"/>
    <col min="14090" max="14090" width="22.625" style="502" customWidth="1"/>
    <col min="14091" max="14336" width="9" style="502"/>
    <col min="14337" max="14337" width="1.875" style="502" customWidth="1"/>
    <col min="14338" max="14338" width="3.125" style="502" customWidth="1"/>
    <col min="14339" max="14339" width="6.375" style="502" customWidth="1"/>
    <col min="14340" max="14340" width="16.75" style="502" customWidth="1"/>
    <col min="14341" max="14341" width="12.625" style="502" customWidth="1"/>
    <col min="14342" max="14342" width="7.125" style="502" customWidth="1"/>
    <col min="14343" max="14343" width="2.875" style="502" customWidth="1"/>
    <col min="14344" max="14344" width="10.375" style="502" customWidth="1"/>
    <col min="14345" max="14345" width="14.625" style="502" customWidth="1"/>
    <col min="14346" max="14346" width="22.625" style="502" customWidth="1"/>
    <col min="14347" max="14592" width="9" style="502"/>
    <col min="14593" max="14593" width="1.875" style="502" customWidth="1"/>
    <col min="14594" max="14594" width="3.125" style="502" customWidth="1"/>
    <col min="14595" max="14595" width="6.375" style="502" customWidth="1"/>
    <col min="14596" max="14596" width="16.75" style="502" customWidth="1"/>
    <col min="14597" max="14597" width="12.625" style="502" customWidth="1"/>
    <col min="14598" max="14598" width="7.125" style="502" customWidth="1"/>
    <col min="14599" max="14599" width="2.875" style="502" customWidth="1"/>
    <col min="14600" max="14600" width="10.375" style="502" customWidth="1"/>
    <col min="14601" max="14601" width="14.625" style="502" customWidth="1"/>
    <col min="14602" max="14602" width="22.625" style="502" customWidth="1"/>
    <col min="14603" max="14848" width="9" style="502"/>
    <col min="14849" max="14849" width="1.875" style="502" customWidth="1"/>
    <col min="14850" max="14850" width="3.125" style="502" customWidth="1"/>
    <col min="14851" max="14851" width="6.375" style="502" customWidth="1"/>
    <col min="14852" max="14852" width="16.75" style="502" customWidth="1"/>
    <col min="14853" max="14853" width="12.625" style="502" customWidth="1"/>
    <col min="14854" max="14854" width="7.125" style="502" customWidth="1"/>
    <col min="14855" max="14855" width="2.875" style="502" customWidth="1"/>
    <col min="14856" max="14856" width="10.375" style="502" customWidth="1"/>
    <col min="14857" max="14857" width="14.625" style="502" customWidth="1"/>
    <col min="14858" max="14858" width="22.625" style="502" customWidth="1"/>
    <col min="14859" max="15104" width="9" style="502"/>
    <col min="15105" max="15105" width="1.875" style="502" customWidth="1"/>
    <col min="15106" max="15106" width="3.125" style="502" customWidth="1"/>
    <col min="15107" max="15107" width="6.375" style="502" customWidth="1"/>
    <col min="15108" max="15108" width="16.75" style="502" customWidth="1"/>
    <col min="15109" max="15109" width="12.625" style="502" customWidth="1"/>
    <col min="15110" max="15110" width="7.125" style="502" customWidth="1"/>
    <col min="15111" max="15111" width="2.875" style="502" customWidth="1"/>
    <col min="15112" max="15112" width="10.375" style="502" customWidth="1"/>
    <col min="15113" max="15113" width="14.625" style="502" customWidth="1"/>
    <col min="15114" max="15114" width="22.625" style="502" customWidth="1"/>
    <col min="15115" max="15360" width="9" style="502"/>
    <col min="15361" max="15361" width="1.875" style="502" customWidth="1"/>
    <col min="15362" max="15362" width="3.125" style="502" customWidth="1"/>
    <col min="15363" max="15363" width="6.375" style="502" customWidth="1"/>
    <col min="15364" max="15364" width="16.75" style="502" customWidth="1"/>
    <col min="15365" max="15365" width="12.625" style="502" customWidth="1"/>
    <col min="15366" max="15366" width="7.125" style="502" customWidth="1"/>
    <col min="15367" max="15367" width="2.875" style="502" customWidth="1"/>
    <col min="15368" max="15368" width="10.375" style="502" customWidth="1"/>
    <col min="15369" max="15369" width="14.625" style="502" customWidth="1"/>
    <col min="15370" max="15370" width="22.625" style="502" customWidth="1"/>
    <col min="15371" max="15616" width="9" style="502"/>
    <col min="15617" max="15617" width="1.875" style="502" customWidth="1"/>
    <col min="15618" max="15618" width="3.125" style="502" customWidth="1"/>
    <col min="15619" max="15619" width="6.375" style="502" customWidth="1"/>
    <col min="15620" max="15620" width="16.75" style="502" customWidth="1"/>
    <col min="15621" max="15621" width="12.625" style="502" customWidth="1"/>
    <col min="15622" max="15622" width="7.125" style="502" customWidth="1"/>
    <col min="15623" max="15623" width="2.875" style="502" customWidth="1"/>
    <col min="15624" max="15624" width="10.375" style="502" customWidth="1"/>
    <col min="15625" max="15625" width="14.625" style="502" customWidth="1"/>
    <col min="15626" max="15626" width="22.625" style="502" customWidth="1"/>
    <col min="15627" max="15872" width="9" style="502"/>
    <col min="15873" max="15873" width="1.875" style="502" customWidth="1"/>
    <col min="15874" max="15874" width="3.125" style="502" customWidth="1"/>
    <col min="15875" max="15875" width="6.375" style="502" customWidth="1"/>
    <col min="15876" max="15876" width="16.75" style="502" customWidth="1"/>
    <col min="15877" max="15877" width="12.625" style="502" customWidth="1"/>
    <col min="15878" max="15878" width="7.125" style="502" customWidth="1"/>
    <col min="15879" max="15879" width="2.875" style="502" customWidth="1"/>
    <col min="15880" max="15880" width="10.375" style="502" customWidth="1"/>
    <col min="15881" max="15881" width="14.625" style="502" customWidth="1"/>
    <col min="15882" max="15882" width="22.625" style="502" customWidth="1"/>
    <col min="15883" max="16128" width="9" style="502"/>
    <col min="16129" max="16129" width="1.875" style="502" customWidth="1"/>
    <col min="16130" max="16130" width="3.125" style="502" customWidth="1"/>
    <col min="16131" max="16131" width="6.375" style="502" customWidth="1"/>
    <col min="16132" max="16132" width="16.75" style="502" customWidth="1"/>
    <col min="16133" max="16133" width="12.625" style="502" customWidth="1"/>
    <col min="16134" max="16134" width="7.125" style="502" customWidth="1"/>
    <col min="16135" max="16135" width="2.875" style="502" customWidth="1"/>
    <col min="16136" max="16136" width="10.375" style="502" customWidth="1"/>
    <col min="16137" max="16137" width="14.625" style="502" customWidth="1"/>
    <col min="16138" max="16138" width="22.625" style="502" customWidth="1"/>
    <col min="16139" max="16384" width="9" style="502"/>
  </cols>
  <sheetData>
    <row r="3" spans="2:10" ht="21" customHeight="1">
      <c r="B3" s="504"/>
      <c r="C3" s="505" t="s">
        <v>235</v>
      </c>
      <c r="D3" s="506" t="s">
        <v>236</v>
      </c>
    </row>
    <row r="4" spans="2:10" ht="21" customHeight="1">
      <c r="B4" s="508"/>
      <c r="C4" s="509" t="s">
        <v>237</v>
      </c>
      <c r="D4" s="510" t="s">
        <v>238</v>
      </c>
    </row>
    <row r="5" spans="2:10" ht="21" customHeight="1">
      <c r="B5" s="508"/>
      <c r="C5" s="511" t="s">
        <v>239</v>
      </c>
      <c r="D5" s="506" t="s">
        <v>240</v>
      </c>
    </row>
    <row r="6" spans="2:10" ht="21" customHeight="1">
      <c r="B6" s="512"/>
      <c r="C6" s="505" t="s">
        <v>241</v>
      </c>
      <c r="D6" s="506" t="s">
        <v>242</v>
      </c>
    </row>
    <row r="7" spans="2:10" ht="21" customHeight="1">
      <c r="B7" s="513"/>
    </row>
    <row r="8" spans="2:10" ht="25.5" customHeight="1">
      <c r="J8" s="514" t="s">
        <v>243</v>
      </c>
    </row>
    <row r="9" spans="2:10" s="520" customFormat="1" ht="25.5" customHeight="1" thickBot="1">
      <c r="B9" s="515"/>
      <c r="C9" s="516" t="s">
        <v>244</v>
      </c>
      <c r="D9" s="517" t="s">
        <v>245</v>
      </c>
      <c r="E9" s="518"/>
      <c r="F9" s="517" t="s">
        <v>246</v>
      </c>
      <c r="G9" s="518"/>
      <c r="H9" s="519" t="s">
        <v>247</v>
      </c>
      <c r="I9" s="519" t="s">
        <v>248</v>
      </c>
      <c r="J9" s="516" t="s">
        <v>249</v>
      </c>
    </row>
    <row r="10" spans="2:10" ht="25.5" customHeight="1" thickTop="1">
      <c r="B10" s="513"/>
      <c r="C10" s="505">
        <v>1</v>
      </c>
      <c r="D10" s="521" t="s">
        <v>253</v>
      </c>
      <c r="E10" s="522"/>
      <c r="F10" s="521">
        <v>1</v>
      </c>
      <c r="G10" s="522" t="s">
        <v>132</v>
      </c>
      <c r="H10" s="523"/>
      <c r="I10" s="523">
        <v>35000</v>
      </c>
      <c r="J10" s="524"/>
    </row>
    <row r="11" spans="2:10" ht="25.5" customHeight="1">
      <c r="B11" s="513"/>
      <c r="C11" s="505">
        <v>2</v>
      </c>
      <c r="D11" s="521" t="s">
        <v>254</v>
      </c>
      <c r="E11" s="522"/>
      <c r="F11" s="521">
        <v>1</v>
      </c>
      <c r="G11" s="522" t="s">
        <v>132</v>
      </c>
      <c r="H11" s="523"/>
      <c r="I11" s="523">
        <v>17000</v>
      </c>
      <c r="J11" s="524"/>
    </row>
    <row r="12" spans="2:10" ht="25.5" customHeight="1">
      <c r="B12" s="513"/>
      <c r="C12" s="505">
        <v>3</v>
      </c>
      <c r="D12" s="521" t="s">
        <v>251</v>
      </c>
      <c r="E12" s="522"/>
      <c r="F12" s="521">
        <v>1</v>
      </c>
      <c r="G12" s="522" t="s">
        <v>132</v>
      </c>
      <c r="H12" s="523"/>
      <c r="I12" s="523">
        <v>1700</v>
      </c>
      <c r="J12" s="524"/>
    </row>
    <row r="13" spans="2:10" ht="25.5" customHeight="1">
      <c r="B13" s="513"/>
      <c r="C13" s="505">
        <v>4</v>
      </c>
      <c r="D13" s="521" t="s">
        <v>135</v>
      </c>
      <c r="E13" s="522"/>
      <c r="F13" s="521">
        <v>1</v>
      </c>
      <c r="G13" s="522" t="s">
        <v>132</v>
      </c>
      <c r="H13" s="523"/>
      <c r="I13" s="523">
        <v>4300</v>
      </c>
      <c r="J13" s="524"/>
    </row>
    <row r="14" spans="2:10" ht="25.5" customHeight="1">
      <c r="B14" s="513"/>
      <c r="C14" s="505"/>
      <c r="D14" s="521"/>
      <c r="E14" s="522"/>
      <c r="F14" s="521"/>
      <c r="G14" s="522"/>
      <c r="H14" s="523"/>
      <c r="I14" s="523"/>
      <c r="J14" s="524"/>
    </row>
    <row r="15" spans="2:10" ht="25.5" customHeight="1">
      <c r="B15" s="513"/>
      <c r="C15" s="505"/>
      <c r="D15" s="521"/>
      <c r="E15" s="522"/>
      <c r="F15" s="521"/>
      <c r="G15" s="522"/>
      <c r="H15" s="523"/>
      <c r="I15" s="523"/>
      <c r="J15" s="524"/>
    </row>
    <row r="16" spans="2:10" ht="25.5" customHeight="1">
      <c r="B16" s="513"/>
      <c r="C16" s="505"/>
      <c r="D16" s="521"/>
      <c r="E16" s="522"/>
      <c r="F16" s="521"/>
      <c r="G16" s="522"/>
      <c r="H16" s="523"/>
      <c r="I16" s="523"/>
      <c r="J16" s="524"/>
    </row>
    <row r="17" spans="2:10" ht="25.5" customHeight="1">
      <c r="B17" s="513"/>
      <c r="C17" s="505"/>
      <c r="D17" s="521"/>
      <c r="E17" s="522"/>
      <c r="F17" s="521"/>
      <c r="G17" s="522"/>
      <c r="H17" s="523"/>
      <c r="I17" s="523"/>
      <c r="J17" s="524"/>
    </row>
    <row r="18" spans="2:10" ht="25.5" customHeight="1">
      <c r="B18" s="513"/>
      <c r="C18" s="505"/>
      <c r="D18" s="521"/>
      <c r="E18" s="522"/>
      <c r="F18" s="521"/>
      <c r="G18" s="522"/>
      <c r="H18" s="523"/>
      <c r="I18" s="523"/>
      <c r="J18" s="524"/>
    </row>
    <row r="19" spans="2:10" ht="25.5" customHeight="1">
      <c r="B19" s="513"/>
      <c r="C19" s="505"/>
      <c r="D19" s="521"/>
      <c r="E19" s="522"/>
      <c r="F19" s="521"/>
      <c r="G19" s="522"/>
      <c r="H19" s="523"/>
      <c r="I19" s="523"/>
      <c r="J19" s="524"/>
    </row>
    <row r="20" spans="2:10" ht="25.5" customHeight="1">
      <c r="B20" s="513"/>
      <c r="C20" s="505"/>
      <c r="D20" s="521"/>
      <c r="E20" s="522"/>
      <c r="F20" s="521"/>
      <c r="G20" s="522"/>
      <c r="H20" s="523"/>
      <c r="I20" s="523"/>
      <c r="J20" s="524"/>
    </row>
    <row r="21" spans="2:10" ht="25.5" customHeight="1">
      <c r="B21" s="513"/>
      <c r="C21" s="505"/>
      <c r="D21" s="521"/>
      <c r="E21" s="522"/>
      <c r="F21" s="521"/>
      <c r="G21" s="522"/>
      <c r="H21" s="523"/>
      <c r="I21" s="523"/>
      <c r="J21" s="524"/>
    </row>
    <row r="22" spans="2:10" ht="25.5" customHeight="1">
      <c r="B22" s="513"/>
      <c r="C22" s="505"/>
      <c r="D22" s="521"/>
      <c r="E22" s="522"/>
      <c r="F22" s="521"/>
      <c r="G22" s="522"/>
      <c r="H22" s="523"/>
      <c r="I22" s="523"/>
      <c r="J22" s="524"/>
    </row>
    <row r="23" spans="2:10" ht="25.5" customHeight="1">
      <c r="B23" s="513"/>
      <c r="C23" s="505"/>
      <c r="D23" s="521"/>
      <c r="E23" s="522"/>
      <c r="F23" s="521"/>
      <c r="G23" s="522"/>
      <c r="H23" s="523"/>
      <c r="I23" s="523"/>
      <c r="J23" s="524"/>
    </row>
    <row r="24" spans="2:10" ht="25.5" customHeight="1">
      <c r="B24" s="513"/>
      <c r="C24" s="505"/>
      <c r="D24" s="521"/>
      <c r="E24" s="522"/>
      <c r="F24" s="521"/>
      <c r="G24" s="522"/>
      <c r="H24" s="523"/>
      <c r="I24" s="523"/>
      <c r="J24" s="524"/>
    </row>
    <row r="25" spans="2:10" ht="25.5" customHeight="1">
      <c r="B25" s="513"/>
      <c r="C25" s="505"/>
      <c r="D25" s="521"/>
      <c r="E25" s="522"/>
      <c r="F25" s="521"/>
      <c r="G25" s="522"/>
      <c r="H25" s="523"/>
      <c r="I25" s="523"/>
      <c r="J25" s="524"/>
    </row>
    <row r="26" spans="2:10" ht="25.5" customHeight="1">
      <c r="B26" s="513"/>
      <c r="C26" s="525"/>
      <c r="D26" s="521"/>
      <c r="E26" s="522"/>
      <c r="F26" s="521"/>
      <c r="G26" s="522"/>
      <c r="H26" s="523"/>
      <c r="I26" s="523"/>
      <c r="J26" s="524"/>
    </row>
    <row r="27" spans="2:10" ht="25.5" customHeight="1">
      <c r="B27" s="513"/>
      <c r="C27" s="525"/>
      <c r="D27" s="521"/>
      <c r="E27" s="522"/>
      <c r="F27" s="521"/>
      <c r="G27" s="522"/>
      <c r="H27" s="523"/>
      <c r="I27" s="523"/>
      <c r="J27" s="524"/>
    </row>
    <row r="28" spans="2:10" ht="25.5" customHeight="1">
      <c r="B28" s="513"/>
      <c r="C28" s="525"/>
      <c r="D28" s="521"/>
      <c r="E28" s="522"/>
      <c r="F28" s="521"/>
      <c r="G28" s="522"/>
      <c r="H28" s="523"/>
      <c r="I28" s="523"/>
      <c r="J28" s="524"/>
    </row>
    <row r="29" spans="2:10" ht="25.5" customHeight="1">
      <c r="B29" s="513"/>
      <c r="C29" s="525"/>
      <c r="D29" s="521"/>
      <c r="E29" s="522"/>
      <c r="F29" s="521"/>
      <c r="G29" s="522"/>
      <c r="H29" s="523"/>
      <c r="I29" s="523"/>
      <c r="J29" s="524"/>
    </row>
    <row r="30" spans="2:10" ht="25.5" customHeight="1">
      <c r="B30" s="513"/>
      <c r="C30" s="525"/>
      <c r="D30" s="521"/>
      <c r="E30" s="522"/>
      <c r="F30" s="521"/>
      <c r="G30" s="522"/>
      <c r="H30" s="523"/>
      <c r="I30" s="523"/>
      <c r="J30" s="524"/>
    </row>
    <row r="31" spans="2:10" ht="25.5" customHeight="1">
      <c r="B31" s="513"/>
      <c r="C31" s="525"/>
      <c r="D31" s="521"/>
      <c r="E31" s="522"/>
      <c r="F31" s="521"/>
      <c r="G31" s="522"/>
      <c r="H31" s="523"/>
      <c r="I31" s="523"/>
      <c r="J31" s="524"/>
    </row>
    <row r="32" spans="2:10" ht="25.5" customHeight="1">
      <c r="B32" s="513"/>
      <c r="C32" s="525"/>
      <c r="D32" s="521"/>
      <c r="E32" s="522"/>
      <c r="F32" s="521"/>
      <c r="G32" s="522"/>
      <c r="H32" s="523"/>
      <c r="I32" s="523"/>
      <c r="J32" s="524"/>
    </row>
    <row r="33" spans="2:12" ht="25.5" customHeight="1">
      <c r="B33" s="513"/>
      <c r="C33" s="525"/>
      <c r="D33" s="521"/>
      <c r="E33" s="522"/>
      <c r="F33" s="521"/>
      <c r="G33" s="522"/>
      <c r="H33" s="523"/>
      <c r="I33" s="523"/>
      <c r="J33" s="524"/>
    </row>
    <row r="34" spans="2:12" ht="25.5" customHeight="1">
      <c r="B34" s="513"/>
      <c r="C34" s="525"/>
      <c r="D34" s="521" t="s">
        <v>252</v>
      </c>
      <c r="E34" s="522"/>
      <c r="F34" s="521"/>
      <c r="G34" s="522"/>
      <c r="H34" s="523"/>
      <c r="I34" s="523">
        <f>SUM(I10:I33)</f>
        <v>58000</v>
      </c>
      <c r="J34" s="524"/>
      <c r="L34" s="526">
        <f>I34+'概算見積書 (ソフト)'!I34</f>
        <v>116000</v>
      </c>
    </row>
    <row r="35" spans="2:12" ht="21" customHeight="1">
      <c r="B35" s="513"/>
      <c r="C35" s="513"/>
      <c r="D35" s="513"/>
      <c r="E35" s="513"/>
      <c r="F35" s="513"/>
      <c r="G35" s="513"/>
      <c r="H35" s="527"/>
      <c r="I35" s="527"/>
      <c r="J35" s="513"/>
    </row>
    <row r="36" spans="2:12" ht="21" customHeight="1">
      <c r="B36" s="513"/>
      <c r="C36" s="513"/>
      <c r="D36" s="513"/>
      <c r="E36" s="513"/>
      <c r="F36" s="513"/>
      <c r="G36" s="513"/>
      <c r="H36" s="527"/>
      <c r="I36" s="527"/>
      <c r="J36" s="513"/>
    </row>
    <row r="37" spans="2:12" ht="21" customHeight="1">
      <c r="B37" s="513"/>
      <c r="C37" s="513"/>
      <c r="D37" s="513"/>
      <c r="E37" s="513"/>
      <c r="F37" s="513"/>
      <c r="G37" s="513"/>
      <c r="H37" s="527"/>
      <c r="I37" s="527"/>
      <c r="J37" s="513"/>
    </row>
    <row r="38" spans="2:12" ht="21" customHeight="1">
      <c r="B38" s="513"/>
      <c r="C38" s="513"/>
      <c r="D38" s="513"/>
      <c r="E38" s="513"/>
      <c r="F38" s="513"/>
      <c r="G38" s="513"/>
      <c r="H38" s="527"/>
      <c r="I38" s="527"/>
      <c r="J38" s="513"/>
    </row>
    <row r="39" spans="2:12" ht="21" customHeight="1">
      <c r="B39" s="513"/>
      <c r="C39" s="513"/>
      <c r="D39" s="513"/>
      <c r="E39" s="513"/>
      <c r="F39" s="513"/>
      <c r="G39" s="513"/>
      <c r="H39" s="527"/>
      <c r="I39" s="527"/>
      <c r="J39" s="513"/>
    </row>
    <row r="40" spans="2:12" ht="21" customHeight="1">
      <c r="B40" s="513"/>
      <c r="C40" s="513"/>
      <c r="D40" s="513"/>
      <c r="E40" s="513"/>
      <c r="F40" s="513"/>
      <c r="G40" s="513"/>
      <c r="H40" s="527"/>
      <c r="I40" s="527"/>
      <c r="J40" s="513"/>
    </row>
    <row r="41" spans="2:12" ht="21" customHeight="1">
      <c r="B41" s="513"/>
      <c r="C41" s="513"/>
      <c r="D41" s="513"/>
      <c r="E41" s="513"/>
      <c r="F41" s="513"/>
      <c r="G41" s="513"/>
      <c r="H41" s="527"/>
      <c r="I41" s="527"/>
      <c r="J41" s="513"/>
    </row>
    <row r="42" spans="2:12" ht="21" customHeight="1">
      <c r="B42" s="513"/>
      <c r="C42" s="513"/>
      <c r="D42" s="513"/>
      <c r="E42" s="513"/>
      <c r="F42" s="513"/>
      <c r="G42" s="513"/>
      <c r="H42" s="527"/>
      <c r="I42" s="527"/>
      <c r="J42" s="513"/>
    </row>
    <row r="43" spans="2:12" ht="21" customHeight="1">
      <c r="B43" s="513"/>
      <c r="C43" s="513"/>
      <c r="D43" s="513"/>
      <c r="E43" s="513"/>
      <c r="F43" s="513"/>
      <c r="G43" s="513"/>
      <c r="H43" s="527"/>
      <c r="I43" s="527"/>
      <c r="J43" s="513"/>
    </row>
    <row r="44" spans="2:12" ht="21" customHeight="1">
      <c r="B44" s="513"/>
      <c r="C44" s="513"/>
      <c r="D44" s="513"/>
      <c r="E44" s="513"/>
      <c r="F44" s="513"/>
      <c r="G44" s="513"/>
      <c r="H44" s="527"/>
      <c r="I44" s="527"/>
      <c r="J44" s="513"/>
    </row>
    <row r="45" spans="2:12" ht="21" customHeight="1">
      <c r="B45" s="513"/>
      <c r="C45" s="513"/>
      <c r="D45" s="513"/>
      <c r="E45" s="513"/>
      <c r="F45" s="513"/>
      <c r="G45" s="513"/>
      <c r="H45" s="527"/>
      <c r="I45" s="527"/>
      <c r="J45" s="513"/>
    </row>
    <row r="46" spans="2:12" ht="21" customHeight="1">
      <c r="B46" s="513"/>
      <c r="C46" s="513"/>
      <c r="D46" s="513"/>
      <c r="E46" s="513"/>
      <c r="F46" s="513"/>
      <c r="G46" s="513"/>
      <c r="H46" s="527"/>
      <c r="I46" s="527"/>
      <c r="J46" s="513"/>
    </row>
    <row r="47" spans="2:12" ht="21" customHeight="1">
      <c r="B47" s="513"/>
      <c r="C47" s="513"/>
      <c r="D47" s="513"/>
      <c r="E47" s="513"/>
      <c r="F47" s="513"/>
      <c r="G47" s="513"/>
      <c r="H47" s="527"/>
      <c r="I47" s="527"/>
      <c r="J47" s="513"/>
    </row>
    <row r="48" spans="2:12" ht="21" customHeight="1">
      <c r="B48" s="513"/>
      <c r="C48" s="513"/>
      <c r="D48" s="513"/>
      <c r="E48" s="513"/>
      <c r="F48" s="513"/>
      <c r="G48" s="513"/>
      <c r="H48" s="527"/>
      <c r="I48" s="527"/>
      <c r="J48" s="513"/>
    </row>
    <row r="49" spans="2:10" ht="21" customHeight="1">
      <c r="B49" s="513"/>
      <c r="C49" s="513"/>
      <c r="D49" s="513"/>
      <c r="E49" s="513"/>
      <c r="F49" s="513"/>
      <c r="G49" s="513"/>
      <c r="H49" s="527"/>
      <c r="I49" s="527"/>
      <c r="J49" s="513"/>
    </row>
    <row r="50" spans="2:10" ht="21" customHeight="1">
      <c r="B50" s="513"/>
      <c r="C50" s="513"/>
      <c r="D50" s="513"/>
      <c r="E50" s="513"/>
      <c r="F50" s="513"/>
      <c r="G50" s="513"/>
      <c r="H50" s="527"/>
      <c r="I50" s="527"/>
      <c r="J50" s="513"/>
    </row>
    <row r="51" spans="2:10" ht="21" customHeight="1">
      <c r="B51" s="513"/>
      <c r="C51" s="513"/>
      <c r="D51" s="513"/>
      <c r="E51" s="513"/>
      <c r="F51" s="513"/>
      <c r="G51" s="513"/>
      <c r="H51" s="527"/>
      <c r="I51" s="527"/>
      <c r="J51" s="513"/>
    </row>
    <row r="52" spans="2:10" ht="21" customHeight="1">
      <c r="B52" s="513"/>
      <c r="C52" s="513"/>
      <c r="D52" s="513"/>
      <c r="E52" s="513"/>
      <c r="F52" s="513"/>
      <c r="G52" s="513"/>
      <c r="H52" s="527"/>
      <c r="I52" s="527"/>
      <c r="J52" s="513"/>
    </row>
    <row r="53" spans="2:10" ht="21" customHeight="1">
      <c r="B53" s="513"/>
      <c r="C53" s="513"/>
      <c r="D53" s="513"/>
      <c r="E53" s="513"/>
      <c r="F53" s="513"/>
      <c r="G53" s="513"/>
      <c r="H53" s="527"/>
      <c r="I53" s="527"/>
      <c r="J53" s="513"/>
    </row>
    <row r="54" spans="2:10" ht="21" customHeight="1">
      <c r="B54" s="513"/>
      <c r="C54" s="513"/>
      <c r="D54" s="513"/>
      <c r="E54" s="513"/>
      <c r="F54" s="513"/>
      <c r="G54" s="513"/>
      <c r="H54" s="527"/>
      <c r="I54" s="527"/>
      <c r="J54" s="513"/>
    </row>
    <row r="55" spans="2:10" ht="21" customHeight="1">
      <c r="B55" s="513"/>
      <c r="C55" s="513"/>
      <c r="D55" s="513"/>
      <c r="E55" s="513"/>
      <c r="F55" s="513"/>
      <c r="G55" s="513"/>
      <c r="H55" s="527"/>
      <c r="I55" s="527"/>
      <c r="J55" s="513"/>
    </row>
    <row r="56" spans="2:10" ht="21" customHeight="1">
      <c r="B56" s="513"/>
      <c r="C56" s="513"/>
      <c r="D56" s="513"/>
      <c r="E56" s="513"/>
      <c r="F56" s="513"/>
      <c r="G56" s="513"/>
      <c r="H56" s="527"/>
      <c r="I56" s="527"/>
      <c r="J56" s="513"/>
    </row>
    <row r="57" spans="2:10" ht="21" customHeight="1">
      <c r="B57" s="513"/>
      <c r="C57" s="513"/>
      <c r="D57" s="513"/>
      <c r="E57" s="513"/>
      <c r="F57" s="513"/>
      <c r="G57" s="513"/>
      <c r="H57" s="527"/>
      <c r="I57" s="527"/>
      <c r="J57" s="513"/>
    </row>
    <row r="58" spans="2:10" ht="21" customHeight="1">
      <c r="B58" s="513"/>
      <c r="C58" s="513"/>
      <c r="D58" s="513"/>
      <c r="E58" s="513"/>
      <c r="F58" s="513"/>
      <c r="G58" s="513"/>
      <c r="H58" s="527"/>
      <c r="I58" s="527"/>
      <c r="J58" s="513"/>
    </row>
    <row r="59" spans="2:10" ht="21" customHeight="1">
      <c r="B59" s="513"/>
      <c r="C59" s="513"/>
      <c r="D59" s="513"/>
      <c r="E59" s="513"/>
      <c r="F59" s="513"/>
      <c r="G59" s="513"/>
      <c r="H59" s="527"/>
      <c r="I59" s="527"/>
      <c r="J59" s="513"/>
    </row>
    <row r="60" spans="2:10" ht="21" customHeight="1">
      <c r="B60" s="513"/>
      <c r="C60" s="513"/>
      <c r="D60" s="513"/>
      <c r="E60" s="513"/>
      <c r="F60" s="513"/>
      <c r="G60" s="513"/>
      <c r="H60" s="527"/>
      <c r="I60" s="527"/>
      <c r="J60" s="513"/>
    </row>
    <row r="61" spans="2:10" ht="21" customHeight="1">
      <c r="B61" s="513"/>
      <c r="C61" s="513"/>
      <c r="D61" s="513"/>
      <c r="E61" s="513"/>
      <c r="F61" s="513"/>
      <c r="G61" s="513"/>
      <c r="H61" s="527"/>
      <c r="I61" s="527"/>
      <c r="J61" s="513"/>
    </row>
    <row r="62" spans="2:10" ht="21" customHeight="1">
      <c r="B62" s="513"/>
      <c r="C62" s="513"/>
      <c r="D62" s="513"/>
      <c r="E62" s="513"/>
      <c r="F62" s="513"/>
      <c r="G62" s="513"/>
      <c r="H62" s="527"/>
      <c r="I62" s="527"/>
      <c r="J62" s="513"/>
    </row>
    <row r="63" spans="2:10" ht="21" customHeight="1">
      <c r="B63" s="513"/>
      <c r="C63" s="513"/>
      <c r="D63" s="513"/>
      <c r="E63" s="513"/>
      <c r="F63" s="513"/>
      <c r="G63" s="513"/>
      <c r="H63" s="527"/>
      <c r="I63" s="527"/>
      <c r="J63" s="513"/>
    </row>
    <row r="64" spans="2:10" ht="21" customHeight="1">
      <c r="B64" s="513"/>
      <c r="C64" s="513"/>
      <c r="D64" s="513"/>
      <c r="E64" s="513"/>
      <c r="F64" s="513"/>
      <c r="G64" s="513"/>
      <c r="H64" s="527"/>
      <c r="I64" s="527"/>
      <c r="J64" s="513"/>
    </row>
    <row r="65" spans="2:10" ht="21" customHeight="1">
      <c r="B65" s="513"/>
      <c r="C65" s="513"/>
      <c r="D65" s="513"/>
      <c r="E65" s="513"/>
      <c r="F65" s="513"/>
      <c r="G65" s="513"/>
      <c r="H65" s="527"/>
      <c r="I65" s="527"/>
      <c r="J65" s="513"/>
    </row>
    <row r="66" spans="2:10" ht="21" customHeight="1">
      <c r="B66" s="513"/>
      <c r="C66" s="513"/>
      <c r="D66" s="513"/>
      <c r="E66" s="513"/>
      <c r="F66" s="513"/>
      <c r="G66" s="513"/>
      <c r="H66" s="527"/>
      <c r="I66" s="527"/>
      <c r="J66" s="513"/>
    </row>
    <row r="67" spans="2:10" ht="21" customHeight="1">
      <c r="B67" s="513"/>
      <c r="C67" s="513"/>
      <c r="D67" s="513"/>
      <c r="E67" s="513"/>
      <c r="F67" s="513"/>
      <c r="G67" s="513"/>
      <c r="H67" s="527"/>
      <c r="I67" s="527"/>
      <c r="J67" s="513"/>
    </row>
    <row r="68" spans="2:10" ht="21" customHeight="1">
      <c r="B68" s="513"/>
      <c r="C68" s="513"/>
      <c r="D68" s="513"/>
      <c r="E68" s="513"/>
      <c r="F68" s="513"/>
      <c r="G68" s="513"/>
      <c r="H68" s="527"/>
      <c r="I68" s="527"/>
      <c r="J68" s="513"/>
    </row>
    <row r="69" spans="2:10" ht="21" customHeight="1">
      <c r="B69" s="513"/>
      <c r="C69" s="513"/>
      <c r="D69" s="513"/>
      <c r="E69" s="513"/>
      <c r="F69" s="513"/>
      <c r="G69" s="513"/>
      <c r="H69" s="527"/>
      <c r="I69" s="527"/>
      <c r="J69" s="513"/>
    </row>
    <row r="70" spans="2:10" ht="21" customHeight="1">
      <c r="B70" s="513"/>
      <c r="C70" s="513"/>
      <c r="D70" s="513"/>
      <c r="E70" s="513"/>
      <c r="F70" s="513"/>
      <c r="G70" s="513"/>
      <c r="H70" s="527"/>
      <c r="I70" s="527"/>
      <c r="J70" s="513"/>
    </row>
    <row r="71" spans="2:10" ht="21" customHeight="1">
      <c r="B71" s="513"/>
      <c r="C71" s="513"/>
      <c r="D71" s="513"/>
      <c r="E71" s="513"/>
      <c r="F71" s="513"/>
      <c r="G71" s="513"/>
      <c r="H71" s="527"/>
      <c r="I71" s="527"/>
      <c r="J71" s="513"/>
    </row>
    <row r="72" spans="2:10" ht="21" customHeight="1">
      <c r="B72" s="513"/>
      <c r="C72" s="513"/>
      <c r="D72" s="513"/>
      <c r="E72" s="513"/>
      <c r="F72" s="513"/>
      <c r="G72" s="513"/>
      <c r="H72" s="527"/>
      <c r="I72" s="527"/>
      <c r="J72" s="513"/>
    </row>
    <row r="73" spans="2:10" ht="21" customHeight="1">
      <c r="B73" s="513"/>
      <c r="C73" s="513"/>
      <c r="D73" s="513"/>
      <c r="E73" s="513"/>
      <c r="F73" s="513"/>
      <c r="G73" s="513"/>
      <c r="H73" s="527"/>
      <c r="I73" s="527"/>
      <c r="J73" s="513"/>
    </row>
    <row r="74" spans="2:10" ht="21" customHeight="1">
      <c r="B74" s="513"/>
      <c r="C74" s="513"/>
      <c r="D74" s="513"/>
      <c r="E74" s="513"/>
      <c r="F74" s="513"/>
      <c r="G74" s="513"/>
      <c r="H74" s="527"/>
      <c r="I74" s="527"/>
      <c r="J74" s="513"/>
    </row>
    <row r="75" spans="2:10" ht="21" customHeight="1">
      <c r="B75" s="513"/>
      <c r="C75" s="513"/>
      <c r="D75" s="513"/>
      <c r="E75" s="513"/>
      <c r="F75" s="513"/>
      <c r="G75" s="513"/>
      <c r="H75" s="527"/>
      <c r="I75" s="527"/>
      <c r="J75" s="513"/>
    </row>
    <row r="76" spans="2:10" ht="21" customHeight="1">
      <c r="B76" s="513"/>
      <c r="C76" s="513"/>
      <c r="D76" s="513"/>
      <c r="E76" s="513"/>
      <c r="F76" s="513"/>
      <c r="G76" s="513"/>
      <c r="H76" s="527"/>
      <c r="I76" s="527"/>
      <c r="J76" s="513"/>
    </row>
    <row r="77" spans="2:10" ht="21" customHeight="1">
      <c r="B77" s="513"/>
      <c r="C77" s="513"/>
      <c r="D77" s="513"/>
      <c r="E77" s="513"/>
      <c r="F77" s="513"/>
      <c r="G77" s="513"/>
      <c r="H77" s="527"/>
      <c r="I77" s="527"/>
      <c r="J77" s="513"/>
    </row>
    <row r="78" spans="2:10" ht="21" customHeight="1">
      <c r="B78" s="513"/>
      <c r="C78" s="513"/>
      <c r="D78" s="513"/>
      <c r="E78" s="513"/>
      <c r="F78" s="513"/>
      <c r="G78" s="513"/>
      <c r="H78" s="527"/>
      <c r="I78" s="527"/>
      <c r="J78" s="513"/>
    </row>
    <row r="79" spans="2:10" ht="21" customHeight="1">
      <c r="B79" s="513"/>
      <c r="C79" s="513"/>
      <c r="D79" s="513"/>
      <c r="E79" s="513"/>
      <c r="F79" s="513"/>
      <c r="G79" s="513"/>
      <c r="H79" s="527"/>
      <c r="I79" s="527"/>
      <c r="J79" s="513"/>
    </row>
    <row r="80" spans="2:10" ht="21" customHeight="1">
      <c r="B80" s="513"/>
      <c r="C80" s="513"/>
      <c r="D80" s="513"/>
      <c r="E80" s="513"/>
      <c r="F80" s="513"/>
      <c r="G80" s="513"/>
      <c r="H80" s="527"/>
      <c r="I80" s="527"/>
      <c r="J80" s="513"/>
    </row>
    <row r="81" spans="2:10" ht="21" customHeight="1">
      <c r="B81" s="513"/>
      <c r="C81" s="513"/>
      <c r="D81" s="513"/>
      <c r="E81" s="513"/>
      <c r="F81" s="513"/>
      <c r="G81" s="513"/>
      <c r="H81" s="527"/>
      <c r="I81" s="527"/>
      <c r="J81" s="513"/>
    </row>
    <row r="82" spans="2:10" ht="21" customHeight="1">
      <c r="B82" s="513"/>
      <c r="C82" s="513"/>
      <c r="D82" s="513"/>
      <c r="E82" s="513"/>
      <c r="F82" s="513"/>
      <c r="G82" s="513"/>
      <c r="H82" s="527"/>
      <c r="I82" s="527"/>
      <c r="J82" s="513"/>
    </row>
    <row r="83" spans="2:10" ht="21" customHeight="1">
      <c r="B83" s="513"/>
      <c r="C83" s="513"/>
      <c r="D83" s="513"/>
      <c r="E83" s="513"/>
      <c r="F83" s="513"/>
      <c r="G83" s="513"/>
      <c r="H83" s="527"/>
      <c r="I83" s="527"/>
      <c r="J83" s="513"/>
    </row>
    <row r="84" spans="2:10" ht="21" customHeight="1">
      <c r="B84" s="513"/>
      <c r="C84" s="513"/>
      <c r="D84" s="513"/>
      <c r="E84" s="513"/>
      <c r="F84" s="513"/>
      <c r="G84" s="513"/>
      <c r="H84" s="527"/>
      <c r="I84" s="527"/>
      <c r="J84" s="513"/>
    </row>
    <row r="85" spans="2:10" ht="21" customHeight="1">
      <c r="B85" s="513"/>
      <c r="C85" s="513"/>
      <c r="D85" s="513"/>
      <c r="E85" s="513"/>
      <c r="F85" s="513"/>
      <c r="G85" s="513"/>
      <c r="H85" s="527"/>
      <c r="I85" s="527"/>
      <c r="J85" s="513"/>
    </row>
    <row r="86" spans="2:10" ht="21" customHeight="1">
      <c r="B86" s="513"/>
      <c r="C86" s="513"/>
      <c r="D86" s="513"/>
      <c r="E86" s="513"/>
      <c r="F86" s="513"/>
      <c r="G86" s="513"/>
      <c r="H86" s="527"/>
      <c r="I86" s="527"/>
      <c r="J86" s="513"/>
    </row>
    <row r="87" spans="2:10" ht="21" customHeight="1">
      <c r="B87" s="513"/>
      <c r="C87" s="513"/>
      <c r="D87" s="513"/>
      <c r="E87" s="513"/>
      <c r="F87" s="513"/>
      <c r="G87" s="513"/>
      <c r="H87" s="527"/>
      <c r="I87" s="527"/>
      <c r="J87" s="513"/>
    </row>
    <row r="88" spans="2:10" ht="21" customHeight="1">
      <c r="B88" s="513"/>
      <c r="C88" s="513"/>
      <c r="D88" s="513"/>
      <c r="E88" s="513"/>
      <c r="F88" s="513"/>
      <c r="G88" s="513"/>
      <c r="H88" s="527"/>
      <c r="I88" s="527"/>
      <c r="J88" s="513"/>
    </row>
    <row r="89" spans="2:10" ht="21" customHeight="1">
      <c r="B89" s="513"/>
      <c r="C89" s="513"/>
      <c r="D89" s="513"/>
      <c r="E89" s="513"/>
      <c r="F89" s="513"/>
      <c r="G89" s="513"/>
      <c r="H89" s="527"/>
      <c r="I89" s="527"/>
      <c r="J89" s="513"/>
    </row>
    <row r="90" spans="2:10" ht="21" customHeight="1">
      <c r="B90" s="513"/>
      <c r="C90" s="513"/>
      <c r="D90" s="513"/>
      <c r="E90" s="513"/>
      <c r="F90" s="513"/>
      <c r="G90" s="513"/>
      <c r="H90" s="527"/>
      <c r="I90" s="527"/>
      <c r="J90" s="513"/>
    </row>
    <row r="91" spans="2:10" ht="21" customHeight="1">
      <c r="B91" s="513"/>
      <c r="C91" s="513"/>
      <c r="D91" s="513"/>
      <c r="E91" s="513"/>
      <c r="F91" s="513"/>
      <c r="G91" s="513"/>
      <c r="H91" s="527"/>
      <c r="I91" s="527"/>
      <c r="J91" s="513"/>
    </row>
    <row r="92" spans="2:10" ht="21" customHeight="1">
      <c r="B92" s="513"/>
      <c r="C92" s="513"/>
      <c r="D92" s="513"/>
      <c r="E92" s="513"/>
      <c r="F92" s="513"/>
      <c r="G92" s="513"/>
      <c r="H92" s="527"/>
      <c r="I92" s="527"/>
      <c r="J92" s="513"/>
    </row>
    <row r="93" spans="2:10" ht="21" customHeight="1">
      <c r="B93" s="513"/>
      <c r="C93" s="513"/>
      <c r="D93" s="513"/>
      <c r="E93" s="513"/>
      <c r="F93" s="513"/>
      <c r="G93" s="513"/>
      <c r="H93" s="527"/>
      <c r="I93" s="527"/>
      <c r="J93" s="513"/>
    </row>
    <row r="94" spans="2:10" ht="21" customHeight="1">
      <c r="B94" s="513"/>
      <c r="C94" s="513"/>
      <c r="D94" s="513"/>
      <c r="E94" s="513"/>
      <c r="F94" s="513"/>
      <c r="G94" s="513"/>
      <c r="H94" s="527"/>
      <c r="I94" s="527"/>
      <c r="J94" s="513"/>
    </row>
    <row r="95" spans="2:10" ht="21" customHeight="1">
      <c r="B95" s="513"/>
      <c r="C95" s="513"/>
      <c r="D95" s="513"/>
      <c r="E95" s="513"/>
      <c r="F95" s="513"/>
      <c r="G95" s="513"/>
      <c r="H95" s="527"/>
      <c r="I95" s="527"/>
      <c r="J95" s="513"/>
    </row>
    <row r="96" spans="2:10" ht="21" customHeight="1">
      <c r="B96" s="513"/>
      <c r="C96" s="513"/>
      <c r="D96" s="513"/>
      <c r="E96" s="513"/>
      <c r="F96" s="513"/>
      <c r="G96" s="513"/>
      <c r="H96" s="527"/>
      <c r="I96" s="527"/>
      <c r="J96" s="513"/>
    </row>
    <row r="97" spans="2:10" ht="21" customHeight="1">
      <c r="B97" s="513"/>
      <c r="C97" s="513"/>
      <c r="D97" s="513"/>
      <c r="E97" s="513"/>
      <c r="F97" s="513"/>
      <c r="G97" s="513"/>
      <c r="H97" s="527"/>
      <c r="I97" s="527"/>
      <c r="J97" s="513"/>
    </row>
    <row r="98" spans="2:10" ht="21" customHeight="1">
      <c r="B98" s="513"/>
      <c r="C98" s="513"/>
      <c r="D98" s="513"/>
      <c r="E98" s="513"/>
      <c r="F98" s="513"/>
      <c r="G98" s="513"/>
      <c r="H98" s="527"/>
      <c r="I98" s="527"/>
      <c r="J98" s="513"/>
    </row>
    <row r="99" spans="2:10" ht="21" customHeight="1">
      <c r="B99" s="513"/>
      <c r="C99" s="513"/>
      <c r="D99" s="513"/>
      <c r="E99" s="513"/>
      <c r="F99" s="513"/>
      <c r="G99" s="513"/>
      <c r="H99" s="527"/>
      <c r="I99" s="527"/>
      <c r="J99" s="513"/>
    </row>
    <row r="100" spans="2:10" ht="21" customHeight="1">
      <c r="B100" s="513"/>
      <c r="C100" s="513"/>
      <c r="D100" s="513"/>
      <c r="E100" s="513"/>
      <c r="F100" s="513"/>
      <c r="G100" s="513"/>
      <c r="H100" s="527"/>
      <c r="I100" s="527"/>
      <c r="J100" s="513"/>
    </row>
    <row r="101" spans="2:10" ht="21" customHeight="1">
      <c r="B101" s="513"/>
      <c r="C101" s="513"/>
      <c r="D101" s="513"/>
      <c r="E101" s="513"/>
      <c r="F101" s="513"/>
      <c r="G101" s="513"/>
      <c r="H101" s="527"/>
      <c r="I101" s="527"/>
      <c r="J101" s="513"/>
    </row>
    <row r="102" spans="2:10" ht="21" customHeight="1">
      <c r="B102" s="513"/>
      <c r="C102" s="513"/>
      <c r="D102" s="513"/>
      <c r="E102" s="513"/>
      <c r="F102" s="513"/>
      <c r="G102" s="513"/>
      <c r="H102" s="527"/>
      <c r="I102" s="527"/>
      <c r="J102" s="513"/>
    </row>
    <row r="103" spans="2:10" ht="21" customHeight="1">
      <c r="B103" s="513"/>
      <c r="C103" s="513"/>
      <c r="D103" s="513"/>
      <c r="E103" s="513"/>
      <c r="F103" s="513"/>
      <c r="G103" s="513"/>
      <c r="H103" s="527"/>
      <c r="I103" s="527"/>
      <c r="J103" s="513"/>
    </row>
    <row r="104" spans="2:10" ht="21" customHeight="1">
      <c r="B104" s="513"/>
      <c r="C104" s="513"/>
      <c r="D104" s="513"/>
      <c r="E104" s="513"/>
      <c r="F104" s="513"/>
      <c r="G104" s="513"/>
      <c r="H104" s="527"/>
      <c r="I104" s="527"/>
      <c r="J104" s="513"/>
    </row>
    <row r="105" spans="2:10" ht="21" customHeight="1">
      <c r="B105" s="513"/>
      <c r="C105" s="513"/>
      <c r="D105" s="513"/>
      <c r="E105" s="513"/>
      <c r="F105" s="513"/>
      <c r="G105" s="513"/>
      <c r="H105" s="527"/>
      <c r="I105" s="527"/>
      <c r="J105" s="513"/>
    </row>
    <row r="106" spans="2:10" ht="21" customHeight="1">
      <c r="B106" s="513"/>
      <c r="C106" s="513"/>
      <c r="D106" s="513"/>
      <c r="E106" s="513"/>
      <c r="F106" s="513"/>
      <c r="G106" s="513"/>
      <c r="H106" s="527"/>
      <c r="I106" s="527"/>
      <c r="J106" s="513"/>
    </row>
    <row r="107" spans="2:10" ht="21" customHeight="1">
      <c r="B107" s="513"/>
      <c r="C107" s="513"/>
      <c r="D107" s="513"/>
      <c r="E107" s="513"/>
      <c r="F107" s="513"/>
      <c r="G107" s="513"/>
      <c r="H107" s="527"/>
      <c r="I107" s="527"/>
      <c r="J107" s="513"/>
    </row>
    <row r="108" spans="2:10" ht="21" customHeight="1">
      <c r="B108" s="513"/>
      <c r="C108" s="513"/>
      <c r="D108" s="513"/>
      <c r="E108" s="513"/>
      <c r="F108" s="513"/>
      <c r="G108" s="513"/>
      <c r="H108" s="527"/>
      <c r="I108" s="527"/>
      <c r="J108" s="513"/>
    </row>
    <row r="109" spans="2:10" ht="21" customHeight="1">
      <c r="B109" s="513"/>
      <c r="C109" s="513"/>
      <c r="D109" s="513"/>
      <c r="E109" s="513"/>
      <c r="F109" s="513"/>
      <c r="G109" s="513"/>
      <c r="H109" s="527"/>
      <c r="I109" s="527"/>
      <c r="J109" s="513"/>
    </row>
    <row r="110" spans="2:10" ht="21" customHeight="1">
      <c r="B110" s="513"/>
      <c r="C110" s="513"/>
      <c r="D110" s="513"/>
      <c r="E110" s="513"/>
      <c r="F110" s="513"/>
      <c r="G110" s="513"/>
      <c r="H110" s="527"/>
      <c r="I110" s="527"/>
      <c r="J110" s="513"/>
    </row>
    <row r="111" spans="2:10" ht="21" customHeight="1">
      <c r="B111" s="513"/>
      <c r="C111" s="513"/>
      <c r="D111" s="513"/>
      <c r="E111" s="513"/>
      <c r="F111" s="513"/>
      <c r="G111" s="513"/>
      <c r="H111" s="527"/>
      <c r="I111" s="527"/>
      <c r="J111" s="513"/>
    </row>
    <row r="112" spans="2:10" ht="21" customHeight="1">
      <c r="B112" s="513"/>
      <c r="C112" s="513"/>
      <c r="D112" s="513"/>
      <c r="E112" s="513"/>
      <c r="F112" s="513"/>
      <c r="G112" s="513"/>
      <c r="H112" s="527"/>
      <c r="I112" s="527"/>
      <c r="J112" s="513"/>
    </row>
    <row r="113" spans="2:10" ht="21" customHeight="1">
      <c r="B113" s="513"/>
      <c r="C113" s="513"/>
      <c r="D113" s="513"/>
      <c r="E113" s="513"/>
      <c r="F113" s="513"/>
      <c r="G113" s="513"/>
      <c r="H113" s="527"/>
      <c r="I113" s="527"/>
      <c r="J113" s="513"/>
    </row>
    <row r="114" spans="2:10" ht="21" customHeight="1">
      <c r="B114" s="513"/>
      <c r="C114" s="513"/>
      <c r="D114" s="513"/>
      <c r="E114" s="513"/>
      <c r="F114" s="513"/>
      <c r="G114" s="513"/>
      <c r="H114" s="527"/>
      <c r="I114" s="527"/>
      <c r="J114" s="513"/>
    </row>
    <row r="115" spans="2:10" ht="21" customHeight="1">
      <c r="B115" s="513"/>
      <c r="C115" s="513"/>
      <c r="D115" s="513"/>
      <c r="E115" s="513"/>
      <c r="F115" s="513"/>
      <c r="G115" s="513"/>
      <c r="H115" s="527"/>
      <c r="I115" s="527"/>
      <c r="J115" s="513"/>
    </row>
    <row r="116" spans="2:10" ht="21" customHeight="1">
      <c r="B116" s="513"/>
      <c r="C116" s="513"/>
      <c r="D116" s="513"/>
      <c r="E116" s="513"/>
      <c r="F116" s="513"/>
      <c r="G116" s="513"/>
      <c r="H116" s="527"/>
      <c r="I116" s="527"/>
      <c r="J116" s="513"/>
    </row>
    <row r="117" spans="2:10" ht="21" customHeight="1">
      <c r="B117" s="513"/>
      <c r="C117" s="513"/>
      <c r="D117" s="513"/>
      <c r="E117" s="513"/>
      <c r="F117" s="513"/>
      <c r="G117" s="513"/>
      <c r="H117" s="527"/>
      <c r="I117" s="527"/>
      <c r="J117" s="513"/>
    </row>
    <row r="118" spans="2:10" ht="21" customHeight="1">
      <c r="B118" s="513"/>
      <c r="C118" s="513"/>
      <c r="D118" s="513"/>
      <c r="E118" s="513"/>
      <c r="F118" s="513"/>
      <c r="G118" s="513"/>
      <c r="H118" s="527"/>
      <c r="I118" s="527"/>
      <c r="J118" s="513"/>
    </row>
    <row r="119" spans="2:10" ht="21" customHeight="1">
      <c r="B119" s="513"/>
      <c r="C119" s="513"/>
      <c r="D119" s="513"/>
      <c r="E119" s="513"/>
      <c r="F119" s="513"/>
      <c r="G119" s="513"/>
      <c r="H119" s="527"/>
      <c r="I119" s="527"/>
      <c r="J119" s="513"/>
    </row>
    <row r="120" spans="2:10" ht="21" customHeight="1">
      <c r="B120" s="513"/>
      <c r="C120" s="513"/>
      <c r="D120" s="513"/>
      <c r="E120" s="513"/>
      <c r="F120" s="513"/>
      <c r="G120" s="513"/>
      <c r="H120" s="527"/>
      <c r="I120" s="527"/>
      <c r="J120" s="513"/>
    </row>
    <row r="121" spans="2:10" ht="21" customHeight="1">
      <c r="B121" s="513"/>
      <c r="C121" s="513"/>
      <c r="D121" s="513"/>
      <c r="E121" s="513"/>
      <c r="F121" s="513"/>
      <c r="G121" s="513"/>
      <c r="H121" s="527"/>
      <c r="I121" s="527"/>
      <c r="J121" s="513"/>
    </row>
    <row r="122" spans="2:10" ht="21" customHeight="1">
      <c r="B122" s="513"/>
      <c r="C122" s="513"/>
      <c r="D122" s="513"/>
      <c r="E122" s="513"/>
      <c r="F122" s="513"/>
      <c r="G122" s="513"/>
      <c r="H122" s="527"/>
      <c r="I122" s="527"/>
      <c r="J122" s="513"/>
    </row>
    <row r="123" spans="2:10" ht="21" customHeight="1">
      <c r="B123" s="513"/>
      <c r="C123" s="513"/>
      <c r="D123" s="513"/>
      <c r="E123" s="513"/>
      <c r="F123" s="513"/>
      <c r="G123" s="513"/>
      <c r="H123" s="527"/>
      <c r="I123" s="527"/>
      <c r="J123" s="513"/>
    </row>
    <row r="124" spans="2:10" ht="21" customHeight="1">
      <c r="B124" s="513"/>
      <c r="C124" s="513"/>
      <c r="D124" s="513"/>
      <c r="E124" s="513"/>
      <c r="F124" s="513"/>
      <c r="G124" s="513"/>
      <c r="H124" s="527"/>
      <c r="I124" s="527"/>
      <c r="J124" s="513"/>
    </row>
    <row r="125" spans="2:10" ht="21" customHeight="1">
      <c r="B125" s="513"/>
      <c r="C125" s="513"/>
      <c r="D125" s="513"/>
      <c r="E125" s="513"/>
      <c r="F125" s="513"/>
      <c r="G125" s="513"/>
      <c r="H125" s="527"/>
      <c r="I125" s="527"/>
      <c r="J125" s="513"/>
    </row>
    <row r="126" spans="2:10" ht="21" customHeight="1">
      <c r="B126" s="513"/>
      <c r="C126" s="513"/>
      <c r="D126" s="513"/>
      <c r="E126" s="513"/>
      <c r="F126" s="513"/>
      <c r="G126" s="513"/>
      <c r="H126" s="527"/>
      <c r="I126" s="527"/>
      <c r="J126" s="513"/>
    </row>
    <row r="127" spans="2:10" ht="21" customHeight="1">
      <c r="B127" s="513"/>
      <c r="C127" s="513"/>
      <c r="D127" s="513"/>
      <c r="E127" s="513"/>
      <c r="F127" s="513"/>
      <c r="G127" s="513"/>
      <c r="H127" s="527"/>
      <c r="I127" s="527"/>
      <c r="J127" s="513"/>
    </row>
    <row r="128" spans="2:10" ht="21" customHeight="1">
      <c r="B128" s="513"/>
      <c r="C128" s="513"/>
      <c r="D128" s="513"/>
      <c r="E128" s="513"/>
      <c r="F128" s="513"/>
      <c r="G128" s="513"/>
      <c r="H128" s="527"/>
      <c r="I128" s="527"/>
      <c r="J128" s="513"/>
    </row>
    <row r="129" spans="2:10" ht="21" customHeight="1">
      <c r="B129" s="513"/>
      <c r="C129" s="513"/>
      <c r="D129" s="513"/>
      <c r="E129" s="513"/>
      <c r="F129" s="513"/>
      <c r="G129" s="513"/>
      <c r="H129" s="527"/>
      <c r="I129" s="527"/>
      <c r="J129" s="513"/>
    </row>
    <row r="130" spans="2:10" ht="21" customHeight="1">
      <c r="B130" s="513"/>
      <c r="C130" s="513"/>
      <c r="D130" s="513"/>
      <c r="E130" s="513"/>
      <c r="F130" s="513"/>
      <c r="G130" s="513"/>
      <c r="H130" s="527"/>
      <c r="I130" s="527"/>
      <c r="J130" s="513"/>
    </row>
    <row r="131" spans="2:10" ht="21" customHeight="1">
      <c r="B131" s="513"/>
      <c r="C131" s="513"/>
      <c r="D131" s="513"/>
      <c r="E131" s="513"/>
      <c r="F131" s="513"/>
      <c r="G131" s="513"/>
      <c r="H131" s="527"/>
      <c r="I131" s="527"/>
      <c r="J131" s="513"/>
    </row>
    <row r="132" spans="2:10" ht="21" customHeight="1">
      <c r="B132" s="513"/>
      <c r="C132" s="513"/>
      <c r="D132" s="513"/>
      <c r="E132" s="513"/>
      <c r="F132" s="513"/>
      <c r="G132" s="513"/>
      <c r="H132" s="527"/>
      <c r="I132" s="527"/>
      <c r="J132" s="513"/>
    </row>
    <row r="133" spans="2:10" ht="21" customHeight="1">
      <c r="B133" s="513"/>
      <c r="C133" s="513"/>
      <c r="D133" s="513"/>
      <c r="E133" s="513"/>
      <c r="F133" s="513"/>
      <c r="G133" s="513"/>
      <c r="H133" s="527"/>
      <c r="I133" s="527"/>
      <c r="J133" s="513"/>
    </row>
    <row r="134" spans="2:10" ht="21" customHeight="1">
      <c r="B134" s="513"/>
      <c r="C134" s="513"/>
      <c r="D134" s="513"/>
      <c r="E134" s="513"/>
      <c r="F134" s="513"/>
      <c r="G134" s="513"/>
      <c r="H134" s="527"/>
      <c r="I134" s="527"/>
      <c r="J134" s="513"/>
    </row>
    <row r="135" spans="2:10" ht="21" customHeight="1">
      <c r="B135" s="513"/>
      <c r="C135" s="513"/>
      <c r="D135" s="513"/>
      <c r="E135" s="513"/>
      <c r="F135" s="513"/>
      <c r="G135" s="513"/>
      <c r="H135" s="527"/>
      <c r="I135" s="527"/>
      <c r="J135" s="513"/>
    </row>
    <row r="136" spans="2:10" ht="21" customHeight="1">
      <c r="B136" s="513"/>
      <c r="C136" s="513"/>
      <c r="D136" s="513"/>
      <c r="E136" s="513"/>
      <c r="F136" s="513"/>
      <c r="G136" s="513"/>
      <c r="H136" s="527"/>
      <c r="I136" s="527"/>
      <c r="J136" s="513"/>
    </row>
    <row r="137" spans="2:10" ht="21" customHeight="1">
      <c r="B137" s="513"/>
      <c r="C137" s="513"/>
      <c r="D137" s="513"/>
      <c r="E137" s="513"/>
      <c r="F137" s="513"/>
      <c r="G137" s="513"/>
      <c r="H137" s="527"/>
      <c r="I137" s="527"/>
      <c r="J137" s="513"/>
    </row>
    <row r="138" spans="2:10" ht="21" customHeight="1">
      <c r="B138" s="513"/>
      <c r="C138" s="513"/>
      <c r="D138" s="513"/>
      <c r="E138" s="513"/>
      <c r="F138" s="513"/>
      <c r="G138" s="513"/>
      <c r="H138" s="527"/>
      <c r="I138" s="527"/>
      <c r="J138" s="513"/>
    </row>
    <row r="139" spans="2:10" ht="21" customHeight="1">
      <c r="B139" s="513"/>
      <c r="C139" s="513"/>
      <c r="D139" s="513"/>
      <c r="E139" s="513"/>
      <c r="F139" s="513"/>
      <c r="G139" s="513"/>
      <c r="H139" s="527"/>
      <c r="I139" s="527"/>
      <c r="J139" s="513"/>
    </row>
    <row r="140" spans="2:10" ht="21" customHeight="1">
      <c r="B140" s="513"/>
      <c r="C140" s="513"/>
      <c r="D140" s="513"/>
      <c r="E140" s="513"/>
      <c r="F140" s="513"/>
      <c r="G140" s="513"/>
      <c r="H140" s="527"/>
      <c r="I140" s="527"/>
      <c r="J140" s="513"/>
    </row>
    <row r="141" spans="2:10" ht="21" customHeight="1">
      <c r="B141" s="513"/>
      <c r="C141" s="513"/>
      <c r="D141" s="513"/>
      <c r="E141" s="513"/>
      <c r="F141" s="513"/>
      <c r="G141" s="513"/>
      <c r="H141" s="527"/>
      <c r="I141" s="527"/>
      <c r="J141" s="513"/>
    </row>
    <row r="142" spans="2:10" ht="21" customHeight="1">
      <c r="B142" s="513"/>
      <c r="C142" s="513"/>
      <c r="D142" s="513"/>
      <c r="E142" s="513"/>
      <c r="F142" s="513"/>
      <c r="G142" s="513"/>
      <c r="H142" s="527"/>
      <c r="I142" s="527"/>
      <c r="J142" s="513"/>
    </row>
    <row r="143" spans="2:10" ht="21" customHeight="1">
      <c r="B143" s="513"/>
      <c r="C143" s="513"/>
      <c r="D143" s="513"/>
      <c r="E143" s="513"/>
      <c r="F143" s="513"/>
      <c r="G143" s="513"/>
      <c r="H143" s="527"/>
      <c r="I143" s="527"/>
      <c r="J143" s="513"/>
    </row>
    <row r="144" spans="2:10" ht="21" customHeight="1">
      <c r="B144" s="513"/>
      <c r="C144" s="513"/>
      <c r="D144" s="513"/>
      <c r="E144" s="513"/>
      <c r="F144" s="513"/>
      <c r="G144" s="513"/>
      <c r="H144" s="527"/>
      <c r="I144" s="527"/>
      <c r="J144" s="513"/>
    </row>
  </sheetData>
  <phoneticPr fontId="2"/>
  <pageMargins left="0.34" right="0.36" top="0.43" bottom="0.49" header="0.27" footer="0.35"/>
  <pageSetup paperSize="9" orientation="portrait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B1:Y187"/>
  <sheetViews>
    <sheetView showGridLines="0" topLeftCell="F1" zoomScale="70" zoomScaleNormal="70" workbookViewId="0">
      <selection activeCell="L43" sqref="L43"/>
    </sheetView>
  </sheetViews>
  <sheetFormatPr defaultRowHeight="13.5"/>
  <cols>
    <col min="1" max="1" width="0.75" style="160" customWidth="1"/>
    <col min="2" max="2" width="6.125" style="160" customWidth="1"/>
    <col min="3" max="3" width="7.125" style="160" customWidth="1"/>
    <col min="4" max="4" width="32.5" style="160" customWidth="1"/>
    <col min="5" max="6" width="3.875" style="160" customWidth="1"/>
    <col min="7" max="8" width="6.5" style="160" customWidth="1"/>
    <col min="9" max="9" width="12.375" style="160" customWidth="1"/>
    <col min="10" max="10" width="16.25" style="160" customWidth="1"/>
    <col min="11" max="11" width="10" style="160" customWidth="1"/>
    <col min="12" max="12" width="11.375" style="160" customWidth="1"/>
    <col min="13" max="13" width="9.875" style="160" bestFit="1" customWidth="1"/>
    <col min="14" max="14" width="0.75" customWidth="1"/>
    <col min="15" max="15" width="6.125" customWidth="1"/>
    <col min="16" max="16" width="7.125" customWidth="1"/>
    <col min="17" max="17" width="32.5" customWidth="1"/>
    <col min="18" max="19" width="3.875" customWidth="1"/>
    <col min="20" max="21" width="6.5" customWidth="1"/>
    <col min="22" max="22" width="12.375" customWidth="1"/>
    <col min="23" max="23" width="16.25" customWidth="1"/>
    <col min="24" max="24" width="9" style="160"/>
    <col min="25" max="25" width="0.75" customWidth="1"/>
    <col min="26" max="16384" width="9" style="160"/>
  </cols>
  <sheetData>
    <row r="1" spans="2:25" s="111" customFormat="1" ht="30" customHeight="1">
      <c r="B1" s="111" t="s">
        <v>44</v>
      </c>
      <c r="N1" s="1"/>
      <c r="O1" s="1" t="s">
        <v>44</v>
      </c>
      <c r="P1" s="1"/>
      <c r="Q1" s="1"/>
      <c r="R1" s="1"/>
      <c r="S1" s="1"/>
      <c r="T1" s="1"/>
      <c r="U1" s="1"/>
      <c r="V1" s="1"/>
      <c r="W1" s="1"/>
      <c r="Y1" s="1"/>
    </row>
    <row r="2" spans="2:25" s="111" customFormat="1" ht="25.5">
      <c r="B2" s="266" t="s">
        <v>0</v>
      </c>
      <c r="C2" s="266"/>
      <c r="D2" s="266"/>
      <c r="E2" s="266"/>
      <c r="F2" s="266"/>
      <c r="G2" s="266"/>
      <c r="H2" s="266"/>
      <c r="I2" s="266"/>
      <c r="J2" s="266"/>
      <c r="N2" s="1"/>
      <c r="O2" s="432" t="s">
        <v>0</v>
      </c>
      <c r="P2" s="432"/>
      <c r="Q2" s="432"/>
      <c r="R2" s="432"/>
      <c r="S2" s="432"/>
      <c r="T2" s="432"/>
      <c r="U2" s="432"/>
      <c r="V2" s="432"/>
      <c r="W2" s="432"/>
      <c r="Y2" s="1"/>
    </row>
    <row r="3" spans="2:25" s="111" customFormat="1">
      <c r="B3" s="112"/>
      <c r="C3" s="112"/>
      <c r="D3" s="112"/>
      <c r="E3" s="112"/>
      <c r="F3" s="112"/>
      <c r="G3" s="112"/>
      <c r="H3" s="112"/>
      <c r="I3" s="112"/>
      <c r="J3" s="112"/>
      <c r="N3" s="1"/>
      <c r="O3" s="433"/>
      <c r="P3" s="433"/>
      <c r="Q3" s="433"/>
      <c r="R3" s="433"/>
      <c r="S3" s="433"/>
      <c r="T3" s="433"/>
      <c r="U3" s="433"/>
      <c r="V3" s="433"/>
      <c r="W3" s="433"/>
      <c r="Y3" s="1"/>
    </row>
    <row r="4" spans="2:25" s="111" customFormat="1">
      <c r="B4" s="112"/>
      <c r="C4" s="112"/>
      <c r="D4" s="112"/>
      <c r="E4" s="112"/>
      <c r="F4" s="112"/>
      <c r="G4" s="112"/>
      <c r="H4" s="112"/>
      <c r="I4" s="112"/>
      <c r="J4" s="112"/>
      <c r="N4" s="1"/>
      <c r="O4" s="433"/>
      <c r="P4" s="433"/>
      <c r="Q4" s="433"/>
      <c r="R4" s="433"/>
      <c r="S4" s="433"/>
      <c r="T4" s="433"/>
      <c r="U4" s="433"/>
      <c r="V4" s="433"/>
      <c r="W4" s="433"/>
      <c r="Y4" s="1"/>
    </row>
    <row r="5" spans="2:25" s="111" customFormat="1" ht="13.5" customHeight="1">
      <c r="G5" s="113"/>
      <c r="I5" s="114" t="s">
        <v>1</v>
      </c>
      <c r="J5" s="115" t="s">
        <v>162</v>
      </c>
      <c r="N5" s="1"/>
      <c r="O5" s="1"/>
      <c r="P5" s="1"/>
      <c r="Q5" s="1"/>
      <c r="R5" s="1"/>
      <c r="S5" s="1"/>
      <c r="T5" s="2"/>
      <c r="U5" s="1"/>
      <c r="V5" s="434" t="s">
        <v>1</v>
      </c>
      <c r="W5" s="435" t="s">
        <v>208</v>
      </c>
      <c r="Y5" s="1"/>
    </row>
    <row r="6" spans="2:25" s="111" customFormat="1" ht="18.75">
      <c r="B6" s="116" t="s">
        <v>96</v>
      </c>
      <c r="C6" s="244"/>
      <c r="D6" s="244"/>
      <c r="E6" s="244"/>
      <c r="G6" s="113"/>
      <c r="I6" s="267">
        <f ca="1">TODAY()</f>
        <v>44214</v>
      </c>
      <c r="J6" s="267"/>
      <c r="N6" s="1"/>
      <c r="O6" s="436" t="s">
        <v>96</v>
      </c>
      <c r="P6" s="437"/>
      <c r="Q6" s="437"/>
      <c r="R6" s="437"/>
      <c r="S6" s="1"/>
      <c r="T6" s="2"/>
      <c r="U6" s="1"/>
      <c r="V6" s="438">
        <f ca="1">TODAY()</f>
        <v>44214</v>
      </c>
      <c r="W6" s="438"/>
      <c r="Y6" s="1"/>
    </row>
    <row r="7" spans="2:25" s="111" customFormat="1">
      <c r="N7" s="1"/>
      <c r="O7" s="1"/>
      <c r="P7" s="1"/>
      <c r="Q7" s="1"/>
      <c r="R7" s="1"/>
      <c r="S7" s="1"/>
      <c r="T7" s="1"/>
      <c r="U7" s="1"/>
      <c r="V7" s="1"/>
      <c r="W7" s="1"/>
      <c r="Y7" s="1"/>
    </row>
    <row r="8" spans="2:25" s="111" customFormat="1" ht="18.75">
      <c r="B8" s="118" t="s">
        <v>2</v>
      </c>
      <c r="C8" s="118"/>
      <c r="D8" s="119">
        <f>J43</f>
        <v>35500000</v>
      </c>
      <c r="E8" s="119"/>
      <c r="F8" s="120"/>
      <c r="G8" s="121"/>
      <c r="H8" s="122" t="s">
        <v>35</v>
      </c>
      <c r="I8" s="123"/>
      <c r="J8" s="123"/>
      <c r="N8" s="1"/>
      <c r="O8" s="439" t="s">
        <v>2</v>
      </c>
      <c r="P8" s="439"/>
      <c r="Q8" s="440">
        <f>W43</f>
        <v>41900000</v>
      </c>
      <c r="R8" s="440"/>
      <c r="S8" s="441"/>
      <c r="T8" s="442"/>
      <c r="U8" s="443" t="s">
        <v>35</v>
      </c>
      <c r="V8" s="99"/>
      <c r="W8" s="99"/>
      <c r="Y8" s="1"/>
    </row>
    <row r="9" spans="2:25" s="111" customFormat="1" ht="13.5" customHeight="1">
      <c r="B9" s="112"/>
      <c r="C9" s="112"/>
      <c r="D9" s="124" t="s">
        <v>3</v>
      </c>
      <c r="G9" s="123"/>
      <c r="H9" s="123" t="s">
        <v>4</v>
      </c>
      <c r="I9" s="125" t="s">
        <v>5</v>
      </c>
      <c r="J9" s="123"/>
      <c r="N9" s="1"/>
      <c r="O9" s="433"/>
      <c r="P9" s="433"/>
      <c r="Q9" s="444" t="s">
        <v>3</v>
      </c>
      <c r="R9" s="1"/>
      <c r="S9" s="1"/>
      <c r="T9" s="99"/>
      <c r="U9" s="99" t="s">
        <v>4</v>
      </c>
      <c r="V9" s="445" t="s">
        <v>5</v>
      </c>
      <c r="W9" s="99"/>
      <c r="Y9" s="1"/>
    </row>
    <row r="10" spans="2:25" s="111" customFormat="1">
      <c r="B10" s="112"/>
      <c r="C10" s="112"/>
      <c r="G10" s="123"/>
      <c r="H10" s="126" t="s">
        <v>93</v>
      </c>
      <c r="I10" s="123"/>
      <c r="J10" s="123"/>
      <c r="N10" s="1"/>
      <c r="O10" s="433"/>
      <c r="P10" s="433"/>
      <c r="Q10" s="1"/>
      <c r="R10" s="1"/>
      <c r="S10" s="1"/>
      <c r="T10" s="99"/>
      <c r="U10" s="446" t="s">
        <v>93</v>
      </c>
      <c r="V10" s="99"/>
      <c r="W10" s="99"/>
      <c r="Y10" s="1"/>
    </row>
    <row r="11" spans="2:25" s="111" customFormat="1" ht="13.5" customHeight="1">
      <c r="B11" s="268" t="s">
        <v>78</v>
      </c>
      <c r="C11" s="268"/>
      <c r="D11" s="270" t="s">
        <v>161</v>
      </c>
      <c r="E11" s="250"/>
      <c r="G11" s="123"/>
      <c r="H11" s="123" t="s">
        <v>6</v>
      </c>
      <c r="I11" s="125" t="s">
        <v>91</v>
      </c>
      <c r="J11" s="123"/>
      <c r="N11" s="1"/>
      <c r="O11" s="447" t="s">
        <v>78</v>
      </c>
      <c r="P11" s="447"/>
      <c r="Q11" s="270" t="s">
        <v>209</v>
      </c>
      <c r="R11" s="250"/>
      <c r="S11" s="1"/>
      <c r="T11" s="99"/>
      <c r="U11" s="99" t="s">
        <v>6</v>
      </c>
      <c r="V11" s="445" t="s">
        <v>91</v>
      </c>
      <c r="W11" s="99"/>
      <c r="Y11" s="1"/>
    </row>
    <row r="12" spans="2:25" s="111" customFormat="1">
      <c r="B12" s="127"/>
      <c r="C12" s="127"/>
      <c r="D12" s="124"/>
      <c r="E12" s="124"/>
      <c r="G12" s="128"/>
      <c r="H12" s="125"/>
      <c r="I12" s="123"/>
      <c r="N12" s="1"/>
      <c r="O12" s="448"/>
      <c r="P12" s="448"/>
      <c r="Q12" s="124"/>
      <c r="R12" s="124"/>
      <c r="S12" s="1"/>
      <c r="T12" s="449"/>
      <c r="U12" s="445"/>
      <c r="V12" s="99"/>
      <c r="W12" s="1"/>
      <c r="Y12" s="1"/>
    </row>
    <row r="13" spans="2:25" s="111" customFormat="1" ht="13.5" customHeight="1">
      <c r="B13" s="268" t="s">
        <v>7</v>
      </c>
      <c r="C13" s="268"/>
      <c r="D13" s="271" t="s">
        <v>131</v>
      </c>
      <c r="E13" s="271"/>
      <c r="H13" s="126" t="s">
        <v>207</v>
      </c>
      <c r="N13" s="1"/>
      <c r="O13" s="447" t="s">
        <v>7</v>
      </c>
      <c r="P13" s="447"/>
      <c r="Q13" s="271" t="s">
        <v>131</v>
      </c>
      <c r="R13" s="271"/>
      <c r="S13" s="1"/>
      <c r="T13" s="1"/>
      <c r="U13" s="126" t="s">
        <v>207</v>
      </c>
      <c r="Y13" s="1"/>
    </row>
    <row r="14" spans="2:25" s="111" customFormat="1" ht="13.5" customHeight="1">
      <c r="B14" s="127"/>
      <c r="C14" s="127"/>
      <c r="D14" s="124"/>
      <c r="E14" s="124"/>
      <c r="H14" s="128" t="s">
        <v>32</v>
      </c>
      <c r="I14" s="179" t="s">
        <v>129</v>
      </c>
      <c r="N14" s="1"/>
      <c r="O14" s="448"/>
      <c r="P14" s="448"/>
      <c r="Q14" s="124"/>
      <c r="R14" s="124"/>
      <c r="S14" s="1"/>
      <c r="T14" s="1"/>
      <c r="U14" s="128" t="s">
        <v>32</v>
      </c>
      <c r="V14" s="179" t="s">
        <v>129</v>
      </c>
      <c r="Y14" s="1"/>
    </row>
    <row r="15" spans="2:25" s="111" customFormat="1" ht="13.5" customHeight="1">
      <c r="B15" s="268" t="s">
        <v>79</v>
      </c>
      <c r="C15" s="268"/>
      <c r="D15" s="269">
        <v>43738</v>
      </c>
      <c r="E15" s="269"/>
      <c r="H15" s="128" t="s">
        <v>33</v>
      </c>
      <c r="I15" s="179" t="s">
        <v>130</v>
      </c>
      <c r="N15" s="1"/>
      <c r="O15" s="447" t="s">
        <v>79</v>
      </c>
      <c r="P15" s="447"/>
      <c r="Q15" s="269">
        <v>43738</v>
      </c>
      <c r="R15" s="269"/>
      <c r="S15" s="1"/>
      <c r="T15" s="1"/>
      <c r="U15" s="128" t="s">
        <v>33</v>
      </c>
      <c r="V15" s="179" t="s">
        <v>130</v>
      </c>
      <c r="Y15" s="1"/>
    </row>
    <row r="16" spans="2:25" s="111" customFormat="1">
      <c r="B16" s="129"/>
      <c r="C16" s="129"/>
      <c r="D16" s="130"/>
      <c r="E16" s="130"/>
      <c r="H16" s="128" t="s">
        <v>34</v>
      </c>
      <c r="I16" s="179" t="s">
        <v>150</v>
      </c>
      <c r="N16" s="1"/>
      <c r="O16" s="450"/>
      <c r="P16" s="450"/>
      <c r="Q16" s="451"/>
      <c r="R16" s="451"/>
      <c r="S16" s="1"/>
      <c r="T16" s="1"/>
      <c r="U16" s="128" t="s">
        <v>34</v>
      </c>
      <c r="V16" s="179" t="s">
        <v>150</v>
      </c>
      <c r="Y16" s="1"/>
    </row>
    <row r="17" spans="2:25" s="111" customFormat="1" ht="13.5" customHeight="1">
      <c r="B17" s="268" t="s">
        <v>8</v>
      </c>
      <c r="C17" s="268"/>
      <c r="D17" s="269" t="s">
        <v>64</v>
      </c>
      <c r="E17" s="269"/>
      <c r="H17" s="128" t="s">
        <v>92</v>
      </c>
      <c r="I17" s="179" t="s">
        <v>151</v>
      </c>
      <c r="N17" s="1"/>
      <c r="O17" s="447" t="s">
        <v>8</v>
      </c>
      <c r="P17" s="447"/>
      <c r="Q17" s="452" t="s">
        <v>64</v>
      </c>
      <c r="R17" s="452"/>
      <c r="S17" s="1"/>
      <c r="T17" s="1"/>
      <c r="U17" s="128" t="s">
        <v>92</v>
      </c>
      <c r="V17" s="179" t="s">
        <v>151</v>
      </c>
      <c r="Y17" s="1"/>
    </row>
    <row r="18" spans="2:25" s="111" customFormat="1">
      <c r="B18" s="127"/>
      <c r="C18" s="127"/>
      <c r="D18" s="131"/>
      <c r="E18" s="131"/>
      <c r="G18" s="132" t="s">
        <v>99</v>
      </c>
      <c r="H18" s="133"/>
      <c r="I18" s="134"/>
      <c r="J18" s="134"/>
      <c r="N18" s="1"/>
      <c r="O18" s="448"/>
      <c r="P18" s="448"/>
      <c r="Q18" s="453"/>
      <c r="R18" s="453"/>
      <c r="S18" s="1"/>
      <c r="T18" s="1"/>
      <c r="U18" s="454"/>
      <c r="V18" s="455"/>
      <c r="W18" s="455"/>
      <c r="Y18" s="1"/>
    </row>
    <row r="19" spans="2:25" s="111" customFormat="1" ht="13.5" customHeight="1">
      <c r="B19" s="268" t="s">
        <v>9</v>
      </c>
      <c r="C19" s="268"/>
      <c r="D19" s="272" t="s">
        <v>10</v>
      </c>
      <c r="E19" s="272"/>
      <c r="G19" s="135" t="s">
        <v>100</v>
      </c>
      <c r="H19" s="136"/>
      <c r="I19" s="110">
        <f>J43*0.23*0.1506</f>
        <v>1229649</v>
      </c>
      <c r="J19" s="137" t="s">
        <v>101</v>
      </c>
      <c r="N19" s="1"/>
      <c r="O19" s="447" t="s">
        <v>9</v>
      </c>
      <c r="P19" s="447"/>
      <c r="Q19" s="456" t="s">
        <v>10</v>
      </c>
      <c r="R19" s="456"/>
      <c r="S19" s="1"/>
      <c r="T19" s="449"/>
      <c r="U19" s="457"/>
      <c r="V19" s="455"/>
      <c r="W19" s="455"/>
      <c r="Y19" s="1"/>
    </row>
    <row r="20" spans="2:25" s="111" customFormat="1">
      <c r="G20" s="138" t="s">
        <v>102</v>
      </c>
      <c r="I20" s="125"/>
      <c r="J20" s="139"/>
      <c r="N20" s="1"/>
      <c r="O20" s="1"/>
      <c r="P20" s="1"/>
      <c r="Q20" s="1"/>
      <c r="R20" s="1"/>
      <c r="S20" s="1"/>
      <c r="T20" s="1"/>
      <c r="U20" s="1"/>
      <c r="V20" s="445"/>
      <c r="W20" s="458"/>
      <c r="Y20" s="1"/>
    </row>
    <row r="21" spans="2:25" s="111" customFormat="1" ht="25.9" customHeight="1">
      <c r="B21" s="140" t="s">
        <v>11</v>
      </c>
      <c r="C21" s="141"/>
      <c r="D21" s="141"/>
      <c r="E21" s="141"/>
      <c r="F21" s="141"/>
      <c r="G21" s="142" t="s">
        <v>12</v>
      </c>
      <c r="H21" s="142" t="s">
        <v>13</v>
      </c>
      <c r="I21" s="142" t="s">
        <v>14</v>
      </c>
      <c r="J21" s="143" t="s">
        <v>15</v>
      </c>
      <c r="L21" s="113"/>
      <c r="M21" s="113"/>
      <c r="N21" s="1"/>
      <c r="O21" s="459" t="s">
        <v>11</v>
      </c>
      <c r="P21" s="460"/>
      <c r="Q21" s="460"/>
      <c r="R21" s="460"/>
      <c r="S21" s="460"/>
      <c r="T21" s="461" t="s">
        <v>12</v>
      </c>
      <c r="U21" s="461" t="s">
        <v>13</v>
      </c>
      <c r="V21" s="461" t="s">
        <v>14</v>
      </c>
      <c r="W21" s="462" t="s">
        <v>15</v>
      </c>
      <c r="Y21" s="1"/>
    </row>
    <row r="22" spans="2:25" s="111" customFormat="1" ht="22.5" customHeight="1">
      <c r="B22" s="144">
        <v>1</v>
      </c>
      <c r="C22" s="273" t="s">
        <v>153</v>
      </c>
      <c r="D22" s="274"/>
      <c r="E22" s="274"/>
      <c r="F22" s="275"/>
      <c r="G22" s="147">
        <v>1</v>
      </c>
      <c r="H22" s="186" t="s">
        <v>132</v>
      </c>
      <c r="I22" s="145"/>
      <c r="J22" s="190">
        <v>775000</v>
      </c>
      <c r="L22" s="236"/>
      <c r="M22" s="236"/>
      <c r="N22" s="1"/>
      <c r="O22" s="463">
        <v>1</v>
      </c>
      <c r="P22" s="464" t="s">
        <v>210</v>
      </c>
      <c r="Q22" s="465"/>
      <c r="R22" s="465"/>
      <c r="S22" s="466"/>
      <c r="T22" s="467">
        <v>1</v>
      </c>
      <c r="U22" s="468" t="s">
        <v>132</v>
      </c>
      <c r="V22" s="469"/>
      <c r="W22" s="470">
        <v>3800000</v>
      </c>
      <c r="Y22" s="1"/>
    </row>
    <row r="23" spans="2:25" s="111" customFormat="1" ht="22.5" customHeight="1">
      <c r="B23" s="146">
        <v>2</v>
      </c>
      <c r="C23" s="258" t="s">
        <v>202</v>
      </c>
      <c r="D23" s="256"/>
      <c r="E23" s="256"/>
      <c r="F23" s="257"/>
      <c r="G23" s="147">
        <v>1</v>
      </c>
      <c r="H23" s="187" t="s">
        <v>132</v>
      </c>
      <c r="I23" s="149"/>
      <c r="J23" s="150">
        <v>13419020</v>
      </c>
      <c r="L23" s="237"/>
      <c r="M23" s="236"/>
      <c r="N23" s="1"/>
      <c r="O23" s="226">
        <v>2</v>
      </c>
      <c r="P23" s="204" t="s">
        <v>211</v>
      </c>
      <c r="Q23" s="205"/>
      <c r="R23" s="205"/>
      <c r="S23" s="206"/>
      <c r="T23" s="207">
        <v>1</v>
      </c>
      <c r="U23" s="211" t="s">
        <v>132</v>
      </c>
      <c r="V23" s="209"/>
      <c r="W23" s="471">
        <v>1967544</v>
      </c>
      <c r="Y23" s="1"/>
    </row>
    <row r="24" spans="2:25" s="111" customFormat="1" ht="22.5" customHeight="1">
      <c r="B24" s="146">
        <v>3</v>
      </c>
      <c r="C24" s="258" t="s">
        <v>203</v>
      </c>
      <c r="D24" s="256"/>
      <c r="E24" s="256"/>
      <c r="F24" s="257"/>
      <c r="G24" s="147">
        <v>1</v>
      </c>
      <c r="H24" s="187" t="s">
        <v>132</v>
      </c>
      <c r="I24" s="149"/>
      <c r="J24" s="188">
        <v>9309516</v>
      </c>
      <c r="L24" s="113"/>
      <c r="M24" s="113"/>
      <c r="N24" s="1"/>
      <c r="O24" s="226">
        <v>3</v>
      </c>
      <c r="P24" s="204" t="s">
        <v>212</v>
      </c>
      <c r="Q24" s="205"/>
      <c r="R24" s="205"/>
      <c r="S24" s="206"/>
      <c r="T24" s="207">
        <v>1</v>
      </c>
      <c r="U24" s="211" t="s">
        <v>132</v>
      </c>
      <c r="V24" s="209"/>
      <c r="W24" s="471">
        <v>2077920</v>
      </c>
      <c r="Y24" s="1"/>
    </row>
    <row r="25" spans="2:25" s="111" customFormat="1" ht="22.5" customHeight="1">
      <c r="B25" s="146">
        <v>4</v>
      </c>
      <c r="C25" s="258" t="s">
        <v>166</v>
      </c>
      <c r="D25" s="256"/>
      <c r="E25" s="256"/>
      <c r="F25" s="257"/>
      <c r="G25" s="147">
        <v>1</v>
      </c>
      <c r="H25" s="187" t="s">
        <v>132</v>
      </c>
      <c r="I25" s="149"/>
      <c r="J25" s="150">
        <v>1395000</v>
      </c>
      <c r="L25" s="113"/>
      <c r="M25" s="113"/>
      <c r="N25" s="1"/>
      <c r="O25" s="226">
        <v>4</v>
      </c>
      <c r="P25" s="204" t="s">
        <v>213</v>
      </c>
      <c r="Q25" s="205"/>
      <c r="R25" s="205"/>
      <c r="S25" s="206"/>
      <c r="T25" s="207">
        <v>1</v>
      </c>
      <c r="U25" s="211" t="s">
        <v>132</v>
      </c>
      <c r="V25" s="209"/>
      <c r="W25" s="210">
        <v>3925368</v>
      </c>
      <c r="Y25" s="1"/>
    </row>
    <row r="26" spans="2:25" s="111" customFormat="1" ht="22.5" customHeight="1">
      <c r="B26" s="146">
        <v>5</v>
      </c>
      <c r="C26" s="241" t="s">
        <v>165</v>
      </c>
      <c r="D26" s="242"/>
      <c r="E26" s="242"/>
      <c r="F26" s="243"/>
      <c r="G26" s="147">
        <v>1</v>
      </c>
      <c r="H26" s="187" t="s">
        <v>132</v>
      </c>
      <c r="I26" s="149"/>
      <c r="J26" s="188">
        <v>2705000</v>
      </c>
      <c r="L26" s="113"/>
      <c r="M26" s="113"/>
      <c r="N26" s="1"/>
      <c r="O26" s="226">
        <v>5</v>
      </c>
      <c r="P26" s="204" t="s">
        <v>214</v>
      </c>
      <c r="Q26" s="205"/>
      <c r="R26" s="205"/>
      <c r="S26" s="206"/>
      <c r="T26" s="207">
        <v>1</v>
      </c>
      <c r="U26" s="211" t="s">
        <v>132</v>
      </c>
      <c r="V26" s="209"/>
      <c r="W26" s="210">
        <v>11793600</v>
      </c>
      <c r="Y26" s="1"/>
    </row>
    <row r="27" spans="2:25" s="111" customFormat="1" ht="22.5" customHeight="1">
      <c r="B27" s="146">
        <v>6</v>
      </c>
      <c r="C27" s="241" t="s">
        <v>159</v>
      </c>
      <c r="D27" s="242"/>
      <c r="E27" s="242"/>
      <c r="F27" s="243"/>
      <c r="G27" s="147">
        <v>1</v>
      </c>
      <c r="H27" s="187" t="s">
        <v>132</v>
      </c>
      <c r="I27" s="149"/>
      <c r="J27" s="150">
        <v>300000</v>
      </c>
      <c r="L27" s="113"/>
      <c r="M27" s="258"/>
      <c r="N27" s="256"/>
      <c r="O27" s="256"/>
      <c r="P27" s="204" t="s">
        <v>215</v>
      </c>
      <c r="Q27" s="205"/>
      <c r="R27" s="205"/>
      <c r="S27" s="206"/>
      <c r="T27" s="207">
        <v>1</v>
      </c>
      <c r="U27" s="211" t="s">
        <v>132</v>
      </c>
      <c r="V27" s="209"/>
      <c r="W27" s="210">
        <v>5164650</v>
      </c>
      <c r="Y27" s="1"/>
    </row>
    <row r="28" spans="2:25" s="111" customFormat="1" ht="22.5" customHeight="1">
      <c r="B28" s="146">
        <v>7</v>
      </c>
      <c r="C28" s="241" t="s">
        <v>69</v>
      </c>
      <c r="D28" s="242"/>
      <c r="E28" s="242"/>
      <c r="F28" s="243"/>
      <c r="G28" s="147">
        <v>1</v>
      </c>
      <c r="H28" s="187" t="s">
        <v>132</v>
      </c>
      <c r="I28" s="149"/>
      <c r="J28" s="150">
        <v>1185750</v>
      </c>
      <c r="L28" s="113"/>
      <c r="M28" s="113"/>
      <c r="N28" s="1"/>
      <c r="O28" s="226">
        <v>7</v>
      </c>
      <c r="P28" s="204" t="s">
        <v>216</v>
      </c>
      <c r="Q28" s="205"/>
      <c r="R28" s="205"/>
      <c r="S28" s="206"/>
      <c r="T28" s="207">
        <v>1</v>
      </c>
      <c r="U28" s="211" t="s">
        <v>132</v>
      </c>
      <c r="V28" s="209"/>
      <c r="W28" s="210">
        <v>5625000</v>
      </c>
      <c r="Y28" s="1"/>
    </row>
    <row r="29" spans="2:25" s="111" customFormat="1" ht="22.5" customHeight="1">
      <c r="B29" s="146">
        <v>8</v>
      </c>
      <c r="C29" s="241" t="s">
        <v>154</v>
      </c>
      <c r="D29" s="242"/>
      <c r="E29" s="242"/>
      <c r="F29" s="243"/>
      <c r="G29" s="147">
        <v>1</v>
      </c>
      <c r="H29" s="187" t="s">
        <v>132</v>
      </c>
      <c r="I29" s="149"/>
      <c r="J29" s="150">
        <v>1240000</v>
      </c>
      <c r="L29" s="191"/>
      <c r="M29" s="113"/>
      <c r="N29" s="1"/>
      <c r="O29" s="226">
        <v>8</v>
      </c>
      <c r="P29" s="204" t="s">
        <v>217</v>
      </c>
      <c r="Q29" s="205"/>
      <c r="R29" s="205"/>
      <c r="S29" s="206"/>
      <c r="T29" s="207">
        <v>1</v>
      </c>
      <c r="U29" s="211" t="s">
        <v>132</v>
      </c>
      <c r="V29" s="209"/>
      <c r="W29" s="210">
        <v>1156500</v>
      </c>
      <c r="Y29" s="1"/>
    </row>
    <row r="30" spans="2:25" s="111" customFormat="1" ht="22.5" customHeight="1">
      <c r="B30" s="146">
        <v>9</v>
      </c>
      <c r="C30" s="241" t="s">
        <v>141</v>
      </c>
      <c r="D30" s="242"/>
      <c r="E30" s="242"/>
      <c r="F30" s="243"/>
      <c r="G30" s="147">
        <v>1</v>
      </c>
      <c r="H30" s="187" t="s">
        <v>132</v>
      </c>
      <c r="I30" s="149"/>
      <c r="J30" s="150">
        <v>542500</v>
      </c>
      <c r="L30" s="192"/>
      <c r="M30" s="113"/>
      <c r="N30" s="1"/>
      <c r="O30" s="226">
        <v>9</v>
      </c>
      <c r="P30" s="472" t="s">
        <v>140</v>
      </c>
      <c r="Q30" s="205"/>
      <c r="R30" s="205"/>
      <c r="S30" s="206"/>
      <c r="T30" s="207">
        <v>1</v>
      </c>
      <c r="U30" s="211" t="s">
        <v>132</v>
      </c>
      <c r="V30" s="209"/>
      <c r="W30" s="471">
        <v>1800000</v>
      </c>
      <c r="Y30" s="1"/>
    </row>
    <row r="31" spans="2:25" s="111" customFormat="1" ht="22.5" customHeight="1">
      <c r="B31" s="146">
        <v>10</v>
      </c>
      <c r="C31" s="241" t="s">
        <v>155</v>
      </c>
      <c r="D31" s="242"/>
      <c r="E31" s="242"/>
      <c r="F31" s="243"/>
      <c r="G31" s="147">
        <v>1</v>
      </c>
      <c r="H31" s="187" t="s">
        <v>132</v>
      </c>
      <c r="I31" s="149"/>
      <c r="J31" s="150">
        <v>308718</v>
      </c>
      <c r="L31" s="192"/>
      <c r="M31" s="113"/>
      <c r="N31" s="1"/>
      <c r="O31" s="226">
        <v>10</v>
      </c>
      <c r="P31" s="472" t="s">
        <v>141</v>
      </c>
      <c r="Q31" s="205"/>
      <c r="R31" s="205"/>
      <c r="S31" s="206"/>
      <c r="T31" s="207">
        <v>1</v>
      </c>
      <c r="U31" s="211" t="s">
        <v>132</v>
      </c>
      <c r="V31" s="209"/>
      <c r="W31" s="210">
        <v>800000</v>
      </c>
      <c r="Y31" s="1"/>
    </row>
    <row r="32" spans="2:25" s="111" customFormat="1" ht="22.5" customHeight="1">
      <c r="B32" s="146">
        <v>11</v>
      </c>
      <c r="C32" s="241" t="s">
        <v>133</v>
      </c>
      <c r="D32" s="242"/>
      <c r="E32" s="242"/>
      <c r="F32" s="243"/>
      <c r="G32" s="147">
        <v>1</v>
      </c>
      <c r="H32" s="187" t="s">
        <v>132</v>
      </c>
      <c r="I32" s="149"/>
      <c r="J32" s="150">
        <v>617436</v>
      </c>
      <c r="L32" s="192"/>
      <c r="M32" s="113"/>
      <c r="N32" s="1"/>
      <c r="O32" s="226">
        <v>11</v>
      </c>
      <c r="P32" s="472" t="s">
        <v>134</v>
      </c>
      <c r="Q32" s="205"/>
      <c r="R32" s="205"/>
      <c r="S32" s="206"/>
      <c r="T32" s="207">
        <v>1</v>
      </c>
      <c r="U32" s="211" t="s">
        <v>132</v>
      </c>
      <c r="V32" s="209"/>
      <c r="W32" s="210">
        <v>1143317</v>
      </c>
      <c r="Y32" s="1"/>
    </row>
    <row r="33" spans="2:25" s="111" customFormat="1" ht="22.5" customHeight="1">
      <c r="B33" s="146">
        <v>12</v>
      </c>
      <c r="C33" s="241" t="s">
        <v>134</v>
      </c>
      <c r="D33" s="242"/>
      <c r="E33" s="242"/>
      <c r="F33" s="243"/>
      <c r="G33" s="147">
        <v>1</v>
      </c>
      <c r="H33" s="187" t="s">
        <v>132</v>
      </c>
      <c r="I33" s="149"/>
      <c r="J33" s="150">
        <v>1543589</v>
      </c>
      <c r="L33" s="113"/>
      <c r="M33" s="113"/>
      <c r="N33" s="1"/>
      <c r="O33" s="226">
        <v>12</v>
      </c>
      <c r="P33" s="472" t="s">
        <v>135</v>
      </c>
      <c r="Q33" s="205"/>
      <c r="R33" s="205"/>
      <c r="S33" s="206"/>
      <c r="T33" s="207">
        <v>1</v>
      </c>
      <c r="U33" s="211" t="s">
        <v>132</v>
      </c>
      <c r="V33" s="209"/>
      <c r="W33" s="210">
        <v>2667741</v>
      </c>
      <c r="Y33" s="1"/>
    </row>
    <row r="34" spans="2:25" s="111" customFormat="1" ht="22.5" customHeight="1">
      <c r="B34" s="146">
        <v>13</v>
      </c>
      <c r="C34" s="241" t="s">
        <v>135</v>
      </c>
      <c r="D34" s="242"/>
      <c r="E34" s="242"/>
      <c r="F34" s="243"/>
      <c r="G34" s="147">
        <v>1</v>
      </c>
      <c r="H34" s="187" t="s">
        <v>132</v>
      </c>
      <c r="I34" s="149"/>
      <c r="J34" s="150">
        <v>2161025</v>
      </c>
      <c r="L34" s="237"/>
      <c r="M34" s="113"/>
      <c r="N34" s="1"/>
      <c r="O34" s="226"/>
      <c r="P34" s="204" t="s">
        <v>160</v>
      </c>
      <c r="Q34" s="205"/>
      <c r="R34" s="205"/>
      <c r="S34" s="206"/>
      <c r="T34" s="473"/>
      <c r="U34" s="211"/>
      <c r="V34" s="209"/>
      <c r="W34" s="210"/>
      <c r="Y34" s="1"/>
    </row>
    <row r="35" spans="2:25" s="111" customFormat="1" ht="22.5" customHeight="1">
      <c r="B35" s="189" t="s">
        <v>44</v>
      </c>
      <c r="C35" s="241" t="s">
        <v>44</v>
      </c>
      <c r="D35" s="242"/>
      <c r="E35" s="242"/>
      <c r="F35" s="243"/>
      <c r="G35" s="151"/>
      <c r="H35" s="148"/>
      <c r="I35" s="149"/>
      <c r="J35" s="150"/>
      <c r="L35" s="113"/>
      <c r="M35" s="113"/>
      <c r="N35" s="1"/>
      <c r="O35" s="228"/>
      <c r="P35" s="474"/>
      <c r="Q35" s="475"/>
      <c r="R35" s="475"/>
      <c r="S35" s="476"/>
      <c r="T35" s="214"/>
      <c r="U35" s="211"/>
      <c r="V35" s="209"/>
      <c r="W35" s="210"/>
      <c r="Y35" s="1"/>
    </row>
    <row r="36" spans="2:25" s="111" customFormat="1" ht="22.5" customHeight="1">
      <c r="B36" s="146"/>
      <c r="C36" s="241"/>
      <c r="D36" s="242"/>
      <c r="E36" s="242"/>
      <c r="F36" s="243"/>
      <c r="G36" s="151"/>
      <c r="H36" s="148"/>
      <c r="I36" s="149"/>
      <c r="J36" s="188"/>
      <c r="L36" s="113"/>
      <c r="M36" s="113"/>
      <c r="N36" s="1"/>
      <c r="O36" s="226"/>
      <c r="P36" s="474" t="s">
        <v>158</v>
      </c>
      <c r="Q36" s="475"/>
      <c r="R36" s="475"/>
      <c r="S36" s="476"/>
      <c r="T36" s="214"/>
      <c r="U36" s="211"/>
      <c r="V36" s="209"/>
      <c r="W36" s="210">
        <v>-21640</v>
      </c>
      <c r="Y36" s="1"/>
    </row>
    <row r="37" spans="2:25" s="111" customFormat="1" ht="22.5" customHeight="1">
      <c r="B37" s="146"/>
      <c r="C37" s="241" t="s">
        <v>158</v>
      </c>
      <c r="D37" s="242"/>
      <c r="E37" s="242"/>
      <c r="F37" s="243"/>
      <c r="G37" s="151"/>
      <c r="H37" s="148"/>
      <c r="I37" s="149"/>
      <c r="J37" s="150">
        <v>-2554</v>
      </c>
      <c r="L37" s="113"/>
      <c r="M37" s="113"/>
      <c r="N37" s="1"/>
      <c r="O37" s="226"/>
      <c r="P37" s="474"/>
      <c r="Q37" s="474"/>
      <c r="R37" s="474"/>
      <c r="S37" s="477"/>
      <c r="T37" s="214"/>
      <c r="U37" s="211"/>
      <c r="V37" s="209"/>
      <c r="W37" s="478"/>
      <c r="Y37" s="1"/>
    </row>
    <row r="38" spans="2:25" s="111" customFormat="1" ht="22.5" customHeight="1">
      <c r="B38" s="146"/>
      <c r="C38" s="255"/>
      <c r="D38" s="256"/>
      <c r="E38" s="256"/>
      <c r="F38" s="257"/>
      <c r="G38" s="151"/>
      <c r="H38" s="148"/>
      <c r="I38" s="149"/>
      <c r="J38" s="150"/>
      <c r="L38" s="113"/>
      <c r="M38" s="113"/>
      <c r="N38" s="1"/>
      <c r="O38" s="226"/>
      <c r="P38" s="474"/>
      <c r="Q38" s="475"/>
      <c r="R38" s="475"/>
      <c r="S38" s="476"/>
      <c r="T38" s="214"/>
      <c r="U38" s="211"/>
      <c r="V38" s="209"/>
      <c r="W38" s="478"/>
      <c r="Y38" s="1"/>
    </row>
    <row r="39" spans="2:25" s="111" customFormat="1" ht="22.5" customHeight="1">
      <c r="B39" s="146"/>
      <c r="C39" s="255"/>
      <c r="D39" s="256"/>
      <c r="E39" s="256"/>
      <c r="F39" s="257"/>
      <c r="G39" s="151"/>
      <c r="H39" s="148"/>
      <c r="I39" s="149"/>
      <c r="J39" s="150"/>
      <c r="L39" s="113">
        <v>120060000</v>
      </c>
      <c r="M39" s="113"/>
      <c r="N39" s="1"/>
      <c r="O39" s="226"/>
      <c r="P39" s="474"/>
      <c r="Q39" s="475"/>
      <c r="R39" s="475"/>
      <c r="S39" s="476"/>
      <c r="T39" s="214"/>
      <c r="U39" s="211"/>
      <c r="V39" s="209"/>
      <c r="W39" s="478"/>
      <c r="Y39" s="1"/>
    </row>
    <row r="40" spans="2:25" s="111" customFormat="1" ht="22.5" customHeight="1">
      <c r="B40" s="146"/>
      <c r="C40" s="255"/>
      <c r="D40" s="256"/>
      <c r="E40" s="256"/>
      <c r="F40" s="257"/>
      <c r="G40" s="151"/>
      <c r="H40" s="148"/>
      <c r="I40" s="149"/>
      <c r="J40" s="150"/>
      <c r="L40" s="113"/>
      <c r="M40" s="113"/>
      <c r="N40" s="1"/>
      <c r="O40" s="226"/>
      <c r="P40" s="474"/>
      <c r="Q40" s="475"/>
      <c r="R40" s="475"/>
      <c r="S40" s="476"/>
      <c r="T40" s="214"/>
      <c r="U40" s="211"/>
      <c r="V40" s="209"/>
      <c r="W40" s="478"/>
      <c r="Y40" s="1"/>
    </row>
    <row r="41" spans="2:25" s="111" customFormat="1" ht="22.5" customHeight="1">
      <c r="B41" s="146"/>
      <c r="C41" s="255"/>
      <c r="D41" s="256"/>
      <c r="E41" s="256"/>
      <c r="F41" s="257"/>
      <c r="G41" s="151"/>
      <c r="H41" s="148"/>
      <c r="I41" s="149"/>
      <c r="J41" s="150"/>
      <c r="L41" s="113"/>
      <c r="M41" s="113"/>
      <c r="N41" s="1"/>
      <c r="O41" s="226"/>
      <c r="P41" s="474"/>
      <c r="Q41" s="475"/>
      <c r="R41" s="475"/>
      <c r="S41" s="476"/>
      <c r="T41" s="214"/>
      <c r="U41" s="211"/>
      <c r="V41" s="209"/>
      <c r="W41" s="478"/>
      <c r="Y41" s="1"/>
    </row>
    <row r="42" spans="2:25" s="111" customFormat="1" ht="22.5" customHeight="1">
      <c r="B42" s="152"/>
      <c r="C42" s="249"/>
      <c r="D42" s="249"/>
      <c r="E42" s="249"/>
      <c r="F42" s="265"/>
      <c r="G42" s="161"/>
      <c r="H42" s="153"/>
      <c r="I42" s="154"/>
      <c r="J42" s="162"/>
      <c r="L42" s="113"/>
      <c r="M42" s="113"/>
      <c r="N42" s="1"/>
      <c r="O42" s="479"/>
      <c r="P42" s="480"/>
      <c r="Q42" s="481"/>
      <c r="R42" s="481"/>
      <c r="S42" s="482"/>
      <c r="T42" s="483"/>
      <c r="U42" s="484"/>
      <c r="V42" s="485"/>
      <c r="W42" s="486"/>
      <c r="Y42" s="1"/>
    </row>
    <row r="43" spans="2:25" s="111" customFormat="1" ht="22.5" customHeight="1">
      <c r="B43" s="155"/>
      <c r="C43" s="264"/>
      <c r="D43" s="264"/>
      <c r="E43" s="264"/>
      <c r="F43" s="264"/>
      <c r="G43" s="156" t="s">
        <v>16</v>
      </c>
      <c r="H43" s="157"/>
      <c r="I43" s="158"/>
      <c r="J43" s="159">
        <f>SUM(J22:J42)</f>
        <v>35500000</v>
      </c>
      <c r="K43" s="160" t="s">
        <v>227</v>
      </c>
      <c r="L43" s="501">
        <f>SUM(J43,W43)</f>
        <v>77400000</v>
      </c>
      <c r="M43" s="113"/>
      <c r="N43" s="1"/>
      <c r="O43" s="487"/>
      <c r="P43" s="488"/>
      <c r="Q43" s="488"/>
      <c r="R43" s="488"/>
      <c r="S43" s="489"/>
      <c r="T43" s="490" t="s">
        <v>16</v>
      </c>
      <c r="U43" s="491"/>
      <c r="V43" s="492"/>
      <c r="W43" s="493">
        <f>SUM(W22:W42)</f>
        <v>41900000</v>
      </c>
      <c r="Y43" s="1"/>
    </row>
    <row r="44" spans="2:25" s="111" customFormat="1" ht="22.5" customHeight="1">
      <c r="B44" s="252" t="s">
        <v>167</v>
      </c>
      <c r="C44" s="253"/>
      <c r="D44" s="253"/>
      <c r="E44" s="253"/>
      <c r="F44" s="254"/>
      <c r="G44" s="200"/>
      <c r="H44" s="201"/>
      <c r="I44" s="145"/>
      <c r="J44" s="202"/>
      <c r="K44" s="160"/>
      <c r="L44" s="113"/>
      <c r="M44" s="113"/>
      <c r="N44" s="1"/>
      <c r="O44" s="494" t="s">
        <v>218</v>
      </c>
      <c r="P44" s="487"/>
      <c r="Q44" s="495"/>
      <c r="R44" s="495"/>
      <c r="S44" s="496"/>
      <c r="T44" s="214"/>
      <c r="U44" s="211"/>
      <c r="V44" s="209"/>
      <c r="W44" s="478"/>
      <c r="Y44"/>
    </row>
    <row r="45" spans="2:25" s="111" customFormat="1" ht="22.5" customHeight="1">
      <c r="B45" s="259" t="s">
        <v>168</v>
      </c>
      <c r="C45" s="260"/>
      <c r="D45" s="260"/>
      <c r="E45" s="260"/>
      <c r="F45" s="261"/>
      <c r="G45" s="151"/>
      <c r="H45" s="148"/>
      <c r="I45" s="149"/>
      <c r="J45" s="150"/>
      <c r="K45" s="160"/>
      <c r="L45" s="113"/>
      <c r="M45" s="113"/>
      <c r="N45" s="1"/>
      <c r="O45" s="226">
        <v>1</v>
      </c>
      <c r="P45" s="497" t="s">
        <v>219</v>
      </c>
      <c r="Q45" s="498"/>
      <c r="R45" s="498"/>
      <c r="S45" s="261"/>
      <c r="T45" s="214"/>
      <c r="U45" s="211"/>
      <c r="V45" s="209"/>
      <c r="W45" s="499">
        <f>SUM(W46:W47)</f>
        <v>1967544</v>
      </c>
      <c r="Y45"/>
    </row>
    <row r="46" spans="2:25" s="111" customFormat="1" ht="22.5" customHeight="1">
      <c r="B46" s="262" t="s">
        <v>169</v>
      </c>
      <c r="C46" s="258"/>
      <c r="D46" s="258"/>
      <c r="E46" s="258"/>
      <c r="F46" s="263"/>
      <c r="G46" s="151"/>
      <c r="H46" s="148"/>
      <c r="I46" s="149"/>
      <c r="J46" s="203">
        <f>SUM(J47:J52)</f>
        <v>408000</v>
      </c>
      <c r="K46" s="160" t="s">
        <v>228</v>
      </c>
      <c r="L46" s="238">
        <f>SUM(W45,W49,W53,W57)</f>
        <v>19764432</v>
      </c>
      <c r="M46" s="431">
        <f>L46/$L$43</f>
        <v>0.25535441860465119</v>
      </c>
      <c r="N46" s="1"/>
      <c r="O46" s="226"/>
      <c r="P46" s="500" t="s">
        <v>220</v>
      </c>
      <c r="Q46" s="475"/>
      <c r="R46" s="475"/>
      <c r="S46" s="476"/>
      <c r="T46" s="207">
        <v>1</v>
      </c>
      <c r="U46" s="211" t="s">
        <v>132</v>
      </c>
      <c r="V46" s="209"/>
      <c r="W46" s="478">
        <v>1404864</v>
      </c>
      <c r="Y46"/>
    </row>
    <row r="47" spans="2:25" s="111" customFormat="1" ht="22.5" customHeight="1">
      <c r="B47" s="146"/>
      <c r="C47" s="204" t="s">
        <v>170</v>
      </c>
      <c r="D47" s="205"/>
      <c r="E47" s="205"/>
      <c r="F47" s="206"/>
      <c r="G47" s="207">
        <v>1</v>
      </c>
      <c r="H47" s="208" t="s">
        <v>171</v>
      </c>
      <c r="I47" s="209">
        <v>51000</v>
      </c>
      <c r="J47" s="210">
        <f>G47*I47</f>
        <v>51000</v>
      </c>
      <c r="K47" s="160"/>
      <c r="L47" s="113"/>
      <c r="M47" s="113"/>
      <c r="N47" s="1"/>
      <c r="O47" s="226"/>
      <c r="P47" s="500" t="s">
        <v>221</v>
      </c>
      <c r="Q47" s="475"/>
      <c r="R47" s="475"/>
      <c r="S47" s="476"/>
      <c r="T47" s="207">
        <v>1</v>
      </c>
      <c r="U47" s="211" t="s">
        <v>132</v>
      </c>
      <c r="V47" s="209"/>
      <c r="W47" s="478">
        <v>562680</v>
      </c>
      <c r="Y47"/>
    </row>
    <row r="48" spans="2:25" s="111" customFormat="1" ht="22.5" customHeight="1">
      <c r="B48" s="146"/>
      <c r="C48" s="204" t="s">
        <v>172</v>
      </c>
      <c r="D48" s="205"/>
      <c r="E48" s="205"/>
      <c r="F48" s="206"/>
      <c r="G48" s="207">
        <v>1</v>
      </c>
      <c r="H48" s="208" t="s">
        <v>171</v>
      </c>
      <c r="I48" s="209">
        <v>51000</v>
      </c>
      <c r="J48" s="210">
        <f t="shared" ref="J48:J52" si="0">G48*I48</f>
        <v>51000</v>
      </c>
      <c r="K48" s="160"/>
      <c r="L48" s="113"/>
      <c r="M48" s="113"/>
      <c r="N48" s="1"/>
      <c r="O48" s="226"/>
      <c r="P48" s="474"/>
      <c r="Q48" s="475"/>
      <c r="R48" s="475"/>
      <c r="S48" s="476"/>
      <c r="T48" s="214"/>
      <c r="U48" s="211"/>
      <c r="V48" s="209"/>
      <c r="W48" s="478"/>
      <c r="Y48"/>
    </row>
    <row r="49" spans="2:25" s="111" customFormat="1" ht="22.5" customHeight="1">
      <c r="B49" s="146"/>
      <c r="C49" s="204" t="s">
        <v>173</v>
      </c>
      <c r="D49" s="205"/>
      <c r="E49" s="205"/>
      <c r="F49" s="206"/>
      <c r="G49" s="207">
        <v>2</v>
      </c>
      <c r="H49" s="208" t="s">
        <v>171</v>
      </c>
      <c r="I49" s="209">
        <v>51000</v>
      </c>
      <c r="J49" s="210">
        <f t="shared" si="0"/>
        <v>102000</v>
      </c>
      <c r="K49" s="160"/>
      <c r="L49" s="113"/>
      <c r="M49" s="113"/>
      <c r="N49" s="1"/>
      <c r="O49" s="226">
        <v>2</v>
      </c>
      <c r="P49" s="497" t="s">
        <v>222</v>
      </c>
      <c r="Q49" s="498"/>
      <c r="R49" s="498"/>
      <c r="S49" s="261"/>
      <c r="T49" s="214"/>
      <c r="U49" s="211"/>
      <c r="V49" s="209"/>
      <c r="W49" s="499">
        <f>SUM(W50:W51)</f>
        <v>2077920</v>
      </c>
      <c r="Y49"/>
    </row>
    <row r="50" spans="2:25" s="111" customFormat="1" ht="22.5" customHeight="1">
      <c r="B50" s="146"/>
      <c r="C50" s="204" t="s">
        <v>174</v>
      </c>
      <c r="D50" s="205"/>
      <c r="E50" s="205"/>
      <c r="F50" s="206"/>
      <c r="G50" s="207">
        <v>2</v>
      </c>
      <c r="H50" s="208" t="s">
        <v>171</v>
      </c>
      <c r="I50" s="209">
        <v>51000</v>
      </c>
      <c r="J50" s="210">
        <f t="shared" si="0"/>
        <v>102000</v>
      </c>
      <c r="K50" s="160"/>
      <c r="L50" s="113"/>
      <c r="M50" s="113"/>
      <c r="N50" s="1"/>
      <c r="O50" s="226"/>
      <c r="P50" s="500" t="s">
        <v>220</v>
      </c>
      <c r="Q50" s="475"/>
      <c r="R50" s="475"/>
      <c r="S50" s="476"/>
      <c r="T50" s="207">
        <v>1</v>
      </c>
      <c r="U50" s="211" t="s">
        <v>132</v>
      </c>
      <c r="V50" s="209"/>
      <c r="W50" s="478">
        <v>1483920</v>
      </c>
      <c r="Y50"/>
    </row>
    <row r="51" spans="2:25" s="111" customFormat="1" ht="22.5" customHeight="1">
      <c r="B51" s="146"/>
      <c r="C51" s="204" t="s">
        <v>175</v>
      </c>
      <c r="D51" s="205"/>
      <c r="E51" s="205"/>
      <c r="F51" s="206"/>
      <c r="G51" s="207">
        <v>1</v>
      </c>
      <c r="H51" s="208" t="s">
        <v>171</v>
      </c>
      <c r="I51" s="209">
        <v>51000</v>
      </c>
      <c r="J51" s="210">
        <f t="shared" si="0"/>
        <v>51000</v>
      </c>
      <c r="K51" s="160"/>
      <c r="L51" s="113"/>
      <c r="M51" s="113"/>
      <c r="N51" s="1"/>
      <c r="O51" s="226"/>
      <c r="P51" s="500" t="s">
        <v>221</v>
      </c>
      <c r="Q51" s="475"/>
      <c r="R51" s="475"/>
      <c r="S51" s="476"/>
      <c r="T51" s="207">
        <v>1</v>
      </c>
      <c r="U51" s="211" t="s">
        <v>132</v>
      </c>
      <c r="V51" s="209"/>
      <c r="W51" s="478">
        <v>594000</v>
      </c>
      <c r="Y51"/>
    </row>
    <row r="52" spans="2:25" s="111" customFormat="1" ht="22.5" customHeight="1">
      <c r="B52" s="146"/>
      <c r="C52" s="204" t="s">
        <v>176</v>
      </c>
      <c r="D52" s="205"/>
      <c r="E52" s="205"/>
      <c r="F52" s="206"/>
      <c r="G52" s="207">
        <v>1</v>
      </c>
      <c r="H52" s="208" t="s">
        <v>171</v>
      </c>
      <c r="I52" s="209">
        <v>51000</v>
      </c>
      <c r="J52" s="210">
        <f t="shared" si="0"/>
        <v>51000</v>
      </c>
      <c r="K52" s="160"/>
      <c r="L52" s="113"/>
      <c r="M52" s="113"/>
      <c r="N52" s="1"/>
      <c r="O52" s="226"/>
      <c r="P52" s="474"/>
      <c r="Q52" s="475"/>
      <c r="R52" s="475"/>
      <c r="S52" s="476"/>
      <c r="T52" s="214"/>
      <c r="U52" s="211"/>
      <c r="V52" s="209"/>
      <c r="W52" s="478"/>
      <c r="Y52"/>
    </row>
    <row r="53" spans="2:25" s="111" customFormat="1" ht="22.5" customHeight="1">
      <c r="B53" s="146"/>
      <c r="C53" s="204"/>
      <c r="D53" s="205"/>
      <c r="E53" s="205"/>
      <c r="F53" s="206"/>
      <c r="G53" s="207"/>
      <c r="H53" s="211"/>
      <c r="I53" s="209"/>
      <c r="J53" s="210"/>
      <c r="K53" s="160"/>
      <c r="L53" s="113"/>
      <c r="M53" s="113"/>
      <c r="N53" s="1"/>
      <c r="O53" s="226">
        <v>3</v>
      </c>
      <c r="P53" s="497" t="s">
        <v>223</v>
      </c>
      <c r="Q53" s="498"/>
      <c r="R53" s="498"/>
      <c r="S53" s="261"/>
      <c r="T53" s="214"/>
      <c r="U53" s="211"/>
      <c r="V53" s="209"/>
      <c r="W53" s="499">
        <f>SUM(W54:W55)</f>
        <v>3925368</v>
      </c>
      <c r="Y53"/>
    </row>
    <row r="54" spans="2:25" s="111" customFormat="1" ht="22.5" customHeight="1">
      <c r="B54" s="245" t="s">
        <v>177</v>
      </c>
      <c r="C54" s="241"/>
      <c r="D54" s="241"/>
      <c r="E54" s="241"/>
      <c r="F54" s="246"/>
      <c r="G54" s="151"/>
      <c r="H54" s="148"/>
      <c r="I54" s="149"/>
      <c r="J54" s="203">
        <f>SUM(J55:J71)</f>
        <v>3980050</v>
      </c>
      <c r="K54" s="160" t="s">
        <v>229</v>
      </c>
      <c r="L54" s="237">
        <f>SUM(J55:J66,J82:J93,J118:J129,J138:J141)</f>
        <v>5205900</v>
      </c>
      <c r="M54" s="431">
        <f>L54/$L$43</f>
        <v>6.7259689922480617E-2</v>
      </c>
      <c r="N54" s="1"/>
      <c r="O54" s="226"/>
      <c r="P54" s="500" t="s">
        <v>220</v>
      </c>
      <c r="Q54" s="475"/>
      <c r="R54" s="475"/>
      <c r="S54" s="476"/>
      <c r="T54" s="207">
        <v>1</v>
      </c>
      <c r="U54" s="211" t="s">
        <v>132</v>
      </c>
      <c r="V54" s="209"/>
      <c r="W54" s="478">
        <v>2803248</v>
      </c>
      <c r="Y54"/>
    </row>
    <row r="55" spans="2:25" s="111" customFormat="1" ht="22.5" customHeight="1">
      <c r="B55" s="146"/>
      <c r="C55" s="204" t="s">
        <v>178</v>
      </c>
      <c r="D55" s="205"/>
      <c r="E55" s="205"/>
      <c r="F55" s="206"/>
      <c r="G55" s="207">
        <v>1</v>
      </c>
      <c r="H55" s="211" t="s">
        <v>148</v>
      </c>
      <c r="I55" s="209">
        <v>392700</v>
      </c>
      <c r="J55" s="210">
        <f>G55*I55</f>
        <v>392700</v>
      </c>
      <c r="K55" s="160"/>
      <c r="L55" s="113"/>
      <c r="M55" s="113"/>
      <c r="N55" s="1"/>
      <c r="O55" s="226"/>
      <c r="P55" s="500" t="s">
        <v>221</v>
      </c>
      <c r="Q55" s="475"/>
      <c r="R55" s="475"/>
      <c r="S55" s="476"/>
      <c r="T55" s="207">
        <v>1</v>
      </c>
      <c r="U55" s="211" t="s">
        <v>132</v>
      </c>
      <c r="V55" s="209"/>
      <c r="W55" s="478">
        <v>1122120</v>
      </c>
      <c r="Y55"/>
    </row>
    <row r="56" spans="2:25" s="111" customFormat="1" ht="22.5" customHeight="1">
      <c r="B56" s="146"/>
      <c r="C56" s="204" t="s">
        <v>179</v>
      </c>
      <c r="D56" s="205"/>
      <c r="E56" s="205"/>
      <c r="F56" s="206"/>
      <c r="G56" s="207">
        <v>1</v>
      </c>
      <c r="H56" s="211" t="s">
        <v>148</v>
      </c>
      <c r="I56" s="209">
        <v>40800</v>
      </c>
      <c r="J56" s="210">
        <f t="shared" ref="J56:J68" si="1">G56*I56</f>
        <v>40800</v>
      </c>
      <c r="K56" s="160" t="s">
        <v>232</v>
      </c>
      <c r="L56" s="503">
        <f>SUM(J24:J25)</f>
        <v>10704516</v>
      </c>
      <c r="M56" s="431">
        <f>L56/$L$43</f>
        <v>0.13830124031007751</v>
      </c>
      <c r="N56" s="1"/>
      <c r="O56" s="226"/>
      <c r="P56" s="474"/>
      <c r="Q56" s="475"/>
      <c r="R56" s="475"/>
      <c r="S56" s="476"/>
      <c r="T56" s="214"/>
      <c r="U56" s="211"/>
      <c r="V56" s="209"/>
      <c r="W56" s="478"/>
      <c r="Y56"/>
    </row>
    <row r="57" spans="2:25" s="111" customFormat="1" ht="22.5" customHeight="1">
      <c r="B57" s="146"/>
      <c r="C57" s="204" t="s">
        <v>180</v>
      </c>
      <c r="D57" s="205"/>
      <c r="E57" s="205"/>
      <c r="F57" s="206"/>
      <c r="G57" s="207">
        <v>1</v>
      </c>
      <c r="H57" s="211" t="s">
        <v>148</v>
      </c>
      <c r="I57" s="209">
        <v>24650</v>
      </c>
      <c r="J57" s="210">
        <f t="shared" si="1"/>
        <v>24650</v>
      </c>
      <c r="K57" s="160"/>
      <c r="L57" s="113"/>
      <c r="M57" s="113"/>
      <c r="N57" s="1"/>
      <c r="O57" s="226">
        <v>4</v>
      </c>
      <c r="P57" s="497" t="s">
        <v>214</v>
      </c>
      <c r="Q57" s="498"/>
      <c r="R57" s="498"/>
      <c r="S57" s="261"/>
      <c r="T57" s="214"/>
      <c r="U57" s="211"/>
      <c r="V57" s="209"/>
      <c r="W57" s="499">
        <f>SUM(W58:W59)</f>
        <v>11793600</v>
      </c>
      <c r="Y57"/>
    </row>
    <row r="58" spans="2:25" s="111" customFormat="1" ht="22.5" customHeight="1">
      <c r="B58" s="146"/>
      <c r="C58" s="204" t="s">
        <v>181</v>
      </c>
      <c r="D58" s="205"/>
      <c r="E58" s="205"/>
      <c r="F58" s="206"/>
      <c r="G58" s="207">
        <v>1</v>
      </c>
      <c r="H58" s="211" t="s">
        <v>148</v>
      </c>
      <c r="I58" s="209">
        <v>1700</v>
      </c>
      <c r="J58" s="210">
        <f t="shared" si="1"/>
        <v>1700</v>
      </c>
      <c r="K58" s="160" t="s">
        <v>233</v>
      </c>
      <c r="L58" s="237">
        <f>SUM(W28,W29,W30,W31,W32:W33)</f>
        <v>13192558</v>
      </c>
      <c r="M58" s="431">
        <f>L58/$L$43</f>
        <v>0.17044648578811369</v>
      </c>
      <c r="N58" s="1"/>
      <c r="O58" s="226"/>
      <c r="P58" s="500" t="s">
        <v>220</v>
      </c>
      <c r="Q58" s="475"/>
      <c r="R58" s="475"/>
      <c r="S58" s="476"/>
      <c r="T58" s="207">
        <v>1</v>
      </c>
      <c r="U58" s="211" t="s">
        <v>132</v>
      </c>
      <c r="V58" s="209"/>
      <c r="W58" s="478">
        <v>8424000</v>
      </c>
      <c r="Y58"/>
    </row>
    <row r="59" spans="2:25" s="111" customFormat="1" ht="22.5" customHeight="1">
      <c r="B59" s="146"/>
      <c r="C59" s="204" t="s">
        <v>182</v>
      </c>
      <c r="D59" s="205"/>
      <c r="E59" s="205"/>
      <c r="F59" s="206"/>
      <c r="G59" s="207">
        <v>2</v>
      </c>
      <c r="H59" s="211" t="s">
        <v>148</v>
      </c>
      <c r="I59" s="209">
        <v>18200</v>
      </c>
      <c r="J59" s="210">
        <f t="shared" si="1"/>
        <v>36400</v>
      </c>
      <c r="K59" s="160"/>
      <c r="L59" s="113"/>
      <c r="M59" s="113"/>
      <c r="N59" s="1"/>
      <c r="O59" s="226"/>
      <c r="P59" s="500" t="s">
        <v>221</v>
      </c>
      <c r="Q59" s="475"/>
      <c r="R59" s="475"/>
      <c r="S59" s="476"/>
      <c r="T59" s="207">
        <v>1</v>
      </c>
      <c r="U59" s="211" t="s">
        <v>132</v>
      </c>
      <c r="V59" s="209"/>
      <c r="W59" s="478">
        <v>3369600</v>
      </c>
      <c r="Y59"/>
    </row>
    <row r="60" spans="2:25" s="111" customFormat="1" ht="22.5" customHeight="1">
      <c r="B60" s="146"/>
      <c r="C60" s="204" t="s">
        <v>183</v>
      </c>
      <c r="D60" s="205"/>
      <c r="E60" s="205"/>
      <c r="F60" s="206"/>
      <c r="G60" s="207">
        <v>2</v>
      </c>
      <c r="H60" s="211" t="s">
        <v>148</v>
      </c>
      <c r="I60" s="209">
        <v>14000</v>
      </c>
      <c r="J60" s="210">
        <f t="shared" si="1"/>
        <v>28000</v>
      </c>
      <c r="K60" s="160" t="s">
        <v>234</v>
      </c>
      <c r="L60" s="503">
        <f>SUM(W61,W22,W29)</f>
        <v>10121150</v>
      </c>
      <c r="M60" s="431">
        <f>L60/$L$43</f>
        <v>0.13076421188630491</v>
      </c>
      <c r="N60" s="1"/>
      <c r="O60" s="226"/>
      <c r="P60" s="474"/>
      <c r="Q60" s="475"/>
      <c r="R60" s="475"/>
      <c r="S60" s="476"/>
      <c r="T60" s="214"/>
      <c r="U60" s="211"/>
      <c r="V60" s="209"/>
      <c r="W60" s="478"/>
      <c r="Y60"/>
    </row>
    <row r="61" spans="2:25" s="111" customFormat="1" ht="22.5" customHeight="1">
      <c r="B61" s="146"/>
      <c r="C61" s="204" t="s">
        <v>184</v>
      </c>
      <c r="D61" s="205"/>
      <c r="E61" s="205"/>
      <c r="F61" s="206"/>
      <c r="G61" s="207">
        <v>2</v>
      </c>
      <c r="H61" s="211" t="s">
        <v>148</v>
      </c>
      <c r="I61" s="209">
        <v>45500</v>
      </c>
      <c r="J61" s="210">
        <f t="shared" si="1"/>
        <v>91000</v>
      </c>
      <c r="K61" s="160"/>
      <c r="L61" s="113"/>
      <c r="M61" s="113"/>
      <c r="N61" s="1"/>
      <c r="O61" s="226">
        <v>5</v>
      </c>
      <c r="P61" s="497" t="s">
        <v>224</v>
      </c>
      <c r="Q61" s="498"/>
      <c r="R61" s="498"/>
      <c r="S61" s="261"/>
      <c r="T61" s="214"/>
      <c r="U61" s="211"/>
      <c r="V61" s="209"/>
      <c r="W61" s="499">
        <f>SUM(W62:W63)</f>
        <v>5164650</v>
      </c>
      <c r="Y61"/>
    </row>
    <row r="62" spans="2:25" s="111" customFormat="1" ht="22.5" customHeight="1">
      <c r="B62" s="146"/>
      <c r="C62" s="204" t="s">
        <v>185</v>
      </c>
      <c r="D62" s="205"/>
      <c r="E62" s="205"/>
      <c r="F62" s="206"/>
      <c r="G62" s="214">
        <v>6</v>
      </c>
      <c r="H62" s="211" t="s">
        <v>148</v>
      </c>
      <c r="I62" s="209">
        <v>37100</v>
      </c>
      <c r="J62" s="210">
        <f t="shared" si="1"/>
        <v>222600</v>
      </c>
      <c r="K62" s="160"/>
      <c r="L62" s="113"/>
      <c r="M62" s="113"/>
      <c r="N62" s="1"/>
      <c r="O62" s="226"/>
      <c r="P62" s="500" t="s">
        <v>225</v>
      </c>
      <c r="Q62" s="475"/>
      <c r="R62" s="475"/>
      <c r="S62" s="476"/>
      <c r="T62" s="207">
        <v>1</v>
      </c>
      <c r="U62" s="211" t="s">
        <v>132</v>
      </c>
      <c r="V62" s="209"/>
      <c r="W62" s="478">
        <v>2592450</v>
      </c>
      <c r="Y62"/>
    </row>
    <row r="63" spans="2:25" s="111" customFormat="1" ht="22.5" customHeight="1">
      <c r="B63" s="146"/>
      <c r="C63" s="204" t="s">
        <v>186</v>
      </c>
      <c r="D63" s="205"/>
      <c r="E63" s="205"/>
      <c r="F63" s="206"/>
      <c r="G63" s="215">
        <v>3</v>
      </c>
      <c r="H63" s="211" t="s">
        <v>148</v>
      </c>
      <c r="I63" s="216">
        <v>43400</v>
      </c>
      <c r="J63" s="210">
        <f t="shared" si="1"/>
        <v>130200</v>
      </c>
      <c r="K63" s="160"/>
      <c r="L63" s="113"/>
      <c r="M63" s="113"/>
      <c r="N63" s="1"/>
      <c r="O63" s="226"/>
      <c r="P63" s="500" t="s">
        <v>226</v>
      </c>
      <c r="Q63" s="475"/>
      <c r="R63" s="475"/>
      <c r="S63" s="476"/>
      <c r="T63" s="207">
        <v>1</v>
      </c>
      <c r="U63" s="211" t="s">
        <v>132</v>
      </c>
      <c r="V63" s="209"/>
      <c r="W63" s="478">
        <v>2572200</v>
      </c>
      <c r="Y63"/>
    </row>
    <row r="64" spans="2:25" s="111" customFormat="1" ht="22.5" customHeight="1">
      <c r="B64" s="146"/>
      <c r="C64" s="204" t="s">
        <v>187</v>
      </c>
      <c r="D64" s="205"/>
      <c r="E64" s="205"/>
      <c r="F64" s="206"/>
      <c r="G64" s="214">
        <v>4</v>
      </c>
      <c r="H64" s="211" t="s">
        <v>148</v>
      </c>
      <c r="I64" s="209">
        <v>46200</v>
      </c>
      <c r="J64" s="210">
        <f t="shared" si="1"/>
        <v>184800</v>
      </c>
      <c r="K64" s="160"/>
      <c r="L64" s="113"/>
      <c r="M64" s="113"/>
      <c r="N64" s="1"/>
      <c r="O64" s="226"/>
      <c r="P64" s="204"/>
      <c r="Q64" s="205"/>
      <c r="R64" s="205"/>
      <c r="S64" s="206"/>
      <c r="T64" s="207"/>
      <c r="U64" s="211"/>
      <c r="V64" s="209"/>
      <c r="W64" s="478"/>
      <c r="Y64"/>
    </row>
    <row r="65" spans="2:25" s="111" customFormat="1" ht="22.5" customHeight="1">
      <c r="B65" s="146"/>
      <c r="C65" s="204" t="s">
        <v>188</v>
      </c>
      <c r="D65" s="205"/>
      <c r="E65" s="205"/>
      <c r="F65" s="206"/>
      <c r="G65" s="215">
        <v>6</v>
      </c>
      <c r="H65" s="211" t="s">
        <v>148</v>
      </c>
      <c r="I65" s="216">
        <v>60900</v>
      </c>
      <c r="J65" s="210">
        <f t="shared" si="1"/>
        <v>365400</v>
      </c>
      <c r="K65" s="160"/>
      <c r="L65" s="113"/>
      <c r="M65" s="113"/>
      <c r="N65" s="1"/>
      <c r="O65" s="226"/>
      <c r="P65" s="204"/>
      <c r="Q65" s="205"/>
      <c r="R65" s="205"/>
      <c r="S65" s="206"/>
      <c r="T65" s="207"/>
      <c r="U65" s="211"/>
      <c r="V65" s="209"/>
      <c r="W65" s="478"/>
      <c r="Y65"/>
    </row>
    <row r="66" spans="2:25" s="111" customFormat="1" ht="22.5" customHeight="1">
      <c r="B66" s="146"/>
      <c r="C66" s="204" t="s">
        <v>189</v>
      </c>
      <c r="D66" s="205"/>
      <c r="E66" s="205"/>
      <c r="F66" s="206"/>
      <c r="G66" s="214">
        <v>7</v>
      </c>
      <c r="H66" s="211" t="s">
        <v>148</v>
      </c>
      <c r="I66" s="209">
        <v>3400</v>
      </c>
      <c r="J66" s="210">
        <f t="shared" si="1"/>
        <v>23800</v>
      </c>
      <c r="K66" s="160"/>
      <c r="L66" s="113"/>
      <c r="M66" s="113"/>
      <c r="N66" s="1"/>
      <c r="O66" s="226"/>
      <c r="P66" s="204"/>
      <c r="Q66" s="205"/>
      <c r="R66" s="205"/>
      <c r="S66" s="206"/>
      <c r="T66" s="207"/>
      <c r="U66" s="211"/>
      <c r="V66" s="209"/>
      <c r="W66" s="478"/>
      <c r="Y66"/>
    </row>
    <row r="67" spans="2:25" s="111" customFormat="1" ht="22.5" customHeight="1">
      <c r="B67" s="146"/>
      <c r="C67" s="204" t="s">
        <v>190</v>
      </c>
      <c r="D67" s="205"/>
      <c r="E67" s="205"/>
      <c r="F67" s="206"/>
      <c r="G67" s="215">
        <v>2</v>
      </c>
      <c r="H67" s="211" t="s">
        <v>148</v>
      </c>
      <c r="I67" s="209">
        <v>224000</v>
      </c>
      <c r="J67" s="210">
        <f t="shared" si="1"/>
        <v>448000</v>
      </c>
      <c r="K67" s="160" t="s">
        <v>230</v>
      </c>
      <c r="L67" s="237">
        <f>SUM(J67:J68,J94:J95,J130:J131,J142:J143,J156:J158,J154,J155,J22)</f>
        <v>5512000</v>
      </c>
      <c r="M67" s="431">
        <f>L67/$L$43</f>
        <v>7.1214470284237733E-2</v>
      </c>
      <c r="N67" s="1"/>
      <c r="O67" s="226"/>
      <c r="P67" s="204"/>
      <c r="Q67" s="205"/>
      <c r="R67" s="205"/>
      <c r="S67" s="206"/>
      <c r="T67" s="207"/>
      <c r="U67" s="211"/>
      <c r="V67" s="209"/>
      <c r="W67" s="478"/>
      <c r="Y67"/>
    </row>
    <row r="68" spans="2:25" s="111" customFormat="1" ht="22.5" customHeight="1">
      <c r="B68" s="146"/>
      <c r="C68" s="204" t="s">
        <v>191</v>
      </c>
      <c r="D68" s="205"/>
      <c r="E68" s="205"/>
      <c r="F68" s="206"/>
      <c r="G68" s="214">
        <v>1</v>
      </c>
      <c r="H68" s="211" t="s">
        <v>148</v>
      </c>
      <c r="I68" s="209">
        <v>60000</v>
      </c>
      <c r="J68" s="210">
        <f t="shared" si="1"/>
        <v>60000</v>
      </c>
      <c r="K68" s="160"/>
      <c r="L68" s="113"/>
      <c r="M68" s="113"/>
      <c r="N68" s="1"/>
      <c r="O68" s="226"/>
      <c r="P68" s="204"/>
      <c r="Q68" s="205"/>
      <c r="R68" s="205"/>
      <c r="S68" s="206"/>
      <c r="T68" s="207"/>
      <c r="U68" s="211"/>
      <c r="V68" s="209"/>
      <c r="W68" s="478"/>
      <c r="Y68"/>
    </row>
    <row r="69" spans="2:25" s="111" customFormat="1" ht="22.5" customHeight="1">
      <c r="B69" s="146"/>
      <c r="C69" s="204" t="s">
        <v>160</v>
      </c>
      <c r="D69" s="205"/>
      <c r="E69" s="205"/>
      <c r="F69" s="206"/>
      <c r="G69" s="215"/>
      <c r="H69" s="211"/>
      <c r="I69" s="209"/>
      <c r="J69" s="210"/>
      <c r="K69" s="160"/>
      <c r="L69" s="113"/>
      <c r="M69" s="113"/>
      <c r="N69" s="1"/>
      <c r="O69" s="226"/>
      <c r="P69" s="204"/>
      <c r="Q69" s="205"/>
      <c r="R69" s="205"/>
      <c r="S69" s="206"/>
      <c r="T69" s="207"/>
      <c r="U69" s="211"/>
      <c r="V69" s="209"/>
      <c r="W69" s="478"/>
      <c r="Y69"/>
    </row>
    <row r="70" spans="2:25" s="111" customFormat="1" ht="22.5" customHeight="1">
      <c r="B70" s="146"/>
      <c r="C70" s="204" t="s">
        <v>193</v>
      </c>
      <c r="D70" s="205"/>
      <c r="E70" s="205"/>
      <c r="F70" s="206"/>
      <c r="G70" s="214">
        <v>1</v>
      </c>
      <c r="H70" s="211" t="s">
        <v>132</v>
      </c>
      <c r="I70" s="209"/>
      <c r="J70" s="210">
        <v>289000</v>
      </c>
      <c r="K70" s="160"/>
      <c r="L70" s="237"/>
      <c r="M70" s="113"/>
      <c r="N70" s="1"/>
      <c r="O70" s="226"/>
      <c r="P70" s="204"/>
      <c r="Q70" s="205"/>
      <c r="R70" s="205"/>
      <c r="S70" s="206"/>
      <c r="T70" s="207"/>
      <c r="U70" s="211"/>
      <c r="V70" s="209"/>
      <c r="W70" s="478"/>
      <c r="Y70"/>
    </row>
    <row r="71" spans="2:25" s="111" customFormat="1" ht="22.5" customHeight="1">
      <c r="B71" s="146"/>
      <c r="C71" s="204" t="s">
        <v>194</v>
      </c>
      <c r="D71" s="205"/>
      <c r="E71" s="205"/>
      <c r="F71" s="206"/>
      <c r="G71" s="214">
        <v>1</v>
      </c>
      <c r="H71" s="211" t="s">
        <v>132</v>
      </c>
      <c r="I71" s="209"/>
      <c r="J71" s="210">
        <v>1641000</v>
      </c>
      <c r="K71" s="160" t="s">
        <v>231</v>
      </c>
      <c r="L71" s="240">
        <f>SUM(J27,J29:J34,J70:J71,J97:J98,J133:J134,J145:J146)</f>
        <v>12486388</v>
      </c>
      <c r="M71" s="431">
        <f>L71/$L$43</f>
        <v>0.16132284237726099</v>
      </c>
      <c r="N71" s="1"/>
      <c r="O71" s="226"/>
      <c r="P71" s="204"/>
      <c r="Q71" s="205"/>
      <c r="R71" s="205"/>
      <c r="S71" s="206"/>
      <c r="T71" s="207"/>
      <c r="U71" s="211"/>
      <c r="V71" s="209"/>
      <c r="W71" s="478"/>
      <c r="Y71"/>
    </row>
    <row r="72" spans="2:25" s="111" customFormat="1" ht="22.5" customHeight="1">
      <c r="B72" s="146"/>
      <c r="C72" s="204"/>
      <c r="D72" s="205"/>
      <c r="E72" s="205"/>
      <c r="F72" s="206"/>
      <c r="G72" s="214"/>
      <c r="H72" s="211"/>
      <c r="I72" s="209"/>
      <c r="J72" s="210"/>
      <c r="K72" s="160"/>
      <c r="L72" s="237"/>
      <c r="M72" s="113"/>
      <c r="N72" s="1"/>
      <c r="O72" s="226"/>
      <c r="P72" s="204"/>
      <c r="Q72" s="205"/>
      <c r="R72" s="205"/>
      <c r="S72" s="206"/>
      <c r="T72" s="207"/>
      <c r="U72" s="211"/>
      <c r="V72" s="209"/>
      <c r="W72" s="478"/>
      <c r="Y72"/>
    </row>
    <row r="73" spans="2:25" s="111" customFormat="1" ht="22.5" customHeight="1">
      <c r="B73" s="146"/>
      <c r="C73" s="204"/>
      <c r="D73" s="205"/>
      <c r="E73" s="205"/>
      <c r="F73" s="206"/>
      <c r="G73" s="214"/>
      <c r="H73" s="211"/>
      <c r="I73" s="209"/>
      <c r="J73" s="210"/>
      <c r="K73" s="160"/>
      <c r="L73" s="113"/>
      <c r="M73" s="113"/>
      <c r="N73" s="1"/>
      <c r="O73" s="226"/>
      <c r="P73" s="204"/>
      <c r="Q73" s="205"/>
      <c r="R73" s="205"/>
      <c r="S73" s="206"/>
      <c r="T73" s="207"/>
      <c r="U73" s="211"/>
      <c r="V73" s="209"/>
      <c r="W73" s="478"/>
      <c r="Y73"/>
    </row>
    <row r="74" spans="2:25" s="111" customFormat="1" ht="22.5" customHeight="1">
      <c r="B74" s="146"/>
      <c r="C74" s="255"/>
      <c r="D74" s="256"/>
      <c r="E74" s="256"/>
      <c r="F74" s="257"/>
      <c r="G74" s="217"/>
      <c r="H74" s="148"/>
      <c r="I74" s="149"/>
      <c r="J74" s="218" t="str">
        <f>IF(I74="","",G74*I74)</f>
        <v/>
      </c>
      <c r="K74" s="160"/>
      <c r="L74" s="113"/>
      <c r="M74" s="113"/>
      <c r="N74" s="1"/>
      <c r="O74" s="226"/>
      <c r="P74" s="204"/>
      <c r="Q74" s="205"/>
      <c r="R74" s="205"/>
      <c r="S74" s="206"/>
      <c r="T74" s="207"/>
      <c r="U74" s="211"/>
      <c r="V74" s="209"/>
      <c r="W74" s="478"/>
      <c r="Y74"/>
    </row>
    <row r="75" spans="2:25" s="111" customFormat="1" ht="22.5" customHeight="1">
      <c r="B75" s="146"/>
      <c r="C75" s="255"/>
      <c r="D75" s="256"/>
      <c r="E75" s="256"/>
      <c r="F75" s="257"/>
      <c r="G75" s="219"/>
      <c r="H75" s="148"/>
      <c r="I75" s="149"/>
      <c r="J75" s="218" t="str">
        <f>IF(I75="","",G75*I75)</f>
        <v/>
      </c>
      <c r="K75" s="160"/>
      <c r="L75" s="113"/>
      <c r="M75" s="113"/>
      <c r="N75" s="1"/>
      <c r="O75" s="226"/>
      <c r="P75" s="204"/>
      <c r="Q75" s="205"/>
      <c r="R75" s="205"/>
      <c r="S75" s="206"/>
      <c r="T75" s="207"/>
      <c r="U75" s="211"/>
      <c r="V75" s="209"/>
      <c r="W75" s="478"/>
      <c r="Y75"/>
    </row>
    <row r="76" spans="2:25" s="111" customFormat="1" ht="22.5" customHeight="1">
      <c r="B76" s="146"/>
      <c r="C76" s="255"/>
      <c r="D76" s="256"/>
      <c r="E76" s="256"/>
      <c r="F76" s="257"/>
      <c r="G76" s="219"/>
      <c r="H76" s="148"/>
      <c r="I76" s="149"/>
      <c r="J76" s="220"/>
      <c r="K76" s="160"/>
      <c r="L76" s="113"/>
      <c r="M76" s="113"/>
      <c r="N76" s="1"/>
      <c r="O76" s="226"/>
      <c r="P76" s="204"/>
      <c r="Q76" s="205"/>
      <c r="R76" s="205"/>
      <c r="S76" s="206"/>
      <c r="T76" s="207"/>
      <c r="U76" s="211"/>
      <c r="V76" s="209"/>
      <c r="W76" s="478"/>
      <c r="Y76"/>
    </row>
    <row r="77" spans="2:25" s="111" customFormat="1" ht="22.5" customHeight="1">
      <c r="B77" s="146"/>
      <c r="C77" s="255"/>
      <c r="D77" s="256"/>
      <c r="E77" s="256"/>
      <c r="F77" s="257"/>
      <c r="G77" s="217"/>
      <c r="H77" s="148"/>
      <c r="I77" s="149"/>
      <c r="J77" s="218" t="str">
        <f>IF(I77="","",G77*I77)</f>
        <v/>
      </c>
      <c r="K77" s="160"/>
      <c r="L77" s="113"/>
      <c r="M77" s="113"/>
      <c r="N77" s="1"/>
      <c r="O77" s="226"/>
      <c r="P77" s="204"/>
      <c r="Q77" s="205"/>
      <c r="R77" s="205"/>
      <c r="S77" s="206"/>
      <c r="T77" s="207"/>
      <c r="U77" s="211"/>
      <c r="V77" s="209"/>
      <c r="W77" s="478"/>
      <c r="Y77"/>
    </row>
    <row r="78" spans="2:25" s="111" customFormat="1" ht="22.5" customHeight="1">
      <c r="B78" s="146"/>
      <c r="C78" s="247"/>
      <c r="D78" s="242"/>
      <c r="E78" s="242"/>
      <c r="F78" s="243"/>
      <c r="G78" s="217"/>
      <c r="H78" s="148"/>
      <c r="I78" s="149"/>
      <c r="J78" s="218"/>
      <c r="K78" s="160"/>
      <c r="L78" s="113"/>
      <c r="M78" s="113"/>
      <c r="N78" s="1"/>
      <c r="O78" s="226"/>
      <c r="P78" s="474"/>
      <c r="Q78" s="475"/>
      <c r="R78" s="475"/>
      <c r="S78" s="476"/>
      <c r="T78" s="214"/>
      <c r="U78" s="211"/>
      <c r="V78" s="209"/>
      <c r="W78" s="478"/>
      <c r="Y78"/>
    </row>
    <row r="79" spans="2:25" s="111" customFormat="1" ht="22.5" customHeight="1">
      <c r="B79" s="152"/>
      <c r="C79" s="249"/>
      <c r="D79" s="250"/>
      <c r="E79" s="250"/>
      <c r="F79" s="251"/>
      <c r="G79" s="221"/>
      <c r="H79" s="153"/>
      <c r="I79" s="154"/>
      <c r="J79" s="222" t="str">
        <f>IF(I79="","",G79*I79)</f>
        <v/>
      </c>
      <c r="K79" s="160"/>
      <c r="L79" s="113"/>
      <c r="M79" s="113"/>
      <c r="N79" s="1"/>
      <c r="O79" s="479"/>
      <c r="P79" s="480"/>
      <c r="Q79" s="481"/>
      <c r="R79" s="481"/>
      <c r="S79" s="482"/>
      <c r="T79" s="483"/>
      <c r="U79" s="484"/>
      <c r="V79" s="485"/>
      <c r="W79" s="486"/>
      <c r="Y79"/>
    </row>
    <row r="80" spans="2:25" s="111" customFormat="1" ht="22.5" customHeight="1">
      <c r="B80" s="252" t="s">
        <v>167</v>
      </c>
      <c r="C80" s="253"/>
      <c r="D80" s="253"/>
      <c r="E80" s="253"/>
      <c r="F80" s="254"/>
      <c r="G80" s="200"/>
      <c r="H80" s="201"/>
      <c r="I80" s="145"/>
      <c r="J80" s="202"/>
      <c r="K80" s="160"/>
      <c r="L80" s="113"/>
      <c r="M80" s="113"/>
      <c r="N80" s="1"/>
      <c r="O80"/>
      <c r="P80"/>
      <c r="Q80"/>
      <c r="R80"/>
      <c r="S80"/>
      <c r="T80"/>
      <c r="U80"/>
      <c r="V80"/>
      <c r="W80"/>
      <c r="Y80"/>
    </row>
    <row r="81" spans="2:25" s="111" customFormat="1" ht="22.5" customHeight="1">
      <c r="B81" s="245" t="s">
        <v>195</v>
      </c>
      <c r="C81" s="241"/>
      <c r="D81" s="241"/>
      <c r="E81" s="241"/>
      <c r="F81" s="246"/>
      <c r="G81" s="151"/>
      <c r="H81" s="148"/>
      <c r="I81" s="149"/>
      <c r="J81" s="203">
        <f>SUM(J82:J98)</f>
        <v>3737581</v>
      </c>
      <c r="K81" s="160"/>
      <c r="L81" s="113"/>
      <c r="M81" s="113"/>
      <c r="N81" s="1"/>
      <c r="O81"/>
      <c r="P81"/>
      <c r="Q81"/>
      <c r="R81"/>
      <c r="S81"/>
      <c r="T81"/>
      <c r="U81"/>
      <c r="V81"/>
      <c r="W81"/>
      <c r="Y81"/>
    </row>
    <row r="82" spans="2:25" s="111" customFormat="1" ht="22.5" customHeight="1">
      <c r="B82" s="146"/>
      <c r="C82" s="204" t="s">
        <v>178</v>
      </c>
      <c r="D82" s="205"/>
      <c r="E82" s="205"/>
      <c r="F82" s="206"/>
      <c r="G82" s="207">
        <v>1</v>
      </c>
      <c r="H82" s="211" t="s">
        <v>148</v>
      </c>
      <c r="I82" s="209">
        <v>392700</v>
      </c>
      <c r="J82" s="210">
        <f>G82*I82</f>
        <v>392700</v>
      </c>
      <c r="K82" s="160"/>
      <c r="L82" s="238"/>
      <c r="M82" s="239"/>
      <c r="N82" s="1"/>
      <c r="O82"/>
      <c r="P82"/>
      <c r="Q82"/>
      <c r="R82"/>
      <c r="S82"/>
      <c r="T82"/>
      <c r="U82"/>
      <c r="V82"/>
      <c r="W82"/>
      <c r="Y82"/>
    </row>
    <row r="83" spans="2:25" s="111" customFormat="1" ht="22.5" customHeight="1">
      <c r="B83" s="146"/>
      <c r="C83" s="204" t="s">
        <v>179</v>
      </c>
      <c r="D83" s="205"/>
      <c r="E83" s="205"/>
      <c r="F83" s="206"/>
      <c r="G83" s="207">
        <v>1</v>
      </c>
      <c r="H83" s="211" t="s">
        <v>148</v>
      </c>
      <c r="I83" s="209">
        <v>40800</v>
      </c>
      <c r="J83" s="210">
        <f>G83*I83</f>
        <v>40800</v>
      </c>
      <c r="K83" s="160"/>
      <c r="L83" s="113"/>
      <c r="M83" s="113"/>
      <c r="N83" s="1"/>
      <c r="O83"/>
      <c r="P83"/>
      <c r="Q83"/>
      <c r="R83"/>
      <c r="S83"/>
      <c r="T83"/>
      <c r="U83"/>
      <c r="V83"/>
      <c r="W83"/>
      <c r="Y83"/>
    </row>
    <row r="84" spans="2:25" s="111" customFormat="1" ht="22.5" customHeight="1">
      <c r="B84" s="146"/>
      <c r="C84" s="204" t="s">
        <v>180</v>
      </c>
      <c r="D84" s="205"/>
      <c r="E84" s="205"/>
      <c r="F84" s="206"/>
      <c r="G84" s="207">
        <v>1</v>
      </c>
      <c r="H84" s="211" t="s">
        <v>148</v>
      </c>
      <c r="I84" s="209">
        <v>24650</v>
      </c>
      <c r="J84" s="210">
        <f t="shared" ref="J84:J95" si="2">G84*I84</f>
        <v>24650</v>
      </c>
      <c r="K84" s="160"/>
      <c r="L84" s="113"/>
      <c r="M84" s="113"/>
      <c r="N84" s="1"/>
      <c r="O84"/>
      <c r="P84"/>
      <c r="Q84"/>
      <c r="R84"/>
      <c r="S84"/>
      <c r="T84"/>
      <c r="U84"/>
      <c r="V84"/>
      <c r="W84"/>
      <c r="Y84"/>
    </row>
    <row r="85" spans="2:25" s="111" customFormat="1" ht="22.5" customHeight="1">
      <c r="B85" s="146"/>
      <c r="C85" s="204" t="s">
        <v>181</v>
      </c>
      <c r="D85" s="205"/>
      <c r="E85" s="205"/>
      <c r="F85" s="206"/>
      <c r="G85" s="207">
        <v>1</v>
      </c>
      <c r="H85" s="211" t="s">
        <v>148</v>
      </c>
      <c r="I85" s="209">
        <v>1700</v>
      </c>
      <c r="J85" s="210">
        <f t="shared" si="2"/>
        <v>1700</v>
      </c>
      <c r="K85" s="160"/>
      <c r="L85" s="113"/>
      <c r="M85" s="113"/>
      <c r="N85" s="1"/>
      <c r="O85"/>
      <c r="P85"/>
      <c r="Q85"/>
      <c r="R85"/>
      <c r="S85"/>
      <c r="T85"/>
      <c r="U85"/>
      <c r="V85"/>
      <c r="W85"/>
      <c r="Y85"/>
    </row>
    <row r="86" spans="2:25" s="111" customFormat="1" ht="22.5" customHeight="1">
      <c r="B86" s="146"/>
      <c r="C86" s="204" t="s">
        <v>182</v>
      </c>
      <c r="D86" s="205"/>
      <c r="E86" s="205"/>
      <c r="F86" s="206"/>
      <c r="G86" s="207">
        <v>3</v>
      </c>
      <c r="H86" s="211" t="s">
        <v>148</v>
      </c>
      <c r="I86" s="209">
        <v>18200</v>
      </c>
      <c r="J86" s="210">
        <f t="shared" si="2"/>
        <v>54600</v>
      </c>
      <c r="K86" s="160"/>
      <c r="L86" s="113"/>
      <c r="M86" s="113"/>
      <c r="N86" s="1"/>
      <c r="O86"/>
      <c r="P86"/>
      <c r="Q86"/>
      <c r="R86"/>
      <c r="S86"/>
      <c r="T86"/>
      <c r="U86"/>
      <c r="V86"/>
      <c r="W86"/>
      <c r="Y86"/>
    </row>
    <row r="87" spans="2:25" s="111" customFormat="1" ht="22.5" customHeight="1">
      <c r="B87" s="146"/>
      <c r="C87" s="204" t="s">
        <v>183</v>
      </c>
      <c r="D87" s="205"/>
      <c r="E87" s="205"/>
      <c r="F87" s="206"/>
      <c r="G87" s="207">
        <v>3</v>
      </c>
      <c r="H87" s="211" t="s">
        <v>148</v>
      </c>
      <c r="I87" s="209">
        <v>14000</v>
      </c>
      <c r="J87" s="210">
        <f t="shared" si="2"/>
        <v>42000</v>
      </c>
      <c r="K87" s="160"/>
      <c r="L87" s="113"/>
      <c r="M87" s="113"/>
      <c r="N87" s="1"/>
      <c r="O87"/>
      <c r="P87"/>
      <c r="Q87"/>
      <c r="R87"/>
      <c r="S87"/>
      <c r="T87"/>
      <c r="U87"/>
      <c r="V87"/>
      <c r="W87"/>
      <c r="Y87"/>
    </row>
    <row r="88" spans="2:25" s="111" customFormat="1" ht="22.5" customHeight="1">
      <c r="B88" s="146"/>
      <c r="C88" s="204" t="s">
        <v>184</v>
      </c>
      <c r="D88" s="205"/>
      <c r="E88" s="205"/>
      <c r="F88" s="206"/>
      <c r="G88" s="207">
        <v>3</v>
      </c>
      <c r="H88" s="211" t="s">
        <v>148</v>
      </c>
      <c r="I88" s="209">
        <v>45500</v>
      </c>
      <c r="J88" s="210">
        <f t="shared" si="2"/>
        <v>136500</v>
      </c>
      <c r="K88" s="160"/>
      <c r="L88" s="113"/>
      <c r="M88" s="113"/>
      <c r="N88" s="1"/>
      <c r="O88"/>
      <c r="P88"/>
      <c r="Q88"/>
      <c r="R88"/>
      <c r="S88"/>
      <c r="T88"/>
      <c r="U88"/>
      <c r="V88"/>
      <c r="W88"/>
      <c r="Y88"/>
    </row>
    <row r="89" spans="2:25" s="111" customFormat="1" ht="22.5" customHeight="1">
      <c r="B89" s="146"/>
      <c r="C89" s="204" t="s">
        <v>185</v>
      </c>
      <c r="D89" s="205"/>
      <c r="E89" s="205"/>
      <c r="F89" s="206"/>
      <c r="G89" s="214">
        <v>4</v>
      </c>
      <c r="H89" s="211" t="s">
        <v>148</v>
      </c>
      <c r="I89" s="209">
        <v>37100</v>
      </c>
      <c r="J89" s="210">
        <f t="shared" si="2"/>
        <v>148400</v>
      </c>
      <c r="K89" s="160"/>
      <c r="L89" s="113"/>
      <c r="M89" s="113"/>
      <c r="N89" s="1"/>
      <c r="O89"/>
      <c r="P89"/>
      <c r="Q89"/>
      <c r="R89"/>
      <c r="S89"/>
      <c r="T89"/>
      <c r="U89"/>
      <c r="V89"/>
      <c r="W89"/>
      <c r="Y89"/>
    </row>
    <row r="90" spans="2:25" s="111" customFormat="1" ht="22.5" customHeight="1">
      <c r="B90" s="146"/>
      <c r="C90" s="204" t="s">
        <v>186</v>
      </c>
      <c r="D90" s="205"/>
      <c r="E90" s="205"/>
      <c r="F90" s="206"/>
      <c r="G90" s="215">
        <v>2</v>
      </c>
      <c r="H90" s="211" t="s">
        <v>148</v>
      </c>
      <c r="I90" s="216">
        <v>43400</v>
      </c>
      <c r="J90" s="210">
        <f t="shared" si="2"/>
        <v>86800</v>
      </c>
      <c r="K90" s="160"/>
      <c r="L90" s="113"/>
      <c r="M90" s="113"/>
      <c r="N90" s="1"/>
      <c r="O90"/>
      <c r="P90"/>
      <c r="Q90"/>
      <c r="R90"/>
      <c r="S90"/>
      <c r="T90"/>
      <c r="U90"/>
      <c r="V90"/>
      <c r="W90"/>
      <c r="Y90"/>
    </row>
    <row r="91" spans="2:25" s="111" customFormat="1" ht="22.5" customHeight="1">
      <c r="B91" s="146"/>
      <c r="C91" s="204" t="s">
        <v>187</v>
      </c>
      <c r="D91" s="205"/>
      <c r="E91" s="205"/>
      <c r="F91" s="206"/>
      <c r="G91" s="214">
        <v>14</v>
      </c>
      <c r="H91" s="211" t="s">
        <v>148</v>
      </c>
      <c r="I91" s="209">
        <v>46200</v>
      </c>
      <c r="J91" s="210">
        <f t="shared" si="2"/>
        <v>646800</v>
      </c>
      <c r="K91" s="160"/>
      <c r="L91" s="113"/>
      <c r="M91" s="113"/>
      <c r="N91" s="1"/>
      <c r="O91"/>
      <c r="P91"/>
      <c r="Q91"/>
      <c r="R91"/>
      <c r="S91"/>
      <c r="T91"/>
      <c r="U91"/>
      <c r="V91"/>
      <c r="W91"/>
      <c r="Y91"/>
    </row>
    <row r="92" spans="2:25" s="111" customFormat="1" ht="22.5" customHeight="1">
      <c r="B92" s="146"/>
      <c r="C92" s="204" t="s">
        <v>188</v>
      </c>
      <c r="D92" s="205"/>
      <c r="E92" s="205"/>
      <c r="F92" s="206"/>
      <c r="G92" s="215">
        <v>2</v>
      </c>
      <c r="H92" s="211" t="s">
        <v>148</v>
      </c>
      <c r="I92" s="216">
        <v>60900</v>
      </c>
      <c r="J92" s="210">
        <f t="shared" si="2"/>
        <v>121800</v>
      </c>
      <c r="K92" s="160"/>
      <c r="L92" s="113"/>
      <c r="M92" s="113"/>
      <c r="N92"/>
      <c r="O92"/>
      <c r="P92"/>
      <c r="Q92"/>
      <c r="R92"/>
      <c r="S92"/>
      <c r="T92"/>
      <c r="U92"/>
      <c r="V92"/>
      <c r="W92"/>
      <c r="Y92"/>
    </row>
    <row r="93" spans="2:25" s="111" customFormat="1" ht="22.5" customHeight="1">
      <c r="B93" s="146"/>
      <c r="C93" s="204" t="s">
        <v>189</v>
      </c>
      <c r="D93" s="205"/>
      <c r="E93" s="205"/>
      <c r="F93" s="206"/>
      <c r="G93" s="214">
        <v>17</v>
      </c>
      <c r="H93" s="211" t="s">
        <v>148</v>
      </c>
      <c r="I93" s="209">
        <v>3400</v>
      </c>
      <c r="J93" s="210">
        <f t="shared" si="2"/>
        <v>57800</v>
      </c>
      <c r="K93" s="160"/>
      <c r="L93" s="113"/>
      <c r="M93" s="113"/>
      <c r="N93"/>
      <c r="O93"/>
      <c r="P93"/>
      <c r="Q93"/>
      <c r="R93"/>
      <c r="S93"/>
      <c r="T93"/>
      <c r="U93"/>
      <c r="V93"/>
      <c r="W93"/>
      <c r="Y93"/>
    </row>
    <row r="94" spans="2:25" s="111" customFormat="1" ht="22.5" customHeight="1">
      <c r="B94" s="146"/>
      <c r="C94" s="204" t="s">
        <v>190</v>
      </c>
      <c r="D94" s="205"/>
      <c r="E94" s="205"/>
      <c r="F94" s="206"/>
      <c r="G94" s="215">
        <v>2</v>
      </c>
      <c r="H94" s="211" t="s">
        <v>148</v>
      </c>
      <c r="I94" s="209">
        <v>224000</v>
      </c>
      <c r="J94" s="210">
        <f t="shared" si="2"/>
        <v>448000</v>
      </c>
      <c r="K94" s="160"/>
      <c r="L94" s="113"/>
      <c r="M94" s="113"/>
      <c r="N94"/>
      <c r="O94"/>
      <c r="P94"/>
      <c r="Q94"/>
      <c r="R94"/>
      <c r="S94"/>
      <c r="T94"/>
      <c r="U94"/>
      <c r="V94"/>
      <c r="W94"/>
      <c r="Y94"/>
    </row>
    <row r="95" spans="2:25" s="111" customFormat="1" ht="22.5" customHeight="1">
      <c r="B95" s="146"/>
      <c r="C95" s="204" t="s">
        <v>191</v>
      </c>
      <c r="D95" s="205"/>
      <c r="E95" s="205"/>
      <c r="F95" s="206"/>
      <c r="G95" s="214">
        <v>1</v>
      </c>
      <c r="H95" s="211" t="s">
        <v>148</v>
      </c>
      <c r="I95" s="209">
        <v>60000</v>
      </c>
      <c r="J95" s="210">
        <f t="shared" si="2"/>
        <v>60000</v>
      </c>
      <c r="K95" s="160"/>
      <c r="L95" s="113"/>
      <c r="M95" s="113"/>
      <c r="N95"/>
      <c r="O95"/>
      <c r="P95"/>
      <c r="Q95"/>
      <c r="R95"/>
      <c r="S95"/>
      <c r="T95"/>
      <c r="U95"/>
      <c r="V95"/>
      <c r="W95"/>
      <c r="Y95"/>
    </row>
    <row r="96" spans="2:25" s="111" customFormat="1" ht="22.5" customHeight="1">
      <c r="B96" s="146"/>
      <c r="C96" s="204" t="s">
        <v>160</v>
      </c>
      <c r="D96" s="205"/>
      <c r="E96" s="205"/>
      <c r="F96" s="206"/>
      <c r="G96" s="215"/>
      <c r="H96" s="211"/>
      <c r="I96" s="209"/>
      <c r="J96" s="234" t="s">
        <v>44</v>
      </c>
      <c r="K96" s="160"/>
      <c r="L96" s="113"/>
      <c r="M96" s="113"/>
      <c r="N96"/>
      <c r="O96"/>
      <c r="P96"/>
      <c r="Q96"/>
      <c r="R96"/>
      <c r="S96"/>
      <c r="T96"/>
      <c r="U96"/>
      <c r="V96"/>
      <c r="W96"/>
      <c r="Y96"/>
    </row>
    <row r="97" spans="2:25" s="111" customFormat="1" ht="22.5" customHeight="1">
      <c r="B97" s="146"/>
      <c r="C97" s="204" t="s">
        <v>193</v>
      </c>
      <c r="D97" s="205"/>
      <c r="E97" s="205"/>
      <c r="F97" s="206"/>
      <c r="G97" s="214">
        <v>1</v>
      </c>
      <c r="H97" s="211" t="s">
        <v>132</v>
      </c>
      <c r="I97" s="209"/>
      <c r="J97" s="210">
        <v>221000</v>
      </c>
      <c r="K97" s="160"/>
      <c r="L97" s="237"/>
      <c r="M97" s="113"/>
      <c r="N97"/>
      <c r="O97"/>
      <c r="P97"/>
      <c r="Q97"/>
      <c r="R97"/>
      <c r="S97"/>
      <c r="T97"/>
      <c r="U97"/>
      <c r="V97"/>
      <c r="W97"/>
      <c r="Y97"/>
    </row>
    <row r="98" spans="2:25" s="111" customFormat="1" ht="22.5" customHeight="1">
      <c r="B98" s="146"/>
      <c r="C98" s="204" t="s">
        <v>194</v>
      </c>
      <c r="D98" s="205"/>
      <c r="E98" s="205"/>
      <c r="F98" s="206"/>
      <c r="G98" s="214">
        <v>1</v>
      </c>
      <c r="H98" s="211" t="s">
        <v>132</v>
      </c>
      <c r="I98" s="209"/>
      <c r="J98" s="210">
        <v>1254031</v>
      </c>
      <c r="K98" s="160"/>
      <c r="L98" s="240"/>
      <c r="M98" s="240"/>
      <c r="N98"/>
      <c r="O98"/>
      <c r="P98"/>
      <c r="Q98"/>
      <c r="R98"/>
      <c r="S98"/>
      <c r="T98"/>
      <c r="U98"/>
      <c r="V98"/>
      <c r="W98"/>
      <c r="Y98"/>
    </row>
    <row r="99" spans="2:25" s="111" customFormat="1" ht="22.5" customHeight="1">
      <c r="B99" s="146"/>
      <c r="C99" s="204"/>
      <c r="D99" s="205"/>
      <c r="E99" s="205"/>
      <c r="F99" s="206"/>
      <c r="G99" s="214"/>
      <c r="H99" s="211"/>
      <c r="I99" s="209"/>
      <c r="J99" s="210"/>
      <c r="K99" s="160"/>
      <c r="L99" s="237"/>
      <c r="M99" s="113"/>
      <c r="N99"/>
      <c r="O99"/>
      <c r="P99"/>
      <c r="Q99"/>
      <c r="R99"/>
      <c r="S99"/>
      <c r="T99"/>
      <c r="U99"/>
      <c r="V99"/>
      <c r="W99"/>
      <c r="Y99"/>
    </row>
    <row r="100" spans="2:25" s="111" customFormat="1" ht="22.5" customHeight="1">
      <c r="B100" s="146"/>
      <c r="C100" s="204"/>
      <c r="D100" s="205"/>
      <c r="E100" s="205"/>
      <c r="F100" s="206"/>
      <c r="G100" s="214"/>
      <c r="H100" s="211"/>
      <c r="I100" s="209"/>
      <c r="J100" s="210"/>
      <c r="K100" s="160"/>
      <c r="L100" s="113"/>
      <c r="M100" s="113"/>
      <c r="N100"/>
      <c r="O100"/>
      <c r="P100"/>
      <c r="Q100"/>
      <c r="R100"/>
      <c r="S100"/>
      <c r="T100"/>
      <c r="U100"/>
      <c r="V100"/>
      <c r="W100"/>
      <c r="Y100"/>
    </row>
    <row r="101" spans="2:25" s="111" customFormat="1" ht="22.5" customHeight="1">
      <c r="B101" s="189"/>
      <c r="C101" s="204"/>
      <c r="D101" s="205"/>
      <c r="E101" s="205"/>
      <c r="F101" s="206"/>
      <c r="G101" s="215"/>
      <c r="H101" s="211"/>
      <c r="I101" s="216"/>
      <c r="J101" s="210"/>
      <c r="K101" s="160"/>
      <c r="L101" s="113"/>
      <c r="M101" s="113"/>
      <c r="N101"/>
      <c r="O101"/>
      <c r="P101"/>
      <c r="Q101"/>
      <c r="R101"/>
      <c r="S101"/>
      <c r="T101"/>
      <c r="U101"/>
      <c r="V101"/>
      <c r="W101"/>
      <c r="Y101"/>
    </row>
    <row r="102" spans="2:25" s="111" customFormat="1" ht="22.5" customHeight="1">
      <c r="B102" s="146"/>
      <c r="C102" s="204"/>
      <c r="D102" s="205"/>
      <c r="E102" s="205"/>
      <c r="F102" s="206"/>
      <c r="G102" s="214"/>
      <c r="H102" s="211"/>
      <c r="I102" s="209"/>
      <c r="J102" s="210"/>
      <c r="K102" s="160"/>
      <c r="L102" s="113"/>
      <c r="M102" s="113"/>
      <c r="N102"/>
      <c r="O102"/>
      <c r="P102"/>
      <c r="Q102"/>
      <c r="R102"/>
      <c r="S102"/>
      <c r="T102"/>
      <c r="U102"/>
      <c r="V102"/>
      <c r="W102"/>
      <c r="Y102"/>
    </row>
    <row r="103" spans="2:25" s="111" customFormat="1" ht="22.5" customHeight="1">
      <c r="B103" s="146"/>
      <c r="C103" s="204"/>
      <c r="D103" s="205"/>
      <c r="E103" s="205"/>
      <c r="F103" s="206"/>
      <c r="G103" s="215"/>
      <c r="H103" s="211"/>
      <c r="I103" s="209"/>
      <c r="J103" s="210"/>
      <c r="K103" s="160"/>
      <c r="L103" s="113"/>
      <c r="M103" s="113"/>
      <c r="N103"/>
      <c r="O103"/>
      <c r="P103"/>
      <c r="Q103"/>
      <c r="R103"/>
      <c r="S103"/>
      <c r="T103"/>
      <c r="U103"/>
      <c r="V103"/>
      <c r="W103"/>
      <c r="Y103"/>
    </row>
    <row r="104" spans="2:25" s="111" customFormat="1" ht="22.5" customHeight="1">
      <c r="B104" s="146"/>
      <c r="C104" s="204"/>
      <c r="D104" s="205"/>
      <c r="E104" s="205"/>
      <c r="F104" s="206"/>
      <c r="G104" s="214"/>
      <c r="H104" s="211"/>
      <c r="I104" s="209"/>
      <c r="J104" s="210"/>
      <c r="K104" s="160"/>
      <c r="L104" s="113"/>
      <c r="M104" s="113"/>
      <c r="N104"/>
      <c r="O104"/>
      <c r="P104"/>
      <c r="Q104"/>
      <c r="R104"/>
      <c r="S104"/>
      <c r="T104"/>
      <c r="U104"/>
      <c r="V104"/>
      <c r="W104"/>
      <c r="Y104"/>
    </row>
    <row r="105" spans="2:25" s="111" customFormat="1" ht="22.5" customHeight="1">
      <c r="B105" s="146"/>
      <c r="C105" s="204"/>
      <c r="D105" s="205"/>
      <c r="E105" s="205"/>
      <c r="F105" s="206"/>
      <c r="G105" s="215"/>
      <c r="H105" s="211"/>
      <c r="I105" s="209"/>
      <c r="J105" s="210"/>
      <c r="K105" s="160"/>
      <c r="L105" s="113"/>
      <c r="M105" s="113"/>
      <c r="N105"/>
      <c r="O105"/>
      <c r="P105"/>
      <c r="Q105"/>
      <c r="R105"/>
      <c r="S105"/>
      <c r="T105"/>
      <c r="U105"/>
      <c r="V105"/>
      <c r="W105"/>
      <c r="Y105"/>
    </row>
    <row r="106" spans="2:25" s="111" customFormat="1" ht="22.5" customHeight="1">
      <c r="B106" s="146"/>
      <c r="C106" s="204"/>
      <c r="D106" s="205"/>
      <c r="E106" s="205"/>
      <c r="F106" s="206"/>
      <c r="G106" s="214"/>
      <c r="H106" s="211"/>
      <c r="I106" s="209"/>
      <c r="J106" s="210"/>
      <c r="K106" s="160"/>
      <c r="L106" s="113"/>
      <c r="M106" s="113"/>
      <c r="N106"/>
      <c r="O106"/>
      <c r="P106"/>
      <c r="Q106"/>
      <c r="R106"/>
      <c r="S106"/>
      <c r="T106"/>
      <c r="U106"/>
      <c r="V106"/>
      <c r="W106"/>
      <c r="Y106"/>
    </row>
    <row r="107" spans="2:25" s="111" customFormat="1" ht="22.5" customHeight="1">
      <c r="B107" s="146"/>
      <c r="C107" s="204"/>
      <c r="D107" s="205"/>
      <c r="E107" s="205"/>
      <c r="F107" s="206"/>
      <c r="G107" s="214"/>
      <c r="H107" s="211"/>
      <c r="I107" s="209"/>
      <c r="J107" s="210"/>
      <c r="K107" s="160"/>
      <c r="L107" s="113"/>
      <c r="M107" s="113"/>
      <c r="N107"/>
      <c r="O107"/>
      <c r="P107"/>
      <c r="Q107"/>
      <c r="R107"/>
      <c r="S107"/>
      <c r="T107"/>
      <c r="U107"/>
      <c r="V107"/>
      <c r="W107"/>
      <c r="Y107"/>
    </row>
    <row r="108" spans="2:25" s="111" customFormat="1" ht="22.5" customHeight="1">
      <c r="B108" s="146"/>
      <c r="C108" s="204"/>
      <c r="D108" s="205"/>
      <c r="E108" s="205"/>
      <c r="F108" s="206"/>
      <c r="G108" s="214"/>
      <c r="H108" s="211"/>
      <c r="I108" s="209"/>
      <c r="J108" s="210"/>
      <c r="K108" s="160"/>
      <c r="L108" s="113"/>
      <c r="M108" s="113"/>
      <c r="N108"/>
      <c r="O108"/>
      <c r="P108"/>
      <c r="Q108"/>
      <c r="R108"/>
      <c r="S108"/>
      <c r="T108"/>
      <c r="U108"/>
      <c r="V108"/>
      <c r="W108"/>
      <c r="Y108"/>
    </row>
    <row r="109" spans="2:25" s="111" customFormat="1" ht="22.5" customHeight="1">
      <c r="B109" s="146"/>
      <c r="C109" s="204"/>
      <c r="D109" s="205"/>
      <c r="E109" s="205"/>
      <c r="F109" s="206"/>
      <c r="G109" s="214"/>
      <c r="H109" s="211"/>
      <c r="I109" s="209"/>
      <c r="J109" s="210"/>
      <c r="K109" s="160"/>
      <c r="L109" s="113"/>
      <c r="M109" s="113"/>
      <c r="N109"/>
      <c r="O109"/>
      <c r="P109"/>
      <c r="Q109"/>
      <c r="R109"/>
      <c r="S109"/>
      <c r="T109"/>
      <c r="U109"/>
      <c r="V109"/>
      <c r="W109"/>
      <c r="Y109"/>
    </row>
    <row r="110" spans="2:25" s="111" customFormat="1" ht="22.5" customHeight="1">
      <c r="B110" s="146"/>
      <c r="C110" s="255"/>
      <c r="D110" s="256"/>
      <c r="E110" s="256"/>
      <c r="F110" s="257"/>
      <c r="G110" s="217"/>
      <c r="H110" s="148"/>
      <c r="I110" s="149"/>
      <c r="J110" s="218" t="str">
        <f>IF(I110="","",G110*I110)</f>
        <v/>
      </c>
      <c r="K110" s="160"/>
      <c r="L110" s="113"/>
      <c r="M110" s="113"/>
      <c r="N110"/>
      <c r="O110"/>
      <c r="P110"/>
      <c r="Q110"/>
      <c r="R110"/>
      <c r="S110"/>
      <c r="T110"/>
      <c r="U110"/>
      <c r="V110"/>
      <c r="W110"/>
      <c r="Y110"/>
    </row>
    <row r="111" spans="2:25" s="111" customFormat="1" ht="22.5" customHeight="1">
      <c r="B111" s="146"/>
      <c r="C111" s="255"/>
      <c r="D111" s="256"/>
      <c r="E111" s="256"/>
      <c r="F111" s="257"/>
      <c r="G111" s="219"/>
      <c r="H111" s="148"/>
      <c r="I111" s="149"/>
      <c r="J111" s="218" t="str">
        <f>IF(I111="","",G111*I111)</f>
        <v/>
      </c>
      <c r="K111" s="160"/>
      <c r="L111" s="113"/>
      <c r="M111" s="113"/>
      <c r="N111"/>
      <c r="O111"/>
      <c r="P111"/>
      <c r="Q111"/>
      <c r="R111"/>
      <c r="S111"/>
      <c r="T111"/>
      <c r="U111"/>
      <c r="V111"/>
      <c r="W111"/>
      <c r="Y111"/>
    </row>
    <row r="112" spans="2:25" s="111" customFormat="1" ht="22.5" customHeight="1">
      <c r="B112" s="146"/>
      <c r="C112" s="255"/>
      <c r="D112" s="256"/>
      <c r="E112" s="256"/>
      <c r="F112" s="257"/>
      <c r="G112" s="219"/>
      <c r="H112" s="148"/>
      <c r="I112" s="149"/>
      <c r="J112" s="220"/>
      <c r="K112" s="160"/>
      <c r="L112" s="113"/>
      <c r="M112" s="113"/>
      <c r="N112"/>
      <c r="O112"/>
      <c r="P112"/>
      <c r="Q112"/>
      <c r="R112"/>
      <c r="S112"/>
      <c r="T112"/>
      <c r="U112"/>
      <c r="V112"/>
      <c r="W112"/>
      <c r="Y112"/>
    </row>
    <row r="113" spans="2:25" s="111" customFormat="1" ht="22.5" customHeight="1">
      <c r="B113" s="146"/>
      <c r="C113" s="255"/>
      <c r="D113" s="256"/>
      <c r="E113" s="256"/>
      <c r="F113" s="257"/>
      <c r="G113" s="217"/>
      <c r="H113" s="148"/>
      <c r="I113" s="149"/>
      <c r="J113" s="218" t="str">
        <f>IF(I113="","",G113*I113)</f>
        <v/>
      </c>
      <c r="K113" s="160"/>
      <c r="L113" s="113"/>
      <c r="M113" s="113"/>
      <c r="N113"/>
      <c r="O113"/>
      <c r="P113"/>
      <c r="Q113"/>
      <c r="R113"/>
      <c r="S113"/>
      <c r="T113"/>
      <c r="U113"/>
      <c r="V113"/>
      <c r="W113"/>
      <c r="Y113"/>
    </row>
    <row r="114" spans="2:25" s="111" customFormat="1" ht="22.5" customHeight="1">
      <c r="B114" s="146"/>
      <c r="C114" s="247"/>
      <c r="D114" s="242"/>
      <c r="E114" s="242"/>
      <c r="F114" s="243"/>
      <c r="G114" s="217"/>
      <c r="H114" s="148"/>
      <c r="I114" s="149"/>
      <c r="J114" s="218"/>
      <c r="K114" s="160"/>
      <c r="L114" s="113"/>
      <c r="M114" s="113"/>
      <c r="N114"/>
      <c r="O114"/>
      <c r="P114"/>
      <c r="Q114"/>
      <c r="R114"/>
      <c r="S114"/>
      <c r="T114"/>
      <c r="U114"/>
      <c r="V114"/>
      <c r="W114"/>
      <c r="Y114"/>
    </row>
    <row r="115" spans="2:25" s="111" customFormat="1" ht="22.5" customHeight="1">
      <c r="B115" s="152"/>
      <c r="C115" s="249"/>
      <c r="D115" s="250"/>
      <c r="E115" s="250"/>
      <c r="F115" s="251"/>
      <c r="G115" s="221"/>
      <c r="H115" s="153"/>
      <c r="I115" s="154"/>
      <c r="J115" s="222" t="str">
        <f>IF(I115="","",G115*I115)</f>
        <v/>
      </c>
      <c r="K115" s="160"/>
      <c r="L115" s="113"/>
      <c r="M115" s="113"/>
      <c r="N115"/>
      <c r="O115"/>
      <c r="P115"/>
      <c r="Q115"/>
      <c r="R115"/>
      <c r="S115"/>
      <c r="T115"/>
      <c r="U115"/>
      <c r="V115"/>
      <c r="W115"/>
      <c r="Y115"/>
    </row>
    <row r="116" spans="2:25" s="111" customFormat="1" ht="22.5" customHeight="1">
      <c r="B116" s="252" t="s">
        <v>167</v>
      </c>
      <c r="C116" s="253"/>
      <c r="D116" s="253"/>
      <c r="E116" s="253"/>
      <c r="F116" s="254"/>
      <c r="G116" s="200"/>
      <c r="H116" s="201"/>
      <c r="I116" s="145"/>
      <c r="J116" s="202"/>
      <c r="K116" s="160"/>
      <c r="L116" s="113"/>
      <c r="M116" s="113"/>
      <c r="N116"/>
      <c r="O116"/>
      <c r="P116"/>
      <c r="Q116"/>
      <c r="R116"/>
      <c r="S116"/>
      <c r="T116"/>
      <c r="U116"/>
      <c r="V116"/>
      <c r="W116"/>
      <c r="Y116"/>
    </row>
    <row r="117" spans="2:25" s="111" customFormat="1" ht="22.5" customHeight="1">
      <c r="B117" s="245" t="s">
        <v>198</v>
      </c>
      <c r="C117" s="241"/>
      <c r="D117" s="241"/>
      <c r="E117" s="241"/>
      <c r="F117" s="246"/>
      <c r="G117" s="151"/>
      <c r="H117" s="148"/>
      <c r="I117" s="149"/>
      <c r="J117" s="203">
        <f>SUM(J118:J134)</f>
        <v>3015257</v>
      </c>
      <c r="K117" s="160"/>
      <c r="L117" s="113"/>
      <c r="M117" s="113"/>
      <c r="N117"/>
      <c r="O117"/>
      <c r="P117"/>
      <c r="Q117"/>
      <c r="R117"/>
      <c r="S117"/>
      <c r="T117"/>
      <c r="U117"/>
      <c r="V117"/>
      <c r="W117"/>
      <c r="Y117"/>
    </row>
    <row r="118" spans="2:25" s="111" customFormat="1" ht="22.5" customHeight="1">
      <c r="B118" s="146"/>
      <c r="C118" s="204" t="s">
        <v>178</v>
      </c>
      <c r="D118" s="205"/>
      <c r="E118" s="205"/>
      <c r="F118" s="206"/>
      <c r="G118" s="207">
        <v>1</v>
      </c>
      <c r="H118" s="211" t="s">
        <v>148</v>
      </c>
      <c r="I118" s="209">
        <v>392700</v>
      </c>
      <c r="J118" s="210">
        <f>G118*I118</f>
        <v>392700</v>
      </c>
      <c r="K118" s="160"/>
      <c r="L118" s="238"/>
      <c r="M118" s="239"/>
      <c r="N118"/>
      <c r="O118"/>
      <c r="P118"/>
      <c r="Q118"/>
      <c r="R118"/>
      <c r="S118"/>
      <c r="T118"/>
      <c r="U118"/>
      <c r="V118"/>
      <c r="W118"/>
      <c r="Y118"/>
    </row>
    <row r="119" spans="2:25" s="111" customFormat="1" ht="22.5" customHeight="1">
      <c r="B119" s="146"/>
      <c r="C119" s="204" t="s">
        <v>179</v>
      </c>
      <c r="D119" s="205"/>
      <c r="E119" s="205"/>
      <c r="F119" s="206"/>
      <c r="G119" s="207">
        <v>1</v>
      </c>
      <c r="H119" s="211" t="s">
        <v>148</v>
      </c>
      <c r="I119" s="209">
        <v>40800</v>
      </c>
      <c r="J119" s="210">
        <f>G119*I119</f>
        <v>40800</v>
      </c>
      <c r="K119" s="160"/>
      <c r="L119" s="113"/>
      <c r="M119" s="113"/>
      <c r="N119"/>
      <c r="O119"/>
      <c r="P119"/>
      <c r="Q119"/>
      <c r="R119"/>
      <c r="S119"/>
      <c r="T119"/>
      <c r="U119"/>
      <c r="V119"/>
      <c r="W119"/>
      <c r="Y119"/>
    </row>
    <row r="120" spans="2:25" s="111" customFormat="1" ht="22.5" customHeight="1">
      <c r="B120" s="146"/>
      <c r="C120" s="204" t="s">
        <v>180</v>
      </c>
      <c r="D120" s="205"/>
      <c r="E120" s="205"/>
      <c r="F120" s="206"/>
      <c r="G120" s="207">
        <v>1</v>
      </c>
      <c r="H120" s="211" t="s">
        <v>148</v>
      </c>
      <c r="I120" s="209">
        <v>24650</v>
      </c>
      <c r="J120" s="210">
        <f t="shared" ref="J120:J131" si="3">G120*I120</f>
        <v>24650</v>
      </c>
      <c r="K120" s="160"/>
      <c r="L120" s="113"/>
      <c r="M120" s="113"/>
      <c r="N120"/>
      <c r="O120"/>
      <c r="P120"/>
      <c r="Q120"/>
      <c r="R120"/>
      <c r="S120"/>
      <c r="T120"/>
      <c r="U120"/>
      <c r="V120"/>
      <c r="W120"/>
      <c r="Y120"/>
    </row>
    <row r="121" spans="2:25" s="111" customFormat="1" ht="22.5" customHeight="1">
      <c r="B121" s="146"/>
      <c r="C121" s="204" t="s">
        <v>181</v>
      </c>
      <c r="D121" s="205"/>
      <c r="E121" s="205"/>
      <c r="F121" s="206"/>
      <c r="G121" s="207">
        <v>1</v>
      </c>
      <c r="H121" s="211" t="s">
        <v>148</v>
      </c>
      <c r="I121" s="209">
        <v>1700</v>
      </c>
      <c r="J121" s="210">
        <f t="shared" si="3"/>
        <v>1700</v>
      </c>
      <c r="K121" s="160"/>
      <c r="L121" s="113"/>
      <c r="M121" s="113"/>
      <c r="N121"/>
      <c r="O121"/>
      <c r="P121"/>
      <c r="Q121"/>
      <c r="R121"/>
      <c r="S121"/>
      <c r="T121"/>
      <c r="U121"/>
      <c r="V121"/>
      <c r="W121"/>
      <c r="Y121"/>
    </row>
    <row r="122" spans="2:25" s="111" customFormat="1" ht="22.5" customHeight="1">
      <c r="B122" s="146"/>
      <c r="C122" s="204" t="s">
        <v>182</v>
      </c>
      <c r="D122" s="205"/>
      <c r="E122" s="205"/>
      <c r="F122" s="206"/>
      <c r="G122" s="207">
        <v>3</v>
      </c>
      <c r="H122" s="211" t="s">
        <v>148</v>
      </c>
      <c r="I122" s="209">
        <v>18200</v>
      </c>
      <c r="J122" s="210">
        <f t="shared" si="3"/>
        <v>54600</v>
      </c>
      <c r="K122" s="160"/>
      <c r="L122" s="113"/>
      <c r="M122" s="113"/>
      <c r="N122"/>
      <c r="O122"/>
      <c r="P122"/>
      <c r="Q122"/>
      <c r="R122"/>
      <c r="S122"/>
      <c r="T122"/>
      <c r="U122"/>
      <c r="V122"/>
      <c r="W122"/>
      <c r="Y122"/>
    </row>
    <row r="123" spans="2:25" s="111" customFormat="1" ht="22.5" customHeight="1">
      <c r="B123" s="146"/>
      <c r="C123" s="204" t="s">
        <v>183</v>
      </c>
      <c r="D123" s="205"/>
      <c r="E123" s="205"/>
      <c r="F123" s="206"/>
      <c r="G123" s="207">
        <v>3</v>
      </c>
      <c r="H123" s="211" t="s">
        <v>148</v>
      </c>
      <c r="I123" s="209">
        <v>14000</v>
      </c>
      <c r="J123" s="210">
        <f t="shared" si="3"/>
        <v>42000</v>
      </c>
      <c r="K123" s="160"/>
      <c r="L123" s="113"/>
      <c r="M123" s="113"/>
      <c r="N123"/>
      <c r="O123"/>
      <c r="P123"/>
      <c r="Q123"/>
      <c r="R123"/>
      <c r="S123"/>
      <c r="T123"/>
      <c r="U123"/>
      <c r="V123"/>
      <c r="W123"/>
      <c r="Y123"/>
    </row>
    <row r="124" spans="2:25" s="111" customFormat="1" ht="22.5" customHeight="1">
      <c r="B124" s="146"/>
      <c r="C124" s="204" t="s">
        <v>184</v>
      </c>
      <c r="D124" s="205"/>
      <c r="E124" s="205"/>
      <c r="F124" s="206"/>
      <c r="G124" s="207">
        <v>3</v>
      </c>
      <c r="H124" s="211" t="s">
        <v>148</v>
      </c>
      <c r="I124" s="209">
        <v>45500</v>
      </c>
      <c r="J124" s="210">
        <f t="shared" si="3"/>
        <v>136500</v>
      </c>
      <c r="K124" s="160"/>
      <c r="L124" s="113"/>
      <c r="M124" s="113"/>
      <c r="N124"/>
      <c r="O124"/>
      <c r="P124"/>
      <c r="Q124"/>
      <c r="R124"/>
      <c r="S124"/>
      <c r="T124"/>
      <c r="U124"/>
      <c r="V124"/>
      <c r="W124"/>
      <c r="Y124"/>
    </row>
    <row r="125" spans="2:25" s="111" customFormat="1" ht="22.5" customHeight="1">
      <c r="B125" s="146"/>
      <c r="C125" s="204" t="s">
        <v>185</v>
      </c>
      <c r="D125" s="205"/>
      <c r="E125" s="205"/>
      <c r="F125" s="206"/>
      <c r="G125" s="214">
        <v>5</v>
      </c>
      <c r="H125" s="211" t="s">
        <v>148</v>
      </c>
      <c r="I125" s="209">
        <v>37100</v>
      </c>
      <c r="J125" s="210">
        <f t="shared" si="3"/>
        <v>185500</v>
      </c>
      <c r="K125" s="160"/>
      <c r="L125" s="113"/>
      <c r="M125" s="113"/>
      <c r="N125"/>
      <c r="O125"/>
      <c r="P125"/>
      <c r="Q125"/>
      <c r="R125"/>
      <c r="S125"/>
      <c r="T125"/>
      <c r="U125"/>
      <c r="V125"/>
      <c r="W125"/>
      <c r="Y125"/>
    </row>
    <row r="126" spans="2:25" s="111" customFormat="1" ht="22.5" customHeight="1">
      <c r="B126" s="146"/>
      <c r="C126" s="204" t="s">
        <v>186</v>
      </c>
      <c r="D126" s="205"/>
      <c r="E126" s="205"/>
      <c r="F126" s="206"/>
      <c r="G126" s="215">
        <v>1</v>
      </c>
      <c r="H126" s="211" t="s">
        <v>148</v>
      </c>
      <c r="I126" s="216">
        <v>43400</v>
      </c>
      <c r="J126" s="210">
        <f t="shared" si="3"/>
        <v>43400</v>
      </c>
      <c r="K126" s="160"/>
      <c r="L126" s="113"/>
      <c r="M126" s="113"/>
      <c r="N126"/>
      <c r="O126"/>
      <c r="P126"/>
      <c r="Q126"/>
      <c r="R126"/>
      <c r="S126"/>
      <c r="T126"/>
      <c r="U126"/>
      <c r="V126"/>
      <c r="W126"/>
      <c r="Y126"/>
    </row>
    <row r="127" spans="2:25" s="111" customFormat="1" ht="22.5" customHeight="1">
      <c r="B127" s="146"/>
      <c r="C127" s="204" t="s">
        <v>187</v>
      </c>
      <c r="D127" s="205"/>
      <c r="E127" s="205"/>
      <c r="F127" s="206"/>
      <c r="G127" s="214">
        <v>9</v>
      </c>
      <c r="H127" s="211" t="s">
        <v>148</v>
      </c>
      <c r="I127" s="209">
        <v>46200</v>
      </c>
      <c r="J127" s="210">
        <f t="shared" si="3"/>
        <v>415800</v>
      </c>
      <c r="K127" s="160"/>
      <c r="L127" s="113"/>
      <c r="M127" s="113"/>
      <c r="N127"/>
      <c r="O127"/>
      <c r="P127"/>
      <c r="Q127"/>
      <c r="R127"/>
      <c r="S127"/>
      <c r="T127"/>
      <c r="U127"/>
      <c r="V127"/>
      <c r="W127"/>
      <c r="Y127"/>
    </row>
    <row r="128" spans="2:25" s="111" customFormat="1" ht="22.5" customHeight="1">
      <c r="B128" s="146"/>
      <c r="C128" s="204" t="s">
        <v>201</v>
      </c>
      <c r="D128" s="205"/>
      <c r="E128" s="205"/>
      <c r="F128" s="206"/>
      <c r="G128" s="215">
        <v>1</v>
      </c>
      <c r="H128" s="211" t="s">
        <v>148</v>
      </c>
      <c r="I128" s="216">
        <v>33600</v>
      </c>
      <c r="J128" s="210">
        <f t="shared" si="3"/>
        <v>33600</v>
      </c>
      <c r="K128" s="160"/>
      <c r="L128" s="113"/>
      <c r="M128" s="113"/>
      <c r="N128"/>
      <c r="O128"/>
      <c r="P128"/>
      <c r="Q128"/>
      <c r="R128"/>
      <c r="S128"/>
      <c r="T128"/>
      <c r="U128"/>
      <c r="V128"/>
      <c r="W128"/>
      <c r="Y128"/>
    </row>
    <row r="129" spans="2:25" s="111" customFormat="1" ht="22.5" customHeight="1">
      <c r="B129" s="146"/>
      <c r="C129" s="204" t="s">
        <v>189</v>
      </c>
      <c r="D129" s="205"/>
      <c r="E129" s="205"/>
      <c r="F129" s="206"/>
      <c r="G129" s="214">
        <v>23</v>
      </c>
      <c r="H129" s="211" t="s">
        <v>148</v>
      </c>
      <c r="I129" s="209">
        <v>3400</v>
      </c>
      <c r="J129" s="210">
        <f t="shared" si="3"/>
        <v>78200</v>
      </c>
      <c r="K129" s="160"/>
      <c r="L129" s="113"/>
      <c r="M129" s="113"/>
      <c r="N129"/>
      <c r="O129"/>
      <c r="P129"/>
      <c r="Q129"/>
      <c r="R129"/>
      <c r="S129"/>
      <c r="T129"/>
      <c r="U129"/>
      <c r="V129"/>
      <c r="W129"/>
      <c r="Y129"/>
    </row>
    <row r="130" spans="2:25" s="111" customFormat="1" ht="22.5" customHeight="1">
      <c r="B130" s="146"/>
      <c r="C130" s="204" t="s">
        <v>190</v>
      </c>
      <c r="D130" s="205"/>
      <c r="E130" s="205"/>
      <c r="F130" s="206"/>
      <c r="G130" s="215">
        <v>2</v>
      </c>
      <c r="H130" s="211" t="s">
        <v>148</v>
      </c>
      <c r="I130" s="209">
        <v>224000</v>
      </c>
      <c r="J130" s="210">
        <f t="shared" si="3"/>
        <v>448000</v>
      </c>
      <c r="K130" s="160"/>
      <c r="L130" s="113"/>
      <c r="M130" s="113"/>
      <c r="N130"/>
      <c r="O130"/>
      <c r="P130"/>
      <c r="Q130"/>
      <c r="R130"/>
      <c r="S130"/>
      <c r="T130"/>
      <c r="U130"/>
      <c r="V130"/>
      <c r="W130"/>
      <c r="Y130"/>
    </row>
    <row r="131" spans="2:25" s="111" customFormat="1" ht="22.5" customHeight="1">
      <c r="B131" s="146"/>
      <c r="C131" s="204" t="s">
        <v>191</v>
      </c>
      <c r="D131" s="205"/>
      <c r="E131" s="205"/>
      <c r="F131" s="206"/>
      <c r="G131" s="214">
        <v>1</v>
      </c>
      <c r="H131" s="211" t="s">
        <v>148</v>
      </c>
      <c r="I131" s="209">
        <v>60000</v>
      </c>
      <c r="J131" s="210">
        <f t="shared" si="3"/>
        <v>60000</v>
      </c>
      <c r="K131" s="160"/>
      <c r="L131" s="113"/>
      <c r="M131" s="113"/>
      <c r="N131"/>
      <c r="O131"/>
      <c r="P131"/>
      <c r="Q131"/>
      <c r="R131"/>
      <c r="S131"/>
      <c r="T131"/>
      <c r="U131"/>
      <c r="V131"/>
      <c r="W131"/>
      <c r="Y131"/>
    </row>
    <row r="132" spans="2:25" s="111" customFormat="1" ht="22.5" customHeight="1">
      <c r="B132" s="146"/>
      <c r="C132" s="204" t="s">
        <v>160</v>
      </c>
      <c r="D132" s="205"/>
      <c r="E132" s="205"/>
      <c r="F132" s="206"/>
      <c r="G132" s="215"/>
      <c r="H132" s="211"/>
      <c r="I132" s="209"/>
      <c r="J132" s="234" t="s">
        <v>160</v>
      </c>
      <c r="K132" s="160"/>
      <c r="L132" s="113"/>
      <c r="M132" s="113"/>
      <c r="N132"/>
      <c r="O132"/>
      <c r="P132"/>
      <c r="Q132"/>
      <c r="R132"/>
      <c r="S132"/>
      <c r="T132"/>
      <c r="U132"/>
      <c r="V132"/>
      <c r="W132"/>
      <c r="Y132"/>
    </row>
    <row r="133" spans="2:25" s="111" customFormat="1" ht="22.5" customHeight="1">
      <c r="B133" s="146"/>
      <c r="C133" s="204" t="s">
        <v>193</v>
      </c>
      <c r="D133" s="205"/>
      <c r="E133" s="205"/>
      <c r="F133" s="206"/>
      <c r="G133" s="214">
        <v>1</v>
      </c>
      <c r="H133" s="211" t="s">
        <v>132</v>
      </c>
      <c r="I133" s="209"/>
      <c r="J133" s="210">
        <v>158000</v>
      </c>
      <c r="K133" s="160"/>
      <c r="L133" s="237"/>
      <c r="M133" s="113"/>
      <c r="N133"/>
      <c r="O133"/>
      <c r="P133"/>
      <c r="Q133"/>
      <c r="R133"/>
      <c r="S133"/>
      <c r="T133"/>
      <c r="U133"/>
      <c r="V133"/>
      <c r="W133"/>
      <c r="Y133"/>
    </row>
    <row r="134" spans="2:25" s="111" customFormat="1" ht="22.5" customHeight="1">
      <c r="B134" s="146"/>
      <c r="C134" s="204" t="s">
        <v>194</v>
      </c>
      <c r="D134" s="205"/>
      <c r="E134" s="205"/>
      <c r="F134" s="206"/>
      <c r="G134" s="214">
        <v>1</v>
      </c>
      <c r="H134" s="211" t="s">
        <v>132</v>
      </c>
      <c r="I134" s="209"/>
      <c r="J134" s="210">
        <v>899807</v>
      </c>
      <c r="K134" s="160"/>
      <c r="L134" s="240"/>
      <c r="M134" s="240"/>
      <c r="N134"/>
      <c r="O134"/>
      <c r="P134"/>
      <c r="Q134"/>
      <c r="R134"/>
      <c r="S134"/>
      <c r="T134"/>
      <c r="U134"/>
      <c r="V134"/>
      <c r="W134"/>
      <c r="Y134"/>
    </row>
    <row r="135" spans="2:25" s="111" customFormat="1" ht="22.5" customHeight="1">
      <c r="B135" s="146"/>
      <c r="C135" s="204"/>
      <c r="D135" s="205"/>
      <c r="E135" s="205"/>
      <c r="F135" s="206"/>
      <c r="G135" s="214"/>
      <c r="H135" s="211"/>
      <c r="I135" s="209"/>
      <c r="J135" s="210"/>
      <c r="K135" s="160"/>
      <c r="L135" s="237"/>
      <c r="M135" s="113"/>
      <c r="N135"/>
      <c r="O135"/>
      <c r="P135"/>
      <c r="Q135"/>
      <c r="R135"/>
      <c r="S135"/>
      <c r="T135"/>
      <c r="U135"/>
      <c r="V135"/>
      <c r="W135"/>
      <c r="Y135"/>
    </row>
    <row r="136" spans="2:25" s="111" customFormat="1" ht="22.5" customHeight="1">
      <c r="B136" s="146"/>
      <c r="C136" s="204"/>
      <c r="D136" s="205"/>
      <c r="E136" s="205"/>
      <c r="F136" s="206"/>
      <c r="G136" s="214"/>
      <c r="H136" s="211"/>
      <c r="I136" s="209"/>
      <c r="J136" s="210"/>
      <c r="K136" s="160"/>
      <c r="L136" s="113"/>
      <c r="M136" s="113"/>
      <c r="N136"/>
      <c r="O136"/>
      <c r="P136"/>
      <c r="Q136"/>
      <c r="R136"/>
      <c r="S136"/>
      <c r="T136"/>
      <c r="U136"/>
      <c r="V136"/>
      <c r="W136"/>
      <c r="Y136"/>
    </row>
    <row r="137" spans="2:25" s="111" customFormat="1" ht="22.5" customHeight="1">
      <c r="B137" s="245" t="s">
        <v>199</v>
      </c>
      <c r="C137" s="241"/>
      <c r="D137" s="241"/>
      <c r="E137" s="241"/>
      <c r="F137" s="246"/>
      <c r="G137" s="151"/>
      <c r="H137" s="148"/>
      <c r="I137" s="149"/>
      <c r="J137" s="203">
        <f>SUM(J138:J146)</f>
        <v>2278132</v>
      </c>
      <c r="K137" s="160"/>
      <c r="L137" s="113"/>
      <c r="M137" s="113"/>
      <c r="N137"/>
      <c r="O137"/>
      <c r="P137"/>
      <c r="Q137"/>
      <c r="R137"/>
      <c r="S137"/>
      <c r="T137"/>
      <c r="U137"/>
      <c r="V137"/>
      <c r="W137"/>
      <c r="Y137"/>
    </row>
    <row r="138" spans="2:25" s="111" customFormat="1" ht="22.5" customHeight="1">
      <c r="B138" s="146"/>
      <c r="C138" s="204" t="s">
        <v>178</v>
      </c>
      <c r="D138" s="205"/>
      <c r="E138" s="205"/>
      <c r="F138" s="206"/>
      <c r="G138" s="207">
        <v>1</v>
      </c>
      <c r="H138" s="211" t="s">
        <v>148</v>
      </c>
      <c r="I138" s="209">
        <v>392700</v>
      </c>
      <c r="J138" s="210">
        <f>G138*I138</f>
        <v>392700</v>
      </c>
      <c r="K138" s="160"/>
      <c r="L138" s="113"/>
      <c r="M138" s="113"/>
      <c r="N138"/>
      <c r="O138"/>
      <c r="P138"/>
      <c r="Q138"/>
      <c r="R138"/>
      <c r="S138"/>
      <c r="T138"/>
      <c r="U138"/>
      <c r="V138"/>
      <c r="W138"/>
      <c r="Y138"/>
    </row>
    <row r="139" spans="2:25" s="111" customFormat="1" ht="22.5" customHeight="1">
      <c r="B139" s="146"/>
      <c r="C139" s="204" t="s">
        <v>179</v>
      </c>
      <c r="D139" s="205"/>
      <c r="E139" s="205"/>
      <c r="F139" s="206"/>
      <c r="G139" s="207">
        <v>1</v>
      </c>
      <c r="H139" s="211" t="s">
        <v>148</v>
      </c>
      <c r="I139" s="209">
        <v>40800</v>
      </c>
      <c r="J139" s="210">
        <f>G139*I139</f>
        <v>40800</v>
      </c>
      <c r="K139" s="160"/>
      <c r="L139" s="113"/>
      <c r="M139" s="113"/>
      <c r="N139"/>
      <c r="O139"/>
      <c r="P139"/>
      <c r="Q139"/>
      <c r="R139"/>
      <c r="S139"/>
      <c r="T139"/>
      <c r="U139"/>
      <c r="V139"/>
      <c r="W139"/>
      <c r="Y139"/>
    </row>
    <row r="140" spans="2:25" s="111" customFormat="1" ht="22.5" customHeight="1">
      <c r="B140" s="146"/>
      <c r="C140" s="204" t="s">
        <v>180</v>
      </c>
      <c r="D140" s="205"/>
      <c r="E140" s="205"/>
      <c r="F140" s="206"/>
      <c r="G140" s="207">
        <v>1</v>
      </c>
      <c r="H140" s="211" t="s">
        <v>148</v>
      </c>
      <c r="I140" s="209">
        <v>24650</v>
      </c>
      <c r="J140" s="210">
        <f t="shared" ref="J140:J143" si="4">G140*I140</f>
        <v>24650</v>
      </c>
      <c r="K140" s="160"/>
      <c r="L140" s="113"/>
      <c r="M140" s="113"/>
      <c r="N140"/>
      <c r="O140"/>
      <c r="P140"/>
      <c r="Q140"/>
      <c r="R140"/>
      <c r="S140"/>
      <c r="T140"/>
      <c r="U140"/>
      <c r="V140"/>
      <c r="W140"/>
      <c r="Y140"/>
    </row>
    <row r="141" spans="2:25" s="111" customFormat="1" ht="22.5" customHeight="1">
      <c r="B141" s="146"/>
      <c r="C141" s="204" t="s">
        <v>181</v>
      </c>
      <c r="D141" s="205"/>
      <c r="E141" s="205"/>
      <c r="F141" s="206"/>
      <c r="G141" s="207">
        <v>1</v>
      </c>
      <c r="H141" s="211" t="s">
        <v>148</v>
      </c>
      <c r="I141" s="209">
        <v>1700</v>
      </c>
      <c r="J141" s="210">
        <f t="shared" si="4"/>
        <v>1700</v>
      </c>
      <c r="K141" s="160"/>
      <c r="L141" s="113"/>
      <c r="M141" s="113"/>
      <c r="N141"/>
      <c r="O141"/>
      <c r="P141"/>
      <c r="Q141"/>
      <c r="R141"/>
      <c r="S141"/>
      <c r="T141"/>
      <c r="U141"/>
      <c r="V141"/>
      <c r="W141"/>
      <c r="Y141"/>
    </row>
    <row r="142" spans="2:25" s="111" customFormat="1" ht="22.5" customHeight="1">
      <c r="B142" s="146"/>
      <c r="C142" s="204" t="s">
        <v>190</v>
      </c>
      <c r="D142" s="205"/>
      <c r="E142" s="205"/>
      <c r="F142" s="206"/>
      <c r="G142" s="215">
        <v>2</v>
      </c>
      <c r="H142" s="211" t="s">
        <v>148</v>
      </c>
      <c r="I142" s="209">
        <v>224000</v>
      </c>
      <c r="J142" s="210">
        <f t="shared" si="4"/>
        <v>448000</v>
      </c>
      <c r="K142" s="160"/>
      <c r="L142" s="113"/>
      <c r="M142" s="113"/>
      <c r="N142"/>
      <c r="O142"/>
      <c r="P142"/>
      <c r="Q142"/>
      <c r="R142"/>
      <c r="S142"/>
      <c r="T142"/>
      <c r="U142"/>
      <c r="V142"/>
      <c r="W142"/>
      <c r="Y142"/>
    </row>
    <row r="143" spans="2:25" s="111" customFormat="1" ht="22.5" customHeight="1">
      <c r="B143" s="146"/>
      <c r="C143" s="204" t="s">
        <v>191</v>
      </c>
      <c r="D143" s="205"/>
      <c r="E143" s="205"/>
      <c r="F143" s="206"/>
      <c r="G143" s="214">
        <v>1</v>
      </c>
      <c r="H143" s="211" t="s">
        <v>148</v>
      </c>
      <c r="I143" s="209">
        <v>60000</v>
      </c>
      <c r="J143" s="210">
        <f t="shared" si="4"/>
        <v>60000</v>
      </c>
      <c r="K143" s="160"/>
      <c r="L143" s="113"/>
      <c r="M143" s="113"/>
      <c r="N143"/>
      <c r="O143"/>
      <c r="P143"/>
      <c r="Q143"/>
      <c r="R143"/>
      <c r="S143"/>
      <c r="T143"/>
      <c r="U143"/>
      <c r="V143"/>
      <c r="W143"/>
      <c r="Y143"/>
    </row>
    <row r="144" spans="2:25" s="111" customFormat="1" ht="22.5" customHeight="1">
      <c r="B144" s="146"/>
      <c r="C144" s="204" t="s">
        <v>160</v>
      </c>
      <c r="D144" s="205"/>
      <c r="E144" s="205"/>
      <c r="F144" s="206"/>
      <c r="G144" s="215"/>
      <c r="H144" s="211"/>
      <c r="I144" s="209"/>
      <c r="J144" s="234" t="s">
        <v>160</v>
      </c>
      <c r="K144" s="160"/>
      <c r="L144" s="113"/>
      <c r="M144" s="113"/>
      <c r="N144"/>
      <c r="O144"/>
      <c r="P144"/>
      <c r="Q144"/>
      <c r="R144"/>
      <c r="S144"/>
      <c r="T144"/>
      <c r="U144"/>
      <c r="V144"/>
      <c r="W144"/>
      <c r="Y144"/>
    </row>
    <row r="145" spans="2:25" s="111" customFormat="1" ht="22.5" customHeight="1">
      <c r="B145" s="146"/>
      <c r="C145" s="204" t="s">
        <v>193</v>
      </c>
      <c r="D145" s="205"/>
      <c r="E145" s="205"/>
      <c r="F145" s="206"/>
      <c r="G145" s="214">
        <v>1</v>
      </c>
      <c r="H145" s="211" t="s">
        <v>132</v>
      </c>
      <c r="I145" s="209"/>
      <c r="J145" s="210">
        <v>197000</v>
      </c>
      <c r="K145" s="160"/>
      <c r="L145" s="237"/>
      <c r="M145" s="113"/>
      <c r="N145"/>
      <c r="O145"/>
      <c r="P145"/>
      <c r="Q145"/>
      <c r="R145"/>
      <c r="S145"/>
      <c r="T145"/>
      <c r="U145"/>
      <c r="V145"/>
      <c r="W145"/>
      <c r="Y145"/>
    </row>
    <row r="146" spans="2:25" s="111" customFormat="1" ht="22.5" customHeight="1">
      <c r="B146" s="146"/>
      <c r="C146" s="204" t="s">
        <v>194</v>
      </c>
      <c r="D146" s="205"/>
      <c r="E146" s="205"/>
      <c r="F146" s="206"/>
      <c r="G146" s="214">
        <v>1</v>
      </c>
      <c r="H146" s="211" t="s">
        <v>132</v>
      </c>
      <c r="I146" s="209"/>
      <c r="J146" s="210">
        <v>1113282</v>
      </c>
      <c r="K146" s="160"/>
      <c r="L146" s="240"/>
      <c r="M146" s="240"/>
      <c r="N146"/>
      <c r="O146"/>
      <c r="P146"/>
      <c r="Q146"/>
      <c r="R146"/>
      <c r="S146"/>
      <c r="T146"/>
      <c r="U146"/>
      <c r="V146"/>
      <c r="W146"/>
      <c r="Y146"/>
    </row>
    <row r="147" spans="2:25" s="111" customFormat="1" ht="22.5" customHeight="1">
      <c r="B147" s="146"/>
      <c r="C147" s="255"/>
      <c r="D147" s="256"/>
      <c r="E147" s="256"/>
      <c r="F147" s="257"/>
      <c r="G147" s="219"/>
      <c r="H147" s="148"/>
      <c r="I147" s="149"/>
      <c r="J147" s="218" t="str">
        <f>IF(I147="","",G147*I147)</f>
        <v/>
      </c>
      <c r="K147" s="160"/>
      <c r="L147" s="237"/>
      <c r="M147" s="113"/>
      <c r="N147"/>
      <c r="O147"/>
      <c r="P147"/>
      <c r="Q147"/>
      <c r="R147"/>
      <c r="S147"/>
      <c r="T147"/>
      <c r="U147"/>
      <c r="V147"/>
      <c r="W147"/>
      <c r="Y147"/>
    </row>
    <row r="148" spans="2:25" s="111" customFormat="1" ht="22.5" customHeight="1">
      <c r="B148" s="146"/>
      <c r="C148" s="255"/>
      <c r="D148" s="256"/>
      <c r="E148" s="256"/>
      <c r="F148" s="257"/>
      <c r="G148" s="219"/>
      <c r="H148" s="148"/>
      <c r="I148" s="149"/>
      <c r="J148" s="220"/>
      <c r="K148" s="160"/>
      <c r="L148" s="113"/>
      <c r="M148" s="113"/>
      <c r="N148"/>
      <c r="O148"/>
      <c r="P148"/>
      <c r="Q148"/>
      <c r="R148"/>
      <c r="S148"/>
      <c r="T148"/>
      <c r="U148"/>
      <c r="V148"/>
      <c r="W148"/>
      <c r="Y148"/>
    </row>
    <row r="149" spans="2:25" s="111" customFormat="1" ht="22.5" customHeight="1">
      <c r="B149" s="146"/>
      <c r="C149" s="255"/>
      <c r="D149" s="256"/>
      <c r="E149" s="256"/>
      <c r="F149" s="257"/>
      <c r="G149" s="217"/>
      <c r="H149" s="148"/>
      <c r="I149" s="149"/>
      <c r="J149" s="218" t="str">
        <f>IF(I149="","",G149*I149)</f>
        <v/>
      </c>
      <c r="K149" s="160"/>
      <c r="L149" s="113"/>
      <c r="M149" s="113"/>
      <c r="N149"/>
      <c r="O149"/>
      <c r="P149"/>
      <c r="Q149"/>
      <c r="R149"/>
      <c r="S149"/>
      <c r="T149"/>
      <c r="U149"/>
      <c r="V149"/>
      <c r="W149"/>
      <c r="Y149"/>
    </row>
    <row r="150" spans="2:25" s="111" customFormat="1" ht="22.5" customHeight="1">
      <c r="B150" s="146"/>
      <c r="C150" s="247"/>
      <c r="D150" s="242"/>
      <c r="E150" s="242"/>
      <c r="F150" s="243"/>
      <c r="G150" s="217"/>
      <c r="H150" s="148"/>
      <c r="I150" s="149"/>
      <c r="J150" s="218"/>
      <c r="K150" s="160"/>
      <c r="L150" s="113"/>
      <c r="M150" s="113"/>
      <c r="N150"/>
      <c r="O150"/>
      <c r="P150"/>
      <c r="Q150"/>
      <c r="R150"/>
      <c r="S150"/>
      <c r="T150"/>
      <c r="U150"/>
      <c r="V150"/>
      <c r="W150"/>
      <c r="Y150"/>
    </row>
    <row r="151" spans="2:25" s="111" customFormat="1" ht="22.5" customHeight="1">
      <c r="B151" s="152"/>
      <c r="C151" s="249"/>
      <c r="D151" s="250"/>
      <c r="E151" s="250"/>
      <c r="F151" s="251"/>
      <c r="G151" s="221"/>
      <c r="H151" s="153"/>
      <c r="I151" s="154"/>
      <c r="J151" s="222" t="str">
        <f>IF(I151="","",G151*I151)</f>
        <v/>
      </c>
      <c r="K151" s="160"/>
      <c r="L151" s="113"/>
      <c r="M151" s="113"/>
      <c r="N151"/>
      <c r="O151"/>
      <c r="P151"/>
      <c r="Q151"/>
      <c r="R151"/>
      <c r="S151"/>
      <c r="T151"/>
      <c r="U151"/>
      <c r="V151"/>
      <c r="W151"/>
      <c r="Y151"/>
    </row>
    <row r="152" spans="2:25" s="111" customFormat="1" ht="22.5" customHeight="1">
      <c r="B152" s="252" t="s">
        <v>167</v>
      </c>
      <c r="C152" s="253"/>
      <c r="D152" s="253"/>
      <c r="E152" s="253"/>
      <c r="F152" s="254"/>
      <c r="G152" s="200"/>
      <c r="H152" s="201"/>
      <c r="I152" s="145"/>
      <c r="J152" s="202"/>
      <c r="K152" s="160"/>
      <c r="L152" s="113"/>
      <c r="M152" s="113"/>
      <c r="N152"/>
      <c r="O152"/>
      <c r="P152"/>
      <c r="Q152"/>
      <c r="R152"/>
      <c r="S152"/>
      <c r="T152"/>
      <c r="U152"/>
      <c r="V152"/>
      <c r="W152"/>
      <c r="Y152"/>
    </row>
    <row r="153" spans="2:25" s="111" customFormat="1" ht="22.5" customHeight="1">
      <c r="B153" s="223">
        <v>5</v>
      </c>
      <c r="C153" s="224" t="s">
        <v>205</v>
      </c>
      <c r="D153" s="225"/>
      <c r="E153" s="205"/>
      <c r="F153" s="206"/>
      <c r="G153" s="207"/>
      <c r="H153" s="211"/>
      <c r="I153" s="209"/>
      <c r="J153" s="203">
        <f>SUM(J154:J174)</f>
        <v>2705000</v>
      </c>
      <c r="K153" s="160"/>
      <c r="L153" s="113"/>
      <c r="M153" s="113"/>
      <c r="N153"/>
      <c r="O153"/>
      <c r="P153"/>
      <c r="Q153"/>
      <c r="R153"/>
      <c r="S153"/>
      <c r="T153"/>
      <c r="U153"/>
      <c r="V153"/>
      <c r="W153"/>
      <c r="Y153"/>
    </row>
    <row r="154" spans="2:25" s="111" customFormat="1" ht="22.5" customHeight="1">
      <c r="B154" s="226"/>
      <c r="C154" s="204" t="s">
        <v>143</v>
      </c>
      <c r="D154" s="205"/>
      <c r="E154" s="205"/>
      <c r="F154" s="206"/>
      <c r="G154" s="207">
        <v>2</v>
      </c>
      <c r="H154" s="208" t="s">
        <v>132</v>
      </c>
      <c r="I154" s="209">
        <v>90000</v>
      </c>
      <c r="J154" s="218">
        <f t="shared" ref="J154" si="5">IF(I154="","",G154*I154)</f>
        <v>180000</v>
      </c>
      <c r="K154" s="160"/>
      <c r="L154" s="238"/>
      <c r="M154" s="239"/>
      <c r="N154"/>
      <c r="O154"/>
      <c r="P154"/>
      <c r="Q154"/>
      <c r="R154"/>
      <c r="S154"/>
      <c r="T154"/>
      <c r="U154"/>
      <c r="V154"/>
      <c r="W154"/>
      <c r="Y154"/>
    </row>
    <row r="155" spans="2:25" s="111" customFormat="1" ht="22.5" customHeight="1">
      <c r="B155" s="223"/>
      <c r="C155" s="204" t="s">
        <v>197</v>
      </c>
      <c r="D155" s="205"/>
      <c r="E155" s="205"/>
      <c r="F155" s="206"/>
      <c r="G155" s="214">
        <v>1</v>
      </c>
      <c r="H155" s="208" t="s">
        <v>132</v>
      </c>
      <c r="I155" s="209"/>
      <c r="J155" s="218">
        <v>1050000</v>
      </c>
      <c r="K155" s="160"/>
      <c r="L155" s="113"/>
      <c r="M155" s="113"/>
      <c r="N155"/>
      <c r="O155"/>
      <c r="P155"/>
      <c r="Q155"/>
      <c r="R155"/>
      <c r="S155"/>
      <c r="T155"/>
      <c r="U155"/>
      <c r="V155"/>
      <c r="W155"/>
      <c r="Y155"/>
    </row>
    <row r="156" spans="2:25" s="111" customFormat="1" ht="22.5" customHeight="1">
      <c r="B156" s="226"/>
      <c r="C156" s="204" t="s">
        <v>206</v>
      </c>
      <c r="D156" s="205"/>
      <c r="E156" s="205"/>
      <c r="F156" s="206"/>
      <c r="G156" s="207">
        <v>1</v>
      </c>
      <c r="H156" s="208" t="s">
        <v>132</v>
      </c>
      <c r="I156" s="209"/>
      <c r="J156" s="218">
        <v>528000</v>
      </c>
      <c r="K156" s="160"/>
      <c r="L156" s="113"/>
      <c r="M156" s="113"/>
      <c r="N156"/>
      <c r="O156"/>
      <c r="P156"/>
      <c r="Q156"/>
      <c r="R156"/>
      <c r="S156"/>
      <c r="T156"/>
      <c r="U156"/>
      <c r="V156"/>
      <c r="W156"/>
      <c r="Y156"/>
    </row>
    <row r="157" spans="2:25" s="111" customFormat="1" ht="22.5" customHeight="1">
      <c r="B157" s="226"/>
      <c r="C157" s="204" t="s">
        <v>146</v>
      </c>
      <c r="D157" s="205"/>
      <c r="E157" s="205"/>
      <c r="F157" s="206"/>
      <c r="G157" s="207">
        <v>3</v>
      </c>
      <c r="H157" s="208" t="s">
        <v>148</v>
      </c>
      <c r="I157" s="209">
        <v>29000</v>
      </c>
      <c r="J157" s="218">
        <f>IF(I157="","",G157*I157)</f>
        <v>87000</v>
      </c>
      <c r="K157" s="160"/>
      <c r="L157" s="113"/>
      <c r="M157" s="113"/>
      <c r="N157"/>
      <c r="O157"/>
      <c r="P157"/>
      <c r="Q157"/>
      <c r="R157"/>
      <c r="S157"/>
      <c r="T157"/>
      <c r="U157"/>
      <c r="V157"/>
      <c r="W157"/>
      <c r="Y157"/>
    </row>
    <row r="158" spans="2:25" s="111" customFormat="1" ht="22.5" customHeight="1">
      <c r="B158" s="226"/>
      <c r="C158" s="204" t="s">
        <v>196</v>
      </c>
      <c r="D158" s="205"/>
      <c r="E158" s="205"/>
      <c r="F158" s="206"/>
      <c r="G158" s="207">
        <v>1</v>
      </c>
      <c r="H158" s="208" t="s">
        <v>132</v>
      </c>
      <c r="I158" s="209"/>
      <c r="J158" s="218">
        <v>860000</v>
      </c>
      <c r="K158" s="160"/>
      <c r="L158" s="113"/>
      <c r="M158" s="113"/>
      <c r="N158"/>
      <c r="O158"/>
      <c r="P158"/>
      <c r="Q158"/>
      <c r="R158"/>
      <c r="S158"/>
      <c r="T158"/>
      <c r="U158"/>
      <c r="V158"/>
      <c r="W158"/>
      <c r="Y158"/>
    </row>
    <row r="159" spans="2:25" s="111" customFormat="1" ht="22.5" customHeight="1">
      <c r="B159" s="226"/>
      <c r="C159" s="204"/>
      <c r="D159" s="205"/>
      <c r="E159" s="205"/>
      <c r="F159" s="206"/>
      <c r="G159" s="207"/>
      <c r="H159" s="208"/>
      <c r="I159" s="216"/>
      <c r="J159" s="218"/>
      <c r="K159" s="160"/>
      <c r="L159" s="113"/>
      <c r="M159" s="113"/>
      <c r="N159"/>
      <c r="O159"/>
      <c r="P159"/>
      <c r="Q159"/>
      <c r="R159"/>
      <c r="S159"/>
      <c r="T159"/>
      <c r="U159"/>
      <c r="V159"/>
      <c r="W159"/>
      <c r="Y159"/>
    </row>
    <row r="160" spans="2:25" s="111" customFormat="1" ht="22.5" customHeight="1">
      <c r="B160" s="226"/>
      <c r="C160" s="204"/>
      <c r="D160" s="205"/>
      <c r="E160" s="205"/>
      <c r="F160" s="206"/>
      <c r="G160" s="207"/>
      <c r="H160" s="208"/>
      <c r="I160" s="216"/>
      <c r="J160" s="218"/>
      <c r="K160" s="160"/>
      <c r="L160" s="113"/>
      <c r="M160" s="113"/>
      <c r="N160"/>
      <c r="O160"/>
      <c r="P160"/>
      <c r="Q160"/>
      <c r="R160"/>
      <c r="S160"/>
      <c r="T160"/>
      <c r="U160"/>
      <c r="V160"/>
      <c r="W160"/>
      <c r="Y160"/>
    </row>
    <row r="161" spans="2:25" s="111" customFormat="1" ht="22.5" customHeight="1">
      <c r="B161" s="226"/>
      <c r="C161" s="204"/>
      <c r="D161" s="205"/>
      <c r="E161" s="205"/>
      <c r="F161" s="206"/>
      <c r="G161" s="214"/>
      <c r="H161" s="208"/>
      <c r="I161" s="209"/>
      <c r="J161" s="218"/>
      <c r="K161" s="160"/>
      <c r="L161" s="113"/>
      <c r="M161" s="113"/>
      <c r="N161"/>
      <c r="O161"/>
      <c r="P161"/>
      <c r="Q161"/>
      <c r="R161"/>
      <c r="S161"/>
      <c r="T161"/>
      <c r="U161"/>
      <c r="V161"/>
      <c r="W161"/>
      <c r="Y161"/>
    </row>
    <row r="162" spans="2:25" s="111" customFormat="1" ht="22.5" customHeight="1">
      <c r="B162" s="226"/>
      <c r="C162" s="204"/>
      <c r="D162" s="205"/>
      <c r="E162" s="205"/>
      <c r="F162" s="206"/>
      <c r="G162" s="207"/>
      <c r="H162" s="208"/>
      <c r="I162" s="209"/>
      <c r="J162" s="218"/>
      <c r="K162" s="160"/>
      <c r="L162" s="113"/>
      <c r="M162" s="113"/>
      <c r="N162"/>
      <c r="O162"/>
      <c r="P162"/>
      <c r="Q162"/>
      <c r="R162"/>
      <c r="S162"/>
      <c r="T162"/>
      <c r="U162"/>
      <c r="V162"/>
      <c r="W162"/>
      <c r="Y162"/>
    </row>
    <row r="163" spans="2:25" s="111" customFormat="1" ht="22.5" customHeight="1">
      <c r="B163" s="226"/>
      <c r="C163" s="204"/>
      <c r="D163" s="205"/>
      <c r="E163" s="205"/>
      <c r="F163" s="206"/>
      <c r="G163" s="207"/>
      <c r="H163" s="208"/>
      <c r="I163" s="209"/>
      <c r="J163" s="218"/>
      <c r="K163" s="160"/>
      <c r="L163" s="113"/>
      <c r="M163" s="113"/>
      <c r="N163"/>
      <c r="O163"/>
      <c r="P163"/>
      <c r="Q163"/>
      <c r="R163"/>
      <c r="S163"/>
      <c r="T163"/>
      <c r="U163"/>
      <c r="V163"/>
      <c r="W163"/>
      <c r="Y163"/>
    </row>
    <row r="164" spans="2:25" s="111" customFormat="1" ht="22.5" customHeight="1">
      <c r="B164" s="226"/>
      <c r="C164" s="204"/>
      <c r="D164" s="205"/>
      <c r="E164" s="205"/>
      <c r="F164" s="206"/>
      <c r="G164" s="207"/>
      <c r="H164" s="211"/>
      <c r="I164" s="209"/>
      <c r="J164" s="218"/>
      <c r="K164" s="160"/>
      <c r="L164" s="113"/>
      <c r="M164" s="113"/>
      <c r="N164"/>
      <c r="O164"/>
      <c r="P164"/>
      <c r="Q164"/>
      <c r="R164"/>
      <c r="S164"/>
      <c r="T164"/>
      <c r="U164"/>
      <c r="V164"/>
      <c r="W164"/>
      <c r="Y164"/>
    </row>
    <row r="165" spans="2:25" s="111" customFormat="1" ht="22.5" customHeight="1">
      <c r="B165" s="226"/>
      <c r="C165" s="204"/>
      <c r="D165" s="205"/>
      <c r="E165" s="205"/>
      <c r="F165" s="206"/>
      <c r="G165" s="207"/>
      <c r="H165" s="211"/>
      <c r="I165" s="209"/>
      <c r="J165" s="218"/>
      <c r="K165" s="160"/>
      <c r="L165" s="113"/>
      <c r="M165" s="113"/>
      <c r="N165"/>
      <c r="O165"/>
      <c r="P165"/>
      <c r="Q165"/>
      <c r="R165"/>
      <c r="S165"/>
      <c r="T165"/>
      <c r="U165"/>
      <c r="V165"/>
      <c r="W165"/>
      <c r="Y165"/>
    </row>
    <row r="166" spans="2:25" s="111" customFormat="1" ht="22.5" customHeight="1">
      <c r="B166" s="226"/>
      <c r="C166" s="204"/>
      <c r="D166" s="205"/>
      <c r="E166" s="205"/>
      <c r="F166" s="206"/>
      <c r="G166" s="207"/>
      <c r="H166" s="211"/>
      <c r="I166" s="209"/>
      <c r="J166" s="218"/>
      <c r="K166" s="160"/>
      <c r="L166" s="113"/>
      <c r="M166" s="113"/>
      <c r="N166"/>
      <c r="O166"/>
      <c r="P166"/>
      <c r="Q166"/>
      <c r="R166"/>
      <c r="S166"/>
      <c r="T166"/>
      <c r="U166"/>
      <c r="V166"/>
      <c r="W166"/>
      <c r="Y166"/>
    </row>
    <row r="167" spans="2:25" s="111" customFormat="1" ht="22.5" customHeight="1">
      <c r="B167" s="226"/>
      <c r="C167" s="204"/>
      <c r="D167" s="205"/>
      <c r="E167" s="205"/>
      <c r="F167" s="206"/>
      <c r="G167" s="207"/>
      <c r="H167" s="208"/>
      <c r="I167" s="209"/>
      <c r="J167" s="218"/>
      <c r="K167" s="160"/>
      <c r="L167" s="113"/>
      <c r="M167" s="113"/>
      <c r="N167"/>
      <c r="O167"/>
      <c r="P167"/>
      <c r="Q167"/>
      <c r="R167"/>
      <c r="S167"/>
      <c r="T167"/>
      <c r="U167"/>
      <c r="V167"/>
      <c r="W167"/>
      <c r="Y167"/>
    </row>
    <row r="168" spans="2:25" s="111" customFormat="1" ht="22.5" customHeight="1">
      <c r="B168" s="226"/>
      <c r="C168" s="204"/>
      <c r="D168" s="205"/>
      <c r="E168" s="205"/>
      <c r="F168" s="206"/>
      <c r="G168" s="207"/>
      <c r="H168" s="208"/>
      <c r="I168" s="216"/>
      <c r="J168" s="218"/>
      <c r="K168" s="160"/>
      <c r="L168" s="113"/>
      <c r="M168" s="113"/>
      <c r="N168"/>
      <c r="O168"/>
      <c r="P168"/>
      <c r="Q168"/>
      <c r="R168"/>
      <c r="S168"/>
      <c r="T168"/>
      <c r="U168"/>
      <c r="V168"/>
      <c r="W168"/>
      <c r="Y168"/>
    </row>
    <row r="169" spans="2:25" s="111" customFormat="1" ht="22.5" customHeight="1">
      <c r="B169" s="226"/>
      <c r="C169" s="204"/>
      <c r="D169" s="205"/>
      <c r="E169" s="205"/>
      <c r="F169" s="206"/>
      <c r="G169" s="214"/>
      <c r="H169" s="208"/>
      <c r="I169" s="209"/>
      <c r="J169" s="218"/>
      <c r="K169" s="160"/>
      <c r="L169" s="113"/>
      <c r="M169" s="113"/>
      <c r="N169"/>
      <c r="O169"/>
      <c r="P169"/>
      <c r="Q169"/>
      <c r="R169"/>
      <c r="S169"/>
      <c r="T169"/>
      <c r="U169"/>
      <c r="V169"/>
      <c r="W169"/>
      <c r="Y169"/>
    </row>
    <row r="170" spans="2:25" s="111" customFormat="1" ht="22.5" customHeight="1">
      <c r="B170" s="226"/>
      <c r="C170" s="204"/>
      <c r="D170" s="205"/>
      <c r="E170" s="205"/>
      <c r="F170" s="206"/>
      <c r="G170" s="207"/>
      <c r="H170" s="208"/>
      <c r="I170" s="216"/>
      <c r="J170" s="218"/>
      <c r="K170" s="160"/>
      <c r="L170" s="113"/>
      <c r="M170" s="113"/>
      <c r="N170"/>
      <c r="O170"/>
      <c r="P170"/>
      <c r="Q170"/>
      <c r="R170"/>
      <c r="S170"/>
      <c r="T170"/>
      <c r="U170"/>
      <c r="V170"/>
      <c r="W170"/>
      <c r="Y170"/>
    </row>
    <row r="171" spans="2:25" s="111" customFormat="1" ht="22.5" customHeight="1">
      <c r="B171" s="146"/>
      <c r="C171" s="204"/>
      <c r="D171" s="205"/>
      <c r="E171" s="205"/>
      <c r="F171" s="206"/>
      <c r="G171" s="207"/>
      <c r="H171" s="208"/>
      <c r="I171" s="209"/>
      <c r="J171" s="220"/>
      <c r="K171" s="160"/>
      <c r="L171" s="113"/>
      <c r="M171" s="113"/>
      <c r="N171"/>
      <c r="O171"/>
      <c r="P171"/>
      <c r="Q171"/>
      <c r="R171"/>
      <c r="S171"/>
      <c r="T171"/>
      <c r="U171"/>
      <c r="V171"/>
      <c r="W171"/>
      <c r="Y171"/>
    </row>
    <row r="172" spans="2:25" s="111" customFormat="1" ht="22.5" customHeight="1">
      <c r="B172" s="223" t="s">
        <v>160</v>
      </c>
      <c r="C172" s="204"/>
      <c r="D172" s="205"/>
      <c r="E172" s="205"/>
      <c r="F172" s="206"/>
      <c r="G172" s="207"/>
      <c r="H172" s="208"/>
      <c r="I172" s="209"/>
      <c r="J172" s="220"/>
      <c r="K172" s="160"/>
      <c r="L172" s="113"/>
      <c r="M172" s="113"/>
      <c r="N172"/>
      <c r="O172"/>
      <c r="P172"/>
      <c r="Q172"/>
      <c r="R172"/>
      <c r="S172"/>
      <c r="T172"/>
      <c r="U172"/>
      <c r="V172"/>
      <c r="W172"/>
      <c r="Y172"/>
    </row>
    <row r="173" spans="2:25" s="111" customFormat="1" ht="22.5" customHeight="1">
      <c r="B173" s="228" t="s">
        <v>160</v>
      </c>
      <c r="C173" s="204" t="s">
        <v>160</v>
      </c>
      <c r="D173" s="205"/>
      <c r="E173" s="205"/>
      <c r="F173" s="206"/>
      <c r="G173" s="215" t="s">
        <v>160</v>
      </c>
      <c r="H173" s="208" t="s">
        <v>160</v>
      </c>
      <c r="I173" s="209"/>
      <c r="J173" s="229" t="s">
        <v>160</v>
      </c>
      <c r="K173" s="160"/>
      <c r="L173" s="113"/>
      <c r="M173" s="113"/>
      <c r="N173"/>
      <c r="O173"/>
      <c r="P173"/>
      <c r="Q173"/>
      <c r="R173"/>
      <c r="S173"/>
      <c r="T173"/>
      <c r="U173"/>
      <c r="V173"/>
      <c r="W173"/>
      <c r="Y173"/>
    </row>
    <row r="174" spans="2:25" s="111" customFormat="1" ht="22.5" customHeight="1">
      <c r="B174" s="223" t="s">
        <v>160</v>
      </c>
      <c r="C174" s="204" t="s">
        <v>160</v>
      </c>
      <c r="D174" s="205"/>
      <c r="E174" s="205"/>
      <c r="F174" s="206"/>
      <c r="G174" s="227" t="s">
        <v>160</v>
      </c>
      <c r="H174" s="208" t="s">
        <v>160</v>
      </c>
      <c r="I174" s="209"/>
      <c r="J174" s="230" t="s">
        <v>160</v>
      </c>
      <c r="K174" s="160"/>
      <c r="L174" s="113"/>
      <c r="M174" s="113"/>
      <c r="N174"/>
      <c r="O174"/>
      <c r="P174"/>
      <c r="Q174"/>
      <c r="R174"/>
      <c r="S174"/>
      <c r="T174"/>
      <c r="U174"/>
      <c r="V174"/>
      <c r="W174"/>
      <c r="Y174"/>
    </row>
    <row r="175" spans="2:25" s="111" customFormat="1" ht="22.5" customHeight="1">
      <c r="B175" s="146"/>
      <c r="C175" s="204" t="s">
        <v>160</v>
      </c>
      <c r="D175" s="205"/>
      <c r="E175" s="205"/>
      <c r="F175" s="206"/>
      <c r="G175" s="227" t="s">
        <v>160</v>
      </c>
      <c r="H175" s="208" t="s">
        <v>160</v>
      </c>
      <c r="I175" s="209"/>
      <c r="J175" s="230" t="s">
        <v>160</v>
      </c>
      <c r="K175" s="160"/>
      <c r="L175" s="113"/>
      <c r="M175" s="113"/>
      <c r="N175"/>
      <c r="O175"/>
      <c r="P175"/>
      <c r="Q175"/>
      <c r="R175"/>
      <c r="S175"/>
      <c r="T175"/>
      <c r="U175"/>
      <c r="V175"/>
      <c r="W175"/>
      <c r="Y175"/>
    </row>
    <row r="176" spans="2:25" s="111" customFormat="1" ht="22.5" customHeight="1">
      <c r="B176" s="146"/>
      <c r="C176" s="204"/>
      <c r="D176" s="205"/>
      <c r="E176" s="205"/>
      <c r="F176" s="206"/>
      <c r="G176" s="214"/>
      <c r="H176" s="211"/>
      <c r="I176" s="209"/>
      <c r="J176" s="210"/>
      <c r="K176" s="160"/>
      <c r="L176" s="113"/>
      <c r="M176" s="113"/>
      <c r="N176"/>
      <c r="O176"/>
      <c r="P176"/>
      <c r="Q176"/>
      <c r="R176"/>
      <c r="S176"/>
      <c r="T176"/>
      <c r="U176"/>
      <c r="V176"/>
      <c r="W176"/>
      <c r="Y176"/>
    </row>
    <row r="177" spans="2:25" s="111" customFormat="1" ht="22.5" customHeight="1">
      <c r="B177" s="226"/>
      <c r="C177" s="204"/>
      <c r="D177" s="205"/>
      <c r="E177" s="205"/>
      <c r="F177" s="206"/>
      <c r="G177" s="215"/>
      <c r="H177" s="208"/>
      <c r="I177" s="209"/>
      <c r="J177" s="150"/>
      <c r="K177" s="160"/>
      <c r="L177" s="113"/>
      <c r="M177" s="113"/>
      <c r="N177"/>
      <c r="O177"/>
      <c r="P177"/>
      <c r="Q177"/>
      <c r="R177"/>
      <c r="S177"/>
      <c r="T177"/>
      <c r="U177"/>
      <c r="V177"/>
      <c r="W177"/>
      <c r="Y177"/>
    </row>
    <row r="178" spans="2:25" s="111" customFormat="1" ht="22.5" customHeight="1">
      <c r="B178" s="226"/>
      <c r="C178" s="224"/>
      <c r="D178" s="225"/>
      <c r="E178" s="225"/>
      <c r="F178" s="248"/>
      <c r="G178" s="231"/>
      <c r="H178" s="232"/>
      <c r="I178" s="233"/>
      <c r="J178" s="203"/>
      <c r="K178" s="160"/>
      <c r="L178" s="113"/>
      <c r="M178" s="113"/>
      <c r="N178"/>
      <c r="O178"/>
      <c r="P178"/>
      <c r="Q178"/>
      <c r="R178"/>
      <c r="S178"/>
      <c r="T178"/>
      <c r="U178"/>
      <c r="V178"/>
      <c r="W178"/>
      <c r="Y178"/>
    </row>
    <row r="179" spans="2:25" s="111" customFormat="1" ht="22.5" customHeight="1">
      <c r="B179" s="226"/>
      <c r="C179" s="204"/>
      <c r="D179" s="205"/>
      <c r="E179" s="205"/>
      <c r="F179" s="206"/>
      <c r="G179" s="207"/>
      <c r="H179" s="208"/>
      <c r="I179" s="209"/>
      <c r="J179" s="218"/>
      <c r="K179" s="160"/>
      <c r="L179" s="113"/>
      <c r="M179" s="113"/>
      <c r="N179"/>
      <c r="O179"/>
      <c r="P179"/>
      <c r="Q179"/>
      <c r="R179"/>
      <c r="S179"/>
      <c r="T179"/>
      <c r="U179"/>
      <c r="V179"/>
      <c r="W179"/>
      <c r="Y179"/>
    </row>
    <row r="180" spans="2:25" s="111" customFormat="1" ht="22.5" customHeight="1">
      <c r="B180" s="223"/>
      <c r="C180" s="204"/>
      <c r="D180" s="205"/>
      <c r="E180" s="205"/>
      <c r="F180" s="206"/>
      <c r="G180" s="207"/>
      <c r="H180" s="211"/>
      <c r="I180" s="209"/>
      <c r="J180" s="218"/>
      <c r="K180" s="160"/>
      <c r="L180" s="113"/>
      <c r="M180" s="113"/>
      <c r="N180"/>
      <c r="O180"/>
      <c r="P180"/>
      <c r="Q180"/>
      <c r="R180"/>
      <c r="S180"/>
      <c r="T180"/>
      <c r="U180"/>
      <c r="V180"/>
      <c r="W180"/>
      <c r="Y180"/>
    </row>
    <row r="181" spans="2:25" s="111" customFormat="1" ht="22.5" customHeight="1">
      <c r="B181" s="226"/>
      <c r="C181" s="204"/>
      <c r="D181" s="205"/>
      <c r="E181" s="205"/>
      <c r="F181" s="206"/>
      <c r="G181" s="207"/>
      <c r="H181" s="208"/>
      <c r="I181" s="209"/>
      <c r="J181" s="218"/>
      <c r="K181" s="160"/>
      <c r="L181" s="113"/>
      <c r="M181" s="113"/>
      <c r="N181"/>
      <c r="O181"/>
      <c r="P181"/>
      <c r="Q181"/>
      <c r="R181"/>
      <c r="S181"/>
      <c r="T181"/>
      <c r="U181"/>
      <c r="V181"/>
      <c r="W181"/>
      <c r="Y181"/>
    </row>
    <row r="182" spans="2:25" s="111" customFormat="1" ht="22.5" customHeight="1">
      <c r="B182" s="226"/>
      <c r="C182" s="204"/>
      <c r="D182" s="205"/>
      <c r="E182" s="205"/>
      <c r="F182" s="206"/>
      <c r="G182" s="227"/>
      <c r="H182" s="208"/>
      <c r="I182" s="209"/>
      <c r="J182" s="188"/>
      <c r="K182" s="160"/>
      <c r="L182" s="113"/>
      <c r="M182" s="113"/>
      <c r="N182"/>
      <c r="O182"/>
      <c r="P182"/>
      <c r="Q182"/>
      <c r="R182"/>
      <c r="S182"/>
      <c r="T182"/>
      <c r="U182"/>
      <c r="V182"/>
      <c r="W182"/>
      <c r="Y182"/>
    </row>
    <row r="183" spans="2:25" s="111" customFormat="1" ht="22.5" customHeight="1">
      <c r="B183" s="146"/>
      <c r="C183" s="204"/>
      <c r="D183" s="205"/>
      <c r="E183" s="205"/>
      <c r="F183" s="206"/>
      <c r="G183" s="207"/>
      <c r="H183" s="208"/>
      <c r="I183" s="209"/>
      <c r="J183" s="150"/>
      <c r="K183" s="160"/>
      <c r="L183" s="113"/>
      <c r="M183" s="113"/>
      <c r="N183"/>
      <c r="O183"/>
      <c r="P183"/>
      <c r="Q183"/>
      <c r="R183"/>
      <c r="S183"/>
      <c r="T183"/>
      <c r="U183"/>
      <c r="V183"/>
      <c r="W183"/>
      <c r="Y183"/>
    </row>
    <row r="184" spans="2:25" s="111" customFormat="1" ht="22.5" customHeight="1">
      <c r="B184" s="146"/>
      <c r="C184" s="255"/>
      <c r="D184" s="256"/>
      <c r="E184" s="256"/>
      <c r="F184" s="257"/>
      <c r="G184" s="219"/>
      <c r="H184" s="148"/>
      <c r="I184" s="149"/>
      <c r="J184" s="220"/>
      <c r="K184" s="160"/>
      <c r="L184" s="113"/>
      <c r="M184" s="113"/>
      <c r="N184"/>
      <c r="O184"/>
      <c r="P184"/>
      <c r="Q184"/>
      <c r="R184"/>
      <c r="S184"/>
      <c r="T184"/>
      <c r="U184"/>
      <c r="V184"/>
      <c r="W184"/>
      <c r="Y184"/>
    </row>
    <row r="185" spans="2:25" s="111" customFormat="1" ht="22.5" customHeight="1">
      <c r="B185" s="146"/>
      <c r="C185" s="255"/>
      <c r="D185" s="256"/>
      <c r="E185" s="256"/>
      <c r="F185" s="257"/>
      <c r="G185" s="217"/>
      <c r="H185" s="148"/>
      <c r="I185" s="149"/>
      <c r="J185" s="218"/>
      <c r="K185" s="160"/>
      <c r="L185" s="113"/>
      <c r="M185" s="113"/>
      <c r="N185"/>
      <c r="O185"/>
      <c r="P185"/>
      <c r="Q185"/>
      <c r="R185"/>
      <c r="S185"/>
      <c r="T185"/>
      <c r="U185"/>
      <c r="V185"/>
      <c r="W185"/>
      <c r="Y185"/>
    </row>
    <row r="186" spans="2:25" s="111" customFormat="1" ht="22.5" customHeight="1">
      <c r="B186" s="146"/>
      <c r="C186" s="247"/>
      <c r="D186" s="242"/>
      <c r="E186" s="242"/>
      <c r="F186" s="243"/>
      <c r="G186" s="217"/>
      <c r="H186" s="148"/>
      <c r="I186" s="149"/>
      <c r="J186" s="218"/>
      <c r="K186" s="160"/>
      <c r="L186" s="113"/>
      <c r="M186" s="113"/>
      <c r="N186"/>
      <c r="O186"/>
      <c r="P186"/>
      <c r="Q186"/>
      <c r="R186"/>
      <c r="S186"/>
      <c r="T186"/>
      <c r="U186"/>
      <c r="V186"/>
      <c r="W186"/>
      <c r="Y186"/>
    </row>
    <row r="187" spans="2:25" s="111" customFormat="1" ht="22.5" customHeight="1">
      <c r="B187" s="152"/>
      <c r="C187" s="249"/>
      <c r="D187" s="250"/>
      <c r="E187" s="250"/>
      <c r="F187" s="251"/>
      <c r="G187" s="221"/>
      <c r="H187" s="153"/>
      <c r="I187" s="154"/>
      <c r="J187" s="222"/>
      <c r="K187" s="160"/>
      <c r="L187" s="113"/>
      <c r="M187" s="113"/>
      <c r="N187"/>
      <c r="O187"/>
      <c r="P187"/>
      <c r="Q187"/>
      <c r="R187"/>
      <c r="S187"/>
      <c r="T187"/>
      <c r="U187"/>
      <c r="V187"/>
      <c r="W187"/>
      <c r="Y187"/>
    </row>
  </sheetData>
  <mergeCells count="89">
    <mergeCell ref="C184:F184"/>
    <mergeCell ref="C185:F185"/>
    <mergeCell ref="C187:F187"/>
    <mergeCell ref="B116:F116"/>
    <mergeCell ref="C147:F147"/>
    <mergeCell ref="C148:F148"/>
    <mergeCell ref="C149:F149"/>
    <mergeCell ref="C151:F151"/>
    <mergeCell ref="B152:F152"/>
    <mergeCell ref="B80:F80"/>
    <mergeCell ref="C110:F110"/>
    <mergeCell ref="C111:F111"/>
    <mergeCell ref="C112:F112"/>
    <mergeCell ref="C113:F113"/>
    <mergeCell ref="C115:F115"/>
    <mergeCell ref="C75:F75"/>
    <mergeCell ref="C76:F76"/>
    <mergeCell ref="C77:F77"/>
    <mergeCell ref="P78:S78"/>
    <mergeCell ref="C79:F79"/>
    <mergeCell ref="P79:S79"/>
    <mergeCell ref="P59:S59"/>
    <mergeCell ref="P60:S60"/>
    <mergeCell ref="P61:S61"/>
    <mergeCell ref="P62:S62"/>
    <mergeCell ref="P63:S63"/>
    <mergeCell ref="C74:F74"/>
    <mergeCell ref="P53:S53"/>
    <mergeCell ref="P54:S54"/>
    <mergeCell ref="P55:S55"/>
    <mergeCell ref="P56:S56"/>
    <mergeCell ref="P57:S57"/>
    <mergeCell ref="P58:S58"/>
    <mergeCell ref="P47:S47"/>
    <mergeCell ref="P48:S48"/>
    <mergeCell ref="P49:S49"/>
    <mergeCell ref="P50:S50"/>
    <mergeCell ref="P51:S51"/>
    <mergeCell ref="P52:S52"/>
    <mergeCell ref="C43:F43"/>
    <mergeCell ref="P43:S43"/>
    <mergeCell ref="B44:F44"/>
    <mergeCell ref="B45:F45"/>
    <mergeCell ref="P45:S45"/>
    <mergeCell ref="B46:F46"/>
    <mergeCell ref="P46:S46"/>
    <mergeCell ref="C40:F40"/>
    <mergeCell ref="P40:S40"/>
    <mergeCell ref="C41:F41"/>
    <mergeCell ref="P41:S41"/>
    <mergeCell ref="C42:F42"/>
    <mergeCell ref="P42:S42"/>
    <mergeCell ref="P35:S35"/>
    <mergeCell ref="P36:S36"/>
    <mergeCell ref="P37:S37"/>
    <mergeCell ref="C38:F38"/>
    <mergeCell ref="P38:S38"/>
    <mergeCell ref="C39:F39"/>
    <mergeCell ref="P39:S39"/>
    <mergeCell ref="C22:F22"/>
    <mergeCell ref="P22:S22"/>
    <mergeCell ref="C23:F23"/>
    <mergeCell ref="C24:F24"/>
    <mergeCell ref="C25:F25"/>
    <mergeCell ref="M27:O27"/>
    <mergeCell ref="B17:C17"/>
    <mergeCell ref="D17:E17"/>
    <mergeCell ref="O17:P17"/>
    <mergeCell ref="Q17:R17"/>
    <mergeCell ref="B19:C19"/>
    <mergeCell ref="D19:E19"/>
    <mergeCell ref="O19:P19"/>
    <mergeCell ref="Q19:R19"/>
    <mergeCell ref="B13:C13"/>
    <mergeCell ref="D13:E13"/>
    <mergeCell ref="O13:P13"/>
    <mergeCell ref="Q13:R13"/>
    <mergeCell ref="B15:C15"/>
    <mergeCell ref="D15:E15"/>
    <mergeCell ref="O15:P15"/>
    <mergeCell ref="Q15:R15"/>
    <mergeCell ref="B2:J2"/>
    <mergeCell ref="O2:W2"/>
    <mergeCell ref="I6:J6"/>
    <mergeCell ref="V6:W6"/>
    <mergeCell ref="B11:C11"/>
    <mergeCell ref="D11:E11"/>
    <mergeCell ref="O11:P11"/>
    <mergeCell ref="Q11:R11"/>
  </mergeCells>
  <phoneticPr fontId="2"/>
  <pageMargins left="0.59055118110236227" right="0" top="0.62992125984251968" bottom="0.51181102362204722" header="0.39370078740157483" footer="0.31496062992125984"/>
  <pageSetup paperSize="9" orientation="portrait" r:id="rId1"/>
  <headerFooter alignWithMargins="0">
    <oddHeader>&amp;R（&amp;P／&amp;N）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【建設業】2頁以上用</vt:lpstr>
      <vt:lpstr>【建設業】内訳書（2頁以上用）</vt:lpstr>
      <vt:lpstr>概算見積書（ハード）</vt:lpstr>
      <vt:lpstr>概算見積書 (ソフト)</vt:lpstr>
      <vt:lpstr>【建設業】2頁以上用 (2)</vt:lpstr>
      <vt:lpstr>【建設業】2頁以上用!Print_Area</vt:lpstr>
      <vt:lpstr>'【建設業】2頁以上用 (2)'!Print_Area</vt:lpstr>
      <vt:lpstr>'【建設業】内訳書（2頁以上用）'!Print_Area</vt:lpstr>
      <vt:lpstr>【建設業】2頁以上用!Print_Titles</vt:lpstr>
      <vt:lpstr>'【建設業】2頁以上用 (2)'!Print_Titles</vt:lpstr>
    </vt:vector>
  </TitlesOfParts>
  <Company>DensoFacilities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furutaa</dc:creator>
  <cp:lastModifiedBy>MOTOYASU NONOMURA</cp:lastModifiedBy>
  <cp:lastPrinted>2018-09-25T07:18:55Z</cp:lastPrinted>
  <dcterms:created xsi:type="dcterms:W3CDTF">2008-09-19T00:18:06Z</dcterms:created>
  <dcterms:modified xsi:type="dcterms:W3CDTF">2021-01-18T09:41:54Z</dcterms:modified>
</cp:coreProperties>
</file>