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10001125771\Desktop\"/>
    </mc:Choice>
  </mc:AlternateContent>
  <bookViews>
    <workbookView xWindow="-15" yWindow="6345" windowWidth="19440" windowHeight="6390" tabRatio="752" activeTab="1"/>
  </bookViews>
  <sheets>
    <sheet name="00.設定シート" sheetId="37" r:id="rId1"/>
    <sheet name="01.目標達成状況グラフ" sheetId="32" r:id="rId2"/>
    <sheet name="02.省エネ改善計画表" sheetId="31" r:id="rId3"/>
    <sheet name="03.定期報告書" sheetId="33" r:id="rId4"/>
    <sheet name="04.中長期計画書" sheetId="34" r:id="rId5"/>
    <sheet name="【参考】CO2低減必要量の算定" sheetId="19" r:id="rId6"/>
    <sheet name="【参考】エネルギー使用量計算式" sheetId="35" r:id="rId7"/>
    <sheet name="【参考】定期報告書実績記入要領" sheetId="36"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１" localSheetId="2">#REF!</definedName>
    <definedName name="_１">#REF!</definedName>
    <definedName name="_xlnm._FilterDatabase" localSheetId="2" hidden="1">'02.省エネ改善計画表'!$D$4:$U$305</definedName>
    <definedName name="_xlnm._FilterDatabase" localSheetId="3" hidden="1">'03.定期報告書'!$B$246:$AK$249</definedName>
    <definedName name="_MENU_PPRA1.J66" localSheetId="2">[1]PL65ﾒｷ32!#REF!</definedName>
    <definedName name="_MENU_PPRA1.J66">[1]PL65ﾒｷ32!#REF!</definedName>
    <definedName name="_Order1" hidden="1">1</definedName>
    <definedName name="_Regression_X" localSheetId="2" hidden="1">#REF!</definedName>
    <definedName name="_Regression_X" hidden="1">#REF!</definedName>
    <definedName name="\00" localSheetId="2">[2]拡販アイテム２課!#REF!</definedName>
    <definedName name="\00">[2]拡販アイテム２課!#REF!</definedName>
    <definedName name="\99" localSheetId="2">[2]拡販アイテム２課!#REF!</definedName>
    <definedName name="\99">[2]拡販アイテム２課!#REF!</definedName>
    <definedName name="\p" localSheetId="2">[1]PL65ﾒｷ32!#REF!</definedName>
    <definedName name="\p">[1]PL65ﾒｷ32!#REF!</definedName>
    <definedName name="●記入ｼｰﾄ">#REF!</definedName>
    <definedName name="Ａ" localSheetId="1">#REF!</definedName>
    <definedName name="Ａ" localSheetId="2">#REF!</definedName>
    <definedName name="Ａ">#REF!</definedName>
    <definedName name="ACNO">"7197353"</definedName>
    <definedName name="COMPANY">"02 Denso Corp"</definedName>
    <definedName name="Control">[3]レイアウト!$A$2:$A$14</definedName>
    <definedName name="CPAgannin" localSheetId="2">#REF!</definedName>
    <definedName name="CPAgannin">#REF!</definedName>
    <definedName name="CPAGE">"285"</definedName>
    <definedName name="CPA放棄分_元ﾃﾞｰﾀ" localSheetId="2">#REF!</definedName>
    <definedName name="CPA放棄分_元ﾃﾞｰﾀ">#REF!</definedName>
    <definedName name="CPNMB">"1"</definedName>
    <definedName name="CSVAR" localSheetId="2">#REF!</definedName>
    <definedName name="CSVAR">#REF!</definedName>
    <definedName name="_xlnm.Database" localSheetId="2">#REF!</definedName>
    <definedName name="_xlnm.Database">#REF!</definedName>
    <definedName name="DBI" localSheetId="2">#REF!</definedName>
    <definedName name="DBI">#REF!</definedName>
    <definedName name="DOCNAME">""</definedName>
    <definedName name="DVNAM">"RBH1PFK"</definedName>
    <definedName name="DVTYP">"PRINTER"</definedName>
    <definedName name="ＦＦ" localSheetId="2" hidden="1">#REF!</definedName>
    <definedName name="ＦＦ" hidden="1">#REF!</definedName>
    <definedName name="ＦＦＦ" localSheetId="2">#REF!</definedName>
    <definedName name="ＦＦＦ">#REF!</definedName>
    <definedName name="ＦＦＦＦＦＦ" localSheetId="2">#REF!</definedName>
    <definedName name="ＦＦＦＦＦＦ">#REF!</definedName>
    <definedName name="FILEATTACH">""</definedName>
    <definedName name="FMTYP">"*STD"</definedName>
    <definedName name="Fチェック数" localSheetId="4">[4]定期報告書!$BQ$413</definedName>
    <definedName name="Fチェック数">'03.定期報告書'!$BY$503</definedName>
    <definedName name="HOLOS">[5]県別ﾏﾙﾁ!$U$2:$X$55</definedName>
    <definedName name="HOLOS_ORIENT">[5]県別ﾏﾙﾁ!$T$57:$U$60</definedName>
    <definedName name="IME">[3]レイアウト!$G$2:$G$6</definedName>
    <definedName name="IO">[3]レイアウト!$I$2:$I$5</definedName>
    <definedName name="IPATH">"J:\ISDept\systems\Compleo\OUTPUT\CEF\idf"</definedName>
    <definedName name="JBNAM">"CEF"</definedName>
    <definedName name="JBNMB">"024358"</definedName>
    <definedName name="OFFICECODE">"DEN"</definedName>
    <definedName name="OQLIB">"QUSRSYS"</definedName>
    <definedName name="OQNAM">"COMPLEO"</definedName>
    <definedName name="P" localSheetId="2">[1]PL65ﾒｷ32!#REF!</definedName>
    <definedName name="P">[1]PL65ﾒｷ32!#REF!</definedName>
    <definedName name="PCDAT">"27/12/2006"</definedName>
    <definedName name="PCDT2">"20061227"</definedName>
    <definedName name="PCTIM">"07:08:21"</definedName>
    <definedName name="PCTM2">"070821"</definedName>
    <definedName name="_xlnm.Print_Area" localSheetId="5">【参考】CO2低減必要量の算定!$A$1:$AD$19</definedName>
    <definedName name="_xlnm.Print_Area" localSheetId="1">'01.目標達成状況グラフ'!$A$1:$AK$136</definedName>
    <definedName name="_xlnm.Print_Area" localSheetId="2">'02.省エネ改善計画表'!$A$1:$V$64</definedName>
    <definedName name="_xlnm.Print_Area" localSheetId="3">'03.定期報告書'!$A$1:$BX$758</definedName>
    <definedName name="_xlnm.Print_Titles" localSheetId="2">'02.省エネ改善計画表'!$D:$D,'02.省エネ改善計画表'!$2:$6</definedName>
    <definedName name="PRIOR">" 5"</definedName>
    <definedName name="Q_R_I_HANKEI" localSheetId="2">#REF!</definedName>
    <definedName name="Q_R_I_HANKEI">#REF!</definedName>
    <definedName name="SPATH">"C:\Program Files\Symtrax\Compleo Supervisor 3\Temp"</definedName>
    <definedName name="SPDAT">"26/12/2006"</definedName>
    <definedName name="SPDT2">"20061226"</definedName>
    <definedName name="SPNAM">"RBH1PFK"</definedName>
    <definedName name="SPNMB">"1"</definedName>
    <definedName name="SPTIM">"06:30:00"</definedName>
    <definedName name="STATE">"*READY"</definedName>
    <definedName name="SUBAC">"02"</definedName>
    <definedName name="TOTPG">"7"</definedName>
    <definedName name="TPATH">"C:\Program Files\Symtrax\Compleo Supervisor 3\Temp"</definedName>
    <definedName name="USDAT">"CEF"</definedName>
    <definedName name="USNAM">"QSYSOPR"</definedName>
    <definedName name="Ｗ施設">[6]プルダウン元データ!$D$2:$D$19</definedName>
    <definedName name="Ｗ保全">[6]プルダウン元データ!$G$2:$G$26</definedName>
    <definedName name="Z_0067EDF8_4F5E_471D_A20C_FAC446F72332_.wvu.FilterData" localSheetId="2" hidden="1">'02.省エネ改善計画表'!$A$6:$V$55</definedName>
    <definedName name="Z_06AF35BF_0E30_4898_BDAF_750A3DA4D343_.wvu.FilterData" localSheetId="2" hidden="1">'02.省エネ改善計画表'!$A$6:$V$55</definedName>
    <definedName name="Z_07CE8F1C_EF75_4CBC_8FED_93AEBFEC3C39_.wvu.FilterData" localSheetId="2" hidden="1">'02.省エネ改善計画表'!$A$6:$V$55</definedName>
    <definedName name="Z_09BEB18E_2F51_4564_80E2_DF750E148960_.wvu.FilterData" localSheetId="2" hidden="1">'02.省エネ改善計画表'!$A$6:$V$55</definedName>
    <definedName name="Z_13B3EBA4_E489_4243_A00F_D46146B48103_.wvu.FilterData" localSheetId="2" hidden="1">'02.省エネ改善計画表'!$A$6:$V$55</definedName>
    <definedName name="Z_152EB4EC_7FB7_46FE_9583_BAE3AAC52257_.wvu.FilterData" localSheetId="2" hidden="1">'02.省エネ改善計画表'!$A$6:$V$55</definedName>
    <definedName name="Z_15BBD74F_781D_447F_8EBF_3E321DDD3595_.wvu.FilterData" localSheetId="2" hidden="1">'02.省エネ改善計画表'!$A$6:$V$55</definedName>
    <definedName name="Z_17B40E3D_DA58_45CD_92CC_67140BA5A407_.wvu.FilterData" localSheetId="2" hidden="1">'02.省エネ改善計画表'!$A$6:$V$55</definedName>
    <definedName name="Z_1A781E85_FA40_4599_B164_6843E685921E_.wvu.FilterData" localSheetId="2" hidden="1">'02.省エネ改善計画表'!$A$6:$V$55</definedName>
    <definedName name="Z_208A0255_1751_4980_8C52_FA19644F1B30_.wvu.FilterData" localSheetId="2" hidden="1">'02.省エネ改善計画表'!$A$6:$V$55</definedName>
    <definedName name="Z_20DB16D4_198F_4D11_8013_B72FB56995B2_.wvu.FilterData" localSheetId="2" hidden="1">'02.省エネ改善計画表'!$A$6:$V$55</definedName>
    <definedName name="Z_247CB721_C669_471A_8BDE_D62CA2E799FD_.wvu.FilterData" localSheetId="2" hidden="1">'02.省エネ改善計画表'!$A$6:$V$55</definedName>
    <definedName name="Z_2BCD870A_1D6F_49F9_B4AB_FC212A3D4885_.wvu.FilterData" localSheetId="2" hidden="1">'02.省エネ改善計画表'!$A$6:$V$55</definedName>
    <definedName name="Z_347CB9B0_41D9_4378_B3F4_7923259FBF5A_.wvu.Cols" localSheetId="2" hidden="1">'02.省エネ改善計画表'!#REF!</definedName>
    <definedName name="Z_347CB9B0_41D9_4378_B3F4_7923259FBF5A_.wvu.FilterData" localSheetId="2" hidden="1">'02.省エネ改善計画表'!$A$6:$V$55</definedName>
    <definedName name="Z_35F2EC2F_FA48_4BA4_91CE_CDD2C5794810_.wvu.FilterData" localSheetId="2" hidden="1">'02.省エネ改善計画表'!$A$6:$V$55</definedName>
    <definedName name="Z_3B3ED402_8B0B_4BE0_A1CC_D42E3497F569_.wvu.FilterData" localSheetId="2" hidden="1">'02.省エネ改善計画表'!$A$6:$V$55</definedName>
    <definedName name="Z_3EDAC4E4_7962_4E32_B1BF_16B3E588DE0B_.wvu.FilterData" localSheetId="2" hidden="1">'02.省エネ改善計画表'!$A$6:$V$55</definedName>
    <definedName name="Z_4110F62A_552C_4459_A32A_A0390FCB5825_.wvu.FilterData" localSheetId="2" hidden="1">'02.省エネ改善計画表'!$A$6:$V$55</definedName>
    <definedName name="Z_43C7E622_6138_470B_A417_39891036034D_.wvu.FilterData" localSheetId="2" hidden="1">'02.省エネ改善計画表'!$A$6:$V$55</definedName>
    <definedName name="Z_4BD090C1_E8EE_45DF_B0DA_D6D0DE3FD613_.wvu.FilterData" localSheetId="2" hidden="1">'02.省エネ改善計画表'!$A$6:$V$55</definedName>
    <definedName name="Z_54C94472_A886_49AF_A10F_C7873F53602E_.wvu.Cols" localSheetId="2" hidden="1">'02.省エネ改善計画表'!#REF!,'02.省エネ改善計画表'!$G:$G,'02.省エネ改善計画表'!$O:$O</definedName>
    <definedName name="Z_54C94472_A886_49AF_A10F_C7873F53602E_.wvu.FilterData" localSheetId="2" hidden="1">'02.省エネ改善計画表'!$A$6:$V$55</definedName>
    <definedName name="Z_57BE71EB_4A43_428C_BC0D_3D63716ABAF8_.wvu.FilterData" localSheetId="2" hidden="1">'02.省エネ改善計画表'!$A$6:$V$55</definedName>
    <definedName name="Z_5DB8C9DC_4F6D_4687_B080_6FE27D384444_.wvu.FilterData" localSheetId="2" hidden="1">'02.省エネ改善計画表'!$A$6:$V$55</definedName>
    <definedName name="Z_608D82C5_DB6B_4DE6_A3E1_39E2649973C5_.wvu.FilterData" localSheetId="2" hidden="1">'02.省エネ改善計画表'!$A$6:$V$55</definedName>
    <definedName name="Z_66C131B5_AE18_4D71_94DB_F04818595E20_.wvu.FilterData" localSheetId="2" hidden="1">'02.省エネ改善計画表'!$A$6:$V$55</definedName>
    <definedName name="Z_6CB14210_702B_480E_B90C_545CF88FA208_.wvu.FilterData" localSheetId="2" hidden="1">'02.省エネ改善計画表'!$A$6:$V$55</definedName>
    <definedName name="Z_6F2561AE_906B_42FA_9A79_651CFDEBC666_.wvu.FilterData" localSheetId="2" hidden="1">'02.省エネ改善計画表'!$A$6:$V$55</definedName>
    <definedName name="Z_6FA35138_76B9_48F2_8276_2814573C2CDC_.wvu.FilterData" localSheetId="2" hidden="1">'02.省エネ改善計画表'!$A$6:$V$55</definedName>
    <definedName name="Z_746EC352_52F3_445A_964E_40F88EBCD9BA_.wvu.FilterData" localSheetId="2" hidden="1">'02.省エネ改善計画表'!$A$6:$V$55</definedName>
    <definedName name="Z_74E2DFCA_F70F_4C73_B487_B56A26F825EB_.wvu.FilterData" localSheetId="2" hidden="1">'02.省エネ改善計画表'!$A$6:$V$55</definedName>
    <definedName name="Z_77FB4901_126D_4F2E_9569_659F70624197_.wvu.FilterData" localSheetId="2" hidden="1">'02.省エネ改善計画表'!$A$6:$V$55</definedName>
    <definedName name="Z_87ADAB7E_6E59_45FF_B04A_FC9FB1A8E143_.wvu.FilterData" localSheetId="2" hidden="1">'02.省エネ改善計画表'!$A$6:$V$55</definedName>
    <definedName name="Z_8EFEF044_DE22_4588_BC8B_70C7B9872525_.wvu.FilterData" localSheetId="2" hidden="1">'02.省エネ改善計画表'!$A$6:$V$55</definedName>
    <definedName name="Z_8F8CB137_ACAD_422B_BC4A_BA5C9FD5882A_.wvu.FilterData" localSheetId="2" hidden="1">'02.省エネ改善計画表'!$A$6:$V$55</definedName>
    <definedName name="Z_90993A53_A1FC_48FA_AD4E_469851CEEE9C_.wvu.FilterData" localSheetId="2" hidden="1">'02.省エネ改善計画表'!$A$6:$V$55</definedName>
    <definedName name="Z_90C8F302_178E_41D8_8038_376B7D241DF1_.wvu.FilterData" localSheetId="2" hidden="1">'02.省エネ改善計画表'!$A$6:$V$55</definedName>
    <definedName name="Z_97D36143_160F_4EAD_9FF4_EEACD4058215_.wvu.Cols" localSheetId="2" hidden="1">'02.省エネ改善計画表'!#REF!,'02.省エネ改善計画表'!$G:$N,'02.省エネ改善計画表'!$O:$O</definedName>
    <definedName name="Z_97D36143_160F_4EAD_9FF4_EEACD4058215_.wvu.FilterData" localSheetId="2" hidden="1">'02.省エネ改善計画表'!$A$6:$V$55</definedName>
    <definedName name="Z_98A04A06_BD3C_46E7_A766_D62FDE3771F8_.wvu.FilterData" localSheetId="2" hidden="1">'02.省エネ改善計画表'!$A$6:$V$55</definedName>
    <definedName name="Z_9A360104_253F_456B_8C75_1D1A1DB8E9DB_.wvu.FilterData" localSheetId="2" hidden="1">'02.省エネ改善計画表'!$A$6:$V$55</definedName>
    <definedName name="Z_9A77EF55_2906_4CA3_B4EC_ACE9EDB82D6A_.wvu.FilterData" localSheetId="2" hidden="1">'02.省エネ改善計画表'!$A$6:$V$55</definedName>
    <definedName name="Z_9AA437CE_2386_43B1_BA31_E86196408104_.wvu.FilterData" localSheetId="2" hidden="1">'02.省エネ改善計画表'!$A$6:$V$55</definedName>
    <definedName name="Z_A38E12ED_7B95_46DD_B895_4F51F8BB7695_.wvu.FilterData" localSheetId="2" hidden="1">'02.省エネ改善計画表'!$A$6:$V$55</definedName>
    <definedName name="Z_A5B1149C_489E_4F38_B73C_36C57E189D95_.wvu.FilterData" localSheetId="2" hidden="1">'02.省エネ改善計画表'!$A$6:$V$55</definedName>
    <definedName name="Z_A6B1F6D4_CB1D_443E_ABDA_0C1CC7EEFE3A_.wvu.FilterData" localSheetId="2" hidden="1">'02.省エネ改善計画表'!$A$6:$V$55</definedName>
    <definedName name="Z_AEC19A72_DE11_4C7F_86F3_F013EAD152A8_.wvu.FilterData" localSheetId="2" hidden="1">'02.省エネ改善計画表'!$A$6:$V$55</definedName>
    <definedName name="Z_B3B21C7A_CEA8_4C4A_9B77_5A8A9F3C0553_.wvu.FilterData" localSheetId="2" hidden="1">'02.省エネ改善計画表'!$A$6:$V$55</definedName>
    <definedName name="Z_B8F3F672_992D_4615_978B_6F4F9C6E45D6_.wvu.FilterData" localSheetId="2" hidden="1">'02.省エネ改善計画表'!$A$6:$V$55</definedName>
    <definedName name="Z_BA2F5A06_2F16_4312_8B35_AC8BCCF173E9_.wvu.FilterData" localSheetId="2" hidden="1">'02.省エネ改善計画表'!$A$6:$V$55</definedName>
    <definedName name="Z_BE60F7DB_61F1_4384_9787_491B1AD498BC_.wvu.FilterData" localSheetId="2" hidden="1">'02.省エネ改善計画表'!$A$6:$V$55</definedName>
    <definedName name="Z_C2958487_9386_407B_B5CD_FD1D8E62C6C3_.wvu.FilterData" localSheetId="2" hidden="1">'02.省エネ改善計画表'!$A$6:$V$55</definedName>
    <definedName name="Z_C6EECD43_1E46_4A84_BE68_77B7B6D422C2_.wvu.FilterData" localSheetId="2" hidden="1">'02.省エネ改善計画表'!$A$6:$V$55</definedName>
    <definedName name="Z_C99721A4_E660_42E3_A5E8_D2FA4C0C12EC_.wvu.FilterData" localSheetId="2" hidden="1">'02.省エネ改善計画表'!$A$6:$V$55</definedName>
    <definedName name="Z_D645EC40_EC36_4061_A96B_CAE8D5D83F16_.wvu.FilterData" localSheetId="2" hidden="1">'02.省エネ改善計画表'!$A$6:$V$55</definedName>
    <definedName name="Z_E670D65A_DAD9_4DF6_AC65_4ABB4D7873E5_.wvu.FilterData" localSheetId="2" hidden="1">'02.省エネ改善計画表'!$A$6:$V$55</definedName>
    <definedName name="Z_E72AF071_B888_49EC_891C_BC41305921E3_.wvu.FilterData" localSheetId="2" hidden="1">'02.省エネ改善計画表'!$A$6:$V$55</definedName>
    <definedName name="Z_EB1A5689_012A_4C4D_965F_D335462390E9_.wvu.FilterData" localSheetId="2" hidden="1">'02.省エネ改善計画表'!$A$6:$V$55</definedName>
    <definedName name="Z_EEEE7A14_322F_4ED3_B494_BEA16D0E7F84_.wvu.FilterData" localSheetId="2" hidden="1">'02.省エネ改善計画表'!$A$6:$V$55</definedName>
    <definedName name="Z66_GRAA1.AH66_" localSheetId="2">[1]PL65ﾒｷ32!#REF!</definedName>
    <definedName name="Z66_GRAA1.AH66_">[1]PL65ﾒｷ32!#REF!</definedName>
    <definedName name="チェック数" localSheetId="4">[4]定期報告書!$BQ$339</definedName>
    <definedName name="チェック数">'03.定期報告書'!$BY$429</definedName>
    <definedName name="改善の大別">[7]プルダウン元データ!$G$3:$G$12</definedName>
    <definedName name="改善の内容">[7]プルダウン元データ!$I$3:$I$32</definedName>
    <definedName name="関連表" localSheetId="2" hidden="1">#REF!</definedName>
    <definedName name="関連表" hidden="1">#REF!</definedName>
    <definedName name="記入ｼｰﾄ">#REF!</definedName>
    <definedName name="係数" localSheetId="4">[4]係数!$D$12:$H$43</definedName>
    <definedName name="係数">[8]係数!$D$12:$H$43</definedName>
    <definedName name="元号" localSheetId="4">[4]係数!$E$133</definedName>
    <definedName name="元号">[8]係数!$E$485</definedName>
    <definedName name="合計" localSheetId="2">[9]軽戦略YOSHIMA!#REF!</definedName>
    <definedName name="合計">[9]軽戦略YOSHIMA!#REF!</definedName>
    <definedName name="使用エネルギー" localSheetId="4">'[10]STEP１（第１入力頁）'!$D$47:$D$58</definedName>
    <definedName name="使用エネルギー">#REF!</definedName>
    <definedName name="事業者の分類" localSheetId="4">'[10]STEP１（第１入力頁）'!$L$80</definedName>
    <definedName name="事業者の分類">#REF!</definedName>
    <definedName name="実験">[11]プルダウン元データ!$B$40</definedName>
    <definedName name="生産" localSheetId="2">[1]PL65ﾒｷ32!#REF!</definedName>
    <definedName name="生産">[1]PL65ﾒｷ32!#REF!</definedName>
    <definedName name="製作所">[7]プルダウン元データ!$E$3:$E$16</definedName>
    <definedName name="製作所名" localSheetId="2">#REF!</definedName>
    <definedName name="製作所名">#REF!</definedName>
    <definedName name="設備">[7]プルダウン元データ!$K$3:$K$27</definedName>
    <definedName name="他人に供給された電力CO2係数" localSheetId="4">#REF!</definedName>
    <definedName name="他人に供給された電力CO2係数">#REF!</definedName>
    <definedName name="部署名" localSheetId="2">#REF!</definedName>
    <definedName name="部署名">#REF!</definedName>
    <definedName name="密接な値">[8]係数!$B$485:$B$533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 i="31" l="1"/>
  <c r="Q4" i="31"/>
  <c r="P4" i="31"/>
  <c r="C19" i="37"/>
  <c r="D17" i="37"/>
  <c r="L4" i="31"/>
  <c r="K4" i="31"/>
  <c r="J4" i="31"/>
  <c r="F2" i="31"/>
  <c r="K2" i="32" l="1"/>
  <c r="O2" i="32"/>
  <c r="D18" i="37"/>
  <c r="D19" i="37" s="1"/>
  <c r="D20" i="37" s="1"/>
  <c r="D10" i="37"/>
  <c r="D14" i="37" s="1"/>
  <c r="C10" i="37" l="1"/>
  <c r="H43" i="35" l="1"/>
  <c r="I41" i="35"/>
  <c r="N40" i="35"/>
  <c r="I40" i="35"/>
  <c r="I39" i="35"/>
  <c r="I43" i="35" s="1"/>
  <c r="N37" i="35"/>
  <c r="I37" i="35"/>
  <c r="I36" i="35"/>
  <c r="I35" i="35"/>
  <c r="P34" i="35"/>
  <c r="N34" i="35"/>
  <c r="I34" i="35"/>
  <c r="I33" i="35"/>
  <c r="I32" i="35"/>
  <c r="I31" i="35"/>
  <c r="I30" i="35"/>
  <c r="N29" i="35"/>
  <c r="I29" i="35"/>
  <c r="I28" i="35"/>
  <c r="I27" i="35"/>
  <c r="I26" i="35"/>
  <c r="I25" i="35"/>
  <c r="I24" i="35"/>
  <c r="I23" i="35"/>
  <c r="I22" i="35"/>
  <c r="I21" i="35"/>
  <c r="I20" i="35"/>
  <c r="I19" i="35"/>
  <c r="I18" i="35"/>
  <c r="I17" i="35"/>
  <c r="I16" i="35"/>
  <c r="N15" i="35"/>
  <c r="I15" i="35"/>
  <c r="I14" i="35"/>
  <c r="N13" i="35"/>
  <c r="I13" i="35"/>
  <c r="I12" i="35"/>
  <c r="N11" i="35"/>
  <c r="I11" i="35"/>
  <c r="I10" i="35"/>
  <c r="I9" i="35"/>
  <c r="I38" i="35" s="1"/>
  <c r="I8" i="35"/>
  <c r="I7" i="35"/>
  <c r="O4" i="35"/>
  <c r="AX748" i="33"/>
  <c r="V748" i="33"/>
  <c r="AM698" i="33"/>
  <c r="U698" i="33"/>
  <c r="C698" i="33"/>
  <c r="C696" i="33"/>
  <c r="C695" i="33"/>
  <c r="AM591" i="33"/>
  <c r="Z591" i="33"/>
  <c r="N591" i="33"/>
  <c r="AM582" i="33"/>
  <c r="Z582" i="33"/>
  <c r="N582" i="33"/>
  <c r="AM572" i="33"/>
  <c r="Z572" i="33"/>
  <c r="N572" i="33"/>
  <c r="AM563" i="33"/>
  <c r="Z563" i="33"/>
  <c r="AM553" i="33"/>
  <c r="Z553" i="33"/>
  <c r="N553" i="33"/>
  <c r="AM544" i="33"/>
  <c r="Z544" i="33"/>
  <c r="N544" i="33"/>
  <c r="AM534" i="33"/>
  <c r="Z534" i="33"/>
  <c r="N534" i="33"/>
  <c r="AM525" i="33"/>
  <c r="Z525" i="33"/>
  <c r="N525" i="33"/>
  <c r="BX522" i="33"/>
  <c r="BT522" i="33"/>
  <c r="BS522" i="33"/>
  <c r="BL522" i="33"/>
  <c r="BY522" i="33" s="1"/>
  <c r="BX521" i="33"/>
  <c r="BT521" i="33"/>
  <c r="BS521" i="33"/>
  <c r="BL521" i="33"/>
  <c r="BY521" i="33" s="1"/>
  <c r="BX520" i="33"/>
  <c r="BT520" i="33"/>
  <c r="BS520" i="33"/>
  <c r="BL520" i="33"/>
  <c r="BY520" i="33" s="1"/>
  <c r="BY519" i="33"/>
  <c r="BX519" i="33"/>
  <c r="BT519" i="33"/>
  <c r="BS519" i="33"/>
  <c r="BX518" i="33"/>
  <c r="BT518" i="33"/>
  <c r="BS518" i="33"/>
  <c r="BL518" i="33"/>
  <c r="BY518" i="33" s="1"/>
  <c r="BX517" i="33"/>
  <c r="BT517" i="33"/>
  <c r="BS517" i="33"/>
  <c r="BL517" i="33"/>
  <c r="BY517" i="33" s="1"/>
  <c r="BX516" i="33"/>
  <c r="BT516" i="33"/>
  <c r="BS516" i="33"/>
  <c r="BL516" i="33"/>
  <c r="BY516" i="33" s="1"/>
  <c r="AM516" i="33"/>
  <c r="Z516" i="33"/>
  <c r="N516" i="33"/>
  <c r="BX515" i="33"/>
  <c r="BT515" i="33"/>
  <c r="BS515" i="33"/>
  <c r="BL515" i="33"/>
  <c r="BY515" i="33" s="1"/>
  <c r="BX514" i="33"/>
  <c r="BT514" i="33"/>
  <c r="BS514" i="33"/>
  <c r="BL514" i="33"/>
  <c r="BY514" i="33" s="1"/>
  <c r="BX513" i="33"/>
  <c r="BT513" i="33"/>
  <c r="BS513" i="33"/>
  <c r="BL513" i="33"/>
  <c r="BY513" i="33" s="1"/>
  <c r="BX512" i="33"/>
  <c r="BT512" i="33"/>
  <c r="BS512" i="33"/>
  <c r="BL512" i="33"/>
  <c r="B588" i="33" s="1"/>
  <c r="BX511" i="33"/>
  <c r="BT511" i="33"/>
  <c r="BS511" i="33"/>
  <c r="BL511" i="33"/>
  <c r="BY511" i="33" s="1"/>
  <c r="BX510" i="33"/>
  <c r="BT510" i="33"/>
  <c r="BS510" i="33"/>
  <c r="BL510" i="33"/>
  <c r="B569" i="33" s="1"/>
  <c r="BX509" i="33"/>
  <c r="BT509" i="33"/>
  <c r="BS509" i="33"/>
  <c r="BY509" i="33" s="1"/>
  <c r="BX508" i="33"/>
  <c r="BT508" i="33"/>
  <c r="B550" i="33" s="1"/>
  <c r="BS508" i="33"/>
  <c r="BL508" i="33"/>
  <c r="BY508" i="33" s="1"/>
  <c r="BX507" i="33"/>
  <c r="BT507" i="33"/>
  <c r="BS507" i="33"/>
  <c r="BL507" i="33"/>
  <c r="B541" i="33" s="1"/>
  <c r="BX506" i="33"/>
  <c r="B531" i="33" s="1"/>
  <c r="BT506" i="33"/>
  <c r="BS506" i="33"/>
  <c r="BL506" i="33"/>
  <c r="BY506" i="33" s="1"/>
  <c r="AM506" i="33"/>
  <c r="Z506" i="33"/>
  <c r="N506" i="33"/>
  <c r="BX505" i="33"/>
  <c r="BT505" i="33"/>
  <c r="BS505" i="33"/>
  <c r="BL505" i="33"/>
  <c r="B522" i="33" s="1"/>
  <c r="BX504" i="33"/>
  <c r="BT504" i="33"/>
  <c r="BS504" i="33"/>
  <c r="BL504" i="33"/>
  <c r="B513" i="33" s="1"/>
  <c r="BX503" i="33"/>
  <c r="BT503" i="33"/>
  <c r="BS503" i="33"/>
  <c r="BL503" i="33"/>
  <c r="BY503" i="33" s="1"/>
  <c r="B503" i="33"/>
  <c r="BY502" i="33"/>
  <c r="AM489" i="33"/>
  <c r="Z489" i="33"/>
  <c r="N489" i="33"/>
  <c r="N480" i="33"/>
  <c r="AM471" i="33"/>
  <c r="Z471" i="33"/>
  <c r="N471" i="33"/>
  <c r="AM459" i="33"/>
  <c r="Z459" i="33"/>
  <c r="N459" i="33"/>
  <c r="AM450" i="33"/>
  <c r="Z450" i="33"/>
  <c r="N450" i="33"/>
  <c r="BL444" i="33"/>
  <c r="BY444" i="33" s="1"/>
  <c r="BX443" i="33"/>
  <c r="BT443" i="33"/>
  <c r="BS443" i="33"/>
  <c r="BL443" i="33"/>
  <c r="BY443" i="33" s="1"/>
  <c r="BX442" i="33"/>
  <c r="BT442" i="33"/>
  <c r="BS442" i="33"/>
  <c r="BL442" i="33"/>
  <c r="BY442" i="33" s="1"/>
  <c r="BX441" i="33"/>
  <c r="BT441" i="33"/>
  <c r="BS441" i="33"/>
  <c r="BL441" i="33"/>
  <c r="BY441" i="33" s="1"/>
  <c r="AM441" i="33"/>
  <c r="Z441" i="33"/>
  <c r="N441" i="33"/>
  <c r="BX440" i="33"/>
  <c r="BT440" i="33"/>
  <c r="BS440" i="33"/>
  <c r="BL440" i="33"/>
  <c r="BY440" i="33" s="1"/>
  <c r="BX439" i="33"/>
  <c r="BT439" i="33"/>
  <c r="BS439" i="33"/>
  <c r="BL439" i="33"/>
  <c r="BY439" i="33" s="1"/>
  <c r="BX438" i="33"/>
  <c r="BT438" i="33"/>
  <c r="BS438" i="33"/>
  <c r="BL438" i="33"/>
  <c r="BY438" i="33" s="1"/>
  <c r="BX437" i="33"/>
  <c r="BT437" i="33"/>
  <c r="BS437" i="33"/>
  <c r="BL437" i="33"/>
  <c r="BY437" i="33" s="1"/>
  <c r="BY436" i="33"/>
  <c r="BZ436" i="33" s="1"/>
  <c r="BL436" i="33"/>
  <c r="BF494" i="33" s="1"/>
  <c r="BX435" i="33"/>
  <c r="BT435" i="33"/>
  <c r="BS435" i="33"/>
  <c r="BL435" i="33"/>
  <c r="B486" i="33" s="1"/>
  <c r="BX434" i="33"/>
  <c r="BT434" i="33"/>
  <c r="BS434" i="33"/>
  <c r="BL434" i="33"/>
  <c r="BY434" i="33" s="1"/>
  <c r="BX433" i="33"/>
  <c r="BT433" i="33"/>
  <c r="BS433" i="33"/>
  <c r="BL433" i="33"/>
  <c r="B471" i="33" s="1"/>
  <c r="BX432" i="33"/>
  <c r="BT432" i="33"/>
  <c r="BS432" i="33"/>
  <c r="BL432" i="33"/>
  <c r="B456" i="33" s="1"/>
  <c r="AM432" i="33"/>
  <c r="Z432" i="33"/>
  <c r="N432" i="33"/>
  <c r="BX431" i="33"/>
  <c r="BT431" i="33"/>
  <c r="BS431" i="33"/>
  <c r="BL431" i="33"/>
  <c r="B447" i="33" s="1"/>
  <c r="BX430" i="33"/>
  <c r="BT430" i="33"/>
  <c r="BS430" i="33"/>
  <c r="BL430" i="33"/>
  <c r="B438" i="33" s="1"/>
  <c r="BX429" i="33"/>
  <c r="BT429" i="33"/>
  <c r="B429" i="33" s="1"/>
  <c r="BS429" i="33"/>
  <c r="BL429" i="33"/>
  <c r="BY429" i="33" s="1"/>
  <c r="AJ278" i="33"/>
  <c r="AB278" i="33"/>
  <c r="AE279" i="33" s="1"/>
  <c r="U278" i="33"/>
  <c r="M278" i="33"/>
  <c r="AJ273" i="33"/>
  <c r="AB273" i="33"/>
  <c r="AE274" i="33" s="1"/>
  <c r="U273" i="33"/>
  <c r="M273" i="33"/>
  <c r="AR262" i="33"/>
  <c r="AR256" i="33"/>
  <c r="AQ248" i="33"/>
  <c r="AH248" i="33"/>
  <c r="AU138" i="33"/>
  <c r="AO138" i="33"/>
  <c r="AU137" i="33"/>
  <c r="AO137" i="33"/>
  <c r="BF136" i="33"/>
  <c r="BA136" i="33"/>
  <c r="AT136" i="33"/>
  <c r="B136" i="33"/>
  <c r="AE134" i="33"/>
  <c r="B132" i="33"/>
  <c r="AN131" i="33"/>
  <c r="CE130" i="33"/>
  <c r="CF130" i="33" s="1"/>
  <c r="CC130" i="33"/>
  <c r="CB130" i="33"/>
  <c r="AX130" i="33"/>
  <c r="AX131" i="33" s="1"/>
  <c r="U130" i="33"/>
  <c r="CD129" i="33"/>
  <c r="CF129" i="33" s="1"/>
  <c r="CC129" i="33"/>
  <c r="CB129" i="33"/>
  <c r="AE129" i="33"/>
  <c r="CJ128" i="33"/>
  <c r="CI128" i="33"/>
  <c r="CD128" i="33"/>
  <c r="CF128" i="33" s="1"/>
  <c r="CC128" i="33"/>
  <c r="CB128" i="33"/>
  <c r="U128" i="33"/>
  <c r="AE128" i="33" s="1"/>
  <c r="CJ127" i="33"/>
  <c r="CI127" i="33"/>
  <c r="CD127" i="33"/>
  <c r="CF127" i="33" s="1"/>
  <c r="CC127" i="33"/>
  <c r="CB127" i="33"/>
  <c r="V127" i="33"/>
  <c r="AG127" i="33" s="1"/>
  <c r="BI256" i="33" s="1"/>
  <c r="CJ126" i="33"/>
  <c r="CI126" i="33"/>
  <c r="CD126" i="33"/>
  <c r="CF126" i="33" s="1"/>
  <c r="CC126" i="33"/>
  <c r="CB126" i="33"/>
  <c r="U126" i="33"/>
  <c r="U131" i="33" s="1"/>
  <c r="CE124" i="33"/>
  <c r="CD124" i="33"/>
  <c r="CF124" i="33" s="1"/>
  <c r="CC124" i="33"/>
  <c r="CB124" i="33"/>
  <c r="BP124" i="33"/>
  <c r="AX124" i="33"/>
  <c r="AE124" i="33"/>
  <c r="CD123" i="33"/>
  <c r="CC123" i="33"/>
  <c r="CB123" i="33"/>
  <c r="BP123" i="33"/>
  <c r="AX123" i="33"/>
  <c r="AE123" i="33"/>
  <c r="CE122" i="33"/>
  <c r="CD122" i="33"/>
  <c r="CC122" i="33"/>
  <c r="CB122" i="33"/>
  <c r="BP122" i="33"/>
  <c r="AX122" i="33"/>
  <c r="AE122" i="33"/>
  <c r="CE121" i="33"/>
  <c r="CD121" i="33"/>
  <c r="CF121" i="33" s="1"/>
  <c r="CC121" i="33"/>
  <c r="CB121" i="33"/>
  <c r="BP121" i="33"/>
  <c r="AX121" i="33"/>
  <c r="AE121" i="33"/>
  <c r="CD120" i="33"/>
  <c r="CB120" i="33"/>
  <c r="AX120" i="33"/>
  <c r="AE120" i="33"/>
  <c r="Q120" i="33"/>
  <c r="J120" i="33"/>
  <c r="CE120" i="33" s="1"/>
  <c r="A120" i="33"/>
  <c r="CD119" i="33"/>
  <c r="CB119" i="33"/>
  <c r="AX119" i="33"/>
  <c r="AE119" i="33"/>
  <c r="Q119" i="33"/>
  <c r="J119" i="33"/>
  <c r="CE119" i="33" s="1"/>
  <c r="A119" i="33"/>
  <c r="CD118" i="33"/>
  <c r="CB118" i="33"/>
  <c r="AX118" i="33"/>
  <c r="AE118" i="33"/>
  <c r="Q118" i="33"/>
  <c r="J118" i="33"/>
  <c r="CE118" i="33" s="1"/>
  <c r="A118" i="33"/>
  <c r="CD117" i="33"/>
  <c r="CB117" i="33"/>
  <c r="AX117" i="33"/>
  <c r="AE117" i="33"/>
  <c r="Q117" i="33"/>
  <c r="J117" i="33"/>
  <c r="CE117" i="33" s="1"/>
  <c r="A117" i="33"/>
  <c r="CD116" i="33"/>
  <c r="CB116" i="33"/>
  <c r="AX116" i="33"/>
  <c r="AE116" i="33"/>
  <c r="Q116" i="33"/>
  <c r="J116" i="33"/>
  <c r="CE116" i="33" s="1"/>
  <c r="A116" i="33"/>
  <c r="CD115" i="33"/>
  <c r="CB115" i="33"/>
  <c r="AX115" i="33"/>
  <c r="AE115" i="33"/>
  <c r="Q115" i="33"/>
  <c r="J115" i="33"/>
  <c r="CE115" i="33" s="1"/>
  <c r="A115" i="33"/>
  <c r="CD114" i="33"/>
  <c r="CB114" i="33"/>
  <c r="AX114" i="33"/>
  <c r="AE114" i="33"/>
  <c r="Q114" i="33"/>
  <c r="J114" i="33"/>
  <c r="CE114" i="33" s="1"/>
  <c r="A114" i="33"/>
  <c r="CD113" i="33"/>
  <c r="CB113" i="33"/>
  <c r="AX113" i="33"/>
  <c r="AE113" i="33"/>
  <c r="Q113" i="33"/>
  <c r="J113" i="33"/>
  <c r="CE113" i="33" s="1"/>
  <c r="A113" i="33"/>
  <c r="CD112" i="33"/>
  <c r="CB112" i="33"/>
  <c r="AX112" i="33"/>
  <c r="AE112" i="33"/>
  <c r="Q112" i="33"/>
  <c r="J112" i="33"/>
  <c r="CE112" i="33" s="1"/>
  <c r="A112" i="33"/>
  <c r="CD111" i="33"/>
  <c r="CB111" i="33"/>
  <c r="AX111" i="33"/>
  <c r="AE111" i="33"/>
  <c r="Q111" i="33"/>
  <c r="J111" i="33"/>
  <c r="CE111" i="33" s="1"/>
  <c r="A111" i="33"/>
  <c r="CH110" i="33"/>
  <c r="CG110" i="33"/>
  <c r="CF110" i="33"/>
  <c r="CE110" i="33"/>
  <c r="CD110" i="33"/>
  <c r="CC110" i="33"/>
  <c r="CB110" i="33"/>
  <c r="AX110" i="33"/>
  <c r="AE110" i="33"/>
  <c r="A110" i="33"/>
  <c r="CE109" i="33"/>
  <c r="CD109" i="33"/>
  <c r="CC109" i="33"/>
  <c r="CB109" i="33"/>
  <c r="AX109" i="33"/>
  <c r="AE109" i="33"/>
  <c r="U109" i="33"/>
  <c r="A109" i="33"/>
  <c r="CE108" i="33"/>
  <c r="CD108" i="33"/>
  <c r="CC108" i="33"/>
  <c r="CB108" i="33"/>
  <c r="AX108" i="33"/>
  <c r="AE108" i="33"/>
  <c r="CE107" i="33"/>
  <c r="CD107" i="33"/>
  <c r="CC107" i="33"/>
  <c r="CB107" i="33"/>
  <c r="AX107" i="33"/>
  <c r="AE107" i="33"/>
  <c r="CE106" i="33"/>
  <c r="CD106" i="33"/>
  <c r="CC106" i="33"/>
  <c r="CB106" i="33"/>
  <c r="AX106" i="33"/>
  <c r="AE106" i="33"/>
  <c r="CE105" i="33"/>
  <c r="CD105" i="33"/>
  <c r="CF105" i="33" s="1"/>
  <c r="CC105" i="33"/>
  <c r="CB105" i="33"/>
  <c r="AX105" i="33"/>
  <c r="AE105" i="33"/>
  <c r="CE104" i="33"/>
  <c r="CD104" i="33"/>
  <c r="CC104" i="33"/>
  <c r="CB104" i="33"/>
  <c r="AX104" i="33"/>
  <c r="AE104" i="33"/>
  <c r="CE103" i="33"/>
  <c r="CD103" i="33"/>
  <c r="CF103" i="33" s="1"/>
  <c r="CC103" i="33"/>
  <c r="CB103" i="33"/>
  <c r="AX103" i="33"/>
  <c r="AE103" i="33"/>
  <c r="CE102" i="33"/>
  <c r="CD102" i="33"/>
  <c r="CF102" i="33" s="1"/>
  <c r="CC102" i="33"/>
  <c r="CB102" i="33"/>
  <c r="AX102" i="33"/>
  <c r="AE102" i="33"/>
  <c r="CE101" i="33"/>
  <c r="CD101" i="33"/>
  <c r="CC101" i="33"/>
  <c r="CB101" i="33"/>
  <c r="AX101" i="33"/>
  <c r="AE101" i="33"/>
  <c r="CE100" i="33"/>
  <c r="CD100" i="33"/>
  <c r="CC100" i="33"/>
  <c r="CB100" i="33"/>
  <c r="AX100" i="33"/>
  <c r="AE100" i="33"/>
  <c r="CE99" i="33"/>
  <c r="CD99" i="33"/>
  <c r="CC99" i="33"/>
  <c r="CB99" i="33"/>
  <c r="AX99" i="33"/>
  <c r="AE99" i="33"/>
  <c r="CE98" i="33"/>
  <c r="CD98" i="33"/>
  <c r="CC98" i="33"/>
  <c r="CB98" i="33"/>
  <c r="AX98" i="33"/>
  <c r="AE98" i="33"/>
  <c r="CE97" i="33"/>
  <c r="CD97" i="33"/>
  <c r="CF97" i="33" s="1"/>
  <c r="CC97" i="33"/>
  <c r="CB97" i="33"/>
  <c r="AX97" i="33"/>
  <c r="AE97" i="33"/>
  <c r="CE96" i="33"/>
  <c r="CD96" i="33"/>
  <c r="CC96" i="33"/>
  <c r="CB96" i="33"/>
  <c r="AX96" i="33"/>
  <c r="AE96" i="33"/>
  <c r="CE95" i="33"/>
  <c r="CD95" i="33"/>
  <c r="CC95" i="33"/>
  <c r="CB95" i="33"/>
  <c r="AX95" i="33"/>
  <c r="AE95" i="33"/>
  <c r="CE94" i="33"/>
  <c r="CD94" i="33"/>
  <c r="CC94" i="33"/>
  <c r="CB94" i="33"/>
  <c r="AX94" i="33"/>
  <c r="AE94" i="33"/>
  <c r="CE93" i="33"/>
  <c r="CD93" i="33"/>
  <c r="CC93" i="33"/>
  <c r="CB93" i="33"/>
  <c r="AX93" i="33"/>
  <c r="AE93" i="33"/>
  <c r="CE92" i="33"/>
  <c r="CF92" i="33" s="1"/>
  <c r="CD92" i="33"/>
  <c r="CC92" i="33"/>
  <c r="CB92" i="33"/>
  <c r="AX92" i="33"/>
  <c r="AE92" i="33"/>
  <c r="CE91" i="33"/>
  <c r="CD91" i="33"/>
  <c r="CC91" i="33"/>
  <c r="CB91" i="33"/>
  <c r="AX91" i="33"/>
  <c r="U91" i="33"/>
  <c r="AE91" i="33" s="1"/>
  <c r="CE90" i="33"/>
  <c r="CD90" i="33"/>
  <c r="CC90" i="33"/>
  <c r="CB90" i="33"/>
  <c r="AX90" i="33"/>
  <c r="AE90" i="33"/>
  <c r="CE89" i="33"/>
  <c r="CD89" i="33"/>
  <c r="CC89" i="33"/>
  <c r="CB89" i="33"/>
  <c r="AX89" i="33"/>
  <c r="AE89" i="33"/>
  <c r="CE88" i="33"/>
  <c r="CD88" i="33"/>
  <c r="CC88" i="33"/>
  <c r="CB88" i="33"/>
  <c r="AX88" i="33"/>
  <c r="AE88" i="33"/>
  <c r="CE87" i="33"/>
  <c r="CF87" i="33" s="1"/>
  <c r="CD87" i="33"/>
  <c r="CC87" i="33"/>
  <c r="CB87" i="33"/>
  <c r="AX87" i="33"/>
  <c r="AE87" i="33"/>
  <c r="AW84" i="33"/>
  <c r="U272" i="33" s="1"/>
  <c r="U277" i="33" s="1"/>
  <c r="AS79" i="33"/>
  <c r="AS78" i="33"/>
  <c r="AS72" i="33"/>
  <c r="AS71" i="33"/>
  <c r="AS65" i="33"/>
  <c r="AS64" i="33"/>
  <c r="AS58" i="33"/>
  <c r="AS57" i="33"/>
  <c r="AS44" i="33"/>
  <c r="AS43" i="33"/>
  <c r="AS37" i="33"/>
  <c r="AS36" i="33"/>
  <c r="AS30" i="33"/>
  <c r="AS29" i="33"/>
  <c r="AC24" i="33"/>
  <c r="AL23" i="33"/>
  <c r="AE23" i="33"/>
  <c r="Y23" i="33"/>
  <c r="AL22" i="33"/>
  <c r="AE22" i="33"/>
  <c r="Y22" i="33"/>
  <c r="V21" i="33"/>
  <c r="X19" i="33"/>
  <c r="X18" i="33"/>
  <c r="AC17" i="33"/>
  <c r="AL16" i="33"/>
  <c r="AE16" i="33"/>
  <c r="Y16" i="33"/>
  <c r="AL15" i="33"/>
  <c r="AE15" i="33"/>
  <c r="Y15" i="33"/>
  <c r="V14" i="33"/>
  <c r="X12" i="33"/>
  <c r="X11" i="33"/>
  <c r="BT1" i="33"/>
  <c r="BR1" i="33"/>
  <c r="CF89" i="33" l="1"/>
  <c r="CF93" i="33"/>
  <c r="CF95" i="33"/>
  <c r="AS15" i="33"/>
  <c r="CF88" i="33"/>
  <c r="CF90" i="33"/>
  <c r="CF94" i="33"/>
  <c r="CF101" i="33"/>
  <c r="AS23" i="33"/>
  <c r="U84" i="33"/>
  <c r="CF91" i="33"/>
  <c r="CF96" i="33"/>
  <c r="CF98" i="33"/>
  <c r="CF100" i="33"/>
  <c r="CF107" i="33"/>
  <c r="CF122" i="33"/>
  <c r="AE126" i="33"/>
  <c r="AE131" i="33" s="1"/>
  <c r="AL274" i="33"/>
  <c r="AL279" i="33"/>
  <c r="AS22" i="33"/>
  <c r="AS16" i="33"/>
  <c r="CF99" i="33"/>
  <c r="CF104" i="33"/>
  <c r="CF106" i="33"/>
  <c r="CF108" i="33"/>
  <c r="CF109" i="33"/>
  <c r="W274" i="33"/>
  <c r="W279" i="33"/>
  <c r="J38" i="35"/>
  <c r="N4" i="35" s="1"/>
  <c r="I44" i="35"/>
  <c r="I45" i="35" s="1"/>
  <c r="AE125" i="33"/>
  <c r="BP125" i="33"/>
  <c r="BP132" i="33" s="1"/>
  <c r="BR133" i="33" s="1"/>
  <c r="BH256" i="33" s="1"/>
  <c r="AX125" i="33"/>
  <c r="AX132" i="33" s="1"/>
  <c r="AY133" i="33" s="1"/>
  <c r="BG256" i="33" s="1"/>
  <c r="N478" i="33"/>
  <c r="AV481" i="33"/>
  <c r="BZ434" i="33"/>
  <c r="AV535" i="33"/>
  <c r="AM532" i="33"/>
  <c r="Z532" i="33"/>
  <c r="BZ506" i="33"/>
  <c r="N532" i="33"/>
  <c r="AV554" i="33"/>
  <c r="AM551" i="33"/>
  <c r="BZ508" i="33"/>
  <c r="Z551" i="33"/>
  <c r="N551" i="33"/>
  <c r="AM561" i="33"/>
  <c r="AV564" i="33"/>
  <c r="Z561" i="33"/>
  <c r="BZ509" i="33"/>
  <c r="BZ429" i="33"/>
  <c r="AM430" i="33"/>
  <c r="Z430" i="33"/>
  <c r="AV433" i="33"/>
  <c r="N430" i="33"/>
  <c r="AV507" i="33"/>
  <c r="N504" i="33"/>
  <c r="BZ503" i="33"/>
  <c r="AM504" i="33"/>
  <c r="Z504" i="33"/>
  <c r="N580" i="33"/>
  <c r="AV583" i="33"/>
  <c r="AM580" i="33"/>
  <c r="Z580" i="33"/>
  <c r="BZ511" i="33"/>
  <c r="CF111" i="33"/>
  <c r="CF112" i="33"/>
  <c r="CF113" i="33"/>
  <c r="CF114" i="33"/>
  <c r="CF115" i="33"/>
  <c r="CF116" i="33"/>
  <c r="CF117" i="33"/>
  <c r="CF118" i="33"/>
  <c r="CF119" i="33"/>
  <c r="CF120" i="33"/>
  <c r="AB272" i="33"/>
  <c r="AB277" i="33" s="1"/>
  <c r="BY505" i="33"/>
  <c r="BY507" i="33"/>
  <c r="B560" i="33"/>
  <c r="CC111" i="33"/>
  <c r="CG111" i="33"/>
  <c r="CC112" i="33"/>
  <c r="CG112" i="33"/>
  <c r="CC113" i="33"/>
  <c r="CG113" i="33"/>
  <c r="CC114" i="33"/>
  <c r="CG114" i="33"/>
  <c r="CC115" i="33"/>
  <c r="CG115" i="33"/>
  <c r="CC116" i="33"/>
  <c r="CG116" i="33"/>
  <c r="CC117" i="33"/>
  <c r="CG117" i="33"/>
  <c r="CC118" i="33"/>
  <c r="CG118" i="33"/>
  <c r="CC119" i="33"/>
  <c r="CG119" i="33"/>
  <c r="CC120" i="33"/>
  <c r="CG120" i="33"/>
  <c r="AL261" i="33"/>
  <c r="AK261" i="33" s="1"/>
  <c r="AG263" i="33"/>
  <c r="AJ272" i="33"/>
  <c r="AJ277" i="33" s="1"/>
  <c r="BY431" i="33"/>
  <c r="BY433" i="33"/>
  <c r="BY435" i="33"/>
  <c r="BY510" i="33"/>
  <c r="BY512" i="33"/>
  <c r="CH111" i="33"/>
  <c r="CH112" i="33"/>
  <c r="CH113" i="33"/>
  <c r="CH114" i="33"/>
  <c r="CH115" i="33"/>
  <c r="CH116" i="33"/>
  <c r="CH117" i="33"/>
  <c r="CH118" i="33"/>
  <c r="CH119" i="33"/>
  <c r="CH120" i="33"/>
  <c r="M272" i="33"/>
  <c r="M277" i="33" s="1"/>
  <c r="AR272" i="33"/>
  <c r="AR277" i="33" s="1"/>
  <c r="BY432" i="33"/>
  <c r="B477" i="33"/>
  <c r="BY504" i="33"/>
  <c r="B579" i="33"/>
  <c r="C12" i="34"/>
  <c r="E12" i="34" s="1"/>
  <c r="AI247" i="33"/>
  <c r="AH247" i="33" s="1"/>
  <c r="AL255" i="33"/>
  <c r="AK255" i="33" s="1"/>
  <c r="AG257" i="33"/>
  <c r="BY430" i="33"/>
  <c r="Q125" i="32"/>
  <c r="Q124" i="32"/>
  <c r="Q117" i="32"/>
  <c r="Q116" i="32"/>
  <c r="Q109" i="32"/>
  <c r="Q108" i="32"/>
  <c r="Q104" i="32"/>
  <c r="Q103" i="32"/>
  <c r="Q102" i="32"/>
  <c r="Q101" i="32"/>
  <c r="O95" i="32"/>
  <c r="O134" i="32" s="1"/>
  <c r="P134" i="32" s="1"/>
  <c r="N95" i="32"/>
  <c r="M95" i="32"/>
  <c r="M134" i="32" s="1"/>
  <c r="L95" i="32"/>
  <c r="L127" i="32" s="1"/>
  <c r="K95" i="32"/>
  <c r="J95" i="32"/>
  <c r="I95" i="32"/>
  <c r="I92" i="32" s="1"/>
  <c r="H95" i="32"/>
  <c r="G95" i="32"/>
  <c r="F95" i="32"/>
  <c r="E95" i="32"/>
  <c r="E92" i="32" s="1"/>
  <c r="E93" i="32" s="1"/>
  <c r="D95" i="32"/>
  <c r="O92" i="32"/>
  <c r="O93" i="32" s="1"/>
  <c r="N92" i="32"/>
  <c r="N94" i="32" s="1"/>
  <c r="L92" i="32"/>
  <c r="L94" i="32" s="1"/>
  <c r="K92" i="32"/>
  <c r="K94" i="32" s="1"/>
  <c r="J92" i="32"/>
  <c r="J94" i="32" s="1"/>
  <c r="H92" i="32"/>
  <c r="G92" i="32"/>
  <c r="F92" i="32"/>
  <c r="F93" i="32" s="1"/>
  <c r="D92" i="32"/>
  <c r="Q91" i="32"/>
  <c r="Q90" i="32"/>
  <c r="O86" i="32"/>
  <c r="N86" i="32"/>
  <c r="M86" i="32"/>
  <c r="L86" i="32"/>
  <c r="L88" i="32" s="1"/>
  <c r="K86" i="32"/>
  <c r="J86" i="32"/>
  <c r="I86" i="32"/>
  <c r="H86" i="32"/>
  <c r="Z32" i="32" s="1"/>
  <c r="Z36" i="32" s="1"/>
  <c r="G86" i="32"/>
  <c r="F86" i="32"/>
  <c r="E86" i="32"/>
  <c r="D86" i="32"/>
  <c r="D120" i="32" s="1"/>
  <c r="V59" i="32" s="1"/>
  <c r="V63" i="32" s="1"/>
  <c r="O84" i="32"/>
  <c r="N84" i="32"/>
  <c r="M84" i="32"/>
  <c r="L84" i="32"/>
  <c r="L85" i="32" s="1"/>
  <c r="AD38" i="32" s="1"/>
  <c r="AV37" i="32" s="1"/>
  <c r="AV38" i="32" s="1"/>
  <c r="K84" i="32"/>
  <c r="J84" i="32"/>
  <c r="I84" i="32"/>
  <c r="Q84" i="32" s="1"/>
  <c r="H84" i="32"/>
  <c r="H85" i="32" s="1"/>
  <c r="Z38" i="32" s="1"/>
  <c r="AR37" i="32" s="1"/>
  <c r="G84" i="32"/>
  <c r="F84" i="32"/>
  <c r="E84" i="32"/>
  <c r="D84" i="32"/>
  <c r="D118" i="32" s="1"/>
  <c r="Q83" i="32"/>
  <c r="Q82" i="32"/>
  <c r="P78" i="32"/>
  <c r="O78" i="32"/>
  <c r="N78" i="32"/>
  <c r="M78" i="32"/>
  <c r="L78" i="32"/>
  <c r="K78" i="32"/>
  <c r="J78" i="32"/>
  <c r="I78" i="32"/>
  <c r="H78" i="32"/>
  <c r="G78" i="32"/>
  <c r="F78" i="32"/>
  <c r="E78" i="32"/>
  <c r="D78" i="32"/>
  <c r="D112" i="32" s="1"/>
  <c r="O76" i="32"/>
  <c r="N76" i="32"/>
  <c r="M76" i="32"/>
  <c r="L76" i="32"/>
  <c r="K76" i="32"/>
  <c r="J76" i="32"/>
  <c r="I76" i="32"/>
  <c r="H76" i="32"/>
  <c r="G76" i="32"/>
  <c r="F76" i="32"/>
  <c r="E76" i="32"/>
  <c r="D76" i="32"/>
  <c r="D110" i="32" s="1"/>
  <c r="Q75" i="32"/>
  <c r="Q74" i="32"/>
  <c r="O72" i="32"/>
  <c r="N72" i="32"/>
  <c r="N87" i="32" s="1"/>
  <c r="M72" i="32"/>
  <c r="M87" i="32" s="1"/>
  <c r="L72" i="32"/>
  <c r="K72" i="32"/>
  <c r="J72" i="32"/>
  <c r="J87" i="32" s="1"/>
  <c r="I72" i="32"/>
  <c r="AA31" i="32" s="1"/>
  <c r="AA36" i="32" s="1"/>
  <c r="H72" i="32"/>
  <c r="G72" i="32"/>
  <c r="F72" i="32"/>
  <c r="F87" i="32" s="1"/>
  <c r="E72" i="32"/>
  <c r="W31" i="32" s="1"/>
  <c r="W36" i="32" s="1"/>
  <c r="D72" i="32"/>
  <c r="D106" i="32" s="1"/>
  <c r="O71" i="32"/>
  <c r="N71" i="32"/>
  <c r="N85" i="32" s="1"/>
  <c r="AF38" i="32" s="1"/>
  <c r="AX37" i="32" s="1"/>
  <c r="M71" i="32"/>
  <c r="M85" i="32" s="1"/>
  <c r="AE38" i="32" s="1"/>
  <c r="AW37" i="32" s="1"/>
  <c r="AW38" i="32" s="1"/>
  <c r="L71" i="32"/>
  <c r="K71" i="32"/>
  <c r="J71" i="32"/>
  <c r="J85" i="32" s="1"/>
  <c r="I71" i="32"/>
  <c r="I85" i="32" s="1"/>
  <c r="Q85" i="32" s="1"/>
  <c r="H71" i="32"/>
  <c r="G71" i="32"/>
  <c r="F71" i="32"/>
  <c r="F85" i="32" s="1"/>
  <c r="X38" i="32" s="1"/>
  <c r="AP37" i="32" s="1"/>
  <c r="E71" i="32"/>
  <c r="E85" i="32" s="1"/>
  <c r="W38" i="32" s="1"/>
  <c r="AO37" i="32" s="1"/>
  <c r="AO38" i="32" s="1"/>
  <c r="D71" i="32"/>
  <c r="D105" i="32" s="1"/>
  <c r="AG69" i="32"/>
  <c r="AF69" i="32"/>
  <c r="AE69" i="32"/>
  <c r="AD69" i="32"/>
  <c r="AC69" i="32"/>
  <c r="AB69" i="32"/>
  <c r="AG68" i="32"/>
  <c r="AF68" i="32"/>
  <c r="AE68" i="32"/>
  <c r="AD68" i="32"/>
  <c r="AC68" i="32"/>
  <c r="AB68" i="32"/>
  <c r="AG64" i="32"/>
  <c r="AF64" i="32"/>
  <c r="AE64" i="32"/>
  <c r="AD64" i="32"/>
  <c r="AC64" i="32"/>
  <c r="AB64" i="32"/>
  <c r="P64" i="32"/>
  <c r="O64" i="32"/>
  <c r="N64" i="32"/>
  <c r="M64" i="32"/>
  <c r="L64" i="32"/>
  <c r="K64" i="32"/>
  <c r="J64" i="32"/>
  <c r="P62" i="32"/>
  <c r="O62" i="32"/>
  <c r="N62" i="32"/>
  <c r="M62" i="32"/>
  <c r="L62" i="32"/>
  <c r="K62" i="32"/>
  <c r="J62" i="32"/>
  <c r="C62" i="32"/>
  <c r="U61" i="32"/>
  <c r="C61" i="32"/>
  <c r="U60" i="32"/>
  <c r="C60" i="32"/>
  <c r="U59" i="32"/>
  <c r="C59" i="32"/>
  <c r="V58" i="32"/>
  <c r="U58" i="32"/>
  <c r="C58" i="32"/>
  <c r="AB38" i="32"/>
  <c r="AT37" i="32" s="1"/>
  <c r="AT38" i="32" s="1"/>
  <c r="AA38" i="32"/>
  <c r="AS37" i="32" s="1"/>
  <c r="AS38" i="32" s="1"/>
  <c r="AG37" i="32"/>
  <c r="AH37" i="32" s="1"/>
  <c r="AF37" i="32"/>
  <c r="AE37" i="32"/>
  <c r="AD37" i="32"/>
  <c r="AC37" i="32"/>
  <c r="AB37" i="32"/>
  <c r="P37" i="32"/>
  <c r="O37" i="32"/>
  <c r="N37" i="32"/>
  <c r="M37" i="32"/>
  <c r="L37" i="32"/>
  <c r="K37" i="32"/>
  <c r="J37" i="32"/>
  <c r="AY36" i="32"/>
  <c r="AX36" i="32"/>
  <c r="AW36" i="32"/>
  <c r="AV36" i="32"/>
  <c r="AU36" i="32"/>
  <c r="AT36" i="32"/>
  <c r="AS36" i="32"/>
  <c r="AR36" i="32"/>
  <c r="AQ36" i="32"/>
  <c r="AP36" i="32"/>
  <c r="AO36" i="32"/>
  <c r="AN36" i="32"/>
  <c r="AG35" i="32"/>
  <c r="AF35" i="32"/>
  <c r="AE35" i="32"/>
  <c r="AD35" i="32"/>
  <c r="AC35" i="32"/>
  <c r="AB35" i="32"/>
  <c r="O35" i="32"/>
  <c r="N35" i="32"/>
  <c r="M35" i="32"/>
  <c r="L35" i="32"/>
  <c r="K35" i="32"/>
  <c r="J35" i="32"/>
  <c r="Z33" i="32"/>
  <c r="Y33" i="32"/>
  <c r="X33" i="32"/>
  <c r="X37" i="32" s="1"/>
  <c r="V33" i="32"/>
  <c r="AG32" i="32"/>
  <c r="AF32" i="32"/>
  <c r="AF36" i="32" s="1"/>
  <c r="AE32" i="32"/>
  <c r="AC32" i="32"/>
  <c r="AB32" i="32"/>
  <c r="AB36" i="32" s="1"/>
  <c r="AA32" i="32"/>
  <c r="Y32" i="32"/>
  <c r="X32" i="32"/>
  <c r="X36" i="32" s="1"/>
  <c r="W32" i="32"/>
  <c r="L32" i="32"/>
  <c r="AG31" i="32"/>
  <c r="AF31" i="32"/>
  <c r="AD31" i="32"/>
  <c r="AC31" i="32"/>
  <c r="AB31" i="32"/>
  <c r="Z31" i="32"/>
  <c r="Y31" i="32"/>
  <c r="X31" i="32"/>
  <c r="V31" i="32"/>
  <c r="C2" i="32"/>
  <c r="G80" i="32" l="1"/>
  <c r="AC36" i="32"/>
  <c r="AR38" i="32"/>
  <c r="AP38" i="32"/>
  <c r="AX38" i="32"/>
  <c r="H80" i="32"/>
  <c r="L80" i="32"/>
  <c r="E88" i="32"/>
  <c r="E32" i="32" s="1"/>
  <c r="I88" i="32"/>
  <c r="I32" i="32" s="1"/>
  <c r="M88" i="32"/>
  <c r="M32" i="32" s="1"/>
  <c r="G93" i="32"/>
  <c r="K80" i="32"/>
  <c r="Y36" i="32"/>
  <c r="AE31" i="32"/>
  <c r="AE36" i="32" s="1"/>
  <c r="V32" i="32"/>
  <c r="V36" i="32" s="1"/>
  <c r="AD32" i="32"/>
  <c r="AD36" i="32" s="1"/>
  <c r="G77" i="32"/>
  <c r="K77" i="32"/>
  <c r="O77" i="32"/>
  <c r="E77" i="32"/>
  <c r="I77" i="32"/>
  <c r="Q77" i="32" s="1"/>
  <c r="AF8" i="32" s="1"/>
  <c r="M77" i="32"/>
  <c r="M79" i="32"/>
  <c r="F88" i="32"/>
  <c r="F32" i="32" s="1"/>
  <c r="J88" i="32"/>
  <c r="J32" i="32" s="1"/>
  <c r="N88" i="32"/>
  <c r="N32" i="32" s="1"/>
  <c r="J93" i="32"/>
  <c r="X34" i="32"/>
  <c r="H88" i="32"/>
  <c r="H32" i="32" s="1"/>
  <c r="AG36" i="32"/>
  <c r="W34" i="32"/>
  <c r="AA34" i="32"/>
  <c r="W33" i="32"/>
  <c r="AA33" i="32"/>
  <c r="H77" i="32"/>
  <c r="L77" i="32"/>
  <c r="H79" i="32"/>
  <c r="L79" i="32"/>
  <c r="F77" i="32"/>
  <c r="J77" i="32"/>
  <c r="N77" i="32"/>
  <c r="F80" i="32"/>
  <c r="J80" i="32"/>
  <c r="N80" i="32"/>
  <c r="G87" i="32"/>
  <c r="K87" i="32"/>
  <c r="O87" i="32"/>
  <c r="M92" i="32"/>
  <c r="K93" i="32"/>
  <c r="O80" i="32"/>
  <c r="N93" i="32"/>
  <c r="AE132" i="33"/>
  <c r="AF133" i="33" s="1"/>
  <c r="BF256" i="33" s="1"/>
  <c r="AG262" i="33" s="1"/>
  <c r="AI262" i="33" s="1"/>
  <c r="AR278" i="33" s="1"/>
  <c r="AT279" i="33" s="1"/>
  <c r="M4" i="35"/>
  <c r="I47" i="35"/>
  <c r="I48" i="35" s="1"/>
  <c r="N487" i="33"/>
  <c r="BZ435" i="33"/>
  <c r="AV490" i="33"/>
  <c r="AM487" i="33"/>
  <c r="Z487" i="33"/>
  <c r="AV545" i="33"/>
  <c r="AM542" i="33"/>
  <c r="Z542" i="33"/>
  <c r="N542" i="33"/>
  <c r="BZ507" i="33"/>
  <c r="AM439" i="33"/>
  <c r="AV442" i="33"/>
  <c r="Z439" i="33"/>
  <c r="N439" i="33"/>
  <c r="BZ430" i="33"/>
  <c r="BZ432" i="33"/>
  <c r="AV460" i="33"/>
  <c r="AM457" i="33"/>
  <c r="Z457" i="33"/>
  <c r="N457" i="33"/>
  <c r="N469" i="33"/>
  <c r="BZ433" i="33"/>
  <c r="AV472" i="33"/>
  <c r="AM469" i="33"/>
  <c r="AV526" i="33"/>
  <c r="AM523" i="33"/>
  <c r="Z523" i="33"/>
  <c r="N523" i="33"/>
  <c r="BZ505" i="33"/>
  <c r="N589" i="33"/>
  <c r="BZ512" i="33"/>
  <c r="AV592" i="33"/>
  <c r="AM589" i="33"/>
  <c r="Z589" i="33"/>
  <c r="AV451" i="33"/>
  <c r="AM448" i="33"/>
  <c r="BZ431" i="33"/>
  <c r="Z448" i="33"/>
  <c r="N448" i="33"/>
  <c r="BY428" i="33"/>
  <c r="AM514" i="33"/>
  <c r="BZ504" i="33"/>
  <c r="AV517" i="33"/>
  <c r="Z514" i="33"/>
  <c r="N514" i="33"/>
  <c r="N570" i="33"/>
  <c r="BZ510" i="33"/>
  <c r="AV573" i="33"/>
  <c r="AM570" i="33"/>
  <c r="Z570" i="33"/>
  <c r="Y68" i="32"/>
  <c r="Y34" i="32"/>
  <c r="Y35" i="32" s="1"/>
  <c r="Y37" i="32"/>
  <c r="G73" i="32"/>
  <c r="G31" i="32" s="1"/>
  <c r="K73" i="32"/>
  <c r="K31" i="32" s="1"/>
  <c r="O73" i="32"/>
  <c r="O31" i="32" s="1"/>
  <c r="E79" i="32"/>
  <c r="I79" i="32"/>
  <c r="Q79" i="32" s="1"/>
  <c r="Q88" i="32"/>
  <c r="F8" i="32" s="1"/>
  <c r="W68" i="32"/>
  <c r="AA68" i="32"/>
  <c r="V34" i="32"/>
  <c r="V35" i="32" s="1"/>
  <c r="Z34" i="32"/>
  <c r="Z35" i="32" s="1"/>
  <c r="W35" i="32"/>
  <c r="AA35" i="32"/>
  <c r="V37" i="32"/>
  <c r="Z37" i="32"/>
  <c r="V68" i="32"/>
  <c r="G85" i="32"/>
  <c r="Y38" i="32" s="1"/>
  <c r="AQ37" i="32" s="1"/>
  <c r="AQ38" i="32" s="1"/>
  <c r="K85" i="32"/>
  <c r="AC38" i="32" s="1"/>
  <c r="AU37" i="32" s="1"/>
  <c r="AU38" i="32" s="1"/>
  <c r="O85" i="32"/>
  <c r="AG38" i="32" s="1"/>
  <c r="AY37" i="32" s="1"/>
  <c r="AY38" i="32" s="1"/>
  <c r="X68" i="32"/>
  <c r="X35" i="32"/>
  <c r="W37" i="32"/>
  <c r="AA37" i="32"/>
  <c r="Z68" i="32"/>
  <c r="E87" i="32"/>
  <c r="E73" i="32"/>
  <c r="E31" i="32" s="1"/>
  <c r="E36" i="32" s="1"/>
  <c r="Q72" i="32"/>
  <c r="V8" i="32" s="1"/>
  <c r="I87" i="32"/>
  <c r="Q87" i="32" s="1"/>
  <c r="I73" i="32"/>
  <c r="I89" i="32" s="1"/>
  <c r="Q89" i="32" s="1"/>
  <c r="G81" i="32"/>
  <c r="E105" i="32"/>
  <c r="F105" i="32" s="1"/>
  <c r="G105" i="32" s="1"/>
  <c r="H105" i="32" s="1"/>
  <c r="I105" i="32" s="1"/>
  <c r="P71" i="32"/>
  <c r="D73" i="32"/>
  <c r="D31" i="32" s="1"/>
  <c r="H73" i="32"/>
  <c r="H31" i="32" s="1"/>
  <c r="H36" i="32" s="1"/>
  <c r="L73" i="32"/>
  <c r="L31" i="32" s="1"/>
  <c r="L36" i="32" s="1"/>
  <c r="E110" i="32"/>
  <c r="D111" i="32"/>
  <c r="P76" i="32"/>
  <c r="D114" i="32"/>
  <c r="D113" i="32"/>
  <c r="E112" i="32"/>
  <c r="F79" i="32"/>
  <c r="J79" i="32"/>
  <c r="N79" i="32"/>
  <c r="D80" i="32"/>
  <c r="D81" i="32" s="1"/>
  <c r="D85" i="32"/>
  <c r="V38" i="32" s="1"/>
  <c r="AN37" i="32" s="1"/>
  <c r="AN38" i="32" s="1"/>
  <c r="D87" i="32"/>
  <c r="H87" i="32"/>
  <c r="L87" i="32"/>
  <c r="P92" i="32"/>
  <c r="Q71" i="32"/>
  <c r="M73" i="32"/>
  <c r="M31" i="32" s="1"/>
  <c r="M36" i="32" s="1"/>
  <c r="Q76" i="32"/>
  <c r="Q78" i="32"/>
  <c r="G79" i="32"/>
  <c r="K79" i="32"/>
  <c r="O79" i="32"/>
  <c r="E80" i="32"/>
  <c r="E81" i="32" s="1"/>
  <c r="I80" i="32"/>
  <c r="M80" i="32"/>
  <c r="M81" i="32" s="1"/>
  <c r="G88" i="32"/>
  <c r="K88" i="32"/>
  <c r="O88" i="32"/>
  <c r="Q92" i="32"/>
  <c r="G98" i="32"/>
  <c r="G33" i="32" s="1"/>
  <c r="G96" i="32"/>
  <c r="G97" i="32"/>
  <c r="K133" i="32"/>
  <c r="K128" i="32"/>
  <c r="K100" i="32"/>
  <c r="K98" i="32"/>
  <c r="K96" i="32"/>
  <c r="K134" i="32"/>
  <c r="K131" i="32"/>
  <c r="K126" i="32"/>
  <c r="K132" i="32"/>
  <c r="K129" i="32"/>
  <c r="AC60" i="32" s="1"/>
  <c r="K99" i="32"/>
  <c r="K97" i="32"/>
  <c r="K130" i="32"/>
  <c r="K127" i="32"/>
  <c r="D107" i="32"/>
  <c r="D58" i="32" s="1"/>
  <c r="E106" i="32"/>
  <c r="P72" i="32"/>
  <c r="F73" i="32"/>
  <c r="F31" i="32" s="1"/>
  <c r="F36" i="32" s="1"/>
  <c r="J73" i="32"/>
  <c r="J31" i="32" s="1"/>
  <c r="J36" i="32" s="1"/>
  <c r="N73" i="32"/>
  <c r="N31" i="32" s="1"/>
  <c r="N36" i="32" s="1"/>
  <c r="D77" i="32"/>
  <c r="D79" i="32"/>
  <c r="D119" i="32"/>
  <c r="V65" i="32" s="1"/>
  <c r="E118" i="32"/>
  <c r="P84" i="32"/>
  <c r="P85" i="32" s="1"/>
  <c r="AH38" i="32" s="1"/>
  <c r="D121" i="32"/>
  <c r="D122" i="32"/>
  <c r="E120" i="32"/>
  <c r="P86" i="32"/>
  <c r="D88" i="32"/>
  <c r="F94" i="32"/>
  <c r="D93" i="32"/>
  <c r="D94" i="32" s="1"/>
  <c r="H93" i="32"/>
  <c r="H94" i="32" s="1"/>
  <c r="L93" i="32"/>
  <c r="E94" i="32"/>
  <c r="Q86" i="32"/>
  <c r="X8" i="32" s="1"/>
  <c r="G94" i="32"/>
  <c r="O94" i="32"/>
  <c r="P93" i="32"/>
  <c r="P94" i="32"/>
  <c r="I93" i="32"/>
  <c r="Q93" i="32" s="1"/>
  <c r="AH8" i="32" s="1"/>
  <c r="J133" i="32"/>
  <c r="J131" i="32"/>
  <c r="J129" i="32"/>
  <c r="AB60" i="32" s="1"/>
  <c r="J127" i="32"/>
  <c r="N133" i="32"/>
  <c r="N131" i="32"/>
  <c r="N129" i="32"/>
  <c r="AF60" i="32" s="1"/>
  <c r="N127" i="32"/>
  <c r="N134" i="32"/>
  <c r="D96" i="32"/>
  <c r="H96" i="32"/>
  <c r="L96" i="32"/>
  <c r="P96" i="32"/>
  <c r="F97" i="32"/>
  <c r="J97" i="32"/>
  <c r="N97" i="32"/>
  <c r="D98" i="32"/>
  <c r="D33" i="32" s="1"/>
  <c r="H98" i="32"/>
  <c r="H33" i="32" s="1"/>
  <c r="L98" i="32"/>
  <c r="J99" i="32"/>
  <c r="N99" i="32"/>
  <c r="D100" i="32"/>
  <c r="L100" i="32"/>
  <c r="N126" i="32"/>
  <c r="M128" i="32"/>
  <c r="D129" i="32"/>
  <c r="V60" i="32" s="1"/>
  <c r="O129" i="32"/>
  <c r="M131" i="32"/>
  <c r="J132" i="32"/>
  <c r="O132" i="32"/>
  <c r="P132" i="32" s="1"/>
  <c r="P60" i="32" s="1"/>
  <c r="L133" i="32"/>
  <c r="E96" i="32"/>
  <c r="I96" i="32"/>
  <c r="Q96" i="32" s="1"/>
  <c r="M96" i="32"/>
  <c r="O97" i="32"/>
  <c r="E98" i="32"/>
  <c r="E33" i="32" s="1"/>
  <c r="I98" i="32"/>
  <c r="M98" i="32"/>
  <c r="O99" i="32"/>
  <c r="E100" i="32"/>
  <c r="I100" i="32"/>
  <c r="Q100" i="32" s="1"/>
  <c r="M100" i="32"/>
  <c r="J126" i="32"/>
  <c r="O126" i="32"/>
  <c r="P126" i="32" s="1"/>
  <c r="N128" i="32"/>
  <c r="M130" i="32"/>
  <c r="O131" i="32"/>
  <c r="P131" i="32" s="1"/>
  <c r="M133" i="32"/>
  <c r="J134" i="32"/>
  <c r="D126" i="32"/>
  <c r="E126" i="32" s="1"/>
  <c r="L134" i="32"/>
  <c r="L132" i="32"/>
  <c r="L130" i="32"/>
  <c r="L128" i="32"/>
  <c r="L126" i="32"/>
  <c r="P95" i="32"/>
  <c r="F96" i="32"/>
  <c r="J96" i="32"/>
  <c r="N96" i="32"/>
  <c r="D97" i="32"/>
  <c r="H97" i="32"/>
  <c r="L97" i="32"/>
  <c r="P97" i="32"/>
  <c r="F98" i="32"/>
  <c r="F33" i="32" s="1"/>
  <c r="J98" i="32"/>
  <c r="N98" i="32"/>
  <c r="D99" i="32"/>
  <c r="L99" i="32"/>
  <c r="J100" i="32"/>
  <c r="N100" i="32"/>
  <c r="M127" i="32"/>
  <c r="J128" i="32"/>
  <c r="O128" i="32"/>
  <c r="P128" i="32" s="1"/>
  <c r="L129" i="32"/>
  <c r="AD60" i="32" s="1"/>
  <c r="N130" i="32"/>
  <c r="M132" i="32"/>
  <c r="O133" i="32"/>
  <c r="P133" i="32" s="1"/>
  <c r="Q95" i="32"/>
  <c r="Z8" i="32" s="1"/>
  <c r="O96" i="32"/>
  <c r="E97" i="32"/>
  <c r="I97" i="32"/>
  <c r="Q97" i="32" s="1"/>
  <c r="M97" i="32"/>
  <c r="O98" i="32"/>
  <c r="E99" i="32"/>
  <c r="M99" i="32"/>
  <c r="O100" i="32"/>
  <c r="M126" i="32"/>
  <c r="D127" i="32"/>
  <c r="D128" i="32" s="1"/>
  <c r="O127" i="32"/>
  <c r="P127" i="32" s="1"/>
  <c r="M129" i="32"/>
  <c r="AE60" i="32" s="1"/>
  <c r="J130" i="32"/>
  <c r="O130" i="32"/>
  <c r="P130" i="32" s="1"/>
  <c r="L131" i="32"/>
  <c r="N132" i="32"/>
  <c r="Y14" i="19"/>
  <c r="Y15" i="19" s="1"/>
  <c r="Y16" i="19" s="1"/>
  <c r="J10" i="19"/>
  <c r="Y9" i="19" s="1"/>
  <c r="AA16" i="19"/>
  <c r="W16" i="19"/>
  <c r="H10" i="19"/>
  <c r="W9" i="19" s="1"/>
  <c r="E127" i="32" l="1"/>
  <c r="F126" i="32"/>
  <c r="G126" i="32" s="1"/>
  <c r="M93" i="32"/>
  <c r="M94" i="32"/>
  <c r="H89" i="32"/>
  <c r="H81" i="32"/>
  <c r="K81" i="32"/>
  <c r="M89" i="32"/>
  <c r="F100" i="32"/>
  <c r="D132" i="32"/>
  <c r="D60" i="32" s="1"/>
  <c r="E89" i="32"/>
  <c r="AG256" i="33"/>
  <c r="AI256" i="33" s="1"/>
  <c r="AR273" i="33" s="1"/>
  <c r="AT274" i="33" s="1"/>
  <c r="BL274" i="33" s="1"/>
  <c r="AE135" i="33"/>
  <c r="BL279" i="33"/>
  <c r="AY279" i="33"/>
  <c r="BS279" i="33" s="1"/>
  <c r="G127" i="32"/>
  <c r="H126" i="32"/>
  <c r="V61" i="32"/>
  <c r="V62" i="32" s="1"/>
  <c r="D123" i="32"/>
  <c r="D59" i="32"/>
  <c r="D63" i="32" s="1"/>
  <c r="G37" i="32"/>
  <c r="G89" i="32"/>
  <c r="G32" i="32"/>
  <c r="G36" i="32" s="1"/>
  <c r="D115" i="32"/>
  <c r="L81" i="32"/>
  <c r="J89" i="32"/>
  <c r="D134" i="32"/>
  <c r="E129" i="32"/>
  <c r="E37" i="32"/>
  <c r="E34" i="32"/>
  <c r="E35" i="32" s="1"/>
  <c r="D61" i="32"/>
  <c r="D37" i="32"/>
  <c r="D89" i="32"/>
  <c r="D32" i="32"/>
  <c r="D36" i="32" s="1"/>
  <c r="AC62" i="32"/>
  <c r="AC61" i="32"/>
  <c r="G100" i="32"/>
  <c r="P77" i="32"/>
  <c r="L89" i="32"/>
  <c r="I94" i="32"/>
  <c r="Q94" i="32" s="1"/>
  <c r="N81" i="32"/>
  <c r="F89" i="32"/>
  <c r="V69" i="32"/>
  <c r="Q105" i="32"/>
  <c r="J105" i="32"/>
  <c r="K105" i="32" s="1"/>
  <c r="L105" i="32" s="1"/>
  <c r="M105" i="32" s="1"/>
  <c r="N105" i="32" s="1"/>
  <c r="O105" i="32" s="1"/>
  <c r="P105" i="32" s="1"/>
  <c r="AE61" i="32"/>
  <c r="AE62" i="32"/>
  <c r="AB8" i="32"/>
  <c r="AD8" i="32" s="1"/>
  <c r="D133" i="32"/>
  <c r="H99" i="32"/>
  <c r="F37" i="32"/>
  <c r="F34" i="32"/>
  <c r="F35" i="32" s="1"/>
  <c r="P98" i="32"/>
  <c r="P33" i="32" s="1"/>
  <c r="AH33" i="32"/>
  <c r="P129" i="32"/>
  <c r="AG60" i="32"/>
  <c r="H100" i="32"/>
  <c r="F99" i="32"/>
  <c r="F127" i="32"/>
  <c r="P88" i="32"/>
  <c r="P87" i="32"/>
  <c r="AH32" i="32"/>
  <c r="P79" i="32"/>
  <c r="P73" i="32"/>
  <c r="P31" i="32" s="1"/>
  <c r="AH31" i="32"/>
  <c r="G99" i="32"/>
  <c r="O89" i="32"/>
  <c r="O32" i="32"/>
  <c r="O36" i="32" s="1"/>
  <c r="I81" i="32"/>
  <c r="Q81" i="32" s="1"/>
  <c r="Q80" i="32"/>
  <c r="E113" i="32"/>
  <c r="E114" i="32"/>
  <c r="F112" i="32"/>
  <c r="Q73" i="32"/>
  <c r="D8" i="32" s="1"/>
  <c r="I31" i="32"/>
  <c r="I36" i="32" s="1"/>
  <c r="Q36" i="32" s="1"/>
  <c r="J81" i="32"/>
  <c r="V64" i="32"/>
  <c r="D62" i="32"/>
  <c r="D64" i="32"/>
  <c r="Q98" i="32"/>
  <c r="H8" i="32" s="1"/>
  <c r="I33" i="32"/>
  <c r="H37" i="32"/>
  <c r="H34" i="32"/>
  <c r="H35" i="32" s="1"/>
  <c r="AH68" i="32"/>
  <c r="I99" i="32"/>
  <c r="Q99" i="32" s="1"/>
  <c r="AD61" i="32"/>
  <c r="AD62" i="32"/>
  <c r="D130" i="32"/>
  <c r="AF61" i="32"/>
  <c r="AF62" i="32"/>
  <c r="AB61" i="32"/>
  <c r="AB62" i="32"/>
  <c r="D131" i="32"/>
  <c r="F120" i="32"/>
  <c r="E122" i="32"/>
  <c r="E121" i="32"/>
  <c r="W59" i="32"/>
  <c r="F118" i="32"/>
  <c r="E119" i="32"/>
  <c r="W65" i="32" s="1"/>
  <c r="F106" i="32"/>
  <c r="E107" i="32"/>
  <c r="E58" i="32" s="1"/>
  <c r="W58" i="32"/>
  <c r="K89" i="32"/>
  <c r="K32" i="32"/>
  <c r="K36" i="32" s="1"/>
  <c r="E111" i="32"/>
  <c r="E128" i="32" s="1"/>
  <c r="F110" i="32"/>
  <c r="O81" i="32"/>
  <c r="F81" i="32"/>
  <c r="N89" i="32"/>
  <c r="P80" i="32"/>
  <c r="P81" i="32" s="1"/>
  <c r="W17" i="19"/>
  <c r="Y17" i="19"/>
  <c r="D34" i="32" l="1"/>
  <c r="D35" i="32" s="1"/>
  <c r="AY274" i="33"/>
  <c r="BS274" i="33" s="1"/>
  <c r="E123" i="32"/>
  <c r="E59" i="32"/>
  <c r="E63" i="32" s="1"/>
  <c r="F111" i="32"/>
  <c r="G110" i="32"/>
  <c r="G118" i="32"/>
  <c r="F119" i="32"/>
  <c r="X65" i="32" s="1"/>
  <c r="F122" i="32"/>
  <c r="G120" i="32"/>
  <c r="F121" i="32"/>
  <c r="X59" i="32"/>
  <c r="J8" i="32"/>
  <c r="L8" i="32" s="1"/>
  <c r="E115" i="32"/>
  <c r="P89" i="32"/>
  <c r="AG62" i="32"/>
  <c r="AG61" i="32"/>
  <c r="AH61" i="32" s="1"/>
  <c r="AH62" i="32"/>
  <c r="AH60" i="32"/>
  <c r="AH64" i="32" s="1"/>
  <c r="P100" i="32"/>
  <c r="I35" i="32"/>
  <c r="I37" i="32"/>
  <c r="Q37" i="32" s="1"/>
  <c r="I34" i="32"/>
  <c r="F113" i="32"/>
  <c r="F114" i="32"/>
  <c r="G112" i="32"/>
  <c r="W63" i="32"/>
  <c r="F128" i="32"/>
  <c r="P99" i="32"/>
  <c r="W60" i="32"/>
  <c r="W69" i="32" s="1"/>
  <c r="F129" i="32"/>
  <c r="E132" i="32"/>
  <c r="E131" i="32"/>
  <c r="E130" i="32"/>
  <c r="G34" i="32"/>
  <c r="G35" i="32" s="1"/>
  <c r="H127" i="32"/>
  <c r="I126" i="32"/>
  <c r="G106" i="32"/>
  <c r="F107" i="32"/>
  <c r="F58" i="32" s="1"/>
  <c r="X58" i="32"/>
  <c r="AH36" i="32"/>
  <c r="AH34" i="32"/>
  <c r="G121" i="32" l="1"/>
  <c r="G122" i="32"/>
  <c r="H120" i="32"/>
  <c r="Y59" i="32"/>
  <c r="H110" i="32"/>
  <c r="G111" i="32"/>
  <c r="G128" i="32" s="1"/>
  <c r="H106" i="32"/>
  <c r="G107" i="32"/>
  <c r="G58" i="32" s="1"/>
  <c r="Y58" i="32"/>
  <c r="W61" i="32"/>
  <c r="W62" i="32" s="1"/>
  <c r="W64" i="32"/>
  <c r="F123" i="32"/>
  <c r="F59" i="32"/>
  <c r="F63" i="32" s="1"/>
  <c r="X60" i="32"/>
  <c r="G129" i="32"/>
  <c r="F130" i="32"/>
  <c r="F132" i="32"/>
  <c r="F131" i="32"/>
  <c r="H112" i="32"/>
  <c r="G114" i="32"/>
  <c r="G115" i="32" s="1"/>
  <c r="G113" i="32"/>
  <c r="X63" i="32"/>
  <c r="X69" i="32"/>
  <c r="Q126" i="32"/>
  <c r="I127" i="32"/>
  <c r="E60" i="32"/>
  <c r="E133" i="32"/>
  <c r="E134" i="32"/>
  <c r="F115" i="32"/>
  <c r="H118" i="32"/>
  <c r="G119" i="32"/>
  <c r="Y65" i="32" s="1"/>
  <c r="Q127" i="32" l="1"/>
  <c r="AH9" i="32" s="1"/>
  <c r="F60" i="32"/>
  <c r="F134" i="32"/>
  <c r="F133" i="32"/>
  <c r="G123" i="32"/>
  <c r="G59" i="32"/>
  <c r="G63" i="32" s="1"/>
  <c r="I110" i="32"/>
  <c r="H111" i="32"/>
  <c r="H128" i="32" s="1"/>
  <c r="H119" i="32"/>
  <c r="Z65" i="32" s="1"/>
  <c r="I118" i="32"/>
  <c r="E64" i="32"/>
  <c r="E61" i="32"/>
  <c r="E62" i="32" s="1"/>
  <c r="H114" i="32"/>
  <c r="I112" i="32"/>
  <c r="H113" i="32"/>
  <c r="Y60" i="32"/>
  <c r="G131" i="32"/>
  <c r="H129" i="32"/>
  <c r="G132" i="32"/>
  <c r="G130" i="32"/>
  <c r="Y63" i="32"/>
  <c r="X61" i="32"/>
  <c r="X62" i="32"/>
  <c r="X64" i="32"/>
  <c r="H107" i="32"/>
  <c r="H58" i="32" s="1"/>
  <c r="I106" i="32"/>
  <c r="Z58" i="32"/>
  <c r="H121" i="32"/>
  <c r="H122" i="32"/>
  <c r="I120" i="32"/>
  <c r="Z59" i="32"/>
  <c r="Z63" i="32" l="1"/>
  <c r="Y61" i="32"/>
  <c r="Y62" i="32" s="1"/>
  <c r="Y64" i="32"/>
  <c r="J120" i="32"/>
  <c r="I121" i="32"/>
  <c r="Q121" i="32" s="1"/>
  <c r="Q120" i="32"/>
  <c r="X9" i="32" s="1"/>
  <c r="I122" i="32"/>
  <c r="AA59" i="32"/>
  <c r="J106" i="32"/>
  <c r="I107" i="32"/>
  <c r="Q106" i="32"/>
  <c r="V9" i="32" s="1"/>
  <c r="AA58" i="32"/>
  <c r="G60" i="32"/>
  <c r="G133" i="32"/>
  <c r="G134" i="32"/>
  <c r="H123" i="32"/>
  <c r="H59" i="32"/>
  <c r="H63" i="32" s="1"/>
  <c r="Y69" i="32"/>
  <c r="Z60" i="32"/>
  <c r="Z69" i="32" s="1"/>
  <c r="I129" i="32"/>
  <c r="H132" i="32"/>
  <c r="H131" i="32"/>
  <c r="H130" i="32"/>
  <c r="I113" i="32"/>
  <c r="Q113" i="32" s="1"/>
  <c r="Q112" i="32"/>
  <c r="I114" i="32"/>
  <c r="J112" i="32"/>
  <c r="J110" i="32"/>
  <c r="I111" i="32"/>
  <c r="Q110" i="32"/>
  <c r="H115" i="32"/>
  <c r="J118" i="32"/>
  <c r="I119" i="32"/>
  <c r="Q118" i="32"/>
  <c r="F64" i="32"/>
  <c r="F61" i="32"/>
  <c r="F62" i="32" s="1"/>
  <c r="Q107" i="32" l="1"/>
  <c r="D9" i="32" s="1"/>
  <c r="I58" i="32"/>
  <c r="H60" i="32"/>
  <c r="H133" i="32"/>
  <c r="H134" i="32"/>
  <c r="G64" i="32"/>
  <c r="G61" i="32"/>
  <c r="G62" i="32" s="1"/>
  <c r="J107" i="32"/>
  <c r="J58" i="32" s="1"/>
  <c r="K106" i="32"/>
  <c r="AB58" i="32"/>
  <c r="Q119" i="32"/>
  <c r="AA65" i="32"/>
  <c r="Q111" i="32"/>
  <c r="AF9" i="32" s="1"/>
  <c r="I128" i="32"/>
  <c r="Q128" i="32" s="1"/>
  <c r="J119" i="32"/>
  <c r="AB65" i="32" s="1"/>
  <c r="K118" i="32"/>
  <c r="J111" i="32"/>
  <c r="K110" i="32"/>
  <c r="Q129" i="32"/>
  <c r="Z9" i="32" s="1"/>
  <c r="AA60" i="32"/>
  <c r="I131" i="32"/>
  <c r="Q131" i="32" s="1"/>
  <c r="I132" i="32"/>
  <c r="I130" i="32"/>
  <c r="Q130" i="32" s="1"/>
  <c r="AA63" i="32"/>
  <c r="AA69" i="32"/>
  <c r="J122" i="32"/>
  <c r="K120" i="32"/>
  <c r="J121" i="32"/>
  <c r="AB59" i="32"/>
  <c r="AB63" i="32" s="1"/>
  <c r="I115" i="32"/>
  <c r="Q115" i="32" s="1"/>
  <c r="Q114" i="32"/>
  <c r="J113" i="32"/>
  <c r="J114" i="32"/>
  <c r="J115" i="32" s="1"/>
  <c r="K112" i="32"/>
  <c r="Z61" i="32"/>
  <c r="Z62" i="32" s="1"/>
  <c r="Z64" i="32"/>
  <c r="I123" i="32"/>
  <c r="Q123" i="32" s="1"/>
  <c r="Q122" i="32"/>
  <c r="F9" i="32" s="1"/>
  <c r="I59" i="32"/>
  <c r="I63" i="32" s="1"/>
  <c r="Q63" i="32" s="1"/>
  <c r="AB9" i="32" l="1"/>
  <c r="AD9" i="32" s="1"/>
  <c r="L112" i="32"/>
  <c r="K113" i="32"/>
  <c r="K114" i="32"/>
  <c r="J123" i="32"/>
  <c r="J59" i="32"/>
  <c r="J63" i="32" s="1"/>
  <c r="Q132" i="32"/>
  <c r="H9" i="32" s="1"/>
  <c r="I60" i="32"/>
  <c r="I134" i="32"/>
  <c r="Q134" i="32" s="1"/>
  <c r="I133" i="32"/>
  <c r="Q133" i="32" s="1"/>
  <c r="L110" i="32"/>
  <c r="K111" i="32"/>
  <c r="H64" i="32"/>
  <c r="H61" i="32"/>
  <c r="H62" i="32" s="1"/>
  <c r="L106" i="32"/>
  <c r="K107" i="32"/>
  <c r="K58" i="32" s="1"/>
  <c r="AC58" i="32"/>
  <c r="K122" i="32"/>
  <c r="L120" i="32"/>
  <c r="K121" i="32"/>
  <c r="AC59" i="32"/>
  <c r="AC63" i="32" s="1"/>
  <c r="AA61" i="32"/>
  <c r="AA62" i="32" s="1"/>
  <c r="AA64" i="32"/>
  <c r="L118" i="32"/>
  <c r="K119" i="32"/>
  <c r="AC65" i="32" s="1"/>
  <c r="K123" i="32" l="1"/>
  <c r="K59" i="32"/>
  <c r="K63" i="32" s="1"/>
  <c r="J9" i="32"/>
  <c r="L9" i="32" s="1"/>
  <c r="L119" i="32"/>
  <c r="AD65" i="32" s="1"/>
  <c r="M118" i="32"/>
  <c r="L114" i="32"/>
  <c r="M112" i="32"/>
  <c r="L113" i="32"/>
  <c r="L111" i="32"/>
  <c r="M110" i="32"/>
  <c r="L121" i="32"/>
  <c r="L122" i="32"/>
  <c r="M120" i="32"/>
  <c r="AD59" i="32"/>
  <c r="L107" i="32"/>
  <c r="L58" i="32" s="1"/>
  <c r="M106" i="32"/>
  <c r="AD58" i="32"/>
  <c r="I64" i="32"/>
  <c r="Q64" i="32" s="1"/>
  <c r="I62" i="32"/>
  <c r="I61" i="32"/>
  <c r="K115" i="32"/>
  <c r="AD63" i="32" l="1"/>
  <c r="N110" i="32"/>
  <c r="M111" i="32"/>
  <c r="L115" i="32"/>
  <c r="N120" i="32"/>
  <c r="M121" i="32"/>
  <c r="M122" i="32"/>
  <c r="AE59" i="32"/>
  <c r="N118" i="32"/>
  <c r="M119" i="32"/>
  <c r="AE65" i="32" s="1"/>
  <c r="M114" i="32"/>
  <c r="M115" i="32" s="1"/>
  <c r="N112" i="32"/>
  <c r="M113" i="32"/>
  <c r="N106" i="32"/>
  <c r="M107" i="32"/>
  <c r="M58" i="32" s="1"/>
  <c r="AE58" i="32"/>
  <c r="L123" i="32"/>
  <c r="L59" i="32"/>
  <c r="L63" i="32" s="1"/>
  <c r="N119" i="32" l="1"/>
  <c r="AF65" i="32" s="1"/>
  <c r="O118" i="32"/>
  <c r="N122" i="32"/>
  <c r="N121" i="32"/>
  <c r="O120" i="32"/>
  <c r="AF59" i="32"/>
  <c r="N113" i="32"/>
  <c r="N114" i="32"/>
  <c r="O112" i="32"/>
  <c r="AE63" i="32"/>
  <c r="M123" i="32"/>
  <c r="M59" i="32"/>
  <c r="M63" i="32" s="1"/>
  <c r="N107" i="32"/>
  <c r="N58" i="32" s="1"/>
  <c r="O106" i="32"/>
  <c r="AF58" i="32"/>
  <c r="N111" i="32"/>
  <c r="O110" i="32"/>
  <c r="N115" i="32" l="1"/>
  <c r="AF63" i="32"/>
  <c r="N123" i="32"/>
  <c r="N59" i="32"/>
  <c r="N63" i="32" s="1"/>
  <c r="O107" i="32"/>
  <c r="O58" i="32" s="1"/>
  <c r="P106" i="32"/>
  <c r="P107" i="32" s="1"/>
  <c r="P58" i="32" s="1"/>
  <c r="AG58" i="32"/>
  <c r="AH58" i="32" s="1"/>
  <c r="O119" i="32"/>
  <c r="AG65" i="32" s="1"/>
  <c r="P118" i="32"/>
  <c r="P119" i="32" s="1"/>
  <c r="AH65" i="32" s="1"/>
  <c r="P110" i="32"/>
  <c r="P111" i="32" s="1"/>
  <c r="O111" i="32"/>
  <c r="P112" i="32"/>
  <c r="O113" i="32"/>
  <c r="O114" i="32"/>
  <c r="O115" i="32" s="1"/>
  <c r="O122" i="32"/>
  <c r="P120" i="32"/>
  <c r="O121" i="32"/>
  <c r="AG59" i="32"/>
  <c r="AG63" i="32" l="1"/>
  <c r="AH59" i="32"/>
  <c r="AH63" i="32" s="1"/>
  <c r="P121" i="32"/>
  <c r="P122" i="32"/>
  <c r="P114" i="32"/>
  <c r="P115" i="32" s="1"/>
  <c r="P113" i="32"/>
  <c r="O123" i="32"/>
  <c r="O59" i="32"/>
  <c r="O63" i="32" s="1"/>
  <c r="P123" i="32" l="1"/>
  <c r="P59" i="32"/>
  <c r="P63" i="32" l="1"/>
  <c r="P32" i="32"/>
  <c r="P36" i="32" s="1"/>
  <c r="CE123" i="33" l="1"/>
  <c r="CF123" i="33" s="1"/>
  <c r="AP676" i="33" l="1"/>
</calcChain>
</file>

<file path=xl/comments1.xml><?xml version="1.0" encoding="utf-8"?>
<comments xmlns="http://schemas.openxmlformats.org/spreadsheetml/2006/main">
  <authors>
    <author>情報システム厚生課</author>
    <author>伊井 章</author>
    <author>Akira Ii</author>
    <author>admin</author>
  </authors>
  <commentList>
    <comment ref="U4" authorId="0" shapeId="0">
      <text>
        <r>
          <rPr>
            <b/>
            <sz val="10"/>
            <color indexed="81"/>
            <rFont val="ＭＳ Ｐゴシック"/>
            <family val="3"/>
            <charset val="128"/>
          </rPr>
          <t>指定通知書に記載された指定番号を（７桁）を記入して下さい。</t>
        </r>
      </text>
    </comment>
    <comment ref="V5" authorId="0" shapeId="0">
      <text>
        <r>
          <rPr>
            <b/>
            <sz val="10"/>
            <color indexed="81"/>
            <rFont val="ＭＳ Ｐゴシック"/>
            <family val="3"/>
            <charset val="128"/>
          </rPr>
          <t xml:space="preserve">指定通知書に記載された工場名・事業場名を
変更している場合は、貴工場を指定した経済
産業局へ連絡して下さい。
</t>
        </r>
      </text>
    </comment>
    <comment ref="V6" authorId="0" shapeId="0">
      <text>
        <r>
          <rPr>
            <b/>
            <sz val="10"/>
            <color indexed="81"/>
            <rFont val="ＭＳ Ｐゴシック"/>
            <family val="3"/>
            <charset val="128"/>
          </rPr>
          <t xml:space="preserve">指定通知書に記載された工場名・事業場名を
変更している場合は、変更前の名称をここに
記入して下さい。
</t>
        </r>
      </text>
    </comment>
    <comment ref="V7" authorId="0" shapeId="0">
      <text>
        <r>
          <rPr>
            <b/>
            <sz val="10"/>
            <color indexed="81"/>
            <rFont val="ＭＳ Ｐゴシック"/>
            <family val="3"/>
            <charset val="128"/>
          </rPr>
          <t>郵便番号を数字7桁で入力して下さい。</t>
        </r>
      </text>
    </comment>
    <comment ref="V8" authorId="0" shapeId="0">
      <text>
        <r>
          <rPr>
            <b/>
            <sz val="10"/>
            <color indexed="81"/>
            <rFont val="ＭＳ Ｐゴシック"/>
            <family val="3"/>
            <charset val="128"/>
          </rPr>
          <t>工場・事業場を移転した場合は
貴工場を指定した経済産業局へ
連絡して下さい。</t>
        </r>
      </text>
    </comment>
    <comment ref="V9" authorId="0" shapeId="0">
      <text>
        <r>
          <rPr>
            <b/>
            <sz val="10"/>
            <color indexed="81"/>
            <rFont val="ＭＳ Ｐゴシック"/>
            <family val="3"/>
            <charset val="128"/>
          </rPr>
          <t>日本標準産業分類の細分類に従い、
分類の名称を記入して下さい。
※下の欄に細分類番号を入力すると、
　事業の名称が自動表示されます。</t>
        </r>
      </text>
    </comment>
    <comment ref="U10" authorId="0" shapeId="0">
      <text>
        <r>
          <rPr>
            <b/>
            <sz val="10"/>
            <color indexed="81"/>
            <rFont val="ＭＳ Ｐゴシック"/>
            <family val="3"/>
            <charset val="128"/>
          </rPr>
          <t>日本標準産業分類の細分類に従い、4桁の番号を記入して下さい。</t>
        </r>
      </text>
    </comment>
    <comment ref="AO10" authorId="1" shapeId="0">
      <text>
        <r>
          <rPr>
            <b/>
            <sz val="9"/>
            <color indexed="81"/>
            <rFont val="ＭＳ Ｐゴシック"/>
            <family val="3"/>
            <charset val="128"/>
          </rPr>
          <t>事業名称を直接入力したために細分類番号から
事業名称が自動表示されなくなった場合は、
このボタンを押すと自動表示されるようになります。</t>
        </r>
      </text>
    </comment>
    <comment ref="B11" authorId="0" shapeId="0">
      <text>
        <r>
          <rPr>
            <b/>
            <sz val="10"/>
            <color indexed="81"/>
            <rFont val="ＭＳ Ｐゴシック"/>
            <family val="3"/>
            <charset val="128"/>
          </rPr>
          <t>選任されているエネルギー管理者（員）の氏名を記入。
複数選任されている場合は、代表者１名の氏名を記入。
未だ選任していない場合は、代行者としてエネルギー管理の責任を
負っている人の氏名を記入。
（例：○○○○代行、（所属部）○○部○○課）、「エネルギー管理士
免状番号又は講習修了番号」の欄には”欠員中”と記入。</t>
        </r>
      </text>
    </comment>
    <comment ref="X12" authorId="0" shapeId="0">
      <text>
        <r>
          <rPr>
            <b/>
            <sz val="10"/>
            <color indexed="81"/>
            <rFont val="ＭＳ Ｐゴシック"/>
            <family val="3"/>
            <charset val="128"/>
          </rPr>
          <t>選任されているエネルギー管理者（員）の氏名を記入。
未だ選任していない場合は、当該定期報告書の作成実務者の
職名・氏名・連絡先を記入し氏名の後ろに"（作成実務者）"と
記入。
「エネルギー管理士免状番号又は講習修了番号」の欄には
”選任中”と記入。</t>
        </r>
      </text>
    </comment>
    <comment ref="B18" authorId="0" shapeId="0">
      <text>
        <r>
          <rPr>
            <b/>
            <sz val="10"/>
            <color indexed="81"/>
            <rFont val="ＭＳ Ｐゴシック"/>
            <family val="3"/>
            <charset val="128"/>
          </rPr>
          <t>選任されているエネルギー管理者（員）の氏名を記入。
複数選任されている場合は、代表者１名の氏名を記入。
未だ選任していない場合は、代行者としてエネルギー管理の責任を
負っている人の氏名を記入。
（例：○○○○代行、（所属部）○○部○○課）、「エネルギー管理士
免状番号又は講習修了番号」の欄には”欠員中”と記入。</t>
        </r>
      </text>
    </comment>
    <comment ref="X19" authorId="0" shapeId="0">
      <text>
        <r>
          <rPr>
            <b/>
            <sz val="10"/>
            <color indexed="81"/>
            <rFont val="ＭＳ Ｐゴシック"/>
            <family val="3"/>
            <charset val="128"/>
          </rPr>
          <t>選任されているエネルギー管理者（員）の氏名を記入。
未だ選任していない場合は、当該定期報告書の作成実務者の
職名・氏名・連絡先を記入し氏名の後ろに"（作成実務者）"と
記入。
「エネルギー管理士免状番号又は講習修了番号」の欄には
”選任中”と記入。</t>
        </r>
      </text>
    </comment>
    <comment ref="B25" authorId="0" shapeId="0">
      <text>
        <r>
          <rPr>
            <b/>
            <sz val="10"/>
            <color indexed="81"/>
            <rFont val="ＭＳ Ｐゴシック"/>
            <family val="3"/>
            <charset val="128"/>
          </rPr>
          <t>選任されているエネルギー管理者（員）の氏名を記入。
複数選任されている場合は、代表者１名の氏名を記入。
未だ選任していない場合は、代行者としてエネルギー管理の責任を
負っている人の氏名を記入。
（例：○○○○代行、（所属部）○○部○○課）、「エネルギー管理士
免状番号又は講習修了番号」の欄には”欠員中”と記入。</t>
        </r>
      </text>
    </comment>
    <comment ref="X26" authorId="0" shapeId="0">
      <text>
        <r>
          <rPr>
            <b/>
            <sz val="10"/>
            <color indexed="81"/>
            <rFont val="ＭＳ Ｐゴシック"/>
            <family val="3"/>
            <charset val="128"/>
          </rPr>
          <t>選任されているエネルギー管理者（員）の氏名を記入。
未だ選任していない場合は、当該定期報告書の作成実務者の
職名・氏名・連絡先を記入し氏名の後ろに"（作成実務者）"と
記入。
「エネルギー管理士免状番号又は講習修了番号」の欄には
”選任中”と記入。</t>
        </r>
      </text>
    </comment>
    <comment ref="B32" authorId="0" shapeId="0">
      <text>
        <r>
          <rPr>
            <b/>
            <sz val="10"/>
            <color indexed="81"/>
            <rFont val="ＭＳ Ｐゴシック"/>
            <family val="3"/>
            <charset val="128"/>
          </rPr>
          <t>選任されているエネルギー管理者（員）の氏名を記入。
複数選任されている場合は、代表者１名の氏名を記入。
未だ選任していない場合は、代行者としてエネルギー管理の責任を
負っている人の氏名を記入。
（例：○○○○代行、（所属部）○○部○○課）、「エネルギー管理士
免状番号又は講習修了番号」の欄には”欠員中”と記入。</t>
        </r>
      </text>
    </comment>
    <comment ref="X33" authorId="0" shapeId="0">
      <text>
        <r>
          <rPr>
            <b/>
            <sz val="10"/>
            <color indexed="81"/>
            <rFont val="ＭＳ Ｐゴシック"/>
            <family val="3"/>
            <charset val="128"/>
          </rPr>
          <t>選任されているエネルギー管理者（員）の氏名を記入。
未だ選任していない場合は、当該定期報告書の作成実務者の
職名・氏名・連絡先を記入し氏名の後ろに"（作成実務者）"と
記入。
「エネルギー管理士免状番号又は講習修了番号」の欄には
”選任中”と記入。</t>
        </r>
      </text>
    </comment>
    <comment ref="B39" authorId="0" shapeId="0">
      <text>
        <r>
          <rPr>
            <b/>
            <sz val="10"/>
            <color indexed="81"/>
            <rFont val="ＭＳ Ｐゴシック"/>
            <family val="3"/>
            <charset val="128"/>
          </rPr>
          <t>選任されているエネルギー管理者（員）の氏名を記入。
複数選任されている場合は、代表者１名の氏名を記入。
未だ選任していない場合は、代行者としてエネルギー管理の責任を
負っている人の氏名を記入。
（例：○○○○代行、（所属部）○○部○○課）、「エネルギー管理士
免状番号又は講習修了番号」の欄には”欠員中”と記入。</t>
        </r>
      </text>
    </comment>
    <comment ref="X40" authorId="0" shapeId="0">
      <text>
        <r>
          <rPr>
            <b/>
            <sz val="10"/>
            <color indexed="81"/>
            <rFont val="ＭＳ Ｐゴシック"/>
            <family val="3"/>
            <charset val="128"/>
          </rPr>
          <t>選任されているエネルギー管理者（員）の氏名を記入。
未だ選任していない場合は、当該定期報告書の作成実務者の
職名・氏名・連絡先を記入し氏名の後ろに"（作成実務者）"と
記入。
「エネルギー管理士免状番号又は講習修了番号」の欄には
”選任中”と記入。</t>
        </r>
      </text>
    </comment>
    <comment ref="B46" authorId="0" shapeId="0">
      <text>
        <r>
          <rPr>
            <b/>
            <sz val="10"/>
            <color indexed="81"/>
            <rFont val="ＭＳ Ｐゴシック"/>
            <family val="3"/>
            <charset val="128"/>
          </rPr>
          <t>選任されているエネルギー管理者（員）の氏名を記入。
複数選任されている場合は、代表者１名の氏名を記入。
未だ選任していない場合は、代行者としてエネルギー管理の責任を
負っている人の氏名を記入。
（例：○○○○代行、（所属部）○○部○○課）、「エネルギー管理士
免状番号又は講習修了番号」の欄には”欠員中”と記入。</t>
        </r>
      </text>
    </comment>
    <comment ref="X47" authorId="0" shapeId="0">
      <text>
        <r>
          <rPr>
            <b/>
            <sz val="10"/>
            <color indexed="81"/>
            <rFont val="ＭＳ Ｐゴシック"/>
            <family val="3"/>
            <charset val="128"/>
          </rPr>
          <t>選任されているエネルギー管理者（員）の氏名を記入。
未だ選任していない場合は、当該定期報告書の作成実務者の
職名・氏名・連絡先を記入し氏名の後ろに"（作成実務者）"と
記入。
「エネルギー管理士免状番号又は講習修了番号」の欄には
”選任中”と記入。</t>
        </r>
      </text>
    </comment>
    <comment ref="B53" authorId="0" shapeId="0">
      <text>
        <r>
          <rPr>
            <b/>
            <sz val="10"/>
            <color indexed="81"/>
            <rFont val="ＭＳ Ｐゴシック"/>
            <family val="3"/>
            <charset val="128"/>
          </rPr>
          <t>選任されているエネルギー管理者（員）の氏名を記入。
複数選任されている場合は、代表者１名の氏名を記入。
未だ選任していない場合は、代行者としてエネルギー管理の責任を
負っている人の氏名を記入。
（例：○○○○代行、（所属部）○○部○○課）、「エネルギー管理士
免状番号又は講習修了番号」の欄には”欠員中”と記入。</t>
        </r>
      </text>
    </comment>
    <comment ref="X54" authorId="0" shapeId="0">
      <text>
        <r>
          <rPr>
            <b/>
            <sz val="10"/>
            <color indexed="81"/>
            <rFont val="ＭＳ Ｐゴシック"/>
            <family val="3"/>
            <charset val="128"/>
          </rPr>
          <t>選任されているエネルギー管理者（員）の氏名を記入。
未だ選任していない場合は、当該定期報告書の作成実務者の
職名・氏名・連絡先を記入し氏名の後ろに"（作成実務者）"と
記入。
「エネルギー管理士免状番号又は講習修了番号」の欄には
”選任中”と記入。</t>
        </r>
      </text>
    </comment>
    <comment ref="B60" authorId="0" shapeId="0">
      <text>
        <r>
          <rPr>
            <b/>
            <sz val="10"/>
            <color indexed="81"/>
            <rFont val="ＭＳ Ｐゴシック"/>
            <family val="3"/>
            <charset val="128"/>
          </rPr>
          <t>選任されているエネルギー管理者（員）の氏名を記入。
複数選任されている場合は、代表者１名の氏名を記入。
未だ選任していない場合は、代行者としてエネルギー管理の責任を
負っている人の氏名を記入。
（例：○○○○代行、（所属部）○○部○○課）、「エネルギー管理士
免状番号又は講習修了番号」の欄には”欠員中”と記入。</t>
        </r>
      </text>
    </comment>
    <comment ref="X61" authorId="0" shapeId="0">
      <text>
        <r>
          <rPr>
            <b/>
            <sz val="10"/>
            <color indexed="81"/>
            <rFont val="ＭＳ Ｐゴシック"/>
            <family val="3"/>
            <charset val="128"/>
          </rPr>
          <t>選任されているエネルギー管理者（員）の氏名を記入。
未だ選任していない場合は、当該定期報告書の作成実務者の
職名・氏名・連絡先を記入し氏名の後ろに"（作成実務者）"と
記入。
「エネルギー管理士免状番号又は講習修了番号」の欄には
”選任中”と記入。</t>
        </r>
      </text>
    </comment>
    <comment ref="B67" authorId="0" shapeId="0">
      <text>
        <r>
          <rPr>
            <b/>
            <sz val="10"/>
            <color indexed="81"/>
            <rFont val="ＭＳ Ｐゴシック"/>
            <family val="3"/>
            <charset val="128"/>
          </rPr>
          <t>選任されているエネルギー管理者（員）の氏名を記入。
複数選任されている場合は、代表者１名の氏名を記入。
未だ選任していない場合は、代行者としてエネルギー管理の責任を
負っている人の氏名を記入。
（例：○○○○代行、（所属部）○○部○○課）、「エネルギー管理士
免状番号又は講習修了番号」の欄には”欠員中”と記入。</t>
        </r>
      </text>
    </comment>
    <comment ref="X68" authorId="0" shapeId="0">
      <text>
        <r>
          <rPr>
            <b/>
            <sz val="10"/>
            <color indexed="81"/>
            <rFont val="ＭＳ Ｐゴシック"/>
            <family val="3"/>
            <charset val="128"/>
          </rPr>
          <t>選任されているエネルギー管理者（員）の氏名を記入。
未だ選任していない場合は、当該定期報告書の作成実務者の
職名・氏名・連絡先を記入し氏名の後ろに"（作成実務者）"と
記入。
「エネルギー管理士免状番号又は講習修了番号」の欄には
”選任中”と記入。</t>
        </r>
      </text>
    </comment>
    <comment ref="B74" authorId="0" shapeId="0">
      <text>
        <r>
          <rPr>
            <b/>
            <sz val="10"/>
            <color indexed="81"/>
            <rFont val="ＭＳ Ｐゴシック"/>
            <family val="3"/>
            <charset val="128"/>
          </rPr>
          <t>選任されているエネルギー管理者（員）の氏名を記入。
複数選任されている場合は、代表者１名の氏名を記入。
未だ選任していない場合は、代行者としてエネルギー管理の責任を
負っている人の氏名を記入。
（例：○○○○代行、（所属部）○○部○○課）、「エネルギー管理士
免状番号又は講習修了番号」の欄には”欠員中”と記入。</t>
        </r>
      </text>
    </comment>
    <comment ref="X75" authorId="0" shapeId="0">
      <text>
        <r>
          <rPr>
            <b/>
            <sz val="10"/>
            <color indexed="81"/>
            <rFont val="ＭＳ Ｐゴシック"/>
            <family val="3"/>
            <charset val="128"/>
          </rPr>
          <t>選任されているエネルギー管理者（員）の氏名を記入。
未だ選任していない場合は、当該定期報告書の作成実務者の
職名・氏名・連絡先を記入し氏名の後ろに"（作成実務者）"と
記入。
「エネルギー管理士免状番号又は講習修了番号」の欄には
”選任中”と記入。</t>
        </r>
      </text>
    </comment>
    <comment ref="BG80" authorId="2" shapeId="0">
      <text>
        <r>
          <rPr>
            <b/>
            <sz val="9"/>
            <color indexed="81"/>
            <rFont val="ＭＳ Ｐゴシック"/>
            <family val="3"/>
            <charset val="128"/>
          </rPr>
          <t>エネルギー管理者（員）の登録可能人数は
最大10名です。</t>
        </r>
      </text>
    </comment>
    <comment ref="AE87" authorId="0" shapeId="0">
      <text>
        <r>
          <rPr>
            <b/>
            <sz val="10"/>
            <color indexed="81"/>
            <rFont val="ＭＳ Ｐゴシック"/>
            <family val="3"/>
            <charset val="128"/>
          </rPr>
          <t>使用量の数値（原則　整数）を
入力すると、法定単位発熱係数
を掛けた値が整数で出ます。</t>
        </r>
      </text>
    </comment>
    <comment ref="AX87" authorId="0" shapeId="0">
      <text>
        <r>
          <rPr>
            <b/>
            <sz val="10"/>
            <color indexed="81"/>
            <rFont val="ＭＳ Ｐゴシック"/>
            <family val="3"/>
            <charset val="128"/>
          </rPr>
          <t>販売量の数値（原則　整数）を
入力すると、法定単位発熱係数
を掛けた値が整数で出ます。</t>
        </r>
      </text>
    </comment>
    <comment ref="AE88" authorId="0" shapeId="0">
      <text>
        <r>
          <rPr>
            <b/>
            <sz val="10"/>
            <color indexed="81"/>
            <rFont val="ＭＳ Ｐゴシック"/>
            <family val="3"/>
            <charset val="128"/>
          </rPr>
          <t>使用量の数値（原則　整数）を
入力すると、法定単位発熱係数
を掛けた値が整数で出ます。</t>
        </r>
      </text>
    </comment>
    <comment ref="AX88" authorId="0" shapeId="0">
      <text>
        <r>
          <rPr>
            <b/>
            <sz val="10"/>
            <color indexed="81"/>
            <rFont val="ＭＳ Ｐゴシック"/>
            <family val="3"/>
            <charset val="128"/>
          </rPr>
          <t>販売量の数値（原則　整数）を
入力すると、法定単位発熱係数
を掛けた値が整数で出ます。</t>
        </r>
      </text>
    </comment>
    <comment ref="AE89" authorId="0" shapeId="0">
      <text>
        <r>
          <rPr>
            <b/>
            <sz val="10"/>
            <color indexed="81"/>
            <rFont val="ＭＳ Ｐゴシック"/>
            <family val="3"/>
            <charset val="128"/>
          </rPr>
          <t>使用量の数値（原則　整数）を
入力すると、法定単位発熱係数
を掛けた値が整数で出ます。</t>
        </r>
      </text>
    </comment>
    <comment ref="AX89" authorId="0" shapeId="0">
      <text>
        <r>
          <rPr>
            <b/>
            <sz val="10"/>
            <color indexed="81"/>
            <rFont val="ＭＳ Ｐゴシック"/>
            <family val="3"/>
            <charset val="128"/>
          </rPr>
          <t>販売量の数値（原則　整数）を
入力すると、法定単位発熱係数
を掛けた値が整数で出ます。</t>
        </r>
      </text>
    </comment>
    <comment ref="AE90" authorId="0" shapeId="0">
      <text>
        <r>
          <rPr>
            <b/>
            <sz val="10"/>
            <color indexed="81"/>
            <rFont val="ＭＳ Ｐゴシック"/>
            <family val="3"/>
            <charset val="128"/>
          </rPr>
          <t>使用量の数値（原則　整数）を
入力すると、法定単位発熱係数
を掛けた値が整数で出ます。</t>
        </r>
      </text>
    </comment>
    <comment ref="AX90" authorId="0" shapeId="0">
      <text>
        <r>
          <rPr>
            <b/>
            <sz val="10"/>
            <color indexed="81"/>
            <rFont val="ＭＳ Ｐゴシック"/>
            <family val="3"/>
            <charset val="128"/>
          </rPr>
          <t>販売量の数値（原則　整数）を
入力すると、法定単位発熱係数
を掛けた値が整数で出ます。</t>
        </r>
      </text>
    </comment>
    <comment ref="AE91" authorId="0" shapeId="0">
      <text>
        <r>
          <rPr>
            <b/>
            <sz val="10"/>
            <color indexed="81"/>
            <rFont val="ＭＳ Ｐゴシック"/>
            <family val="3"/>
            <charset val="128"/>
          </rPr>
          <t>使用量の数値（原則　整数）を
入力すると、法定単位発熱係数
を掛けた値が整数で出ます。</t>
        </r>
      </text>
    </comment>
    <comment ref="AX91" authorId="0" shapeId="0">
      <text>
        <r>
          <rPr>
            <b/>
            <sz val="10"/>
            <color indexed="81"/>
            <rFont val="ＭＳ Ｐゴシック"/>
            <family val="3"/>
            <charset val="128"/>
          </rPr>
          <t>販売量の数値（原則　整数）を
入力すると、法定単位発熱係数
を掛けた値が整数で出ます。</t>
        </r>
      </text>
    </comment>
    <comment ref="AE92" authorId="0" shapeId="0">
      <text>
        <r>
          <rPr>
            <b/>
            <sz val="10"/>
            <color indexed="81"/>
            <rFont val="ＭＳ Ｐゴシック"/>
            <family val="3"/>
            <charset val="128"/>
          </rPr>
          <t>使用量の数値（原則　整数）を
入力すると、法定単位発熱係数
を掛けた値が整数で出ます。</t>
        </r>
      </text>
    </comment>
    <comment ref="AX92" authorId="0" shapeId="0">
      <text>
        <r>
          <rPr>
            <b/>
            <sz val="10"/>
            <color indexed="81"/>
            <rFont val="ＭＳ Ｐゴシック"/>
            <family val="3"/>
            <charset val="128"/>
          </rPr>
          <t>販売量の数値（原則　整数）を
入力すると、法定単位発熱係数
を掛けた値が整数で出ます。</t>
        </r>
      </text>
    </comment>
    <comment ref="AE93" authorId="0" shapeId="0">
      <text>
        <r>
          <rPr>
            <b/>
            <sz val="10"/>
            <color indexed="81"/>
            <rFont val="ＭＳ Ｐゴシック"/>
            <family val="3"/>
            <charset val="128"/>
          </rPr>
          <t>使用量の数値（原則　整数）を
入力すると、法定単位発熱係数
を掛けた値が整数で出ます。</t>
        </r>
      </text>
    </comment>
    <comment ref="AX93" authorId="0" shapeId="0">
      <text>
        <r>
          <rPr>
            <b/>
            <sz val="10"/>
            <color indexed="81"/>
            <rFont val="ＭＳ Ｐゴシック"/>
            <family val="3"/>
            <charset val="128"/>
          </rPr>
          <t>販売量の数値（原則　整数）を
入力すると、法定単位発熱係数
を掛けた値が整数で出ます。</t>
        </r>
      </text>
    </comment>
    <comment ref="AE94" authorId="0" shapeId="0">
      <text>
        <r>
          <rPr>
            <b/>
            <sz val="10"/>
            <color indexed="81"/>
            <rFont val="ＭＳ Ｐゴシック"/>
            <family val="3"/>
            <charset val="128"/>
          </rPr>
          <t>使用量の数値（原則　整数）を
入力すると、法定単位発熱係数
を掛けた値が整数で出ます。</t>
        </r>
      </text>
    </comment>
    <comment ref="AX94" authorId="0" shapeId="0">
      <text>
        <r>
          <rPr>
            <b/>
            <sz val="10"/>
            <color indexed="81"/>
            <rFont val="ＭＳ Ｐゴシック"/>
            <family val="3"/>
            <charset val="128"/>
          </rPr>
          <t>販売量の数値（原則　整数）を
入力すると、法定単位発熱係数
を掛けた値が整数で出ます。</t>
        </r>
      </text>
    </comment>
    <comment ref="AE95" authorId="0" shapeId="0">
      <text>
        <r>
          <rPr>
            <b/>
            <sz val="10"/>
            <color indexed="81"/>
            <rFont val="ＭＳ Ｐゴシック"/>
            <family val="3"/>
            <charset val="128"/>
          </rPr>
          <t>使用量の数値（原則　整数）を
入力すると、法定単位発熱係数
を掛けた値が整数で出ます。</t>
        </r>
      </text>
    </comment>
    <comment ref="AX95" authorId="0" shapeId="0">
      <text>
        <r>
          <rPr>
            <b/>
            <sz val="10"/>
            <color indexed="81"/>
            <rFont val="ＭＳ Ｐゴシック"/>
            <family val="3"/>
            <charset val="128"/>
          </rPr>
          <t>販売量の数値（原則　整数）を
入力すると、法定単位発熱係数
を掛けた値が整数で出ます。</t>
        </r>
      </text>
    </comment>
    <comment ref="AE96" authorId="0" shapeId="0">
      <text>
        <r>
          <rPr>
            <b/>
            <sz val="10"/>
            <color indexed="81"/>
            <rFont val="ＭＳ Ｐゴシック"/>
            <family val="3"/>
            <charset val="128"/>
          </rPr>
          <t>使用量の数値（原則　整数）を
入力すると、法定単位発熱係数
を掛けた値が整数で出ます。</t>
        </r>
      </text>
    </comment>
    <comment ref="AX96" authorId="0" shapeId="0">
      <text>
        <r>
          <rPr>
            <b/>
            <sz val="10"/>
            <color indexed="81"/>
            <rFont val="ＭＳ Ｐゴシック"/>
            <family val="3"/>
            <charset val="128"/>
          </rPr>
          <t>販売量の数値（原則　整数）を
入力すると、法定単位発熱係数
を掛けた値が整数で出ます。</t>
        </r>
      </text>
    </comment>
    <comment ref="AE97" authorId="0" shapeId="0">
      <text>
        <r>
          <rPr>
            <b/>
            <sz val="10"/>
            <color indexed="81"/>
            <rFont val="ＭＳ Ｐゴシック"/>
            <family val="3"/>
            <charset val="128"/>
          </rPr>
          <t>使用量の数値（原則　整数）を
入力すると、法定単位発熱係数
を掛けた値が整数で出ます。</t>
        </r>
      </text>
    </comment>
    <comment ref="AX97" authorId="0" shapeId="0">
      <text>
        <r>
          <rPr>
            <b/>
            <sz val="10"/>
            <color indexed="81"/>
            <rFont val="ＭＳ Ｐゴシック"/>
            <family val="3"/>
            <charset val="128"/>
          </rPr>
          <t>販売量の数値（原則　整数）を
入力すると、法定単位発熱係数
を掛けた値が整数で出ます。</t>
        </r>
      </text>
    </comment>
    <comment ref="AE98" authorId="0" shapeId="0">
      <text>
        <r>
          <rPr>
            <b/>
            <sz val="10"/>
            <color indexed="81"/>
            <rFont val="ＭＳ Ｐゴシック"/>
            <family val="3"/>
            <charset val="128"/>
          </rPr>
          <t>使用量の数値（原則　整数）を
入力すると、法定単位発熱係数
を掛けた値が整数で出ます。</t>
        </r>
      </text>
    </comment>
    <comment ref="AX98" authorId="0" shapeId="0">
      <text>
        <r>
          <rPr>
            <b/>
            <sz val="10"/>
            <color indexed="81"/>
            <rFont val="ＭＳ Ｐゴシック"/>
            <family val="3"/>
            <charset val="128"/>
          </rPr>
          <t>販売量の数値（原則　整数）を
入力すると、法定単位発熱係数
を掛けた値が整数で出ます。</t>
        </r>
      </text>
    </comment>
    <comment ref="AE99" authorId="0" shapeId="0">
      <text>
        <r>
          <rPr>
            <b/>
            <sz val="10"/>
            <color indexed="81"/>
            <rFont val="ＭＳ Ｐゴシック"/>
            <family val="3"/>
            <charset val="128"/>
          </rPr>
          <t>使用量の数値（原則　整数）を
入力すると、法定単位発熱係数
を掛けた値が整数で出ます。</t>
        </r>
      </text>
    </comment>
    <comment ref="AX99" authorId="0" shapeId="0">
      <text>
        <r>
          <rPr>
            <b/>
            <sz val="10"/>
            <color indexed="81"/>
            <rFont val="ＭＳ Ｐゴシック"/>
            <family val="3"/>
            <charset val="128"/>
          </rPr>
          <t>販売量の数値（原則　整数）を
入力すると、法定単位発熱係数
を掛けた値が整数で出ます。</t>
        </r>
      </text>
    </comment>
    <comment ref="AE100" authorId="0" shapeId="0">
      <text>
        <r>
          <rPr>
            <b/>
            <sz val="10"/>
            <color indexed="81"/>
            <rFont val="ＭＳ Ｐゴシック"/>
            <family val="3"/>
            <charset val="128"/>
          </rPr>
          <t>使用量の数値（原則　整数）を
入力すると、法定単位発熱係数
を掛けた値が整数で出ます。</t>
        </r>
      </text>
    </comment>
    <comment ref="AX100" authorId="0" shapeId="0">
      <text>
        <r>
          <rPr>
            <b/>
            <sz val="10"/>
            <color indexed="81"/>
            <rFont val="ＭＳ Ｐゴシック"/>
            <family val="3"/>
            <charset val="128"/>
          </rPr>
          <t>販売量の数値（原則　整数）を
入力すると、法定単位発熱係数
を掛けた値が整数で出ます。</t>
        </r>
      </text>
    </comment>
    <comment ref="AE101" authorId="0" shapeId="0">
      <text>
        <r>
          <rPr>
            <b/>
            <sz val="10"/>
            <color indexed="81"/>
            <rFont val="ＭＳ Ｐゴシック"/>
            <family val="3"/>
            <charset val="128"/>
          </rPr>
          <t>使用量の数値（原則　整数）を
入力すると、法定単位発熱係数
を掛けた値が整数で出ます。</t>
        </r>
      </text>
    </comment>
    <comment ref="AX101" authorId="0" shapeId="0">
      <text>
        <r>
          <rPr>
            <b/>
            <sz val="10"/>
            <color indexed="81"/>
            <rFont val="ＭＳ Ｐゴシック"/>
            <family val="3"/>
            <charset val="128"/>
          </rPr>
          <t>販売量の数値（原則　整数）を
入力すると、法定単位発熱係数
を掛けた値が整数で出ます。</t>
        </r>
      </text>
    </comment>
    <comment ref="AE102" authorId="0" shapeId="0">
      <text>
        <r>
          <rPr>
            <b/>
            <sz val="10"/>
            <color indexed="81"/>
            <rFont val="ＭＳ Ｐゴシック"/>
            <family val="3"/>
            <charset val="128"/>
          </rPr>
          <t>使用量の数値（原則　整数）を
入力すると、法定単位発熱係数
を掛けた値が整数で出ます。</t>
        </r>
      </text>
    </comment>
    <comment ref="AX102" authorId="0" shapeId="0">
      <text>
        <r>
          <rPr>
            <b/>
            <sz val="10"/>
            <color indexed="81"/>
            <rFont val="ＭＳ Ｐゴシック"/>
            <family val="3"/>
            <charset val="128"/>
          </rPr>
          <t>販売量の数値（原則　整数）を
入力すると、法定単位発熱係数
を掛けた値が整数で出ます。</t>
        </r>
      </text>
    </comment>
    <comment ref="AE103" authorId="0" shapeId="0">
      <text>
        <r>
          <rPr>
            <b/>
            <sz val="10"/>
            <color indexed="81"/>
            <rFont val="ＭＳ Ｐゴシック"/>
            <family val="3"/>
            <charset val="128"/>
          </rPr>
          <t>使用量の数値（原則　整数）を
入力すると、法定単位発熱係数
を掛けた値が整数で出ます。</t>
        </r>
      </text>
    </comment>
    <comment ref="AX103" authorId="0" shapeId="0">
      <text>
        <r>
          <rPr>
            <b/>
            <sz val="10"/>
            <color indexed="81"/>
            <rFont val="ＭＳ Ｐゴシック"/>
            <family val="3"/>
            <charset val="128"/>
          </rPr>
          <t>販売量の数値（原則　整数）を
入力すると、法定単位発熱係数
を掛けた値が整数で出ます。</t>
        </r>
      </text>
    </comment>
    <comment ref="AE104" authorId="0" shapeId="0">
      <text>
        <r>
          <rPr>
            <b/>
            <sz val="10"/>
            <color indexed="81"/>
            <rFont val="ＭＳ Ｐゴシック"/>
            <family val="3"/>
            <charset val="128"/>
          </rPr>
          <t>使用量の数値（原則　整数）を
入力すると、法定単位発熱係数
を掛けた値が整数で出ます。</t>
        </r>
      </text>
    </comment>
    <comment ref="AX104" authorId="0" shapeId="0">
      <text>
        <r>
          <rPr>
            <b/>
            <sz val="10"/>
            <color indexed="81"/>
            <rFont val="ＭＳ Ｐゴシック"/>
            <family val="3"/>
            <charset val="128"/>
          </rPr>
          <t>販売量の数値（原則　整数）を
入力すると、法定単位発熱係数
を掛けた値が整数で出ます。</t>
        </r>
      </text>
    </comment>
    <comment ref="AE105" authorId="0" shapeId="0">
      <text>
        <r>
          <rPr>
            <b/>
            <sz val="10"/>
            <color indexed="81"/>
            <rFont val="ＭＳ Ｐゴシック"/>
            <family val="3"/>
            <charset val="128"/>
          </rPr>
          <t>使用量の数値（原則　整数）を
入力すると、法定単位発熱係数
を掛けた値が整数で出ます。</t>
        </r>
      </text>
    </comment>
    <comment ref="AX105" authorId="0" shapeId="0">
      <text>
        <r>
          <rPr>
            <b/>
            <sz val="10"/>
            <color indexed="81"/>
            <rFont val="ＭＳ Ｐゴシック"/>
            <family val="3"/>
            <charset val="128"/>
          </rPr>
          <t>販売量の数値（原則　整数）を
入力すると、法定単位発熱係数
を掛けた値が整数で出ます。</t>
        </r>
      </text>
    </comment>
    <comment ref="AE106" authorId="0" shapeId="0">
      <text>
        <r>
          <rPr>
            <b/>
            <sz val="10"/>
            <color indexed="81"/>
            <rFont val="ＭＳ Ｐゴシック"/>
            <family val="3"/>
            <charset val="128"/>
          </rPr>
          <t>使用量の数値（原則　整数）を
入力すると、法定単位発熱係数
を掛けた値が整数で出ます。</t>
        </r>
      </text>
    </comment>
    <comment ref="AX106" authorId="0" shapeId="0">
      <text>
        <r>
          <rPr>
            <b/>
            <sz val="10"/>
            <color indexed="81"/>
            <rFont val="ＭＳ Ｐゴシック"/>
            <family val="3"/>
            <charset val="128"/>
          </rPr>
          <t>販売量の数値（原則　整数）を
入力すると、法定単位発熱係数
を掛けた値が整数で出ます。</t>
        </r>
      </text>
    </comment>
    <comment ref="AE107" authorId="0" shapeId="0">
      <text>
        <r>
          <rPr>
            <b/>
            <sz val="10"/>
            <color indexed="81"/>
            <rFont val="ＭＳ Ｐゴシック"/>
            <family val="3"/>
            <charset val="128"/>
          </rPr>
          <t>使用量の数値（原則　整数）を
入力すると、法定単位発熱係数
を掛けた値が整数で出ます。</t>
        </r>
      </text>
    </comment>
    <comment ref="AX107" authorId="0" shapeId="0">
      <text>
        <r>
          <rPr>
            <b/>
            <sz val="10"/>
            <color indexed="81"/>
            <rFont val="ＭＳ Ｐゴシック"/>
            <family val="3"/>
            <charset val="128"/>
          </rPr>
          <t>販売量の数値（原則　整数）を
入力すると、法定単位発熱係数
を掛けた値が整数で出ます。</t>
        </r>
      </text>
    </comment>
    <comment ref="AE108" authorId="0" shapeId="0">
      <text>
        <r>
          <rPr>
            <b/>
            <sz val="10"/>
            <color indexed="81"/>
            <rFont val="ＭＳ Ｐゴシック"/>
            <family val="3"/>
            <charset val="128"/>
          </rPr>
          <t>使用量の数値（原則　整数）を
入力すると、法定単位発熱係数
を掛けた値が整数で出ます。</t>
        </r>
      </text>
    </comment>
    <comment ref="AX108" authorId="0" shapeId="0">
      <text>
        <r>
          <rPr>
            <b/>
            <sz val="10"/>
            <color indexed="81"/>
            <rFont val="ＭＳ Ｐゴシック"/>
            <family val="3"/>
            <charset val="128"/>
          </rPr>
          <t>販売量の数値（原則　整数）を
入力すると、法定単位発熱係数
を掛けた値が整数で出ます。</t>
        </r>
      </text>
    </comment>
    <comment ref="I109" authorId="0" shapeId="0">
      <text>
        <r>
          <rPr>
            <sz val="9"/>
            <color indexed="81"/>
            <rFont val="ＭＳ Ｐゴシック"/>
            <family val="3"/>
            <charset val="128"/>
          </rPr>
          <t>ここは「都市ガス」固定としています。
都市ガスを使用した場合はＳＴＥＰ１の
４①を入力して下さい。</t>
        </r>
      </text>
    </comment>
    <comment ref="U109" authorId="0" shapeId="0">
      <text>
        <r>
          <rPr>
            <b/>
            <sz val="10"/>
            <color indexed="81"/>
            <rFont val="ＭＳ Ｐゴシック"/>
            <family val="3"/>
            <charset val="128"/>
          </rPr>
          <t>STEP1の４①に入力すれば、
このセルが黄色に変化します。
（黄色の箇所に値を入力
して下さい）</t>
        </r>
      </text>
    </comment>
    <comment ref="AE109" authorId="0" shapeId="0">
      <text>
        <r>
          <rPr>
            <b/>
            <sz val="10"/>
            <color indexed="10"/>
            <rFont val="ＭＳ Ｐゴシック"/>
            <family val="3"/>
            <charset val="128"/>
          </rPr>
          <t>都市ガスを使用した場合は必ずＳＴＥＰ１の
4①を入力して下さい。</t>
        </r>
        <r>
          <rPr>
            <b/>
            <sz val="10"/>
            <color indexed="81"/>
            <rFont val="ＭＳ Ｐゴシック"/>
            <family val="3"/>
            <charset val="128"/>
          </rPr>
          <t xml:space="preserve">
使用量を入力すると、発熱係数（入力した値）を
掛けた値が整数で出ます。</t>
        </r>
      </text>
    </comment>
    <comment ref="AN109" authorId="0" shapeId="0">
      <text>
        <r>
          <rPr>
            <b/>
            <sz val="10"/>
            <color indexed="81"/>
            <rFont val="ＭＳ Ｐゴシック"/>
            <family val="3"/>
            <charset val="128"/>
          </rPr>
          <t>STEP1の４①に入力すれば、
このセルが黄色に変化します。
（黄色の箇所に値を入力
して下さい）</t>
        </r>
      </text>
    </comment>
    <comment ref="AX109" authorId="0" shapeId="0">
      <text>
        <r>
          <rPr>
            <b/>
            <sz val="10"/>
            <color indexed="10"/>
            <rFont val="ＭＳ Ｐゴシック"/>
            <family val="3"/>
            <charset val="128"/>
          </rPr>
          <t>都市ガスを使用した場合は必ずＳＴＥＰ１の
４①を入力して下さい。</t>
        </r>
        <r>
          <rPr>
            <b/>
            <sz val="10"/>
            <color indexed="81"/>
            <rFont val="ＭＳ Ｐゴシック"/>
            <family val="3"/>
            <charset val="128"/>
          </rPr>
          <t xml:space="preserve">
販売量を入力すると、発熱係数（入力した値）を
掛けた値が整数で出ます。</t>
        </r>
      </text>
    </comment>
    <comment ref="P110" authorId="1" shapeId="0">
      <text>
        <r>
          <rPr>
            <b/>
            <sz val="9"/>
            <color indexed="81"/>
            <rFont val="ＭＳ Ｐゴシック"/>
            <family val="3"/>
            <charset val="128"/>
          </rPr>
          <t>ここに直接入力しないで
下さい。ＳＴＥＰ１の４①
を入力すれば自動的に
表示します。</t>
        </r>
      </text>
    </comment>
    <comment ref="U110" authorId="0" shapeId="0">
      <text>
        <r>
          <rPr>
            <b/>
            <sz val="10"/>
            <color indexed="81"/>
            <rFont val="ＭＳ Ｐゴシック"/>
            <family val="3"/>
            <charset val="128"/>
          </rPr>
          <t>STEP1の４①に入力すれば、
このセルが黄色に変化します。
（黄色の箇所に値を入力
して下さい）</t>
        </r>
      </text>
    </comment>
    <comment ref="AE110" authorId="0" shapeId="0">
      <text>
        <r>
          <rPr>
            <b/>
            <sz val="10"/>
            <color indexed="81"/>
            <rFont val="ＭＳ Ｐゴシック"/>
            <family val="3"/>
            <charset val="128"/>
          </rPr>
          <t>使用量を入力すると、ＳＴＥＰ１（第１入力頁）の
４①の発熱係数を掛けた値が整数で出ます。</t>
        </r>
      </text>
    </comment>
    <comment ref="AN110" authorId="0" shapeId="0">
      <text>
        <r>
          <rPr>
            <b/>
            <sz val="10"/>
            <color indexed="81"/>
            <rFont val="ＭＳ Ｐゴシック"/>
            <family val="3"/>
            <charset val="128"/>
          </rPr>
          <t>STEP1の４①に入力すれば、
このセルが黄色に変化します。
（黄色の箇所に値を入力して下さい）</t>
        </r>
      </text>
    </comment>
    <comment ref="AX110" authorId="0" shapeId="0">
      <text>
        <r>
          <rPr>
            <b/>
            <sz val="10"/>
            <color indexed="81"/>
            <rFont val="ＭＳ Ｐゴシック"/>
            <family val="3"/>
            <charset val="128"/>
          </rPr>
          <t>販売量を入力すると、ＳＴＥＰ１（第１入力頁）の
４①の発熱係数を掛けた値が整数で出ます。</t>
        </r>
      </text>
    </comment>
    <comment ref="P111" authorId="1" shapeId="0">
      <text>
        <r>
          <rPr>
            <b/>
            <sz val="9"/>
            <color indexed="81"/>
            <rFont val="ＭＳ Ｐゴシック"/>
            <family val="3"/>
            <charset val="128"/>
          </rPr>
          <t>ここに直接入力しないで
下さい。ＳＴＥＰ１の４①
を入力すれば自動的に
表示します。</t>
        </r>
      </text>
    </comment>
    <comment ref="U111" authorId="0" shapeId="0">
      <text>
        <r>
          <rPr>
            <b/>
            <sz val="10"/>
            <color indexed="81"/>
            <rFont val="ＭＳ Ｐゴシック"/>
            <family val="3"/>
            <charset val="128"/>
          </rPr>
          <t>STEP1の４①に入力すれば、
このセルが黄色に変化します。
（黄色の箇所に値を入力
して下さい）</t>
        </r>
      </text>
    </comment>
    <comment ref="AE111" authorId="0" shapeId="0">
      <text>
        <r>
          <rPr>
            <b/>
            <sz val="10"/>
            <color indexed="81"/>
            <rFont val="ＭＳ Ｐゴシック"/>
            <family val="3"/>
            <charset val="128"/>
          </rPr>
          <t>使用量を入力すると、ＳＴＥＰ１（第１入力頁）の
４①の発熱係数を掛けた値が整数で出ます。</t>
        </r>
      </text>
    </comment>
    <comment ref="AN111" authorId="0" shapeId="0">
      <text>
        <r>
          <rPr>
            <b/>
            <sz val="10"/>
            <color indexed="81"/>
            <rFont val="ＭＳ Ｐゴシック"/>
            <family val="3"/>
            <charset val="128"/>
          </rPr>
          <t>STEP1の４①に入力すれば、
このセルが黄色に変化します。
（黄色の箇所に値を入力
して下さい）</t>
        </r>
      </text>
    </comment>
    <comment ref="AX111" authorId="0" shapeId="0">
      <text>
        <r>
          <rPr>
            <b/>
            <sz val="10"/>
            <color indexed="81"/>
            <rFont val="ＭＳ Ｐゴシック"/>
            <family val="3"/>
            <charset val="128"/>
          </rPr>
          <t>販売量を入力すると、ＳＴＥＰ１（第１入力頁）の
４①の発熱係数を掛けた値が整数で出ます。</t>
        </r>
      </text>
    </comment>
    <comment ref="P112" authorId="1" shapeId="0">
      <text>
        <r>
          <rPr>
            <b/>
            <sz val="9"/>
            <color indexed="81"/>
            <rFont val="ＭＳ Ｐゴシック"/>
            <family val="3"/>
            <charset val="128"/>
          </rPr>
          <t>ここに直接入力しないで
下さい。ＳＴＥＰ１の４①
を入力すれば自動的に
表示します。</t>
        </r>
      </text>
    </comment>
    <comment ref="U112" authorId="0" shapeId="0">
      <text>
        <r>
          <rPr>
            <b/>
            <sz val="10"/>
            <color indexed="81"/>
            <rFont val="ＭＳ Ｐゴシック"/>
            <family val="3"/>
            <charset val="128"/>
          </rPr>
          <t>STEP1の４①に入力すれば、
このセルが黄色に変化します。
（黄色の箇所に値を入力
して下さい）</t>
        </r>
      </text>
    </comment>
    <comment ref="AE112" authorId="0" shapeId="0">
      <text>
        <r>
          <rPr>
            <b/>
            <sz val="10"/>
            <color indexed="81"/>
            <rFont val="ＭＳ Ｐゴシック"/>
            <family val="3"/>
            <charset val="128"/>
          </rPr>
          <t>使用量を入力すると、ＳＴＥＰ１（第１入力頁）の
４①の発熱係数を掛けた値が整数で出ます。</t>
        </r>
      </text>
    </comment>
    <comment ref="AN112" authorId="0" shapeId="0">
      <text>
        <r>
          <rPr>
            <b/>
            <sz val="10"/>
            <color indexed="81"/>
            <rFont val="ＭＳ Ｐゴシック"/>
            <family val="3"/>
            <charset val="128"/>
          </rPr>
          <t>STEP1の４①に入力すれば、
このセルが黄色に変化します。
（黄色の箇所に値を入力
して下さい）</t>
        </r>
      </text>
    </comment>
    <comment ref="AX112" authorId="0" shapeId="0">
      <text>
        <r>
          <rPr>
            <b/>
            <sz val="10"/>
            <color indexed="81"/>
            <rFont val="ＭＳ Ｐゴシック"/>
            <family val="3"/>
            <charset val="128"/>
          </rPr>
          <t>販売量を入力すると、ＳＴＥＰ１（第１入力頁）の
４①の発熱係数を掛けた値が整数で出ます。</t>
        </r>
      </text>
    </comment>
    <comment ref="P113" authorId="1" shapeId="0">
      <text>
        <r>
          <rPr>
            <b/>
            <sz val="9"/>
            <color indexed="81"/>
            <rFont val="ＭＳ Ｐゴシック"/>
            <family val="3"/>
            <charset val="128"/>
          </rPr>
          <t>ここに直接入力しないで
下さい。ＳＴＥＰ１の４①
を入力すれば自動的に
表示します。</t>
        </r>
      </text>
    </comment>
    <comment ref="U113" authorId="0" shapeId="0">
      <text>
        <r>
          <rPr>
            <b/>
            <sz val="10"/>
            <color indexed="81"/>
            <rFont val="ＭＳ Ｐゴシック"/>
            <family val="3"/>
            <charset val="128"/>
          </rPr>
          <t>STEP1の４①に入力すれば、
このセルが黄色に変化します。
（黄色の箇所に値を入力
して下さい）</t>
        </r>
      </text>
    </comment>
    <comment ref="AE113" authorId="0" shapeId="0">
      <text>
        <r>
          <rPr>
            <b/>
            <sz val="10"/>
            <color indexed="81"/>
            <rFont val="ＭＳ Ｐゴシック"/>
            <family val="3"/>
            <charset val="128"/>
          </rPr>
          <t>使用量を入力すると、ＳＴＥＰ１（第１入力頁）の
４①の発熱係数を掛けた値が整数で出ます。</t>
        </r>
      </text>
    </comment>
    <comment ref="AN113" authorId="0" shapeId="0">
      <text>
        <r>
          <rPr>
            <b/>
            <sz val="10"/>
            <color indexed="81"/>
            <rFont val="ＭＳ Ｐゴシック"/>
            <family val="3"/>
            <charset val="128"/>
          </rPr>
          <t>STEP1の４①に入力すれば、
このセルが黄色に変化します。
（黄色の箇所に値を入力
して下さい）</t>
        </r>
      </text>
    </comment>
    <comment ref="AX113" authorId="0" shapeId="0">
      <text>
        <r>
          <rPr>
            <b/>
            <sz val="10"/>
            <color indexed="81"/>
            <rFont val="ＭＳ Ｐゴシック"/>
            <family val="3"/>
            <charset val="128"/>
          </rPr>
          <t>販売量を入力すると、ＳＴＥＰ１（第１入力頁）の
４①の発熱係数を掛けた値が整数で出ます。</t>
        </r>
      </text>
    </comment>
    <comment ref="P114" authorId="1" shapeId="0">
      <text>
        <r>
          <rPr>
            <b/>
            <sz val="9"/>
            <color indexed="81"/>
            <rFont val="ＭＳ Ｐゴシック"/>
            <family val="3"/>
            <charset val="128"/>
          </rPr>
          <t>ここに直接入力しないで
下さい。ＳＴＥＰ１の４①
を入力すれば自動的に
表示します。</t>
        </r>
      </text>
    </comment>
    <comment ref="U114" authorId="0" shapeId="0">
      <text>
        <r>
          <rPr>
            <b/>
            <sz val="10"/>
            <color indexed="81"/>
            <rFont val="ＭＳ Ｐゴシック"/>
            <family val="3"/>
            <charset val="128"/>
          </rPr>
          <t>STEP1の４①に入力すれば、
このセルが黄色に変化します。
（黄色の箇所に値を入力
して下さい）</t>
        </r>
      </text>
    </comment>
    <comment ref="AE114" authorId="0" shapeId="0">
      <text>
        <r>
          <rPr>
            <b/>
            <sz val="10"/>
            <color indexed="81"/>
            <rFont val="ＭＳ Ｐゴシック"/>
            <family val="3"/>
            <charset val="128"/>
          </rPr>
          <t>使用量を入力すると、ＳＴＥＰ１（第１入力頁）の
４①の発熱係数を掛けた値が整数で出ます。</t>
        </r>
      </text>
    </comment>
    <comment ref="AN114" authorId="0" shapeId="0">
      <text>
        <r>
          <rPr>
            <b/>
            <sz val="10"/>
            <color indexed="81"/>
            <rFont val="ＭＳ Ｐゴシック"/>
            <family val="3"/>
            <charset val="128"/>
          </rPr>
          <t>STEP1の４①に入力すれば、
このセルが黄色に変化します。
（黄色の箇所に値を入力
して下さい）</t>
        </r>
      </text>
    </comment>
    <comment ref="AX114" authorId="0" shapeId="0">
      <text>
        <r>
          <rPr>
            <b/>
            <sz val="10"/>
            <color indexed="81"/>
            <rFont val="ＭＳ Ｐゴシック"/>
            <family val="3"/>
            <charset val="128"/>
          </rPr>
          <t>販売量を入力すると、ＳＴＥＰ１（第１入力頁）の
４①の発熱係数を掛けた値が整数で出ます。</t>
        </r>
      </text>
    </comment>
    <comment ref="P115" authorId="1" shapeId="0">
      <text>
        <r>
          <rPr>
            <b/>
            <sz val="9"/>
            <color indexed="81"/>
            <rFont val="ＭＳ Ｐゴシック"/>
            <family val="3"/>
            <charset val="128"/>
          </rPr>
          <t>ここに直接入力しないで
下さい。ＳＴＥＰ１の４①
を入力すれば自動的に
表示します。</t>
        </r>
      </text>
    </comment>
    <comment ref="U115" authorId="0" shapeId="0">
      <text>
        <r>
          <rPr>
            <b/>
            <sz val="10"/>
            <color indexed="81"/>
            <rFont val="ＭＳ Ｐゴシック"/>
            <family val="3"/>
            <charset val="128"/>
          </rPr>
          <t>STEP1の４①に入力すれば、
このセルが黄色に変化します。
（黄色の箇所に値を入力
して下さい）</t>
        </r>
      </text>
    </comment>
    <comment ref="AE115" authorId="0" shapeId="0">
      <text>
        <r>
          <rPr>
            <b/>
            <sz val="10"/>
            <color indexed="81"/>
            <rFont val="ＭＳ Ｐゴシック"/>
            <family val="3"/>
            <charset val="128"/>
          </rPr>
          <t>使用量を入力すると、ＳＴＥＰ１（第１入力頁）の
４①の発熱係数を掛けた値が整数で出ます。</t>
        </r>
      </text>
    </comment>
    <comment ref="AN115" authorId="0" shapeId="0">
      <text>
        <r>
          <rPr>
            <b/>
            <sz val="10"/>
            <color indexed="81"/>
            <rFont val="ＭＳ Ｐゴシック"/>
            <family val="3"/>
            <charset val="128"/>
          </rPr>
          <t>STEP1の４①に入力すれば、
このセルが黄色に変化します。
（黄色の箇所に値を入力
して下さい）</t>
        </r>
      </text>
    </comment>
    <comment ref="AX115" authorId="0" shapeId="0">
      <text>
        <r>
          <rPr>
            <b/>
            <sz val="10"/>
            <color indexed="81"/>
            <rFont val="ＭＳ Ｐゴシック"/>
            <family val="3"/>
            <charset val="128"/>
          </rPr>
          <t>販売量を入力すると、ＳＴＥＰ１（第１入力頁）の
４①の発熱係数を掛けた値が整数で出ます。</t>
        </r>
      </text>
    </comment>
    <comment ref="P116" authorId="1" shapeId="0">
      <text>
        <r>
          <rPr>
            <b/>
            <sz val="9"/>
            <color indexed="81"/>
            <rFont val="ＭＳ Ｐゴシック"/>
            <family val="3"/>
            <charset val="128"/>
          </rPr>
          <t>ここに直接入力しないで
下さい。ＳＴＥＰ１の４①
を入力すれば自動的に
表示します。</t>
        </r>
      </text>
    </comment>
    <comment ref="U116" authorId="0" shapeId="0">
      <text>
        <r>
          <rPr>
            <b/>
            <sz val="10"/>
            <color indexed="81"/>
            <rFont val="ＭＳ Ｐゴシック"/>
            <family val="3"/>
            <charset val="128"/>
          </rPr>
          <t>STEP1の４①に入力すれば、
このセルが黄色に変化します。
（黄色の箇所に値を入力
して下さい）</t>
        </r>
      </text>
    </comment>
    <comment ref="AE116" authorId="0" shapeId="0">
      <text>
        <r>
          <rPr>
            <b/>
            <sz val="10"/>
            <color indexed="81"/>
            <rFont val="ＭＳ Ｐゴシック"/>
            <family val="3"/>
            <charset val="128"/>
          </rPr>
          <t>使用量を入力すると、ＳＴＥＰ１（第１入力頁）の
４①の発熱係数を掛けた値が整数で出ます。</t>
        </r>
      </text>
    </comment>
    <comment ref="AN116" authorId="0" shapeId="0">
      <text>
        <r>
          <rPr>
            <b/>
            <sz val="10"/>
            <color indexed="81"/>
            <rFont val="ＭＳ Ｐゴシック"/>
            <family val="3"/>
            <charset val="128"/>
          </rPr>
          <t>STEP1の４①に入力すれば、
このセルが黄色に変化します。
（黄色の箇所に値を入力
して下さい）</t>
        </r>
      </text>
    </comment>
    <comment ref="AX116" authorId="0" shapeId="0">
      <text>
        <r>
          <rPr>
            <b/>
            <sz val="10"/>
            <color indexed="81"/>
            <rFont val="ＭＳ Ｐゴシック"/>
            <family val="3"/>
            <charset val="128"/>
          </rPr>
          <t>販売量を入力すると、ＳＴＥＰ１（第１入力頁）の
４①の発熱係数を掛けた値が整数で出ます。</t>
        </r>
      </text>
    </comment>
    <comment ref="P117" authorId="1" shapeId="0">
      <text>
        <r>
          <rPr>
            <b/>
            <sz val="9"/>
            <color indexed="81"/>
            <rFont val="ＭＳ Ｐゴシック"/>
            <family val="3"/>
            <charset val="128"/>
          </rPr>
          <t>ここに直接入力しないで
下さい。ＳＴＥＰ１の４①
を入力すれば自動的に
表示します。</t>
        </r>
      </text>
    </comment>
    <comment ref="U117" authorId="0" shapeId="0">
      <text>
        <r>
          <rPr>
            <b/>
            <sz val="10"/>
            <color indexed="81"/>
            <rFont val="ＭＳ Ｐゴシック"/>
            <family val="3"/>
            <charset val="128"/>
          </rPr>
          <t>STEP1の４①に入力すれば、
このセルが黄色に変化します。
（黄色の箇所に値を入力
して下さい）</t>
        </r>
      </text>
    </comment>
    <comment ref="AE117" authorId="0" shapeId="0">
      <text>
        <r>
          <rPr>
            <b/>
            <sz val="10"/>
            <color indexed="81"/>
            <rFont val="ＭＳ Ｐゴシック"/>
            <family val="3"/>
            <charset val="128"/>
          </rPr>
          <t>使用量を入力すると、ＳＴＥＰ１（第１入力頁）の
４①の発熱係数を掛けた値が整数で出ます。</t>
        </r>
      </text>
    </comment>
    <comment ref="AN117" authorId="0" shapeId="0">
      <text>
        <r>
          <rPr>
            <b/>
            <sz val="10"/>
            <color indexed="81"/>
            <rFont val="ＭＳ Ｐゴシック"/>
            <family val="3"/>
            <charset val="128"/>
          </rPr>
          <t>STEP1の４①に入力すれば、
このセルが黄色に変化します。
（黄色の箇所に値を入力
して下さい）</t>
        </r>
      </text>
    </comment>
    <comment ref="AX117" authorId="0" shapeId="0">
      <text>
        <r>
          <rPr>
            <b/>
            <sz val="10"/>
            <color indexed="81"/>
            <rFont val="ＭＳ Ｐゴシック"/>
            <family val="3"/>
            <charset val="128"/>
          </rPr>
          <t>販売量を入力すると、ＳＴＥＰ１（第１入力頁）の
４①の発熱係数を掛けた値が整数で出ます。</t>
        </r>
      </text>
    </comment>
    <comment ref="P118" authorId="1" shapeId="0">
      <text>
        <r>
          <rPr>
            <b/>
            <sz val="9"/>
            <color indexed="81"/>
            <rFont val="ＭＳ Ｐゴシック"/>
            <family val="3"/>
            <charset val="128"/>
          </rPr>
          <t>ここに直接入力しないで
下さい。ＳＴＥＰ１の４①
を入力すれば自動的に
表示します。</t>
        </r>
      </text>
    </comment>
    <comment ref="U118" authorId="0" shapeId="0">
      <text>
        <r>
          <rPr>
            <b/>
            <sz val="10"/>
            <color indexed="81"/>
            <rFont val="ＭＳ Ｐゴシック"/>
            <family val="3"/>
            <charset val="128"/>
          </rPr>
          <t>STEP1の４①に入力すれば、
このセルが黄色に変化します。
（黄色の箇所に値を入力
して下さい）</t>
        </r>
      </text>
    </comment>
    <comment ref="AE118" authorId="0" shapeId="0">
      <text>
        <r>
          <rPr>
            <b/>
            <sz val="10"/>
            <color indexed="81"/>
            <rFont val="ＭＳ Ｐゴシック"/>
            <family val="3"/>
            <charset val="128"/>
          </rPr>
          <t>使用量を入力すると、ＳＴＥＰ１（第１入力頁）の
４①の発熱係数を掛けた値が整数で出ます。</t>
        </r>
      </text>
    </comment>
    <comment ref="AN118" authorId="0" shapeId="0">
      <text>
        <r>
          <rPr>
            <b/>
            <sz val="10"/>
            <color indexed="81"/>
            <rFont val="ＭＳ Ｐゴシック"/>
            <family val="3"/>
            <charset val="128"/>
          </rPr>
          <t>STEP1の４①に入力すれば、
このセルが黄色に変化します。
（黄色の箇所に値を入力
して下さい）</t>
        </r>
      </text>
    </comment>
    <comment ref="AX118" authorId="0" shapeId="0">
      <text>
        <r>
          <rPr>
            <b/>
            <sz val="10"/>
            <color indexed="81"/>
            <rFont val="ＭＳ Ｐゴシック"/>
            <family val="3"/>
            <charset val="128"/>
          </rPr>
          <t>販売量を入力すると、ＳＴＥＰ１（第１入力頁）の
４①の発熱係数を掛けた値が整数で出ます。</t>
        </r>
      </text>
    </comment>
    <comment ref="P119" authorId="1" shapeId="0">
      <text>
        <r>
          <rPr>
            <b/>
            <sz val="9"/>
            <color indexed="81"/>
            <rFont val="ＭＳ Ｐゴシック"/>
            <family val="3"/>
            <charset val="128"/>
          </rPr>
          <t>ここに直接入力しないで
下さい。ＳＴＥＰ１の４①
を入力すれば自動的に
表示します。</t>
        </r>
      </text>
    </comment>
    <comment ref="U119" authorId="0" shapeId="0">
      <text>
        <r>
          <rPr>
            <b/>
            <sz val="10"/>
            <color indexed="81"/>
            <rFont val="ＭＳ Ｐゴシック"/>
            <family val="3"/>
            <charset val="128"/>
          </rPr>
          <t>STEP1の４①に入力すれば、
このセルが黄色に変化します。
（黄色の箇所に値を入力
して下さい）</t>
        </r>
      </text>
    </comment>
    <comment ref="AE119" authorId="0" shapeId="0">
      <text>
        <r>
          <rPr>
            <b/>
            <sz val="10"/>
            <color indexed="81"/>
            <rFont val="ＭＳ Ｐゴシック"/>
            <family val="3"/>
            <charset val="128"/>
          </rPr>
          <t>使用量を入力すると、ＳＴＥＰ１（第１入力頁）の
４①の発熱係数を掛けた値が整数で出ます。</t>
        </r>
      </text>
    </comment>
    <comment ref="AN119" authorId="0" shapeId="0">
      <text>
        <r>
          <rPr>
            <b/>
            <sz val="10"/>
            <color indexed="81"/>
            <rFont val="ＭＳ Ｐゴシック"/>
            <family val="3"/>
            <charset val="128"/>
          </rPr>
          <t>STEP1の４①に入力すれば、
このセルが黄色に変化します。
（黄色の箇所に値を入力して下さい）</t>
        </r>
      </text>
    </comment>
    <comment ref="AX119" authorId="0" shapeId="0">
      <text>
        <r>
          <rPr>
            <b/>
            <sz val="10"/>
            <color indexed="81"/>
            <rFont val="ＭＳ Ｐゴシック"/>
            <family val="3"/>
            <charset val="128"/>
          </rPr>
          <t>販売量を入力すると、ＳＴＥＰ１（第１入力頁）の
４①の発熱係数を掛けた値が整数で出ます。</t>
        </r>
      </text>
    </comment>
    <comment ref="P120" authorId="1" shapeId="0">
      <text>
        <r>
          <rPr>
            <b/>
            <sz val="9"/>
            <color indexed="81"/>
            <rFont val="ＭＳ Ｐゴシック"/>
            <family val="3"/>
            <charset val="128"/>
          </rPr>
          <t>ここに直接入力しないで
下さい。ＳＴＥＰ１の４①
を入力すれば自動的に
表示します。</t>
        </r>
      </text>
    </comment>
    <comment ref="U120" authorId="0" shapeId="0">
      <text>
        <r>
          <rPr>
            <b/>
            <sz val="10"/>
            <color indexed="81"/>
            <rFont val="ＭＳ Ｐゴシック"/>
            <family val="3"/>
            <charset val="128"/>
          </rPr>
          <t>STEP1の４①に入力すれば、
このセルが黄色に変化します。
（黄色の箇所に値を入力
して下さい）</t>
        </r>
      </text>
    </comment>
    <comment ref="AE120" authorId="0" shapeId="0">
      <text>
        <r>
          <rPr>
            <b/>
            <sz val="10"/>
            <color indexed="81"/>
            <rFont val="ＭＳ Ｐゴシック"/>
            <family val="3"/>
            <charset val="128"/>
          </rPr>
          <t>使用量を入力すると、ＳＴＥＰ１（第１入力頁）の
４①の発熱係数を掛けた値が整数で出ます。</t>
        </r>
      </text>
    </comment>
    <comment ref="AN120" authorId="0" shapeId="0">
      <text>
        <r>
          <rPr>
            <b/>
            <sz val="10"/>
            <color indexed="81"/>
            <rFont val="ＭＳ Ｐゴシック"/>
            <family val="3"/>
            <charset val="128"/>
          </rPr>
          <t>STEP1の４①に入力すれば、
このセルが黄色に変化します。
（黄色の箇所に値を入力して下さい）</t>
        </r>
      </text>
    </comment>
    <comment ref="AX120" authorId="0" shapeId="0">
      <text>
        <r>
          <rPr>
            <b/>
            <sz val="10"/>
            <color indexed="81"/>
            <rFont val="ＭＳ Ｐゴシック"/>
            <family val="3"/>
            <charset val="128"/>
          </rPr>
          <t>販売量を入力すると、ＳＴＥＰ１（第１入力頁）の
４①の発熱係数を掛けた値が整数で出ます。</t>
        </r>
      </text>
    </comment>
    <comment ref="D121" authorId="0" shapeId="0">
      <text>
        <r>
          <rPr>
            <sz val="11"/>
            <color indexed="81"/>
            <rFont val="ＭＳ Ｐゴシック"/>
            <family val="3"/>
            <charset val="128"/>
          </rPr>
          <t>製造業に属する事業の用に
供する工場であって、専ら
事務所その他これに類する
用途に供する工場以外の
工場から供給された蒸気。</t>
        </r>
      </text>
    </comment>
    <comment ref="AN121" authorId="0" shapeId="0">
      <text>
        <r>
          <rPr>
            <b/>
            <sz val="10"/>
            <color indexed="81"/>
            <rFont val="ＭＳ Ｐゴシック"/>
            <family val="3"/>
            <charset val="128"/>
          </rPr>
          <t>熱供給業や電気業のように
エネルギー供給を主たる事業
としている工場においては、
ここに入力しないで下さい。</t>
        </r>
      </text>
    </comment>
    <comment ref="AN122" authorId="0" shapeId="0">
      <text>
        <r>
          <rPr>
            <b/>
            <sz val="10"/>
            <color indexed="81"/>
            <rFont val="ＭＳ Ｐゴシック"/>
            <family val="3"/>
            <charset val="128"/>
          </rPr>
          <t>熱供給業や電気業のように
エネルギー供給を主たる事業
としている工場においては、
ここに入力しないで下さい。</t>
        </r>
      </text>
    </comment>
    <comment ref="AN123" authorId="0" shapeId="0">
      <text>
        <r>
          <rPr>
            <b/>
            <sz val="9"/>
            <color indexed="81"/>
            <rFont val="ＭＳ Ｐゴシック"/>
            <family val="3"/>
            <charset val="128"/>
          </rPr>
          <t>熱供給業や電気業のように
エネルギー供給を主たる事業
としている工場においては、
ここに入力しないで下さい。</t>
        </r>
      </text>
    </comment>
    <comment ref="AN124" authorId="0" shapeId="0">
      <text>
        <r>
          <rPr>
            <b/>
            <sz val="10"/>
            <color indexed="81"/>
            <rFont val="ＭＳ Ｐゴシック"/>
            <family val="3"/>
            <charset val="128"/>
          </rPr>
          <t>熱供給業や電気業のように
エネルギー供給を主たる事業
としている工場においては、
ここに入力しないで下さい。</t>
        </r>
      </text>
    </comment>
    <comment ref="AE125" authorId="3" shapeId="0">
      <text>
        <r>
          <rPr>
            <b/>
            <sz val="10"/>
            <color indexed="81"/>
            <rFont val="ＭＳ Ｐゴシック"/>
            <family val="3"/>
            <charset val="128"/>
          </rPr>
          <t>エラー表示がなくならなければ合計値を表示しません</t>
        </r>
      </text>
    </comment>
    <comment ref="AX125" authorId="3" shapeId="0">
      <text>
        <r>
          <rPr>
            <b/>
            <sz val="10"/>
            <color indexed="81"/>
            <rFont val="ＭＳ Ｐゴシック"/>
            <family val="3"/>
            <charset val="128"/>
          </rPr>
          <t>エラー表示がなくならなければ合計値を表示しません</t>
        </r>
      </text>
    </comment>
    <comment ref="BP125" authorId="3" shapeId="0">
      <text>
        <r>
          <rPr>
            <b/>
            <sz val="10"/>
            <color indexed="81"/>
            <rFont val="ＭＳ Ｐゴシック"/>
            <family val="3"/>
            <charset val="128"/>
          </rPr>
          <t>エラー表示がなくならなければ合計値を表示しません</t>
        </r>
      </text>
    </comment>
    <comment ref="I126" authorId="0" shapeId="0">
      <text>
        <r>
          <rPr>
            <sz val="11"/>
            <color indexed="81"/>
            <rFont val="ＭＳ Ｐゴシック"/>
            <family val="3"/>
            <charset val="128"/>
          </rPr>
          <t>一般電気事業者（東京電力（株）等）の
８時～２２時の使用</t>
        </r>
      </text>
    </comment>
    <comment ref="U126" authorId="1" shapeId="0">
      <text>
        <r>
          <rPr>
            <b/>
            <sz val="9"/>
            <color indexed="81"/>
            <rFont val="ＭＳ Ｐゴシック"/>
            <family val="3"/>
            <charset val="128"/>
          </rPr>
          <t>STEP1の４②に入力した
値が表示されます。</t>
        </r>
      </text>
    </comment>
    <comment ref="J127" authorId="1" shapeId="0">
      <text>
        <r>
          <rPr>
            <sz val="11"/>
            <color indexed="81"/>
            <rFont val="ＭＳ Ｐゴシック"/>
            <family val="3"/>
            <charset val="128"/>
          </rPr>
          <t>昼間買電のうち、７月～９月及び１２月～３月の８時～２２時の使用</t>
        </r>
      </text>
    </comment>
    <comment ref="AD127" authorId="1" shapeId="0">
      <text>
        <r>
          <rPr>
            <b/>
            <sz val="9"/>
            <color indexed="81"/>
            <rFont val="ＭＳ Ｐゴシック"/>
            <family val="3"/>
            <charset val="128"/>
          </rPr>
          <t>STEP1の４②に入力した
値が表示されます。</t>
        </r>
      </text>
    </comment>
    <comment ref="I128" authorId="0" shapeId="0">
      <text>
        <r>
          <rPr>
            <sz val="11"/>
            <color indexed="81"/>
            <rFont val="ＭＳ Ｐゴシック"/>
            <family val="3"/>
            <charset val="128"/>
          </rPr>
          <t>一般電気事業者（東京電力（株）等）の
２２時～翌８時の使用</t>
        </r>
      </text>
    </comment>
    <comment ref="U128" authorId="1" shapeId="0">
      <text>
        <r>
          <rPr>
            <b/>
            <sz val="9"/>
            <color indexed="81"/>
            <rFont val="ＭＳ Ｐゴシック"/>
            <family val="3"/>
            <charset val="128"/>
          </rPr>
          <t>STEP1の４②に入力した
値が表示されます。</t>
        </r>
      </text>
    </comment>
    <comment ref="U130" authorId="0" shapeId="0">
      <text>
        <r>
          <rPr>
            <b/>
            <sz val="10"/>
            <color indexed="81"/>
            <rFont val="ＭＳ Ｐゴシック"/>
            <family val="3"/>
            <charset val="128"/>
          </rPr>
          <t>販売された量を除く自家発電の電力量</t>
        </r>
      </text>
    </comment>
    <comment ref="AE132" authorId="0" shapeId="0">
      <text>
        <r>
          <rPr>
            <b/>
            <sz val="10"/>
            <color indexed="81"/>
            <rFont val="ＭＳ Ｐゴシック"/>
            <family val="3"/>
            <charset val="128"/>
          </rPr>
          <t>ＳＴＥＰ１の必須項目の入力を
忘れると、ここに数値が表示
されません。</t>
        </r>
      </text>
    </comment>
    <comment ref="AF133" authorId="0" shapeId="0">
      <text>
        <r>
          <rPr>
            <b/>
            <sz val="10"/>
            <color indexed="81"/>
            <rFont val="ＭＳ Ｐゴシック"/>
            <family val="3"/>
            <charset val="128"/>
          </rPr>
          <t>ＳＴＥＰ１の必須項目の入力を
忘れると、ここに数値が表示
されません。</t>
        </r>
      </text>
    </comment>
    <comment ref="AE135" authorId="0" shapeId="0">
      <text>
        <r>
          <rPr>
            <b/>
            <sz val="10"/>
            <color indexed="81"/>
            <rFont val="ＭＳ Ｐゴシック"/>
            <family val="3"/>
            <charset val="128"/>
          </rPr>
          <t>ＳＴＥＰ１の必須項目の入力を
忘れると、ここに数値が表示
されません。</t>
        </r>
      </text>
    </comment>
    <comment ref="B136" authorId="0" shapeId="0">
      <text>
        <r>
          <rPr>
            <sz val="11"/>
            <color indexed="81"/>
            <rFont val="ＭＳ Ｐゴシック"/>
            <family val="3"/>
            <charset val="128"/>
          </rPr>
          <t>STEP1の３①の単位発熱量を入力すると
注意書きが表示されます。</t>
        </r>
      </text>
    </comment>
    <comment ref="AO136" authorId="0" shapeId="0">
      <text>
        <r>
          <rPr>
            <b/>
            <sz val="10"/>
            <color indexed="81"/>
            <rFont val="ＭＳ Ｐゴシック"/>
            <family val="3"/>
            <charset val="128"/>
          </rPr>
          <t>STEP1の３①の都市ガス規格を入力すると
注意書きが表示されます。</t>
        </r>
      </text>
    </comment>
    <comment ref="AU136" authorId="0" shapeId="0">
      <text>
        <r>
          <rPr>
            <b/>
            <sz val="10"/>
            <color indexed="81"/>
            <rFont val="ＭＳ Ｐゴシック"/>
            <family val="3"/>
            <charset val="128"/>
          </rPr>
          <t>STEP1の３①の単位発熱量を入力すると
注意書きが表示されます。</t>
        </r>
      </text>
    </comment>
    <comment ref="AO137" authorId="0" shapeId="0">
      <text>
        <r>
          <rPr>
            <b/>
            <sz val="10"/>
            <color indexed="81"/>
            <rFont val="ＭＳ Ｐゴシック"/>
            <family val="3"/>
            <charset val="128"/>
          </rPr>
          <t>STEP1の３①の都市ガス規格を入力すると
注意書きが表示されます。</t>
        </r>
      </text>
    </comment>
    <comment ref="AU137" authorId="0" shapeId="0">
      <text>
        <r>
          <rPr>
            <b/>
            <sz val="10"/>
            <color indexed="81"/>
            <rFont val="ＭＳ Ｐゴシック"/>
            <family val="3"/>
            <charset val="128"/>
          </rPr>
          <t>STEP1の３①の単位発熱量を入力すると
注意書きが表示されます。</t>
        </r>
      </text>
    </comment>
    <comment ref="AO138" authorId="0" shapeId="0">
      <text>
        <r>
          <rPr>
            <b/>
            <sz val="10"/>
            <color indexed="81"/>
            <rFont val="ＭＳ Ｐゴシック"/>
            <family val="3"/>
            <charset val="128"/>
          </rPr>
          <t>STEP1の３①の都市ガス規格を入力すると
注意書きが表示されます。</t>
        </r>
      </text>
    </comment>
    <comment ref="AU138" authorId="0" shapeId="0">
      <text>
        <r>
          <rPr>
            <b/>
            <sz val="10"/>
            <color indexed="81"/>
            <rFont val="ＭＳ Ｐゴシック"/>
            <family val="3"/>
            <charset val="128"/>
          </rPr>
          <t>STEP1の３①の単位発熱量を入力すると
注意書きが表示されます。</t>
        </r>
      </text>
    </comment>
    <comment ref="AH248" authorId="0" shapeId="0">
      <text>
        <r>
          <rPr>
            <b/>
            <sz val="10"/>
            <color indexed="81"/>
            <rFont val="ＭＳ Ｐゴシック"/>
            <family val="3"/>
            <charset val="128"/>
          </rPr>
          <t>この黄色いセルに数値（原則、有効数字４桁）を入力して下さい。
なお、左記の黄色の箇所に単位を▼から正しく選択して下さい。</t>
        </r>
      </text>
    </comment>
    <comment ref="Z249" authorId="1" shapeId="0">
      <text>
        <r>
          <rPr>
            <b/>
            <sz val="9"/>
            <color indexed="81"/>
            <rFont val="ＭＳ Ｐゴシック"/>
            <family val="3"/>
            <charset val="128"/>
          </rPr>
          <t>ここの▼から該当の単位を選択して下さい。
直接入力も可能。</t>
        </r>
      </text>
    </comment>
    <comment ref="AI256" authorId="0" shapeId="0">
      <text>
        <r>
          <rPr>
            <b/>
            <sz val="10"/>
            <color indexed="81"/>
            <rFont val="ＭＳ Ｐゴシック"/>
            <family val="3"/>
            <charset val="128"/>
          </rPr>
          <t>有効数字４桁に自動的に記入されますが、
正しい数値かご確認下さい。</t>
        </r>
      </text>
    </comment>
    <comment ref="AR256" authorId="0" shapeId="0">
      <text>
        <r>
          <rPr>
            <sz val="11"/>
            <color indexed="81"/>
            <rFont val="ＭＳ Ｐゴシック"/>
            <family val="3"/>
            <charset val="128"/>
          </rPr>
          <t>ＳＴＥＰ１に入力すれば
自動的に表示します。</t>
        </r>
      </text>
    </comment>
    <comment ref="AI262" authorId="0" shapeId="0">
      <text>
        <r>
          <rPr>
            <b/>
            <sz val="10"/>
            <color indexed="81"/>
            <rFont val="ＭＳ Ｐゴシック"/>
            <family val="3"/>
            <charset val="128"/>
          </rPr>
          <t>有効数字４桁に自動的に記入されますが、
正しい数値かご確認下さい。</t>
        </r>
      </text>
    </comment>
    <comment ref="AR262" authorId="0" shapeId="0">
      <text>
        <r>
          <rPr>
            <sz val="11"/>
            <color indexed="81"/>
            <rFont val="ＭＳ Ｐゴシック"/>
            <family val="3"/>
            <charset val="128"/>
          </rPr>
          <t>ＳＴＥＰ１に入力すれば
自動的に表示します。</t>
        </r>
      </text>
    </comment>
    <comment ref="M273" authorId="0" shapeId="0">
      <text>
        <r>
          <rPr>
            <b/>
            <sz val="11"/>
            <color indexed="81"/>
            <rFont val="ＭＳ Ｐゴシック"/>
            <family val="3"/>
            <charset val="128"/>
          </rPr>
          <t>ＳＴＥＰ１に
入力して
下さい。</t>
        </r>
      </text>
    </comment>
    <comment ref="U273" authorId="0" shapeId="0">
      <text>
        <r>
          <rPr>
            <b/>
            <sz val="10"/>
            <color indexed="81"/>
            <rFont val="ＭＳ Ｐゴシック"/>
            <family val="3"/>
            <charset val="128"/>
          </rPr>
          <t>ＳＴＥＰ１に
入力して
下さい。</t>
        </r>
      </text>
    </comment>
    <comment ref="AB273" authorId="0" shapeId="0">
      <text>
        <r>
          <rPr>
            <b/>
            <sz val="10"/>
            <color indexed="81"/>
            <rFont val="ＭＳ Ｐゴシック"/>
            <family val="3"/>
            <charset val="128"/>
          </rPr>
          <t>ＳＴＥＰ１に
入力して
下さい。</t>
        </r>
      </text>
    </comment>
    <comment ref="AJ273" authorId="0" shapeId="0">
      <text>
        <r>
          <rPr>
            <b/>
            <sz val="10"/>
            <color indexed="81"/>
            <rFont val="ＭＳ Ｐゴシック"/>
            <family val="3"/>
            <charset val="128"/>
          </rPr>
          <t>ＳＴＥＰ１に
入力して
下さい。</t>
        </r>
      </text>
    </comment>
    <comment ref="W274" authorId="0" shapeId="0">
      <text>
        <r>
          <rPr>
            <b/>
            <sz val="10"/>
            <color indexed="81"/>
            <rFont val="ＭＳ Ｐゴシック"/>
            <family val="3"/>
            <charset val="128"/>
          </rPr>
          <t>ＳＴＥＰ１に入力すれば
自動的に表示します。</t>
        </r>
      </text>
    </comment>
    <comment ref="AE274" authorId="0" shapeId="0">
      <text>
        <r>
          <rPr>
            <b/>
            <sz val="10"/>
            <color indexed="81"/>
            <rFont val="ＭＳ Ｐゴシック"/>
            <family val="3"/>
            <charset val="128"/>
          </rPr>
          <t>ＳＴＥＰ１に入力すれば
自動的に表示します。</t>
        </r>
      </text>
    </comment>
    <comment ref="AL274" authorId="0" shapeId="0">
      <text>
        <r>
          <rPr>
            <b/>
            <sz val="10"/>
            <color indexed="81"/>
            <rFont val="ＭＳ Ｐゴシック"/>
            <family val="3"/>
            <charset val="128"/>
          </rPr>
          <t>ＳＴＥＰ１に入力すれば
自動的に表示します。</t>
        </r>
      </text>
    </comment>
    <comment ref="AT274" authorId="0" shapeId="0">
      <text>
        <r>
          <rPr>
            <b/>
            <sz val="10"/>
            <color indexed="81"/>
            <rFont val="ＭＳ Ｐゴシック"/>
            <family val="3"/>
            <charset val="128"/>
          </rPr>
          <t>ＳＴＥＰ１及び指定-第４表に
入力すれば自動的に
表示されます。</t>
        </r>
      </text>
    </comment>
    <comment ref="AY274" authorId="0" shapeId="0">
      <text>
        <r>
          <rPr>
            <b/>
            <sz val="10"/>
            <color indexed="81"/>
            <rFont val="ＭＳ Ｐゴシック"/>
            <family val="3"/>
            <charset val="128"/>
          </rPr>
          <t>原単位を５ヶ年分入力
すれば、自動的に
表示されます。</t>
        </r>
      </text>
    </comment>
    <comment ref="M278" authorId="0" shapeId="0">
      <text>
        <r>
          <rPr>
            <b/>
            <sz val="11"/>
            <color indexed="81"/>
            <rFont val="ＭＳ Ｐゴシック"/>
            <family val="3"/>
            <charset val="128"/>
          </rPr>
          <t>ＳＴＥＰ１に
入力して
下さい。</t>
        </r>
      </text>
    </comment>
    <comment ref="U278" authorId="0" shapeId="0">
      <text>
        <r>
          <rPr>
            <b/>
            <sz val="10"/>
            <color indexed="81"/>
            <rFont val="ＭＳ Ｐゴシック"/>
            <family val="3"/>
            <charset val="128"/>
          </rPr>
          <t>ＳＴＥＰ１に
入力して
下さい。</t>
        </r>
      </text>
    </comment>
    <comment ref="AB278" authorId="0" shapeId="0">
      <text>
        <r>
          <rPr>
            <b/>
            <sz val="10"/>
            <color indexed="81"/>
            <rFont val="ＭＳ Ｐゴシック"/>
            <family val="3"/>
            <charset val="128"/>
          </rPr>
          <t>ＳＴＥＰ１に
入力して
下さい。</t>
        </r>
      </text>
    </comment>
    <comment ref="AJ278" authorId="0" shapeId="0">
      <text>
        <r>
          <rPr>
            <b/>
            <sz val="10"/>
            <color indexed="81"/>
            <rFont val="ＭＳ Ｐゴシック"/>
            <family val="3"/>
            <charset val="128"/>
          </rPr>
          <t>ＳＴＥＰ１に
入力して
下さい。</t>
        </r>
      </text>
    </comment>
    <comment ref="W279" authorId="0" shapeId="0">
      <text>
        <r>
          <rPr>
            <b/>
            <sz val="10"/>
            <color indexed="81"/>
            <rFont val="ＭＳ Ｐゴシック"/>
            <family val="3"/>
            <charset val="128"/>
          </rPr>
          <t>ＳＴＥＰ１に入力すれば
自動的に表示します。</t>
        </r>
      </text>
    </comment>
    <comment ref="AE279" authorId="0" shapeId="0">
      <text>
        <r>
          <rPr>
            <b/>
            <sz val="10"/>
            <color indexed="81"/>
            <rFont val="ＭＳ Ｐゴシック"/>
            <family val="3"/>
            <charset val="128"/>
          </rPr>
          <t>ＳＴＥＰ１に入力すれば
自動的に表示します。</t>
        </r>
      </text>
    </comment>
    <comment ref="AL279" authorId="0" shapeId="0">
      <text>
        <r>
          <rPr>
            <b/>
            <sz val="10"/>
            <color indexed="81"/>
            <rFont val="ＭＳ Ｐゴシック"/>
            <family val="3"/>
            <charset val="128"/>
          </rPr>
          <t>ＳＴＥＰ１に入力すれば
自動的に表示します。</t>
        </r>
      </text>
    </comment>
    <comment ref="AT279" authorId="0" shapeId="0">
      <text>
        <r>
          <rPr>
            <b/>
            <sz val="10"/>
            <color indexed="81"/>
            <rFont val="ＭＳ Ｐゴシック"/>
            <family val="3"/>
            <charset val="128"/>
          </rPr>
          <t>ＳＴＥＰ１及び指定-第４表に
入力すれば自動的に
表示されます。</t>
        </r>
      </text>
    </comment>
    <comment ref="AY279" authorId="0" shapeId="0">
      <text>
        <r>
          <rPr>
            <b/>
            <sz val="10"/>
            <color indexed="81"/>
            <rFont val="ＭＳ Ｐゴシック"/>
            <family val="3"/>
            <charset val="128"/>
          </rPr>
          <t>原単位を５ヶ年分入力
すれば、自動的に
表示されます。</t>
        </r>
      </text>
    </comment>
    <comment ref="BG316" authorId="1" shapeId="0">
      <text>
        <r>
          <rPr>
            <b/>
            <sz val="9"/>
            <color indexed="81"/>
            <rFont val="ＭＳ Ｐゴシック"/>
            <family val="3"/>
            <charset val="128"/>
          </rPr>
          <t>最大行数です。
これ以上追加できません。</t>
        </r>
      </text>
    </comment>
    <comment ref="C318" authorId="0" shapeId="0">
      <text>
        <r>
          <rPr>
            <sz val="11"/>
            <color indexed="81"/>
            <rFont val="ＭＳ Ｐゴシック"/>
            <family val="3"/>
            <charset val="128"/>
          </rPr>
          <t xml:space="preserve">原単位が前年度に比べ
改善できなかった理由を
記入して下さい。
</t>
        </r>
      </text>
    </comment>
    <comment ref="BG349" authorId="1" shapeId="0">
      <text>
        <r>
          <rPr>
            <b/>
            <sz val="9"/>
            <color indexed="81"/>
            <rFont val="ＭＳ Ｐゴシック"/>
            <family val="3"/>
            <charset val="128"/>
          </rPr>
          <t>最大行数です。
これ以上追加できません。</t>
        </r>
      </text>
    </comment>
    <comment ref="C356" authorId="0" shapeId="0">
      <text>
        <r>
          <rPr>
            <sz val="11"/>
            <color indexed="81"/>
            <rFont val="ＭＳ Ｐゴシック"/>
            <family val="3"/>
            <charset val="128"/>
          </rPr>
          <t xml:space="preserve">過去５年度間の原単位が年平均
１％以上改善できなかった理由を
記入して下さい。
</t>
        </r>
      </text>
    </comment>
    <comment ref="BG387" authorId="1" shapeId="0">
      <text>
        <r>
          <rPr>
            <b/>
            <sz val="9"/>
            <color indexed="81"/>
            <rFont val="ＭＳ Ｐゴシック"/>
            <family val="3"/>
            <charset val="128"/>
          </rPr>
          <t>最大行数です。
これ以上追加できません。</t>
        </r>
      </text>
    </comment>
    <comment ref="C389" authorId="0" shapeId="0">
      <text>
        <r>
          <rPr>
            <sz val="11"/>
            <color indexed="81"/>
            <rFont val="ＭＳ Ｐゴシック"/>
            <family val="3"/>
            <charset val="128"/>
          </rPr>
          <t xml:space="preserve">原単位が前年度に比べ
改善できなかった理由を
記入して下さい。
</t>
        </r>
      </text>
    </comment>
    <comment ref="BG420" authorId="1" shapeId="0">
      <text>
        <r>
          <rPr>
            <b/>
            <sz val="9"/>
            <color indexed="81"/>
            <rFont val="ＭＳ Ｐゴシック"/>
            <family val="3"/>
            <charset val="128"/>
          </rPr>
          <t>最大行数です。
これ以上追加できません。</t>
        </r>
      </text>
    </comment>
    <comment ref="J427" authorId="0" shapeId="0">
      <text>
        <r>
          <rPr>
            <b/>
            <sz val="10"/>
            <color indexed="81"/>
            <rFont val="ＭＳ Ｐゴシック"/>
            <family val="3"/>
            <charset val="128"/>
          </rPr>
          <t>運転に関する管理標準を設定しているか？
その設定状況と
設定してあれば、管理標準に従って実施しているか？
その遵守状況を選んでください。
管理標準設定の状況、実施の状況はそれぞれ1つだけ
チェックを入れることができます。</t>
        </r>
      </text>
    </comment>
    <comment ref="V427" authorId="0" shapeId="0">
      <text>
        <r>
          <rPr>
            <b/>
            <sz val="10"/>
            <color indexed="81"/>
            <rFont val="ＭＳ Ｐゴシック"/>
            <family val="3"/>
            <charset val="128"/>
          </rPr>
          <t>計測・記録に関する管理標準を設定しているか？
その設定状況と
設定してあれば、管理標準に従って実施しているか？
その遵守状況を選んで下さい。
管理標準設定の状況、実施の状況はそれぞれ1つだけ
チェックを入れることができます。</t>
        </r>
      </text>
    </comment>
    <comment ref="AI427" authorId="0" shapeId="0">
      <text>
        <r>
          <rPr>
            <b/>
            <sz val="10"/>
            <color indexed="81"/>
            <rFont val="ＭＳ Ｐゴシック"/>
            <family val="3"/>
            <charset val="128"/>
          </rPr>
          <t>保守・点検に関する管理標準を設定しているか？
その設定状況と
設定してあれば、管理標準に従って実施しているか？
その遵守状況を選んで下さい。
管理標準設定の状況、実施の状況はそれぞれ1つだけ
チェックを入れることができます。</t>
        </r>
      </text>
    </comment>
    <comment ref="AU427" authorId="0" shapeId="0">
      <text>
        <r>
          <rPr>
            <b/>
            <sz val="10"/>
            <color indexed="81"/>
            <rFont val="ＭＳ Ｐゴシック"/>
            <family val="3"/>
            <charset val="128"/>
          </rPr>
          <t>更新も含まれます。
当該年度に新設・更新が無ければ
「当該年度に設備を新設していない」
にレ点を入れて下さい。
新設に当たっての措置の状況は1つだけ
チェックを入れることができます。</t>
        </r>
      </text>
    </comment>
    <comment ref="B428" authorId="0" shapeId="0">
      <text>
        <r>
          <rPr>
            <b/>
            <sz val="9"/>
            <color indexed="81"/>
            <rFont val="ＭＳ Ｐゴシック"/>
            <family val="3"/>
            <charset val="128"/>
          </rPr>
          <t>該当しない場合は、
当該項目欄全体に
斜線を引いて下さい。</t>
        </r>
      </text>
    </comment>
    <comment ref="B437" authorId="0" shapeId="0">
      <text>
        <r>
          <rPr>
            <b/>
            <sz val="9"/>
            <color indexed="81"/>
            <rFont val="ＭＳ Ｐゴシック"/>
            <family val="3"/>
            <charset val="128"/>
          </rPr>
          <t>該当しない場合は、
当該項目欄全体に
斜線を引いて下さい。</t>
        </r>
      </text>
    </comment>
    <comment ref="B446" authorId="0" shapeId="0">
      <text>
        <r>
          <rPr>
            <b/>
            <sz val="9"/>
            <color indexed="81"/>
            <rFont val="ＭＳ Ｐゴシック"/>
            <family val="3"/>
            <charset val="128"/>
          </rPr>
          <t>該当しない場合は、
当該項目欄全体に
斜線を引いて下さい。</t>
        </r>
      </text>
    </comment>
    <comment ref="B455" authorId="0" shapeId="0">
      <text>
        <r>
          <rPr>
            <b/>
            <sz val="9"/>
            <color indexed="81"/>
            <rFont val="ＭＳ Ｐゴシック"/>
            <family val="3"/>
            <charset val="128"/>
          </rPr>
          <t>該当しない場合は、
当該項目欄全体に
斜線を引いて下さい。</t>
        </r>
      </text>
    </comment>
    <comment ref="B467" authorId="0" shapeId="0">
      <text>
        <r>
          <rPr>
            <b/>
            <sz val="9"/>
            <color indexed="81"/>
            <rFont val="ＭＳ Ｐゴシック"/>
            <family val="3"/>
            <charset val="128"/>
          </rPr>
          <t>該当しない場合は、
当該項目欄全体に
斜線を引いて下さい。</t>
        </r>
      </text>
    </comment>
    <comment ref="B476" authorId="0" shapeId="0">
      <text>
        <r>
          <rPr>
            <b/>
            <sz val="9"/>
            <color indexed="81"/>
            <rFont val="ＭＳ Ｐゴシック"/>
            <family val="3"/>
            <charset val="128"/>
          </rPr>
          <t>該当しない場合は、
当該項目欄全体に
斜線を引いて下さい。</t>
        </r>
      </text>
    </comment>
    <comment ref="B485" authorId="0" shapeId="0">
      <text>
        <r>
          <rPr>
            <b/>
            <sz val="9"/>
            <color indexed="81"/>
            <rFont val="ＭＳ Ｐゴシック"/>
            <family val="3"/>
            <charset val="128"/>
          </rPr>
          <t>該当しない場合は、
当該項目欄全体に
斜線を引いて下さい。</t>
        </r>
      </text>
    </comment>
    <comment ref="B494" authorId="0" shapeId="0">
      <text>
        <r>
          <rPr>
            <b/>
            <sz val="9"/>
            <color indexed="81"/>
            <rFont val="ＭＳ Ｐゴシック"/>
            <family val="3"/>
            <charset val="128"/>
          </rPr>
          <t>該当しない場合は、
当該項目欄全体に
斜線を引いて下さい。</t>
        </r>
      </text>
    </comment>
    <comment ref="J501" authorId="0" shapeId="0">
      <text>
        <r>
          <rPr>
            <b/>
            <sz val="10"/>
            <color indexed="81"/>
            <rFont val="ＭＳ Ｐゴシック"/>
            <family val="3"/>
            <charset val="128"/>
          </rPr>
          <t>運転に関する管理標準を設定しているか？
その設定状況と
設定してあれば、管理標準に従って実施しているか？
その遵守状況を選んでください。
管理標準設定の状況、実施の状況はそれぞれ1つだけ
チェックを入れることができます。</t>
        </r>
      </text>
    </comment>
    <comment ref="V501" authorId="0" shapeId="0">
      <text>
        <r>
          <rPr>
            <b/>
            <sz val="10"/>
            <color indexed="81"/>
            <rFont val="ＭＳ Ｐゴシック"/>
            <family val="3"/>
            <charset val="128"/>
          </rPr>
          <t>計測・記録に関する管理標準を設定しているか？
その設定状況と
設定してあれば、管理標準に従って実施しているか？
その遵守状況を選んで下さい。
管理標準設定の状況、実施の状況はそれぞれ1つだけ
チェックを入れることができます。</t>
        </r>
      </text>
    </comment>
    <comment ref="AI501" authorId="0" shapeId="0">
      <text>
        <r>
          <rPr>
            <b/>
            <sz val="10"/>
            <color indexed="81"/>
            <rFont val="ＭＳ Ｐゴシック"/>
            <family val="3"/>
            <charset val="128"/>
          </rPr>
          <t>保守・点検に関する管理標準を設定しているか？
その設定状況と
設定してあれば、管理標準に従って実施しているか？
その遵守状況を選んで下さい。
管理標準設定の状況、実施の状況はそれぞれ1つだけ
チェックを入れることができます。</t>
        </r>
      </text>
    </comment>
    <comment ref="AU501" authorId="0" shapeId="0">
      <text>
        <r>
          <rPr>
            <b/>
            <sz val="10"/>
            <color indexed="81"/>
            <rFont val="ＭＳ Ｐゴシック"/>
            <family val="3"/>
            <charset val="128"/>
          </rPr>
          <t>更新も含まれます。
当該年度に新設・更新が無ければ
「当該年度に設備を新設していない」
にレ点を入れて下さい。
新設に当たっての措置の状況は1つだけ
チェックを入れることができます。</t>
        </r>
      </text>
    </comment>
    <comment ref="B502" authorId="0" shapeId="0">
      <text>
        <r>
          <rPr>
            <b/>
            <sz val="9"/>
            <color indexed="81"/>
            <rFont val="ＭＳ Ｐゴシック"/>
            <family val="3"/>
            <charset val="128"/>
          </rPr>
          <t>該当しない場合は、
当該項目欄全体に
斜線を引いて下さい。</t>
        </r>
      </text>
    </comment>
    <comment ref="B512" authorId="0" shapeId="0">
      <text>
        <r>
          <rPr>
            <b/>
            <sz val="9"/>
            <color indexed="81"/>
            <rFont val="ＭＳ Ｐゴシック"/>
            <family val="3"/>
            <charset val="128"/>
          </rPr>
          <t>該当しない場合は、
当該項目欄全体に
斜線を引いて下さい。</t>
        </r>
      </text>
    </comment>
    <comment ref="B521" authorId="0" shapeId="0">
      <text>
        <r>
          <rPr>
            <b/>
            <sz val="9"/>
            <color indexed="81"/>
            <rFont val="ＭＳ Ｐゴシック"/>
            <family val="3"/>
            <charset val="128"/>
          </rPr>
          <t>該当しない場合は、
当該項目欄全体に
斜線を引いて下さい。</t>
        </r>
      </text>
    </comment>
    <comment ref="B530" authorId="0" shapeId="0">
      <text>
        <r>
          <rPr>
            <b/>
            <sz val="9"/>
            <color indexed="81"/>
            <rFont val="ＭＳ Ｐゴシック"/>
            <family val="3"/>
            <charset val="128"/>
          </rPr>
          <t>該当しない場合は、
当該項目欄全体に
斜線を引いて下さい。</t>
        </r>
      </text>
    </comment>
    <comment ref="B540" authorId="0" shapeId="0">
      <text>
        <r>
          <rPr>
            <b/>
            <sz val="9"/>
            <color indexed="81"/>
            <rFont val="ＭＳ Ｐゴシック"/>
            <family val="3"/>
            <charset val="128"/>
          </rPr>
          <t>該当しない場合は、
当該項目欄全体に
斜線を引いて下さい。</t>
        </r>
      </text>
    </comment>
    <comment ref="B549" authorId="0" shapeId="0">
      <text>
        <r>
          <rPr>
            <b/>
            <sz val="9"/>
            <color indexed="81"/>
            <rFont val="ＭＳ Ｐゴシック"/>
            <family val="3"/>
            <charset val="128"/>
          </rPr>
          <t>該当しない場合は、当該項目欄全体に斜線を引いて下さい。</t>
        </r>
      </text>
    </comment>
    <comment ref="B559" authorId="0" shapeId="0">
      <text>
        <r>
          <rPr>
            <b/>
            <sz val="9"/>
            <color indexed="81"/>
            <rFont val="ＭＳ Ｐゴシック"/>
            <family val="3"/>
            <charset val="128"/>
          </rPr>
          <t>該当しない場合は、
当該項目欄全体に
斜線を引いて下さい。</t>
        </r>
      </text>
    </comment>
    <comment ref="B568" authorId="0" shapeId="0">
      <text>
        <r>
          <rPr>
            <b/>
            <sz val="9"/>
            <color indexed="81"/>
            <rFont val="ＭＳ Ｐゴシック"/>
            <family val="3"/>
            <charset val="128"/>
          </rPr>
          <t>該当しない場合は、
当該項目欄全体に
斜線を引いて下さい。</t>
        </r>
      </text>
    </comment>
    <comment ref="B578" authorId="0" shapeId="0">
      <text>
        <r>
          <rPr>
            <b/>
            <sz val="9"/>
            <color indexed="81"/>
            <rFont val="ＭＳ Ｐゴシック"/>
            <family val="3"/>
            <charset val="128"/>
          </rPr>
          <t>該当しない場合は、
当該項目欄全体に
斜線を引いて下さい。</t>
        </r>
      </text>
    </comment>
    <comment ref="B587" authorId="0" shapeId="0">
      <text>
        <r>
          <rPr>
            <b/>
            <sz val="9"/>
            <color indexed="81"/>
            <rFont val="ＭＳ Ｐゴシック"/>
            <family val="3"/>
            <charset val="128"/>
          </rPr>
          <t>該当しない場合は、
当該項目欄全体に
斜線を引いて下さい。</t>
        </r>
      </text>
    </comment>
    <comment ref="BG632" authorId="1" shapeId="0">
      <text>
        <r>
          <rPr>
            <b/>
            <sz val="9"/>
            <color indexed="81"/>
            <rFont val="ＭＳ Ｐゴシック"/>
            <family val="3"/>
            <charset val="128"/>
          </rPr>
          <t>最大行数です。
これ以上追加できません。</t>
        </r>
      </text>
    </comment>
    <comment ref="BG669" authorId="1" shapeId="0">
      <text>
        <r>
          <rPr>
            <b/>
            <sz val="9"/>
            <color indexed="81"/>
            <rFont val="ＭＳ Ｐゴシック"/>
            <family val="3"/>
            <charset val="128"/>
          </rPr>
          <t>最大行数です。
これ以上追加できません。</t>
        </r>
      </text>
    </comment>
    <comment ref="AP676" authorId="0" shapeId="0">
      <text>
        <r>
          <rPr>
            <sz val="9"/>
            <color indexed="81"/>
            <rFont val="ＭＳ Ｐゴシック"/>
            <family val="3"/>
            <charset val="128"/>
          </rPr>
          <t>ＳＴＥＰ１及び第１表を正しく入力すると自動的に
計算され、少数第１位切り捨てで表示されます。</t>
        </r>
      </text>
    </comment>
    <comment ref="AP687" authorId="0" shapeId="0">
      <text>
        <r>
          <rPr>
            <sz val="9"/>
            <color indexed="81"/>
            <rFont val="ＭＳ Ｐゴシック"/>
            <family val="3"/>
            <charset val="128"/>
          </rPr>
          <t>ＳＴＥＰ１及び第１表を正しく入力すると自動的に
計算され、少数第１位切り捨てで表示されます。</t>
        </r>
      </text>
    </comment>
    <comment ref="BG740" authorId="1" shapeId="0">
      <text>
        <r>
          <rPr>
            <b/>
            <sz val="9"/>
            <color indexed="81"/>
            <rFont val="ＭＳ Ｐゴシック"/>
            <family val="3"/>
            <charset val="128"/>
          </rPr>
          <t>最大行数です。
これ以上追加できません。</t>
        </r>
      </text>
    </comment>
    <comment ref="B747" authorId="0" shapeId="0">
      <text>
        <r>
          <rPr>
            <sz val="9"/>
            <color indexed="81"/>
            <rFont val="ＭＳ Ｐゴシック"/>
            <family val="3"/>
            <charset val="128"/>
          </rPr>
          <t>「有」の場合はプルダウンで
「①．有」を選択して下さい。</t>
        </r>
      </text>
    </comment>
    <comment ref="AE747" authorId="0" shapeId="0">
      <text>
        <r>
          <rPr>
            <sz val="9"/>
            <color indexed="81"/>
            <rFont val="ＭＳ Ｐゴシック"/>
            <family val="3"/>
            <charset val="128"/>
          </rPr>
          <t>「有」の場合はプルダウンで
「①．有」を選択して下さい。</t>
        </r>
      </text>
    </comment>
  </commentList>
</comments>
</file>

<file path=xl/comments2.xml><?xml version="1.0" encoding="utf-8"?>
<comments xmlns="http://schemas.openxmlformats.org/spreadsheetml/2006/main">
  <authors>
    <author>okuoka</author>
    <author>Hara</author>
  </authors>
  <commentList>
    <comment ref="N10" authorId="0" shapeId="0">
      <text>
        <r>
          <rPr>
            <sz val="11"/>
            <color indexed="81"/>
            <rFont val="ＭＳ Ｐゴシック"/>
            <family val="3"/>
            <charset val="128"/>
          </rPr>
          <t>重油　１Ｌ→蒸気１３ｋｇ
熱量換算</t>
        </r>
      </text>
    </comment>
    <comment ref="N12" authorId="0" shapeId="0">
      <text>
        <r>
          <rPr>
            <sz val="11"/>
            <color indexed="81"/>
            <rFont val="ＭＳ Ｐゴシック"/>
            <family val="3"/>
            <charset val="128"/>
          </rPr>
          <t>重油　１Ｌ→蒸気１３ｋｇ</t>
        </r>
      </text>
    </comment>
    <comment ref="J29" authorId="1" shapeId="0">
      <text>
        <r>
          <rPr>
            <b/>
            <sz val="9"/>
            <color indexed="10"/>
            <rFont val="ＭＳ Ｐゴシック"/>
            <family val="3"/>
            <charset val="128"/>
          </rPr>
          <t>４５．０×２７３／２８８＝４３．６
【Ｎｍ3に換算】</t>
        </r>
      </text>
    </comment>
    <comment ref="J30" authorId="1" shapeId="0">
      <text>
        <r>
          <rPr>
            <b/>
            <sz val="9"/>
            <color indexed="10"/>
            <rFont val="ＭＳ Ｐゴシック"/>
            <family val="3"/>
            <charset val="128"/>
          </rPr>
          <t>都市ガスの他に、その他の燃料があれば、上記「都市ガス」と同様に、供給会社に問い合わせて、その値をこの欄に、種類の欄に名称を、単位の欄に発熱量の固有単位を、それぞれ入力してください(桁に注意して下さい）。</t>
        </r>
      </text>
    </comment>
    <comment ref="J31" authorId="1" shapeId="0">
      <text>
        <r>
          <rPr>
            <b/>
            <sz val="9"/>
            <color indexed="10"/>
            <rFont val="ＭＳ Ｐゴシック"/>
            <family val="3"/>
            <charset val="128"/>
          </rPr>
          <t>都市ガスの他に、その他の燃料があれば、上記「都市ガス」と同様に、供給会社に問い合わせて、その値をこの欄に、種類の欄に名称を、単位の欄に発熱量の固有単位を、それぞれ入力してください(桁に注意して下さい）。</t>
        </r>
      </text>
    </comment>
  </commentList>
</comments>
</file>

<file path=xl/sharedStrings.xml><?xml version="1.0" encoding="utf-8"?>
<sst xmlns="http://schemas.openxmlformats.org/spreadsheetml/2006/main" count="2429" uniqueCount="1235">
  <si>
    <t>1.CO2低減必要量の算定</t>
    <rPh sb="7" eb="9">
      <t>ヒツヨウ</t>
    </rPh>
    <rPh sb="9" eb="10">
      <t>リョウ</t>
    </rPh>
    <rPh sb="11" eb="13">
      <t>サンテイ</t>
    </rPh>
    <phoneticPr fontId="2"/>
  </si>
  <si>
    <t>☆1-1 活動振り返りとFY19活動計画/実績</t>
    <rPh sb="5" eb="7">
      <t>カツドウ</t>
    </rPh>
    <rPh sb="7" eb="8">
      <t>フ</t>
    </rPh>
    <rPh sb="9" eb="10">
      <t>カエ</t>
    </rPh>
    <rPh sb="16" eb="18">
      <t>カツドウ</t>
    </rPh>
    <rPh sb="18" eb="20">
      <t>ケイカク</t>
    </rPh>
    <rPh sb="21" eb="23">
      <t>ジッセキ</t>
    </rPh>
    <phoneticPr fontId="2"/>
  </si>
  <si>
    <t>[前年度実績]</t>
    <rPh sb="1" eb="4">
      <t>ゼンネンド</t>
    </rPh>
    <rPh sb="4" eb="6">
      <t>ジッセキ</t>
    </rPh>
    <phoneticPr fontId="2"/>
  </si>
  <si>
    <t>[今年度目標]</t>
    <rPh sb="1" eb="4">
      <t>コンネンド</t>
    </rPh>
    <rPh sb="4" eb="6">
      <t>モクヒョウ</t>
    </rPh>
    <phoneticPr fontId="2"/>
  </si>
  <si>
    <t>記入例</t>
    <rPh sb="0" eb="2">
      <t>キニュウ</t>
    </rPh>
    <rPh sb="2" eb="3">
      <t>レイ</t>
    </rPh>
    <phoneticPr fontId="2"/>
  </si>
  <si>
    <t>FY18(振り返り)</t>
    <rPh sb="5" eb="6">
      <t>フ</t>
    </rPh>
    <rPh sb="7" eb="8">
      <t>カエ</t>
    </rPh>
    <phoneticPr fontId="2"/>
  </si>
  <si>
    <t>FY19</t>
    <phoneticPr fontId="2"/>
  </si>
  <si>
    <t>実績</t>
    <rPh sb="0" eb="2">
      <t>ジッセキ</t>
    </rPh>
    <phoneticPr fontId="2"/>
  </si>
  <si>
    <t>目標設定</t>
    <rPh sb="0" eb="2">
      <t>モクヒョウ</t>
    </rPh>
    <rPh sb="2" eb="4">
      <t>セッテイ</t>
    </rPh>
    <phoneticPr fontId="2"/>
  </si>
  <si>
    <t>付加価値金額（各国通貨/Y）</t>
    <rPh sb="0" eb="2">
      <t>フカ</t>
    </rPh>
    <rPh sb="2" eb="4">
      <t>カチ</t>
    </rPh>
    <rPh sb="4" eb="6">
      <t>キンガク</t>
    </rPh>
    <phoneticPr fontId="2"/>
  </si>
  <si>
    <t>前年比</t>
    <rPh sb="0" eb="2">
      <t>ゼンネン</t>
    </rPh>
    <rPh sb="2" eb="3">
      <t>ヒ</t>
    </rPh>
    <phoneticPr fontId="2"/>
  </si>
  <si>
    <t xml:space="preserve">CO2排出量(t-CO2/Y) </t>
    <rPh sb="3" eb="5">
      <t>ハイシュツ</t>
    </rPh>
    <rPh sb="5" eb="6">
      <t>リョウ</t>
    </rPh>
    <phoneticPr fontId="2"/>
  </si>
  <si>
    <t>原単位</t>
    <rPh sb="0" eb="3">
      <t>ゲンタンイ</t>
    </rPh>
    <phoneticPr fontId="2"/>
  </si>
  <si>
    <t xml:space="preserve">原単位(t-CO2/付加価値金額) </t>
    <rPh sb="0" eb="3">
      <t>ゲンタンイ</t>
    </rPh>
    <phoneticPr fontId="2"/>
  </si>
  <si>
    <t>[今年度予測]</t>
    <rPh sb="1" eb="4">
      <t>コンネンド</t>
    </rPh>
    <rPh sb="4" eb="6">
      <t>ヨソク</t>
    </rPh>
    <phoneticPr fontId="2"/>
  </si>
  <si>
    <t>記入例</t>
    <phoneticPr fontId="2"/>
  </si>
  <si>
    <t>予測</t>
    <rPh sb="0" eb="2">
      <t>ヨソク</t>
    </rPh>
    <phoneticPr fontId="2"/>
  </si>
  <si>
    <t xml:space="preserve">①成行CO2排出量(t-CO2/Y)     </t>
    <rPh sb="1" eb="3">
      <t>ナリユキ</t>
    </rPh>
    <rPh sb="3" eb="4">
      <t>シュツリョウ</t>
    </rPh>
    <rPh sb="6" eb="8">
      <t>ハイシュツ</t>
    </rPh>
    <rPh sb="8" eb="9">
      <t>リョウ</t>
    </rPh>
    <phoneticPr fontId="2"/>
  </si>
  <si>
    <t>②付加価値金額（各国通貨/Y）</t>
    <rPh sb="1" eb="3">
      <t>フカ</t>
    </rPh>
    <rPh sb="3" eb="5">
      <t>カチ</t>
    </rPh>
    <rPh sb="5" eb="7">
      <t>キンガク</t>
    </rPh>
    <phoneticPr fontId="2"/>
  </si>
  <si>
    <t xml:space="preserve">③省エネ改善によるCO2削減量(t-CO2/Y) </t>
    <rPh sb="1" eb="2">
      <t>ショウ</t>
    </rPh>
    <rPh sb="4" eb="6">
      <t>カイゼン</t>
    </rPh>
    <rPh sb="12" eb="14">
      <t>サクゲン</t>
    </rPh>
    <rPh sb="14" eb="15">
      <t>リョウ</t>
    </rPh>
    <phoneticPr fontId="2"/>
  </si>
  <si>
    <t xml:space="preserve">④CO2排出量(t-CO2/Y)     </t>
    <rPh sb="4" eb="6">
      <t>ハイシュツ</t>
    </rPh>
    <rPh sb="6" eb="7">
      <t>リョウ</t>
    </rPh>
    <phoneticPr fontId="2"/>
  </si>
  <si>
    <t>⑤原単位
　(t-CO2/付加価値金額) ※④＝③/①</t>
    <rPh sb="1" eb="4">
      <t>ゲンタンイ</t>
    </rPh>
    <phoneticPr fontId="2"/>
  </si>
  <si>
    <t>原単位削減目標達成(予測)</t>
    <rPh sb="0" eb="3">
      <t>ゲンタンイ</t>
    </rPh>
    <rPh sb="3" eb="5">
      <t>サクゲン</t>
    </rPh>
    <rPh sb="5" eb="7">
      <t>モクヒョウ</t>
    </rPh>
    <rPh sb="7" eb="9">
      <t>タッセイ</t>
    </rPh>
    <rPh sb="10" eb="12">
      <t>ヨソク</t>
    </rPh>
    <phoneticPr fontId="2"/>
  </si>
  <si>
    <t>削減量合計→</t>
    <rPh sb="0" eb="2">
      <t>サクゲン</t>
    </rPh>
    <rPh sb="2" eb="3">
      <t>リョウ</t>
    </rPh>
    <rPh sb="3" eb="5">
      <t>ゴウケイ</t>
    </rPh>
    <phoneticPr fontId="11"/>
  </si>
  <si>
    <t>№</t>
    <phoneticPr fontId="2"/>
  </si>
  <si>
    <t>担当部署</t>
    <rPh sb="0" eb="2">
      <t>タントウ</t>
    </rPh>
    <rPh sb="2" eb="4">
      <t>ブショ</t>
    </rPh>
    <phoneticPr fontId="2"/>
  </si>
  <si>
    <t>担当者</t>
    <rPh sb="0" eb="3">
      <t>タントウシャ</t>
    </rPh>
    <phoneticPr fontId="2"/>
  </si>
  <si>
    <t>ＣＯ２削減テーマ</t>
  </si>
  <si>
    <t>削減内容</t>
  </si>
  <si>
    <t>計画</t>
    <rPh sb="0" eb="2">
      <t>ケイカク</t>
    </rPh>
    <phoneticPr fontId="12"/>
  </si>
  <si>
    <t>実績</t>
    <rPh sb="0" eb="2">
      <t>ジッセキ</t>
    </rPh>
    <phoneticPr fontId="12"/>
  </si>
  <si>
    <t>備   考</t>
  </si>
  <si>
    <t>省ｴﾈ効果
(千円/年)</t>
    <rPh sb="0" eb="1">
      <t>ショウ</t>
    </rPh>
    <rPh sb="3" eb="4">
      <t>コウ</t>
    </rPh>
    <rPh sb="4" eb="5">
      <t>ハタシ</t>
    </rPh>
    <phoneticPr fontId="12"/>
  </si>
  <si>
    <t>投資
（千円）</t>
    <rPh sb="0" eb="2">
      <t>トウシ</t>
    </rPh>
    <phoneticPr fontId="12"/>
  </si>
  <si>
    <t>投資
回収年</t>
    <rPh sb="5" eb="6">
      <t>ネン</t>
    </rPh>
    <phoneticPr fontId="12"/>
  </si>
  <si>
    <t>全社枠予算の使用を希望する場合は、DNへの申請月</t>
    <rPh sb="0" eb="2">
      <t>ゼンシャ</t>
    </rPh>
    <rPh sb="2" eb="3">
      <t>ワク</t>
    </rPh>
    <rPh sb="3" eb="5">
      <t>ヨサン</t>
    </rPh>
    <rPh sb="6" eb="8">
      <t>シヨウ</t>
    </rPh>
    <rPh sb="9" eb="11">
      <t>キボウ</t>
    </rPh>
    <rPh sb="13" eb="15">
      <t>バアイ</t>
    </rPh>
    <rPh sb="21" eb="23">
      <t>シンセイ</t>
    </rPh>
    <rPh sb="23" eb="24">
      <t>ツキ</t>
    </rPh>
    <phoneticPr fontId="12"/>
  </si>
  <si>
    <t>1</t>
    <phoneticPr fontId="12"/>
  </si>
  <si>
    <t>技術部</t>
    <rPh sb="0" eb="2">
      <t>ギジュツ</t>
    </rPh>
    <rPh sb="2" eb="3">
      <t>ブ</t>
    </rPh>
    <phoneticPr fontId="2"/>
  </si>
  <si>
    <t>生産技術</t>
    <rPh sb="0" eb="4">
      <t>セイサンギジュツ</t>
    </rPh>
    <phoneticPr fontId="2"/>
  </si>
  <si>
    <t>ＭＩＭＳ１号ライン　常時アシストエアーブロー間欠による省エネ</t>
    <rPh sb="5" eb="6">
      <t>ゴウ</t>
    </rPh>
    <rPh sb="10" eb="12">
      <t>ジョウジ</t>
    </rPh>
    <rPh sb="22" eb="24">
      <t>カンケツ</t>
    </rPh>
    <rPh sb="27" eb="28">
      <t>ショウ</t>
    </rPh>
    <phoneticPr fontId="2"/>
  </si>
  <si>
    <t>コンプレッサー負荷軽減による電力削減</t>
    <rPh sb="7" eb="9">
      <t>フカ</t>
    </rPh>
    <rPh sb="9" eb="11">
      <t>ケイゲン</t>
    </rPh>
    <rPh sb="14" eb="16">
      <t>デンリョク</t>
    </rPh>
    <rPh sb="16" eb="18">
      <t>サクゲン</t>
    </rPh>
    <phoneticPr fontId="2"/>
  </si>
  <si>
    <t>4</t>
  </si>
  <si>
    <t>2</t>
    <phoneticPr fontId="12"/>
  </si>
  <si>
    <t>製造部</t>
    <rPh sb="0" eb="2">
      <t>セイゾウ</t>
    </rPh>
    <rPh sb="2" eb="3">
      <t>ブ</t>
    </rPh>
    <phoneticPr fontId="2"/>
  </si>
  <si>
    <t>生産課</t>
    <rPh sb="0" eb="2">
      <t>セイサン</t>
    </rPh>
    <rPh sb="2" eb="3">
      <t>カ</t>
    </rPh>
    <phoneticPr fontId="2"/>
  </si>
  <si>
    <t>日曜日の生産停止による省エネ</t>
    <rPh sb="0" eb="3">
      <t>ニチヨウビ</t>
    </rPh>
    <rPh sb="4" eb="6">
      <t>セイサン</t>
    </rPh>
    <rPh sb="6" eb="8">
      <t>テイシ</t>
    </rPh>
    <rPh sb="11" eb="12">
      <t>ショウ</t>
    </rPh>
    <phoneticPr fontId="2"/>
  </si>
  <si>
    <t>非稼動設備完全停止による電力削減</t>
    <rPh sb="0" eb="1">
      <t>ヒ</t>
    </rPh>
    <rPh sb="1" eb="3">
      <t>カドウ</t>
    </rPh>
    <rPh sb="3" eb="5">
      <t>セツビ</t>
    </rPh>
    <rPh sb="5" eb="7">
      <t>カンゼン</t>
    </rPh>
    <rPh sb="7" eb="9">
      <t>テイシ</t>
    </rPh>
    <rPh sb="12" eb="14">
      <t>デンリョク</t>
    </rPh>
    <rPh sb="14" eb="16">
      <t>サクゲン</t>
    </rPh>
    <phoneticPr fontId="2"/>
  </si>
  <si>
    <t>-</t>
  </si>
  <si>
    <t>3</t>
    <phoneticPr fontId="12"/>
  </si>
  <si>
    <t>製造部</t>
    <rPh sb="0" eb="3">
      <t>セイゾウブ</t>
    </rPh>
    <phoneticPr fontId="2"/>
  </si>
  <si>
    <t>全課</t>
    <rPh sb="0" eb="2">
      <t>ゼンカ</t>
    </rPh>
    <phoneticPr fontId="2"/>
  </si>
  <si>
    <t>本社工場コンプレッサーエアー元圧の省エネ</t>
    <rPh sb="0" eb="2">
      <t>ホンシャ</t>
    </rPh>
    <rPh sb="2" eb="4">
      <t>コウジョウ</t>
    </rPh>
    <rPh sb="14" eb="15">
      <t>モト</t>
    </rPh>
    <rPh sb="15" eb="16">
      <t>アツ</t>
    </rPh>
    <rPh sb="17" eb="18">
      <t>ショウ</t>
    </rPh>
    <phoneticPr fontId="2"/>
  </si>
  <si>
    <t>施設技術</t>
    <rPh sb="0" eb="4">
      <t>シセツギジュツ</t>
    </rPh>
    <phoneticPr fontId="2"/>
  </si>
  <si>
    <t>エアコン使用期間・時間の見直しによる省エネ</t>
    <rPh sb="4" eb="6">
      <t>シヨウ</t>
    </rPh>
    <rPh sb="6" eb="8">
      <t>キカン</t>
    </rPh>
    <rPh sb="9" eb="11">
      <t>ジカン</t>
    </rPh>
    <rPh sb="12" eb="14">
      <t>ミナオ</t>
    </rPh>
    <rPh sb="18" eb="19">
      <t>ショウ</t>
    </rPh>
    <phoneticPr fontId="2"/>
  </si>
  <si>
    <t>常時使用可能からルールを決めることによる電力削減</t>
    <rPh sb="0" eb="2">
      <t>ジョウジ</t>
    </rPh>
    <rPh sb="2" eb="4">
      <t>シヨウ</t>
    </rPh>
    <rPh sb="4" eb="6">
      <t>カノウ</t>
    </rPh>
    <rPh sb="12" eb="13">
      <t>キ</t>
    </rPh>
    <rPh sb="20" eb="22">
      <t>デンリョク</t>
    </rPh>
    <rPh sb="22" eb="24">
      <t>サクゲン</t>
    </rPh>
    <phoneticPr fontId="2"/>
  </si>
  <si>
    <t>5</t>
  </si>
  <si>
    <t>ＭＩＭＳ２号ライン　常時アシストエアーブロー間欠による省エネ</t>
    <rPh sb="5" eb="6">
      <t>ゴウ</t>
    </rPh>
    <rPh sb="10" eb="12">
      <t>ジョウジ</t>
    </rPh>
    <rPh sb="22" eb="24">
      <t>カンケツ</t>
    </rPh>
    <rPh sb="27" eb="28">
      <t>ショウ</t>
    </rPh>
    <phoneticPr fontId="2"/>
  </si>
  <si>
    <t>6</t>
  </si>
  <si>
    <t>本社・磐田構内路の外灯点灯時間短縮</t>
    <rPh sb="0" eb="2">
      <t>ホンシャ</t>
    </rPh>
    <rPh sb="3" eb="5">
      <t>イワタ</t>
    </rPh>
    <rPh sb="5" eb="7">
      <t>コウナイ</t>
    </rPh>
    <rPh sb="7" eb="8">
      <t>ロ</t>
    </rPh>
    <rPh sb="9" eb="11">
      <t>ガイトウ</t>
    </rPh>
    <rPh sb="11" eb="13">
      <t>テントウ</t>
    </rPh>
    <rPh sb="13" eb="15">
      <t>ジカン</t>
    </rPh>
    <rPh sb="15" eb="17">
      <t>タンシュク</t>
    </rPh>
    <phoneticPr fontId="2"/>
  </si>
  <si>
    <t>不必要箇所の短縮による電力削減</t>
    <rPh sb="0" eb="3">
      <t>フヒツヨウ</t>
    </rPh>
    <rPh sb="3" eb="5">
      <t>カショ</t>
    </rPh>
    <rPh sb="6" eb="8">
      <t>タンシュク</t>
    </rPh>
    <rPh sb="11" eb="13">
      <t>デンリョク</t>
    </rPh>
    <rPh sb="13" eb="15">
      <t>サクゲン</t>
    </rPh>
    <phoneticPr fontId="2"/>
  </si>
  <si>
    <t>7</t>
  </si>
  <si>
    <t>設備施設</t>
    <rPh sb="0" eb="2">
      <t>セツビ</t>
    </rPh>
    <rPh sb="2" eb="4">
      <t>シセツ</t>
    </rPh>
    <phoneticPr fontId="2"/>
  </si>
  <si>
    <t>ＭＩＭＳ１～３号ライン　電源・エアー元バルブ電動化による省エネ</t>
    <rPh sb="7" eb="8">
      <t>ゴウ</t>
    </rPh>
    <rPh sb="12" eb="14">
      <t>デンゲン</t>
    </rPh>
    <rPh sb="18" eb="19">
      <t>モト</t>
    </rPh>
    <rPh sb="22" eb="24">
      <t>デンドウ</t>
    </rPh>
    <rPh sb="24" eb="25">
      <t>カ</t>
    </rPh>
    <rPh sb="28" eb="29">
      <t>ショウ</t>
    </rPh>
    <phoneticPr fontId="2"/>
  </si>
  <si>
    <t>非稼動時の電力削減</t>
    <rPh sb="0" eb="1">
      <t>ヒ</t>
    </rPh>
    <rPh sb="1" eb="3">
      <t>カドウ</t>
    </rPh>
    <rPh sb="3" eb="4">
      <t>ジ</t>
    </rPh>
    <rPh sb="5" eb="7">
      <t>デンリョク</t>
    </rPh>
    <rPh sb="7" eb="9">
      <t>サクゲン</t>
    </rPh>
    <phoneticPr fontId="2"/>
  </si>
  <si>
    <t>8</t>
  </si>
  <si>
    <t>ＭＩＭＳ３号ライン　常時アシストエアーブロー間欠による省エネ</t>
    <rPh sb="5" eb="6">
      <t>ゴウ</t>
    </rPh>
    <rPh sb="10" eb="12">
      <t>ジョウジ</t>
    </rPh>
    <rPh sb="22" eb="24">
      <t>カンケツ</t>
    </rPh>
    <rPh sb="27" eb="28">
      <t>ショウ</t>
    </rPh>
    <phoneticPr fontId="2"/>
  </si>
  <si>
    <t>10</t>
  </si>
  <si>
    <t>テクセン　１Ｆ高天井照明のＬＥＤ化</t>
    <rPh sb="7" eb="8">
      <t>タカ</t>
    </rPh>
    <rPh sb="8" eb="10">
      <t>テンジョウ</t>
    </rPh>
    <rPh sb="10" eb="12">
      <t>ショウメイ</t>
    </rPh>
    <rPh sb="16" eb="17">
      <t>カ</t>
    </rPh>
    <phoneticPr fontId="2"/>
  </si>
  <si>
    <t>蛍光灯タイプからＬＥＤ変更による電力削減</t>
    <rPh sb="0" eb="3">
      <t>ケイコウトウ</t>
    </rPh>
    <rPh sb="11" eb="13">
      <t>ヘンコウ</t>
    </rPh>
    <rPh sb="16" eb="18">
      <t>デンリョク</t>
    </rPh>
    <rPh sb="18" eb="20">
      <t>サクゲン</t>
    </rPh>
    <phoneticPr fontId="2"/>
  </si>
  <si>
    <t>1</t>
  </si>
  <si>
    <t>11</t>
  </si>
  <si>
    <t>成形機用材料ローダーのブロワーサイクルタイム短縮による省エネ</t>
    <rPh sb="0" eb="2">
      <t>セイケイ</t>
    </rPh>
    <rPh sb="2" eb="3">
      <t>キ</t>
    </rPh>
    <rPh sb="3" eb="4">
      <t>ヨウ</t>
    </rPh>
    <rPh sb="4" eb="5">
      <t>ザイ</t>
    </rPh>
    <rPh sb="5" eb="6">
      <t>リョウ</t>
    </rPh>
    <rPh sb="22" eb="24">
      <t>タンシュク</t>
    </rPh>
    <rPh sb="27" eb="28">
      <t>ショウ</t>
    </rPh>
    <phoneticPr fontId="2"/>
  </si>
  <si>
    <t>稼働時間削減による電力削減</t>
    <rPh sb="0" eb="2">
      <t>カドウ</t>
    </rPh>
    <rPh sb="2" eb="4">
      <t>ジカン</t>
    </rPh>
    <rPh sb="4" eb="6">
      <t>サクゲン</t>
    </rPh>
    <rPh sb="9" eb="11">
      <t>デンリョク</t>
    </rPh>
    <rPh sb="11" eb="13">
      <t>サクゲン</t>
    </rPh>
    <phoneticPr fontId="2"/>
  </si>
  <si>
    <t>12</t>
  </si>
  <si>
    <t>型設計</t>
    <rPh sb="0" eb="1">
      <t>カタ</t>
    </rPh>
    <rPh sb="1" eb="3">
      <t>セッケイ</t>
    </rPh>
    <phoneticPr fontId="2"/>
  </si>
  <si>
    <t>37号機プレスライン　エアージェットクーラー代替省エネ</t>
    <rPh sb="2" eb="4">
      <t>ゴウキ</t>
    </rPh>
    <rPh sb="22" eb="24">
      <t>ダイガエ</t>
    </rPh>
    <rPh sb="24" eb="25">
      <t>ショウ</t>
    </rPh>
    <phoneticPr fontId="2"/>
  </si>
  <si>
    <t>13</t>
  </si>
  <si>
    <t>横型成形機用乾燥機の廃熱利用による省エネ(12台中6台）</t>
    <rPh sb="0" eb="2">
      <t>ヨコガタ</t>
    </rPh>
    <rPh sb="2" eb="4">
      <t>セイケイ</t>
    </rPh>
    <rPh sb="4" eb="5">
      <t>キ</t>
    </rPh>
    <rPh sb="5" eb="6">
      <t>ヨウ</t>
    </rPh>
    <rPh sb="6" eb="9">
      <t>カンソウキ</t>
    </rPh>
    <rPh sb="10" eb="12">
      <t>ハイネツ</t>
    </rPh>
    <rPh sb="12" eb="14">
      <t>リヨウ</t>
    </rPh>
    <rPh sb="17" eb="18">
      <t>ショウ</t>
    </rPh>
    <rPh sb="23" eb="24">
      <t>ダイ</t>
    </rPh>
    <rPh sb="24" eb="25">
      <t>チュウ</t>
    </rPh>
    <rPh sb="26" eb="27">
      <t>ダイ</t>
    </rPh>
    <phoneticPr fontId="2"/>
  </si>
  <si>
    <t>ヒーター電力削減</t>
    <rPh sb="4" eb="6">
      <t>デンリョク</t>
    </rPh>
    <rPh sb="6" eb="8">
      <t>サクゲン</t>
    </rPh>
    <phoneticPr fontId="2"/>
  </si>
  <si>
    <t>14</t>
  </si>
  <si>
    <t>3</t>
  </si>
  <si>
    <t>15</t>
  </si>
  <si>
    <t>IRL成形機用乾燥機の廃熱利用による省エネ(4台）</t>
    <rPh sb="3" eb="5">
      <t>セイケイ</t>
    </rPh>
    <rPh sb="5" eb="6">
      <t>キ</t>
    </rPh>
    <rPh sb="6" eb="7">
      <t>ヨウ</t>
    </rPh>
    <rPh sb="7" eb="10">
      <t>カンソウキ</t>
    </rPh>
    <rPh sb="11" eb="13">
      <t>ハイネツ</t>
    </rPh>
    <rPh sb="13" eb="15">
      <t>リヨウ</t>
    </rPh>
    <rPh sb="18" eb="19">
      <t>ショウ</t>
    </rPh>
    <rPh sb="23" eb="24">
      <t>ダイ</t>
    </rPh>
    <phoneticPr fontId="2"/>
  </si>
  <si>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</si>
  <si>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</si>
  <si>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</si>
  <si>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</si>
  <si>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</si>
  <si>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</si>
  <si>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</si>
  <si>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</si>
  <si>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</si>
  <si>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</si>
  <si>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</si>
  <si>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</si>
  <si>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</si>
  <si>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</si>
  <si>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</si>
  <si>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</si>
  <si>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</si>
  <si>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</si>
  <si>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</si>
  <si>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</si>
  <si>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</si>
  <si>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</si>
  <si>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</si>
  <si>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</si>
  <si>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</si>
  <si>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</si>
  <si>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</si>
  <si>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</si>
  <si>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</si>
  <si>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</si>
  <si>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</si>
  <si>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</si>
  <si>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</si>
  <si>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</si>
  <si>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</si>
  <si>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r>
      <t>ＣＯ</t>
    </r>
    <r>
      <rPr>
        <vertAlign val="subscript"/>
        <sz val="12"/>
        <rFont val="Meiryo UI"/>
        <family val="3"/>
        <charset val="128"/>
      </rPr>
      <t>2</t>
    </r>
    <r>
      <rPr>
        <sz val="12"/>
        <rFont val="Meiryo UI"/>
        <family val="3"/>
        <charset val="128"/>
      </rPr>
      <t>削減量
(t-CO2/年)</t>
    </r>
    <phoneticPr fontId="12"/>
  </si>
  <si>
    <r>
      <rPr>
        <b/>
        <sz val="32"/>
        <color indexed="12"/>
        <rFont val="Meiryo UI"/>
        <family val="3"/>
        <charset val="128"/>
      </rPr>
      <t>(2) ＣＯ</t>
    </r>
    <r>
      <rPr>
        <b/>
        <vertAlign val="subscript"/>
        <sz val="32"/>
        <color indexed="12"/>
        <rFont val="Meiryo UI"/>
        <family val="3"/>
        <charset val="128"/>
      </rPr>
      <t>２</t>
    </r>
    <r>
      <rPr>
        <b/>
        <sz val="32"/>
        <color indexed="12"/>
        <rFont val="Meiryo UI"/>
        <family val="3"/>
        <charset val="128"/>
      </rPr>
      <t>排出量</t>
    </r>
    <r>
      <rPr>
        <sz val="36"/>
        <color indexed="12"/>
        <rFont val="Meiryo UI"/>
        <family val="3"/>
        <charset val="128"/>
      </rPr>
      <t xml:space="preserve"> </t>
    </r>
    <r>
      <rPr>
        <sz val="16"/>
        <color theme="1" tint="0.249977111117893"/>
        <rFont val="Meiryo UI"/>
        <family val="3"/>
        <charset val="128"/>
      </rPr>
      <t xml:space="preserve"> (目標 = 原単位目標達成相当の値。原単位目標×粗付加価値実績)</t>
    </r>
    <rPh sb="7" eb="9">
      <t>ハイシュツ</t>
    </rPh>
    <rPh sb="9" eb="10">
      <t>リョウ</t>
    </rPh>
    <rPh sb="13" eb="15">
      <t>モクヒョウ</t>
    </rPh>
    <rPh sb="28" eb="29">
      <t>アタイ</t>
    </rPh>
    <rPh sb="30" eb="33">
      <t>ゲンタンイ</t>
    </rPh>
    <rPh sb="33" eb="35">
      <t>モクヒョウ</t>
    </rPh>
    <rPh sb="36" eb="37">
      <t>アラ</t>
    </rPh>
    <rPh sb="37" eb="39">
      <t>フカ</t>
    </rPh>
    <rPh sb="39" eb="41">
      <t>カチ</t>
    </rPh>
    <rPh sb="41" eb="43">
      <t>ジッセキ</t>
    </rPh>
    <phoneticPr fontId="2"/>
  </si>
  <si>
    <t>(単位:t-CO2/億円)</t>
    <rPh sb="1" eb="3">
      <t>タンイ</t>
    </rPh>
    <rPh sb="10" eb="12">
      <t>オクエン</t>
    </rPh>
    <phoneticPr fontId="82"/>
  </si>
  <si>
    <t>(単位:千t-CO2)</t>
    <rPh sb="1" eb="3">
      <t>タンイ</t>
    </rPh>
    <rPh sb="4" eb="5">
      <t>セン</t>
    </rPh>
    <phoneticPr fontId="82"/>
  </si>
  <si>
    <t>粗付加価値額</t>
    <rPh sb="0" eb="1">
      <t>アラ</t>
    </rPh>
    <rPh sb="1" eb="3">
      <t>フカ</t>
    </rPh>
    <rPh sb="3" eb="5">
      <t>カチ</t>
    </rPh>
    <rPh sb="5" eb="6">
      <t>ガク</t>
    </rPh>
    <phoneticPr fontId="2"/>
  </si>
  <si>
    <t>前年実績</t>
    <rPh sb="0" eb="2">
      <t>ゼンネン</t>
    </rPh>
    <rPh sb="2" eb="4">
      <t>ジッセキ</t>
    </rPh>
    <phoneticPr fontId="2"/>
  </si>
  <si>
    <t>A.目標</t>
    <rPh sb="2" eb="4">
      <t>モクヒョウ</t>
    </rPh>
    <phoneticPr fontId="2"/>
  </si>
  <si>
    <t>B.実績</t>
    <rPh sb="2" eb="4">
      <t>ジッセキ</t>
    </rPh>
    <phoneticPr fontId="2"/>
  </si>
  <si>
    <t>実績/目標</t>
    <rPh sb="0" eb="2">
      <t>ジッセキ</t>
    </rPh>
    <rPh sb="3" eb="5">
      <t>モクヒョウ</t>
    </rPh>
    <phoneticPr fontId="2"/>
  </si>
  <si>
    <t>評価</t>
    <rPh sb="0" eb="2">
      <t>ヒョウカ</t>
    </rPh>
    <phoneticPr fontId="2"/>
  </si>
  <si>
    <t>備考</t>
    <rPh sb="0" eb="2">
      <t>ビコウ</t>
    </rPh>
    <phoneticPr fontId="2"/>
  </si>
  <si>
    <t>A.計画</t>
    <rPh sb="2" eb="4">
      <t>ケイカク</t>
    </rPh>
    <phoneticPr fontId="2"/>
  </si>
  <si>
    <t>実績/計画</t>
    <rPh sb="0" eb="2">
      <t>ジッセキ</t>
    </rPh>
    <rPh sb="3" eb="5">
      <t>ケイカク</t>
    </rPh>
    <phoneticPr fontId="2"/>
  </si>
  <si>
    <t>年計</t>
    <rPh sb="0" eb="1">
      <t>ネン</t>
    </rPh>
    <rPh sb="1" eb="2">
      <t>ケイ</t>
    </rPh>
    <phoneticPr fontId="82"/>
  </si>
  <si>
    <t>当　月</t>
    <rPh sb="0" eb="1">
      <t>トウ</t>
    </rPh>
    <rPh sb="2" eb="3">
      <t>ツキ</t>
    </rPh>
    <phoneticPr fontId="2"/>
  </si>
  <si>
    <t>以下</t>
    <rPh sb="0" eb="2">
      <t>イカ</t>
    </rPh>
    <phoneticPr fontId="2"/>
  </si>
  <si>
    <t>以下</t>
    <rPh sb="0" eb="2">
      <t>イカ</t>
    </rPh>
    <phoneticPr fontId="82"/>
  </si>
  <si>
    <t>累　計</t>
    <rPh sb="0" eb="1">
      <t>ルイ</t>
    </rPh>
    <rPh sb="2" eb="3">
      <t>ケイ</t>
    </rPh>
    <phoneticPr fontId="2"/>
  </si>
  <si>
    <t xml:space="preserve">     ↑評価：達成率≦100時 ○、100～101以下時 △、101超過時 ×)</t>
    <rPh sb="6" eb="8">
      <t>ヒョウカ</t>
    </rPh>
    <rPh sb="9" eb="11">
      <t>タッセイ</t>
    </rPh>
    <rPh sb="11" eb="12">
      <t>リツ</t>
    </rPh>
    <rPh sb="16" eb="17">
      <t>ジ</t>
    </rPh>
    <rPh sb="27" eb="29">
      <t>イカ</t>
    </rPh>
    <rPh sb="29" eb="30">
      <t>ジ</t>
    </rPh>
    <rPh sb="30" eb="31">
      <t>マンジ</t>
    </rPh>
    <rPh sb="36" eb="38">
      <t>チョウカ</t>
    </rPh>
    <rPh sb="38" eb="39">
      <t>ジ</t>
    </rPh>
    <phoneticPr fontId="2"/>
  </si>
  <si>
    <t xml:space="preserve"> </t>
    <phoneticPr fontId="82"/>
  </si>
  <si>
    <t>4月</t>
    <rPh sb="1" eb="2">
      <t>ガツ</t>
    </rPh>
    <phoneticPr fontId="2"/>
  </si>
  <si>
    <t>5月</t>
  </si>
  <si>
    <t>6月</t>
  </si>
  <si>
    <t>7月</t>
  </si>
  <si>
    <t>8月</t>
  </si>
  <si>
    <t>9月</t>
  </si>
  <si>
    <t>10月</t>
  </si>
  <si>
    <t>11月</t>
  </si>
  <si>
    <t>12月</t>
  </si>
  <si>
    <t>1月</t>
  </si>
  <si>
    <t>2月</t>
  </si>
  <si>
    <t>3月</t>
  </si>
  <si>
    <t>年計</t>
    <rPh sb="0" eb="1">
      <t>ネン</t>
    </rPh>
    <rPh sb="1" eb="2">
      <t>ケイ</t>
    </rPh>
    <phoneticPr fontId="2"/>
  </si>
  <si>
    <t>前年度実績</t>
    <rPh sb="0" eb="1">
      <t>マエ</t>
    </rPh>
    <rPh sb="1" eb="3">
      <t>ネンド</t>
    </rPh>
    <rPh sb="3" eb="5">
      <t>ジッセキ</t>
    </rPh>
    <phoneticPr fontId="2"/>
  </si>
  <si>
    <t>A.今年度目標</t>
    <rPh sb="2" eb="3">
      <t>イマ</t>
    </rPh>
    <rPh sb="3" eb="5">
      <t>ネンド</t>
    </rPh>
    <rPh sb="5" eb="7">
      <t>モクヒョウ</t>
    </rPh>
    <phoneticPr fontId="2"/>
  </si>
  <si>
    <t>A.今年度計画</t>
    <rPh sb="2" eb="3">
      <t>イマ</t>
    </rPh>
    <rPh sb="3" eb="5">
      <t>ネンド</t>
    </rPh>
    <rPh sb="5" eb="7">
      <t>ケイカク</t>
    </rPh>
    <phoneticPr fontId="2"/>
  </si>
  <si>
    <t>B.今年度実績</t>
    <rPh sb="2" eb="3">
      <t>イマ</t>
    </rPh>
    <rPh sb="3" eb="5">
      <t>ネンド</t>
    </rPh>
    <rPh sb="5" eb="7">
      <t>ジッセキ</t>
    </rPh>
    <phoneticPr fontId="2"/>
  </si>
  <si>
    <t>実績/目標</t>
    <rPh sb="0" eb="2">
      <t>ジッセキ</t>
    </rPh>
    <rPh sb="3" eb="5">
      <t>モクヒョウ</t>
    </rPh>
    <phoneticPr fontId="82"/>
  </si>
  <si>
    <t>評価</t>
    <rPh sb="0" eb="2">
      <t>ヒョウカ</t>
    </rPh>
    <phoneticPr fontId="82"/>
  </si>
  <si>
    <t>4月</t>
    <rPh sb="1" eb="2">
      <t>ガツ</t>
    </rPh>
    <phoneticPr fontId="82"/>
  </si>
  <si>
    <t>5月</t>
    <phoneticPr fontId="82"/>
  </si>
  <si>
    <t>今年目標/前年実績</t>
    <rPh sb="0" eb="2">
      <t>コトシ</t>
    </rPh>
    <rPh sb="2" eb="4">
      <t>モクヒョウ</t>
    </rPh>
    <rPh sb="5" eb="7">
      <t>ゼンネン</t>
    </rPh>
    <rPh sb="7" eb="9">
      <t>ジッセキ</t>
    </rPh>
    <phoneticPr fontId="82"/>
  </si>
  <si>
    <t>生産</t>
    <rPh sb="0" eb="2">
      <t>セイサン</t>
    </rPh>
    <phoneticPr fontId="82"/>
  </si>
  <si>
    <t>今年実績/前年実績</t>
    <rPh sb="0" eb="2">
      <t>コトシ</t>
    </rPh>
    <rPh sb="2" eb="4">
      <t>ジッセキ</t>
    </rPh>
    <rPh sb="5" eb="7">
      <t>ゼンネン</t>
    </rPh>
    <rPh sb="7" eb="9">
      <t>ジッセキ</t>
    </rPh>
    <phoneticPr fontId="82"/>
  </si>
  <si>
    <t>粗付加価値</t>
    <rPh sb="0" eb="1">
      <t>アラ</t>
    </rPh>
    <rPh sb="1" eb="3">
      <t>フカ</t>
    </rPh>
    <rPh sb="3" eb="5">
      <t>カチ</t>
    </rPh>
    <phoneticPr fontId="82"/>
  </si>
  <si>
    <t>粗付加価値の伸び</t>
    <rPh sb="0" eb="1">
      <t>アラ</t>
    </rPh>
    <rPh sb="1" eb="3">
      <t>フカ</t>
    </rPh>
    <rPh sb="3" eb="5">
      <t>カチ</t>
    </rPh>
    <phoneticPr fontId="82"/>
  </si>
  <si>
    <t>差</t>
    <rPh sb="0" eb="1">
      <t>サ</t>
    </rPh>
    <phoneticPr fontId="82"/>
  </si>
  <si>
    <t>【単月】</t>
    <rPh sb="1" eb="2">
      <t>タン</t>
    </rPh>
    <rPh sb="2" eb="3">
      <t>ゲツ</t>
    </rPh>
    <phoneticPr fontId="82"/>
  </si>
  <si>
    <t>目標過不足(t-CO2)</t>
    <rPh sb="0" eb="2">
      <t>モクヒョウ</t>
    </rPh>
    <rPh sb="2" eb="5">
      <t>カブソク</t>
    </rPh>
    <phoneticPr fontId="82"/>
  </si>
  <si>
    <t xml:space="preserve"> ◆前年度実績</t>
    <rPh sb="2" eb="3">
      <t>マエ</t>
    </rPh>
    <rPh sb="3" eb="5">
      <t>ネンド</t>
    </rPh>
    <rPh sb="5" eb="7">
      <t>ジッセキ</t>
    </rPh>
    <phoneticPr fontId="82"/>
  </si>
  <si>
    <t>累計</t>
    <rPh sb="0" eb="2">
      <t>ルイケイ</t>
    </rPh>
    <phoneticPr fontId="82"/>
  </si>
  <si>
    <t>先月値</t>
    <rPh sb="0" eb="2">
      <t>センゲツ</t>
    </rPh>
    <rPh sb="2" eb="3">
      <t>チ</t>
    </rPh>
    <phoneticPr fontId="82"/>
  </si>
  <si>
    <t>マイナス時、目標未達</t>
    <rPh sb="4" eb="5">
      <t>ジ</t>
    </rPh>
    <rPh sb="6" eb="8">
      <t>モクヒョウ</t>
    </rPh>
    <rPh sb="8" eb="10">
      <t>ミタツ</t>
    </rPh>
    <phoneticPr fontId="82"/>
  </si>
  <si>
    <t>①粗付加価値額(億円)</t>
    <rPh sb="1" eb="2">
      <t>アラ</t>
    </rPh>
    <rPh sb="2" eb="4">
      <t>フカ</t>
    </rPh>
    <rPh sb="4" eb="6">
      <t>カチ</t>
    </rPh>
    <rPh sb="6" eb="7">
      <t>ガク</t>
    </rPh>
    <rPh sb="8" eb="10">
      <t>オクエン</t>
    </rPh>
    <phoneticPr fontId="2"/>
  </si>
  <si>
    <t>②排出量(千t-CO2)</t>
    <rPh sb="1" eb="3">
      <t>ハイシュツ</t>
    </rPh>
    <rPh sb="3" eb="4">
      <t>リョウ</t>
    </rPh>
    <rPh sb="5" eb="6">
      <t>セン</t>
    </rPh>
    <phoneticPr fontId="2"/>
  </si>
  <si>
    <r>
      <t>③原単位</t>
    </r>
    <r>
      <rPr>
        <sz val="11"/>
        <rFont val="Meiryo UI"/>
        <family val="3"/>
        <charset val="128"/>
      </rPr>
      <t>(t-CO2/億円)</t>
    </r>
    <rPh sb="1" eb="4">
      <t>ゲンタンイ</t>
    </rPh>
    <rPh sb="11" eb="13">
      <t>オクエン</t>
    </rPh>
    <phoneticPr fontId="2"/>
  </si>
  <si>
    <t xml:space="preserve"> ◆年度計画</t>
    <rPh sb="2" eb="4">
      <t>ネンド</t>
    </rPh>
    <rPh sb="4" eb="6">
      <t>ケイカク</t>
    </rPh>
    <phoneticPr fontId="82"/>
  </si>
  <si>
    <t>④粗付加価値額(億円)</t>
    <rPh sb="1" eb="2">
      <t>アラ</t>
    </rPh>
    <rPh sb="2" eb="4">
      <t>フカ</t>
    </rPh>
    <rPh sb="4" eb="6">
      <t>カチ</t>
    </rPh>
    <rPh sb="6" eb="7">
      <t>ガク</t>
    </rPh>
    <rPh sb="8" eb="10">
      <t>オクエン</t>
    </rPh>
    <phoneticPr fontId="2"/>
  </si>
  <si>
    <t>(前年比)</t>
    <rPh sb="1" eb="4">
      <t>ゼンネンヒ</t>
    </rPh>
    <phoneticPr fontId="82"/>
  </si>
  <si>
    <t>⑤排出量(千t-CO2)</t>
    <rPh sb="1" eb="3">
      <t>ハイシュツ</t>
    </rPh>
    <rPh sb="3" eb="4">
      <t>リョウ</t>
    </rPh>
    <rPh sb="5" eb="6">
      <t>セン</t>
    </rPh>
    <phoneticPr fontId="2"/>
  </si>
  <si>
    <r>
      <t>⑥原単位</t>
    </r>
    <r>
      <rPr>
        <sz val="11"/>
        <rFont val="Meiryo UI"/>
        <family val="3"/>
        <charset val="128"/>
      </rPr>
      <t>(t-CO2/億円)</t>
    </r>
    <rPh sb="1" eb="4">
      <t>ゲンタンイ</t>
    </rPh>
    <rPh sb="11" eb="13">
      <t>オクエン</t>
    </rPh>
    <phoneticPr fontId="2"/>
  </si>
  <si>
    <r>
      <t xml:space="preserve"> ◆目標 ：　</t>
    </r>
    <r>
      <rPr>
        <sz val="14"/>
        <color indexed="12"/>
        <rFont val="Meiryo UI"/>
        <family val="3"/>
        <charset val="128"/>
      </rPr>
      <t>原単位 前年比△5%  (付加価値伸びに応じ変動 (△5%は付加価値伸び=0のとき))</t>
    </r>
    <rPh sb="7" eb="10">
      <t>ゲンタンイ</t>
    </rPh>
    <rPh sb="11" eb="13">
      <t>ゼンネン</t>
    </rPh>
    <rPh sb="13" eb="14">
      <t>ヒ</t>
    </rPh>
    <rPh sb="20" eb="22">
      <t>フカ</t>
    </rPh>
    <rPh sb="22" eb="24">
      <t>カチ</t>
    </rPh>
    <rPh sb="24" eb="25">
      <t>ノ</t>
    </rPh>
    <rPh sb="27" eb="28">
      <t>オウ</t>
    </rPh>
    <rPh sb="29" eb="31">
      <t>ヘンドウ</t>
    </rPh>
    <rPh sb="37" eb="39">
      <t>フカ</t>
    </rPh>
    <rPh sb="39" eb="41">
      <t>カチ</t>
    </rPh>
    <rPh sb="41" eb="42">
      <t>ノ</t>
    </rPh>
    <phoneticPr fontId="82"/>
  </si>
  <si>
    <t xml:space="preserve"> ◆今年度実績</t>
    <rPh sb="2" eb="3">
      <t>イマ</t>
    </rPh>
    <rPh sb="3" eb="5">
      <t>ネンド</t>
    </rPh>
    <rPh sb="5" eb="7">
      <t>ジッセキ</t>
    </rPh>
    <phoneticPr fontId="82"/>
  </si>
  <si>
    <t>⑨粗付加価値額(億円)</t>
    <rPh sb="1" eb="2">
      <t>アラ</t>
    </rPh>
    <rPh sb="2" eb="4">
      <t>フカ</t>
    </rPh>
    <rPh sb="4" eb="6">
      <t>カチ</t>
    </rPh>
    <rPh sb="6" eb="7">
      <t>ガク</t>
    </rPh>
    <rPh sb="8" eb="10">
      <t>オクエン</t>
    </rPh>
    <phoneticPr fontId="2"/>
  </si>
  <si>
    <t>(年計比との差)</t>
    <rPh sb="1" eb="2">
      <t>ネン</t>
    </rPh>
    <rPh sb="2" eb="3">
      <t>ケイ</t>
    </rPh>
    <rPh sb="3" eb="4">
      <t>ヒ</t>
    </rPh>
    <rPh sb="6" eb="7">
      <t>サ</t>
    </rPh>
    <phoneticPr fontId="82"/>
  </si>
  <si>
    <t>⑩排出量(千t-CO2)</t>
    <rPh sb="1" eb="3">
      <t>ハイシュツ</t>
    </rPh>
    <rPh sb="3" eb="4">
      <t>リョウ</t>
    </rPh>
    <rPh sb="5" eb="6">
      <t>セン</t>
    </rPh>
    <phoneticPr fontId="2"/>
  </si>
  <si>
    <t>(目標比)</t>
    <rPh sb="1" eb="3">
      <t>モクヒョウ</t>
    </rPh>
    <rPh sb="3" eb="4">
      <t>ヒ</t>
    </rPh>
    <phoneticPr fontId="82"/>
  </si>
  <si>
    <r>
      <t>⑪原単位</t>
    </r>
    <r>
      <rPr>
        <sz val="11"/>
        <rFont val="Meiryo UI"/>
        <family val="3"/>
        <charset val="128"/>
      </rPr>
      <t>(t-CO2/億円)</t>
    </r>
    <rPh sb="1" eb="4">
      <t>ゲンタンイ</t>
    </rPh>
    <rPh sb="11" eb="13">
      <t>オクエン</t>
    </rPh>
    <phoneticPr fontId="2"/>
  </si>
  <si>
    <t>(計画比)</t>
    <rPh sb="1" eb="3">
      <t>ケイカク</t>
    </rPh>
    <rPh sb="3" eb="4">
      <t>ヒ</t>
    </rPh>
    <phoneticPr fontId="82"/>
  </si>
  <si>
    <t>【累計】</t>
    <rPh sb="1" eb="3">
      <t>ルイケイ</t>
    </rPh>
    <phoneticPr fontId="82"/>
  </si>
  <si>
    <t xml:space="preserve"> ◆年計</t>
    <rPh sb="2" eb="3">
      <t>ネン</t>
    </rPh>
    <rPh sb="3" eb="4">
      <t>ケイ</t>
    </rPh>
    <phoneticPr fontId="82"/>
  </si>
  <si>
    <r>
      <t xml:space="preserve"> ◆目標 ：　</t>
    </r>
    <r>
      <rPr>
        <sz val="14"/>
        <color indexed="12"/>
        <rFont val="Meiryo UI"/>
        <family val="3"/>
        <charset val="128"/>
      </rPr>
      <t>原単位 前年比△6%  (粗付加価値伸びに応じ変動 (△6%は付加価値伸び=0のとき))</t>
    </r>
    <rPh sb="7" eb="10">
      <t>ゲンタンイ</t>
    </rPh>
    <rPh sb="11" eb="13">
      <t>ゼンネン</t>
    </rPh>
    <rPh sb="13" eb="14">
      <t>ヒ</t>
    </rPh>
    <rPh sb="20" eb="21">
      <t>アラ</t>
    </rPh>
    <rPh sb="21" eb="23">
      <t>フカ</t>
    </rPh>
    <rPh sb="23" eb="25">
      <t>カチ</t>
    </rPh>
    <rPh sb="25" eb="26">
      <t>ノ</t>
    </rPh>
    <rPh sb="28" eb="29">
      <t>オウ</t>
    </rPh>
    <rPh sb="30" eb="32">
      <t>ヘンドウ</t>
    </rPh>
    <rPh sb="38" eb="40">
      <t>フカ</t>
    </rPh>
    <rPh sb="40" eb="42">
      <t>カチ</t>
    </rPh>
    <rPh sb="42" eb="43">
      <t>ノ</t>
    </rPh>
    <phoneticPr fontId="82"/>
  </si>
  <si>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</si>
  <si>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</si>
  <si>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</si>
  <si>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</si>
  <si>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</si>
  <si>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</si>
  <si>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</si>
  <si>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</si>
  <si>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</si>
  <si>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</si>
  <si>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</si>
  <si>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</si>
  <si>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</si>
  <si>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</si>
  <si>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</si>
  <si>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</si>
  <si>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</si>
  <si>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</si>
  <si>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</si>
  <si>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</si>
  <si>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</si>
  <si>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</si>
  <si>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</si>
  <si>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</si>
  <si>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</si>
  <si>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</si>
  <si>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</si>
  <si>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</si>
  <si>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</si>
  <si>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</si>
  <si>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</si>
  <si>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</si>
  <si>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</si>
  <si>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</si>
  <si>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</si>
  <si>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</si>
  <si>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</si>
  <si>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</si>
  <si>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</si>
  <si>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</si>
  <si>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</si>
  <si>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</si>
  <si>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</si>
  <si>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</si>
  <si>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</si>
  <si>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</si>
  <si>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</si>
  <si>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</si>
  <si>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</si>
  <si>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</si>
  <si>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</si>
  <si>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</si>
  <si>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</si>
  <si>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</si>
  <si>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</si>
  <si>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</si>
  <si>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</si>
  <si>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</si>
  <si>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</si>
  <si>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</si>
  <si>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</si>
  <si>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</si>
  <si>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</si>
  <si>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</si>
  <si>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</si>
  <si>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</si>
  <si>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</si>
  <si>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</si>
  <si>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</si>
  <si>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</si>
  <si>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</si>
  <si>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</si>
  <si>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</si>
  <si>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</si>
  <si>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</si>
  <si>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</si>
  <si>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</si>
  <si>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</si>
  <si>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</si>
  <si>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</si>
  <si>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</si>
  <si>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</si>
  <si>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</si>
  <si>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</si>
  <si>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</si>
  <si>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</si>
  <si>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</si>
  <si>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</si>
  <si>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</si>
  <si>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</si>
  <si>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</si>
  <si>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</si>
  <si>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</si>
  <si>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</si>
  <si>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</si>
  <si>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</si>
  <si>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</si>
  <si>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</si>
  <si>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</si>
  <si>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</si>
  <si>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</si>
  <si>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</si>
  <si>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</si>
  <si>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</si>
  <si>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</si>
  <si>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</si>
  <si>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</si>
  <si>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</si>
  <si>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</si>
  <si>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</si>
  <si>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</si>
  <si>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</si>
  <si>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</si>
  <si>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</si>
  <si>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</si>
  <si>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</si>
  <si>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</si>
  <si>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</si>
  <si>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</si>
  <si>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</si>
  <si>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</si>
  <si>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</si>
  <si>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</si>
  <si>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</si>
  <si>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</si>
  <si>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</si>
  <si>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</si>
  <si>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</si>
  <si>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</si>
  <si>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</si>
  <si>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</si>
  <si>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</si>
  <si>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</si>
  <si>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</si>
  <si>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</si>
  <si>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</si>
  <si>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</si>
  <si>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</si>
  <si>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</si>
  <si>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</si>
  <si>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</si>
  <si>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</si>
  <si>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</si>
  <si>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</si>
  <si>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</si>
  <si>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</si>
  <si>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</si>
  <si>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</si>
  <si>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</si>
  <si>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</si>
  <si>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</si>
  <si>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</si>
  <si>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</si>
  <si>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</si>
  <si>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</si>
  <si>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</si>
  <si>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</si>
  <si>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</si>
  <si>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</si>
  <si>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</si>
  <si>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</si>
  <si>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</si>
  <si>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</si>
  <si>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</si>
  <si>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</si>
  <si>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</si>
  <si>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</si>
  <si>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</si>
  <si>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</si>
  <si>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</si>
  <si>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</si>
  <si>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</si>
  <si>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</si>
  <si>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</si>
  <si>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</si>
  <si>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</si>
  <si>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</si>
  <si>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</si>
  <si>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</si>
  <si>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</si>
  <si>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</si>
  <si>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</si>
  <si>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</si>
  <si>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</si>
  <si>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</si>
  <si>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</si>
  <si>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</si>
  <si>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</si>
  <si>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</si>
  <si>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</si>
  <si>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</si>
  <si>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</si>
  <si>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</si>
  <si>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</si>
  <si>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</si>
  <si>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</si>
  <si>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</si>
  <si>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</si>
  <si>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</si>
  <si>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</si>
  <si>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</si>
  <si>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</si>
  <si>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</si>
  <si>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</si>
  <si>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</si>
  <si>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</si>
  <si>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</si>
  <si>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</si>
  <si>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</si>
  <si>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</si>
  <si>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</si>
  <si>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</si>
  <si>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</si>
  <si>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</si>
  <si>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</si>
  <si>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</si>
  <si>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</si>
  <si>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</si>
  <si>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</si>
  <si>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</si>
  <si>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</si>
  <si>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</si>
  <si>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</si>
  <si>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</si>
  <si>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</si>
  <si>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</si>
  <si>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</si>
  <si>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</si>
  <si>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</si>
  <si>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</si>
  <si>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</si>
  <si>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</si>
  <si>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</si>
  <si>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</si>
  <si>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</si>
  <si>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</si>
  <si>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</si>
  <si>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</si>
  <si>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</si>
  <si>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</si>
  <si>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</si>
  <si>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</si>
  <si>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</si>
  <si>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</si>
  <si>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</si>
  <si>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</si>
  <si>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</si>
  <si>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</si>
  <si>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</si>
  <si>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</si>
  <si>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省エネ改善計画表</t>
    <rPh sb="0" eb="1">
      <t>ショウ</t>
    </rPh>
    <rPh sb="3" eb="5">
      <t>カイゼン</t>
    </rPh>
    <phoneticPr fontId="12"/>
  </si>
  <si>
    <t>指定表第10表5
※担当者確認欄</t>
    <rPh sb="0" eb="2">
      <t>シテイ</t>
    </rPh>
    <rPh sb="2" eb="3">
      <t>ヒョウ</t>
    </rPh>
    <rPh sb="3" eb="4">
      <t>ダイ</t>
    </rPh>
    <rPh sb="6" eb="7">
      <t>ヒョウ</t>
    </rPh>
    <rPh sb="10" eb="13">
      <t>タントウシャ</t>
    </rPh>
    <rPh sb="13" eb="15">
      <t>カクニン</t>
    </rPh>
    <rPh sb="15" eb="16">
      <t>ラン</t>
    </rPh>
    <phoneticPr fontId="2"/>
  </si>
  <si>
    <t>・</t>
    <phoneticPr fontId="2"/>
  </si>
  <si>
    <t>エネルギー管理指定工場等、連鎖化エネルギー管理指定工場等、管理統括エネルギー管理指定工場等又は管理関係エネルギー管理指定工場等単位の報告</t>
    <rPh sb="5" eb="7">
      <t>カンリ</t>
    </rPh>
    <rPh sb="7" eb="9">
      <t>シテイ</t>
    </rPh>
    <rPh sb="9" eb="12">
      <t>コウジョウナド</t>
    </rPh>
    <rPh sb="13" eb="15">
      <t>レンサ</t>
    </rPh>
    <rPh sb="15" eb="16">
      <t>カ</t>
    </rPh>
    <rPh sb="21" eb="23">
      <t>カンリ</t>
    </rPh>
    <rPh sb="23" eb="25">
      <t>シテイ</t>
    </rPh>
    <rPh sb="25" eb="28">
      <t>コウジョウナド</t>
    </rPh>
    <rPh sb="29" eb="31">
      <t>カンリ</t>
    </rPh>
    <rPh sb="31" eb="33">
      <t>トウカツ</t>
    </rPh>
    <rPh sb="38" eb="40">
      <t>カンリ</t>
    </rPh>
    <rPh sb="40" eb="42">
      <t>シテイ</t>
    </rPh>
    <rPh sb="42" eb="44">
      <t>コウジョウ</t>
    </rPh>
    <phoneticPr fontId="2"/>
  </si>
  <si>
    <t>指定－第１表　エネルギー管理指定工場等、連鎖化エネルギー管理指定工場等、管理統括エネルギー管理指定工場等又は管理関係エネルギー管理指定工場等の名称等</t>
    <rPh sb="0" eb="2">
      <t>シテイ</t>
    </rPh>
    <rPh sb="3" eb="4">
      <t>ダイ</t>
    </rPh>
    <rPh sb="5" eb="6">
      <t>ヒョウ</t>
    </rPh>
    <rPh sb="12" eb="14">
      <t>カンリ</t>
    </rPh>
    <rPh sb="14" eb="16">
      <t>シテイ</t>
    </rPh>
    <rPh sb="16" eb="19">
      <t>コウジョウナド</t>
    </rPh>
    <rPh sb="20" eb="22">
      <t>レンサ</t>
    </rPh>
    <rPh sb="22" eb="23">
      <t>カ</t>
    </rPh>
    <rPh sb="28" eb="30">
      <t>カンリ</t>
    </rPh>
    <rPh sb="30" eb="32">
      <t>シテイ</t>
    </rPh>
    <rPh sb="32" eb="35">
      <t>コウジョウナド</t>
    </rPh>
    <rPh sb="36" eb="38">
      <t>カンリ</t>
    </rPh>
    <rPh sb="38" eb="40">
      <t>トウカツ</t>
    </rPh>
    <rPh sb="45" eb="46">
      <t>カン</t>
    </rPh>
    <phoneticPr fontId="2"/>
  </si>
  <si>
    <t>エネルギー管理指定工場等番号</t>
    <rPh sb="11" eb="12">
      <t>トウ</t>
    </rPh>
    <phoneticPr fontId="2"/>
  </si>
  <si>
    <t>　当該工場等の名称</t>
    <rPh sb="1" eb="3">
      <t>トウガイ</t>
    </rPh>
    <rPh sb="3" eb="5">
      <t>コウジョウ</t>
    </rPh>
    <rPh sb="5" eb="6">
      <t>ナド</t>
    </rPh>
    <phoneticPr fontId="2"/>
  </si>
  <si>
    <t>　株式会社デンソー　本社工場</t>
    <phoneticPr fontId="2"/>
  </si>
  <si>
    <t>当該工場等の所在地</t>
    <rPh sb="0" eb="2">
      <t>トウガイ</t>
    </rPh>
    <rPh sb="2" eb="4">
      <t>コウジョウ</t>
    </rPh>
    <rPh sb="4" eb="5">
      <t>トウ</t>
    </rPh>
    <rPh sb="6" eb="9">
      <t>ショザイチ</t>
    </rPh>
    <phoneticPr fontId="2"/>
  </si>
  <si>
    <t>〒</t>
    <phoneticPr fontId="2"/>
  </si>
  <si>
    <t>448-8661</t>
    <phoneticPr fontId="2"/>
  </si>
  <si>
    <t>　　愛知県刈谷市昭和町１－１</t>
  </si>
  <si>
    <t>主たる事業</t>
    <rPh sb="0" eb="1">
      <t>シュ</t>
    </rPh>
    <rPh sb="3" eb="5">
      <t>ジギョウ</t>
    </rPh>
    <phoneticPr fontId="2"/>
  </si>
  <si>
    <t>自動車部分品・附属品製造業</t>
  </si>
  <si>
    <t>細分類番号</t>
    <rPh sb="0" eb="3">
      <t>サイブンルイ</t>
    </rPh>
    <rPh sb="3" eb="5">
      <t>バンゴウ</t>
    </rPh>
    <phoneticPr fontId="2"/>
  </si>
  <si>
    <t>エネルギー管理者（員）の
職名・氏名・連絡先</t>
    <rPh sb="5" eb="8">
      <t>カンリシャ</t>
    </rPh>
    <rPh sb="9" eb="10">
      <t>イン</t>
    </rPh>
    <rPh sb="13" eb="15">
      <t>ショクメイ</t>
    </rPh>
    <rPh sb="16" eb="18">
      <t>シメイ</t>
    </rPh>
    <rPh sb="19" eb="22">
      <t>レンラクサキ</t>
    </rPh>
    <phoneticPr fontId="2"/>
  </si>
  <si>
    <t>職名</t>
    <rPh sb="0" eb="2">
      <t>ショクメイ</t>
    </rPh>
    <phoneticPr fontId="2"/>
  </si>
  <si>
    <t>氏名</t>
    <rPh sb="0" eb="2">
      <t>シメイ</t>
    </rPh>
    <phoneticPr fontId="2"/>
  </si>
  <si>
    <t>エネルギー管理士免状番号又は講習修了番号</t>
    <phoneticPr fontId="2"/>
  </si>
  <si>
    <t>電話（</t>
    <phoneticPr fontId="2"/>
  </si>
  <si>
    <t>－</t>
    <phoneticPr fontId="2"/>
  </si>
  <si>
    <t>）</t>
    <phoneticPr fontId="2"/>
  </si>
  <si>
    <t>FAX （</t>
    <phoneticPr fontId="2"/>
  </si>
  <si>
    <t>メールアドレス</t>
    <phoneticPr fontId="2"/>
  </si>
  <si>
    <t/>
  </si>
  <si>
    <t>指定－第２表　エネルギー管理指定工場等、連鎖化エネルギー管理指定工場等、管理統括エネルギー管理指定工場
　　　　　　　等又は管理関係エネルギー管理指定工場等のエネルギーの使用量及び販売した副生エネルギーの量</t>
    <rPh sb="0" eb="2">
      <t>シテイ</t>
    </rPh>
    <phoneticPr fontId="2"/>
  </si>
  <si>
    <t>エネルギーの種類</t>
    <phoneticPr fontId="2"/>
  </si>
  <si>
    <t>単位</t>
    <phoneticPr fontId="2"/>
  </si>
  <si>
    <t>年度</t>
    <phoneticPr fontId="2"/>
  </si>
  <si>
    <t>使用量</t>
    <phoneticPr fontId="2"/>
  </si>
  <si>
    <t>販売した副生エネルギーの量</t>
    <phoneticPr fontId="2"/>
  </si>
  <si>
    <t>購入した未利用熱の量</t>
    <phoneticPr fontId="2"/>
  </si>
  <si>
    <t>数値</t>
    <phoneticPr fontId="2"/>
  </si>
  <si>
    <t>熱量ＧＪ</t>
  </si>
  <si>
    <t>数値</t>
    <rPh sb="0" eb="2">
      <t>スウチ</t>
    </rPh>
    <phoneticPr fontId="2"/>
  </si>
  <si>
    <t>熱量ＧＪ</t>
    <phoneticPr fontId="2"/>
  </si>
  <si>
    <t>換算係数</t>
    <rPh sb="0" eb="2">
      <t>カンサン</t>
    </rPh>
    <rPh sb="2" eb="4">
      <t>ケイスウ</t>
    </rPh>
    <phoneticPr fontId="2"/>
  </si>
  <si>
    <t>排出係数</t>
    <rPh sb="0" eb="2">
      <t>ハイシュツ</t>
    </rPh>
    <rPh sb="2" eb="4">
      <t>ケイスウ</t>
    </rPh>
    <phoneticPr fontId="2"/>
  </si>
  <si>
    <t>CO2使用</t>
    <rPh sb="3" eb="5">
      <t>シヨウ</t>
    </rPh>
    <phoneticPr fontId="2"/>
  </si>
  <si>
    <t>CO2販売</t>
    <rPh sb="3" eb="5">
      <t>ハンバイ</t>
    </rPh>
    <phoneticPr fontId="2"/>
  </si>
  <si>
    <t>排出量</t>
    <rPh sb="0" eb="3">
      <t>ハイシュツリョウ</t>
    </rPh>
    <phoneticPr fontId="2"/>
  </si>
  <si>
    <t>分子</t>
    <rPh sb="0" eb="2">
      <t>ブンシ</t>
    </rPh>
    <phoneticPr fontId="2"/>
  </si>
  <si>
    <t>分母</t>
    <rPh sb="0" eb="2">
      <t>ブンボ</t>
    </rPh>
    <phoneticPr fontId="2"/>
  </si>
  <si>
    <t>燃
料
及
び
熱</t>
    <rPh sb="0" eb="1">
      <t>ネン</t>
    </rPh>
    <rPh sb="6" eb="7">
      <t>リョウ</t>
    </rPh>
    <rPh sb="12" eb="13">
      <t>オヨ</t>
    </rPh>
    <rPh sb="22" eb="23">
      <t>ネツ</t>
    </rPh>
    <phoneticPr fontId="2"/>
  </si>
  <si>
    <t>原油(コンデンセートを除く。)</t>
    <phoneticPr fontId="2"/>
  </si>
  <si>
    <t>ｋｌ</t>
    <phoneticPr fontId="2"/>
  </si>
  <si>
    <t>原油のうちコンデンセート(NGL)</t>
    <rPh sb="0" eb="2">
      <t>ゲンユ</t>
    </rPh>
    <phoneticPr fontId="2"/>
  </si>
  <si>
    <t>揮発油</t>
    <phoneticPr fontId="2"/>
  </si>
  <si>
    <t>ナフサ</t>
    <phoneticPr fontId="2"/>
  </si>
  <si>
    <t>灯油</t>
    <phoneticPr fontId="2"/>
  </si>
  <si>
    <t>ｋｌ</t>
  </si>
  <si>
    <t>軽油</t>
    <phoneticPr fontId="2"/>
  </si>
  <si>
    <t>Ａ重油</t>
    <phoneticPr fontId="2"/>
  </si>
  <si>
    <t>Ｂ・Ｃ重油</t>
    <phoneticPr fontId="2"/>
  </si>
  <si>
    <t>石油アスファルト</t>
    <phoneticPr fontId="2"/>
  </si>
  <si>
    <t>ｔ</t>
  </si>
  <si>
    <t>石油コークス</t>
    <phoneticPr fontId="2"/>
  </si>
  <si>
    <t>石油ガス</t>
    <phoneticPr fontId="2"/>
  </si>
  <si>
    <t>液化石油ガス　　（ＬＰＧ）</t>
    <phoneticPr fontId="2"/>
  </si>
  <si>
    <t>石油系炭化水素　　ガス</t>
    <phoneticPr fontId="2"/>
  </si>
  <si>
    <r>
      <t>千ｍ</t>
    </r>
    <r>
      <rPr>
        <vertAlign val="superscript"/>
        <sz val="10"/>
        <rFont val="ＭＳ Ｐゴシック"/>
        <family val="3"/>
        <charset val="128"/>
      </rPr>
      <t>３</t>
    </r>
    <phoneticPr fontId="2"/>
  </si>
  <si>
    <t>可 燃 性
天然ガス</t>
    <phoneticPr fontId="2"/>
  </si>
  <si>
    <t>液化天然ガス　　（ＬＮＧ）</t>
    <phoneticPr fontId="2"/>
  </si>
  <si>
    <t>ｔ</t>
    <phoneticPr fontId="2"/>
  </si>
  <si>
    <t>その他可燃性天然ガス</t>
    <phoneticPr fontId="2"/>
  </si>
  <si>
    <t>石炭</t>
    <phoneticPr fontId="2"/>
  </si>
  <si>
    <t>原料炭</t>
    <phoneticPr fontId="2"/>
  </si>
  <si>
    <t>一般炭</t>
    <phoneticPr fontId="2"/>
  </si>
  <si>
    <t>無煙炭</t>
    <phoneticPr fontId="2"/>
  </si>
  <si>
    <t>石炭コークス</t>
    <phoneticPr fontId="2"/>
  </si>
  <si>
    <t>コールタール</t>
    <phoneticPr fontId="2"/>
  </si>
  <si>
    <t>コークス炉ガス</t>
    <phoneticPr fontId="2"/>
  </si>
  <si>
    <t>高炉ガス</t>
    <phoneticPr fontId="2"/>
  </si>
  <si>
    <t>転炉ガス</t>
    <phoneticPr fontId="2"/>
  </si>
  <si>
    <t>その他の
燃 料</t>
    <phoneticPr fontId="2"/>
  </si>
  <si>
    <t>都市ガス</t>
  </si>
  <si>
    <t>(</t>
    <phoneticPr fontId="2"/>
  </si>
  <si>
    <t>)</t>
    <phoneticPr fontId="2"/>
  </si>
  <si>
    <t>産業用蒸気</t>
    <rPh sb="0" eb="3">
      <t>サンギョウヨウ</t>
    </rPh>
    <rPh sb="3" eb="5">
      <t>ジョウキ</t>
    </rPh>
    <phoneticPr fontId="2"/>
  </si>
  <si>
    <t>ＧＪ</t>
    <phoneticPr fontId="2"/>
  </si>
  <si>
    <t>産業用以外の蒸気</t>
    <rPh sb="0" eb="3">
      <t>サンギョウヨウ</t>
    </rPh>
    <rPh sb="3" eb="5">
      <t>イガイ</t>
    </rPh>
    <rPh sb="6" eb="8">
      <t>ジョウキ</t>
    </rPh>
    <phoneticPr fontId="2"/>
  </si>
  <si>
    <t>温水</t>
    <rPh sb="0" eb="2">
      <t>オンスイ</t>
    </rPh>
    <phoneticPr fontId="2"/>
  </si>
  <si>
    <t>冷水</t>
    <rPh sb="0" eb="2">
      <t>レイスイ</t>
    </rPh>
    <phoneticPr fontId="2"/>
  </si>
  <si>
    <t>調整後</t>
    <rPh sb="0" eb="3">
      <t>チョウセイゴ</t>
    </rPh>
    <phoneticPr fontId="2"/>
  </si>
  <si>
    <t>小計</t>
    <rPh sb="0" eb="2">
      <t>ショウケイ</t>
    </rPh>
    <phoneticPr fontId="2"/>
  </si>
  <si>
    <t>電
気</t>
    <rPh sb="0" eb="1">
      <t>デン</t>
    </rPh>
    <rPh sb="3" eb="4">
      <t>キ</t>
    </rPh>
    <phoneticPr fontId="2"/>
  </si>
  <si>
    <t>電気
事業者</t>
    <rPh sb="0" eb="2">
      <t>デンキ</t>
    </rPh>
    <phoneticPr fontId="2"/>
  </si>
  <si>
    <t>昼間買電</t>
    <rPh sb="0" eb="2">
      <t>ヒルマ</t>
    </rPh>
    <rPh sb="2" eb="3">
      <t>カ</t>
    </rPh>
    <rPh sb="3" eb="4">
      <t>デン</t>
    </rPh>
    <phoneticPr fontId="2"/>
  </si>
  <si>
    <t>千kWh</t>
    <rPh sb="0" eb="1">
      <t>セン</t>
    </rPh>
    <phoneticPr fontId="2"/>
  </si>
  <si>
    <t>夏期・冬期における　電気需要平準化時間帯</t>
    <rPh sb="0" eb="2">
      <t>カキ</t>
    </rPh>
    <rPh sb="3" eb="5">
      <t>トウキ</t>
    </rPh>
    <rPh sb="10" eb="12">
      <t>デンキ</t>
    </rPh>
    <rPh sb="12" eb="14">
      <t>ジュヨウ</t>
    </rPh>
    <rPh sb="14" eb="17">
      <t>ヘイジュンカ</t>
    </rPh>
    <rPh sb="17" eb="20">
      <t>ジカンタイ</t>
    </rPh>
    <phoneticPr fontId="2"/>
  </si>
  <si>
    <t>(</t>
  </si>
  <si>
    <t>)</t>
  </si>
  <si>
    <t>ⓗ</t>
  </si>
  <si>
    <t>夜間買電</t>
    <rPh sb="0" eb="2">
      <t>ヤカン</t>
    </rPh>
    <rPh sb="2" eb="3">
      <t>カ</t>
    </rPh>
    <rPh sb="3" eb="4">
      <t>デン</t>
    </rPh>
    <phoneticPr fontId="2"/>
  </si>
  <si>
    <t xml:space="preserve"> </t>
  </si>
  <si>
    <t>その他</t>
    <rPh sb="2" eb="3">
      <t>タ</t>
    </rPh>
    <phoneticPr fontId="2"/>
  </si>
  <si>
    <t>上記以外の買電</t>
    <rPh sb="0" eb="2">
      <t>ジョウキ</t>
    </rPh>
    <rPh sb="2" eb="4">
      <t>イガイ</t>
    </rPh>
    <rPh sb="5" eb="6">
      <t>カ</t>
    </rPh>
    <rPh sb="6" eb="7">
      <t>デン</t>
    </rPh>
    <phoneticPr fontId="2"/>
  </si>
  <si>
    <t>自家発電</t>
    <rPh sb="0" eb="2">
      <t>ジカ</t>
    </rPh>
    <rPh sb="2" eb="4">
      <t>ハツデン</t>
    </rPh>
    <phoneticPr fontId="2"/>
  </si>
  <si>
    <t>千kWh</t>
    <phoneticPr fontId="2"/>
  </si>
  <si>
    <t>原油換算kl</t>
    <phoneticPr fontId="2"/>
  </si>
  <si>
    <t>ⓐ</t>
    <phoneticPr fontId="2"/>
  </si>
  <si>
    <t>ⓑ</t>
    <phoneticPr fontId="2"/>
  </si>
  <si>
    <t>ⓑ’</t>
    <phoneticPr fontId="2"/>
  </si>
  <si>
    <t>前年度原油換算kl</t>
    <rPh sb="0" eb="3">
      <t>ゼンネンド</t>
    </rPh>
    <phoneticPr fontId="2"/>
  </si>
  <si>
    <t>対前年度比（％）</t>
    <phoneticPr fontId="2"/>
  </si>
  <si>
    <t>13A</t>
    <phoneticPr fontId="2"/>
  </si>
  <si>
    <t>備考　「夏期・冬期における電気需要平準化時間帯」については、昼間買電の内数であるため「（　）」としている。</t>
    <rPh sb="0" eb="2">
      <t>ビコウ</t>
    </rPh>
    <rPh sb="4" eb="6">
      <t>カキ</t>
    </rPh>
    <rPh sb="7" eb="9">
      <t>トウキ</t>
    </rPh>
    <rPh sb="13" eb="15">
      <t>デンキ</t>
    </rPh>
    <rPh sb="15" eb="17">
      <t>ジュヨウ</t>
    </rPh>
    <rPh sb="17" eb="20">
      <t>ヘイジュンカ</t>
    </rPh>
    <rPh sb="20" eb="23">
      <t>ジカンタイ</t>
    </rPh>
    <rPh sb="30" eb="32">
      <t>チュウカン</t>
    </rPh>
    <rPh sb="32" eb="34">
      <t>バイデン</t>
    </rPh>
    <rPh sb="35" eb="37">
      <t>ウチスウ</t>
    </rPh>
    <phoneticPr fontId="2"/>
  </si>
  <si>
    <t>　　　「電気」の「小計」で重複計上しないこと。</t>
    <rPh sb="9" eb="11">
      <t>ショウケイ</t>
    </rPh>
    <rPh sb="13" eb="15">
      <t>チョウフク</t>
    </rPh>
    <rPh sb="15" eb="17">
      <t>ケイジョウ</t>
    </rPh>
    <phoneticPr fontId="2"/>
  </si>
  <si>
    <t>指定－第３表  エネルギー管理指定工場等、連鎖化エネルギー管理指定工場等、管理統括エネルギー管理指定
　　　　　　　工場等又は管理関係エネルギー管理指定工場等におけるエネルギーの使用の合理化に関する設
　　　　　　　備及びエネルギーを消費する主要な設備の概要、稼働状況及び新設、改造又は撤去の状況</t>
    <rPh sb="0" eb="2">
      <t>シテイ</t>
    </rPh>
    <rPh sb="13" eb="15">
      <t>カンリ</t>
    </rPh>
    <rPh sb="15" eb="17">
      <t>シテイ</t>
    </rPh>
    <rPh sb="17" eb="20">
      <t>コウジョウナド</t>
    </rPh>
    <rPh sb="21" eb="23">
      <t>レンサ</t>
    </rPh>
    <rPh sb="23" eb="24">
      <t>カ</t>
    </rPh>
    <rPh sb="29" eb="31">
      <t>カンリ</t>
    </rPh>
    <rPh sb="31" eb="33">
      <t>シテイ</t>
    </rPh>
    <rPh sb="33" eb="36">
      <t>コウジョウナド</t>
    </rPh>
    <rPh sb="37" eb="39">
      <t>カンリ</t>
    </rPh>
    <rPh sb="39" eb="41">
      <t>トウカツ</t>
    </rPh>
    <rPh sb="46" eb="48">
      <t>カンリ</t>
    </rPh>
    <phoneticPr fontId="2"/>
  </si>
  <si>
    <t>設 備 の 名 称</t>
  </si>
  <si>
    <t>設　備  の  概  要</t>
  </si>
  <si>
    <t>稼　働　状　況</t>
  </si>
  <si>
    <t>新設、改造又は
撤去の状況</t>
    <phoneticPr fontId="2"/>
  </si>
  <si>
    <t>エネルギーの使用の合理化に関する設備</t>
    <phoneticPr fontId="2"/>
  </si>
  <si>
    <t>電算 ＲＵ－１ 
空冷ＩＮＶチラー</t>
  </si>
  <si>
    <t>ＨＥＰ150Ｃ 141USRT
 （負荷台数制御）</t>
  </si>
  <si>
    <t>232日（24ｈ/日）</t>
    <phoneticPr fontId="2"/>
  </si>
  <si>
    <t>電算 ＲＵ－２ 
空冷ＩＮＶチラー</t>
  </si>
  <si>
    <t>257日（24ｈ/日）</t>
    <phoneticPr fontId="2"/>
  </si>
  <si>
    <t>電算 ＲＵ－３ 
空冷ＩＮＶチラー</t>
  </si>
  <si>
    <t>244日（24ｈ/日）</t>
    <phoneticPr fontId="2"/>
  </si>
  <si>
    <t>電算 ＲＵ－４ 
ターボ冷凍機</t>
  </si>
  <si>
    <t>RTHS320E　168USRT
 （負荷台数制御）</t>
  </si>
  <si>
    <t>8日（1ｈ/日）</t>
    <phoneticPr fontId="2"/>
  </si>
  <si>
    <t>１０９　MOS　Ｒ１
ターボ冷凍機</t>
  </si>
  <si>
    <t>RSL-20B 200USRT</t>
  </si>
  <si>
    <t>　１日（１ｈ/日）</t>
    <phoneticPr fontId="2"/>
  </si>
  <si>
    <t>１０９　MOS  Ｒ２
ターボ冷凍機</t>
  </si>
  <si>
    <t>1日（1ｈ/日）</t>
    <phoneticPr fontId="2"/>
  </si>
  <si>
    <t>空圧機　№３</t>
  </si>
  <si>
    <t>ターボ　150ｋW 
 （負荷台数制御）</t>
  </si>
  <si>
    <t>327日（11ｈ/日）</t>
    <rPh sb="3" eb="4">
      <t>ニチ</t>
    </rPh>
    <phoneticPr fontId="1"/>
  </si>
  <si>
    <t>空圧機　№４</t>
  </si>
  <si>
    <t>ターボ　150ｋW
 （負荷台数制御）</t>
  </si>
  <si>
    <t>0日（0ｈ/日）</t>
    <rPh sb="1" eb="2">
      <t>ニチ</t>
    </rPh>
    <phoneticPr fontId="1"/>
  </si>
  <si>
    <t>空圧機　１０９</t>
  </si>
  <si>
    <t>15日（2ｈ/日）</t>
    <rPh sb="2" eb="3">
      <t>ニチ</t>
    </rPh>
    <phoneticPr fontId="1"/>
  </si>
  <si>
    <t>空圧機　信頼性Ｃ　№６</t>
  </si>
  <si>
    <t>スクリュー　160ｋW</t>
  </si>
  <si>
    <t>237日（9ｈ/日）</t>
    <phoneticPr fontId="2"/>
  </si>
  <si>
    <t>空圧機　信頼性Ｃ　№７</t>
  </si>
  <si>
    <t>スクリュー　200ｋW</t>
  </si>
  <si>
    <t>365日（24ｈ/日）</t>
    <phoneticPr fontId="2"/>
  </si>
  <si>
    <t>１０８　ＲＴ－１
吸収式冷凍機　</t>
  </si>
  <si>
    <t>能力720RT　蒸気式
 （台数制御）</t>
  </si>
  <si>
    <t>157日（23ｈ/日）</t>
    <phoneticPr fontId="2"/>
  </si>
  <si>
    <t>１０８　ＲＴ－２
吸収式冷凍機　</t>
  </si>
  <si>
    <t>能力704RT　蒸気式
 （台数制御）</t>
  </si>
  <si>
    <t>285日（23ｈ/日）</t>
    <phoneticPr fontId="2"/>
  </si>
  <si>
    <t>１０８　５７０ＲＴ　Ｒ-１
吸収式冷凍機</t>
    <rPh sb="14" eb="16">
      <t>キュウシュウ</t>
    </rPh>
    <rPh sb="16" eb="17">
      <t>シキ</t>
    </rPh>
    <rPh sb="17" eb="19">
      <t>レイトウ</t>
    </rPh>
    <rPh sb="19" eb="20">
      <t>キ</t>
    </rPh>
    <phoneticPr fontId="149"/>
  </si>
  <si>
    <t>能力570RT　蒸気式
 （台数制御）</t>
  </si>
  <si>
    <t>120日（17ｈ/日）</t>
    <phoneticPr fontId="2"/>
  </si>
  <si>
    <t>１０８　５７０ＲＴ　Ｒ-２
吸収式冷凍機</t>
    <rPh sb="14" eb="16">
      <t>キュウシュウ</t>
    </rPh>
    <rPh sb="16" eb="17">
      <t>シキ</t>
    </rPh>
    <rPh sb="17" eb="19">
      <t>レイトウ</t>
    </rPh>
    <rPh sb="19" eb="20">
      <t>キ</t>
    </rPh>
    <phoneticPr fontId="149"/>
  </si>
  <si>
    <t>58日（17ｈ/日）</t>
    <phoneticPr fontId="2"/>
  </si>
  <si>
    <t>ｿﾌﾄｳｪｱｾﾝﾀｰ　ＲＴ－１
吸収式冷凍機</t>
  </si>
  <si>
    <t>能力400RT　動力棟蒸気
 （台数制御）</t>
  </si>
  <si>
    <t>181日（9ｈ/日）</t>
    <phoneticPr fontId="2"/>
  </si>
  <si>
    <t>ｿﾌﾄｳｪｱｾﾝﾀｰ　ＲＴ－２
吸収式冷凍機</t>
  </si>
  <si>
    <t>181日（8ｈ/日）</t>
    <phoneticPr fontId="2"/>
  </si>
  <si>
    <t>ｿﾌﾄｳｪｱｾﾝﾀｰ　ＲＴ－３
吸収式冷凍機</t>
  </si>
  <si>
    <t>129日（8ｈ/日）</t>
    <phoneticPr fontId="2"/>
  </si>
  <si>
    <t>５号館　ＴＲ-１
ｲﾝﾊﾞｰﾀﾀｰﾎﾞ冷凍機</t>
  </si>
  <si>
    <t>能力800RT　電気式</t>
  </si>
  <si>
    <t>322日（18ｈ/日）</t>
    <phoneticPr fontId="2"/>
  </si>
  <si>
    <t>５号館　ＴＲ-２
ｲﾝﾊﾞｰﾀﾀｰﾎﾞ冷凍機</t>
  </si>
  <si>
    <t>38日（10ｈ/日）</t>
    <phoneticPr fontId="2"/>
  </si>
  <si>
    <t>５号館　ＲＨ-１
冷温機発生機</t>
  </si>
  <si>
    <t>能力360RT　電気式</t>
  </si>
  <si>
    <t>131日（10ｈ/日）</t>
    <phoneticPr fontId="2"/>
  </si>
  <si>
    <t>５号館　ＲＨ-２
冷温機発生機</t>
  </si>
  <si>
    <t>130日（13ｈ/日）</t>
    <phoneticPr fontId="2"/>
  </si>
  <si>
    <t>５号館　蒸気ボイラＢ－１</t>
  </si>
  <si>
    <t xml:space="preserve">貫流式　1.5t/h </t>
  </si>
  <si>
    <t>80日（5ｈ/日）</t>
    <phoneticPr fontId="2"/>
  </si>
  <si>
    <t>５号館　蒸気ボイラＢ－２</t>
  </si>
  <si>
    <t>事務本館　ＲＴ-１
吸収式冷凍機</t>
  </si>
  <si>
    <t>能力320RT　ガス直炊式
（台数制御）</t>
  </si>
  <si>
    <t>48日（13ｈ/日）</t>
    <phoneticPr fontId="2"/>
  </si>
  <si>
    <t>事務本館　ＲＴ-２
吸収式冷凍機</t>
  </si>
  <si>
    <t>58日（13ｈ/日）</t>
    <phoneticPr fontId="2"/>
  </si>
  <si>
    <t>コージェネレーション</t>
  </si>
  <si>
    <t>自家発4,170kW　排熱
ﾎﾞｲﾗ　能力10t/h</t>
  </si>
  <si>
    <t>344日（24ｈ/日）</t>
    <phoneticPr fontId="2"/>
  </si>
  <si>
    <t>№　１　貫流ボイラ</t>
  </si>
  <si>
    <t>貫流式　2t/h 
（台数制御）</t>
  </si>
  <si>
    <t>37日（3ｈ/日）</t>
    <phoneticPr fontId="2"/>
  </si>
  <si>
    <t>№　２　貫流ボイラ</t>
  </si>
  <si>
    <t>170日（3ｈ/日）</t>
    <phoneticPr fontId="2"/>
  </si>
  <si>
    <t>№　３　貫流ボイラ</t>
  </si>
  <si>
    <t>90日（8ｈ/日）</t>
    <phoneticPr fontId="2"/>
  </si>
  <si>
    <t>№　４　貫流ボイラ</t>
  </si>
  <si>
    <t>54日（5ｈ/日）</t>
    <phoneticPr fontId="2"/>
  </si>
  <si>
    <t>№　５　貫流ボイラ</t>
  </si>
  <si>
    <t>70日（6ｈ/日）</t>
    <phoneticPr fontId="2"/>
  </si>
  <si>
    <t>№　７　貫流ボイラ</t>
  </si>
  <si>
    <t>39日（5ｈ/日）</t>
    <phoneticPr fontId="2"/>
  </si>
  <si>
    <t>№　８　貫流ボイラ</t>
  </si>
  <si>
    <t>11日（10ｈ/日）</t>
    <phoneticPr fontId="2"/>
  </si>
  <si>
    <t>№　９　貫流ボイラ</t>
  </si>
  <si>
    <t>2日（1ｈ/日）</t>
    <phoneticPr fontId="2"/>
  </si>
  <si>
    <t>№１１　貫流ボイラ</t>
  </si>
  <si>
    <t>96日（7ｈ/日）</t>
    <phoneticPr fontId="2"/>
  </si>
  <si>
    <t>№１２　貫流ボイラ</t>
  </si>
  <si>
    <t>87日（6ｈ/日）</t>
    <phoneticPr fontId="2"/>
  </si>
  <si>
    <t>№１３　貫流ボイラ</t>
  </si>
  <si>
    <t>68日（5ｈ/日）</t>
    <phoneticPr fontId="2"/>
  </si>
  <si>
    <t>№１４　貫流ボイラ</t>
  </si>
  <si>
    <t>39日（8ｈ/日）</t>
    <phoneticPr fontId="2"/>
  </si>
  <si>
    <t>№１５　貫流ボイラ</t>
  </si>
  <si>
    <t>44日（6ｈ/日）</t>
    <phoneticPr fontId="2"/>
  </si>
  <si>
    <t>№１６　貫流ボイラ</t>
  </si>
  <si>
    <t>90日（6ｈ/日）</t>
    <phoneticPr fontId="2"/>
  </si>
  <si>
    <t>№１７　貫流ボイラ</t>
  </si>
  <si>
    <t>116日（7ｈ/日）</t>
    <phoneticPr fontId="2"/>
  </si>
  <si>
    <t>上記以外のエネルギーを消費する主要な設備</t>
    <phoneticPr fontId="2"/>
  </si>
  <si>
    <t>半導体他生産設備群</t>
    <rPh sb="0" eb="3">
      <t>ハンドウタイ</t>
    </rPh>
    <phoneticPr fontId="2"/>
  </si>
  <si>
    <t>使用電力量： 31,056千kWh/年</t>
    <phoneticPr fontId="2"/>
  </si>
  <si>
    <t>２６８日／年(１６ｈ)</t>
  </si>
  <si>
    <t>試作品生産設備群</t>
  </si>
  <si>
    <t>使用電力量：  3,132千kWh/年</t>
    <phoneticPr fontId="2"/>
  </si>
  <si>
    <t>２６８日／年(１６ｈ)</t>
    <phoneticPr fontId="2"/>
  </si>
  <si>
    <t>事務・実験設備群</t>
  </si>
  <si>
    <t>使用電力量：117,404千kWh/年</t>
    <phoneticPr fontId="2"/>
  </si>
  <si>
    <t>２６８日／年(１０ｈ)</t>
  </si>
  <si>
    <t>指定－第４表　エネルギーの使用量と密接な関係をもつ値</t>
    <rPh sb="0" eb="2">
      <t>シテイ</t>
    </rPh>
    <rPh sb="13" eb="16">
      <t>シヨウリョウ</t>
    </rPh>
    <rPh sb="17" eb="19">
      <t>ミッセツ</t>
    </rPh>
    <rPh sb="20" eb="22">
      <t>カンケイ</t>
    </rPh>
    <rPh sb="25" eb="26">
      <t>アタイ</t>
    </rPh>
    <phoneticPr fontId="2"/>
  </si>
  <si>
    <t>年度</t>
  </si>
  <si>
    <t>生産数量又は建物延床面積その他のエネルギーの使用量と密接</t>
    <phoneticPr fontId="2"/>
  </si>
  <si>
    <t>ⓒ</t>
    <phoneticPr fontId="2"/>
  </si>
  <si>
    <t>な関係をもつ値</t>
    <phoneticPr fontId="2"/>
  </si>
  <si>
    <t>(名称：</t>
    <rPh sb="1" eb="3">
      <t>メイショウ</t>
    </rPh>
    <phoneticPr fontId="2"/>
  </si>
  <si>
    <t>付加価値額</t>
    <phoneticPr fontId="2"/>
  </si>
  <si>
    <t>)(単位：</t>
    <phoneticPr fontId="2"/>
  </si>
  <si>
    <t>百万円</t>
  </si>
  <si>
    <t>指定－第５表　エネルギーの使用に係る原単位及び電気需要平準化評価原単位</t>
    <rPh sb="0" eb="2">
      <t>シテイ</t>
    </rPh>
    <rPh sb="21" eb="22">
      <t>オヨ</t>
    </rPh>
    <rPh sb="23" eb="25">
      <t>デンキ</t>
    </rPh>
    <rPh sb="25" eb="27">
      <t>ジュヨウ</t>
    </rPh>
    <rPh sb="27" eb="30">
      <t>ヘイジュンカ</t>
    </rPh>
    <rPh sb="30" eb="32">
      <t>ヒョウカ</t>
    </rPh>
    <rPh sb="32" eb="35">
      <t>ゲンタンイ</t>
    </rPh>
    <phoneticPr fontId="2"/>
  </si>
  <si>
    <t>１　エネルギーの使用に係る原単位</t>
    <rPh sb="8" eb="10">
      <t>シヨウ</t>
    </rPh>
    <rPh sb="11" eb="12">
      <t>カカ</t>
    </rPh>
    <rPh sb="13" eb="16">
      <t>ゲンタンイ</t>
    </rPh>
    <phoneticPr fontId="2"/>
  </si>
  <si>
    <t xml:space="preserve">
原単位=</t>
    <phoneticPr fontId="2"/>
  </si>
  <si>
    <r>
      <t>　エネルギー使用量</t>
    </r>
    <r>
      <rPr>
        <sz val="9"/>
        <rFont val="ＭＳ ゴシック"/>
        <family val="3"/>
        <charset val="128"/>
      </rPr>
      <t>(原油換算kl)(指定-第２表ⓐ-ⓑ-ⓑ')</t>
    </r>
    <rPh sb="18" eb="20">
      <t>シテイ</t>
    </rPh>
    <rPh sb="21" eb="22">
      <t>ダイ</t>
    </rPh>
    <rPh sb="23" eb="24">
      <t>ヒョウ</t>
    </rPh>
    <phoneticPr fontId="2"/>
  </si>
  <si>
    <t xml:space="preserve"> 生産数量又は建物延床面積その他のエネルギーの</t>
    <phoneticPr fontId="2"/>
  </si>
  <si>
    <r>
      <t xml:space="preserve"> 使用量と密接な関係をもつ値</t>
    </r>
    <r>
      <rPr>
        <sz val="9"/>
        <rFont val="ＭＳ ゴシック"/>
        <family val="3"/>
        <charset val="128"/>
      </rPr>
      <t>(指定－第４表ⓒ)</t>
    </r>
    <rPh sb="15" eb="17">
      <t>シテイ</t>
    </rPh>
    <rPh sb="18" eb="19">
      <t>ダイ</t>
    </rPh>
    <rPh sb="20" eb="21">
      <t>ヒョウ</t>
    </rPh>
    <phoneticPr fontId="2"/>
  </si>
  <si>
    <t>２　電気需要平準化評価原単位</t>
    <rPh sb="2" eb="4">
      <t>デンキ</t>
    </rPh>
    <rPh sb="4" eb="6">
      <t>ジュヨウ</t>
    </rPh>
    <rPh sb="6" eb="9">
      <t>ヘイジュンカ</t>
    </rPh>
    <rPh sb="9" eb="11">
      <t>ヒョウカ</t>
    </rPh>
    <rPh sb="11" eb="14">
      <t>ゲンタンイ</t>
    </rPh>
    <phoneticPr fontId="2"/>
  </si>
  <si>
    <t>電気需要平準化
評価原単位=</t>
    <rPh sb="0" eb="2">
      <t>デンキ</t>
    </rPh>
    <rPh sb="2" eb="4">
      <t>ジュヨウ</t>
    </rPh>
    <rPh sb="4" eb="7">
      <t>ヘイジュンカ</t>
    </rPh>
    <rPh sb="8" eb="10">
      <t>ヒョウカ</t>
    </rPh>
    <phoneticPr fontId="2"/>
  </si>
  <si>
    <r>
      <t>　</t>
    </r>
    <r>
      <rPr>
        <sz val="11"/>
        <rFont val="ＭＳ ゴシック"/>
        <family val="3"/>
        <charset val="128"/>
      </rPr>
      <t>電気需要平準化時間帯買電量評価後の
エネルギー使用量</t>
    </r>
    <r>
      <rPr>
        <sz val="9"/>
        <rFont val="ＭＳ ゴシック"/>
        <family val="3"/>
        <charset val="128"/>
      </rPr>
      <t>(原油換算kl)</t>
    </r>
    <rPh sb="1" eb="3">
      <t>デンキ</t>
    </rPh>
    <rPh sb="3" eb="5">
      <t>ジュヨウ</t>
    </rPh>
    <rPh sb="5" eb="8">
      <t>ヘイジュンカ</t>
    </rPh>
    <rPh sb="8" eb="11">
      <t>ジカンタイ</t>
    </rPh>
    <rPh sb="11" eb="13">
      <t>バイデン</t>
    </rPh>
    <rPh sb="13" eb="14">
      <t>リョウ</t>
    </rPh>
    <rPh sb="14" eb="16">
      <t>ヒョウカ</t>
    </rPh>
    <rPh sb="16" eb="17">
      <t>ゴ</t>
    </rPh>
    <phoneticPr fontId="2"/>
  </si>
  <si>
    <t>備考　　電気需要平準化時間帯買電量評価後のエネルギー使用量（原油換算kl）は、以下の算定式により計算する。</t>
    <rPh sb="0" eb="2">
      <t>ビコウ</t>
    </rPh>
    <rPh sb="4" eb="6">
      <t>デンキ</t>
    </rPh>
    <rPh sb="6" eb="8">
      <t>ジュヨウ</t>
    </rPh>
    <rPh sb="8" eb="11">
      <t>ヘイジュンカ</t>
    </rPh>
    <rPh sb="11" eb="14">
      <t>ジカンタイ</t>
    </rPh>
    <rPh sb="14" eb="17">
      <t>バイデンリョウ</t>
    </rPh>
    <rPh sb="17" eb="19">
      <t>ヒョウカ</t>
    </rPh>
    <rPh sb="19" eb="20">
      <t>ゴ</t>
    </rPh>
    <rPh sb="26" eb="29">
      <t>シヨウリョウ</t>
    </rPh>
    <rPh sb="30" eb="32">
      <t>ゲンユ</t>
    </rPh>
    <rPh sb="32" eb="34">
      <t>カンサン</t>
    </rPh>
    <rPh sb="39" eb="41">
      <t>イカ</t>
    </rPh>
    <rPh sb="42" eb="45">
      <t>サンテイシキ</t>
    </rPh>
    <rPh sb="48" eb="50">
      <t>ケイサン</t>
    </rPh>
    <phoneticPr fontId="2"/>
  </si>
  <si>
    <t>　　　　下式中の記号は、指定-第２表中の記号を指す。また、評価係数は1.3とする。</t>
    <rPh sb="4" eb="5">
      <t>カ</t>
    </rPh>
    <rPh sb="5" eb="6">
      <t>シキ</t>
    </rPh>
    <rPh sb="6" eb="7">
      <t>チュウ</t>
    </rPh>
    <rPh sb="8" eb="10">
      <t>キゴウ</t>
    </rPh>
    <rPh sb="12" eb="14">
      <t>シテイ</t>
    </rPh>
    <rPh sb="15" eb="16">
      <t>ダイ</t>
    </rPh>
    <rPh sb="17" eb="19">
      <t>ヒョウチュウ</t>
    </rPh>
    <rPh sb="20" eb="22">
      <t>キゴウ</t>
    </rPh>
    <rPh sb="23" eb="24">
      <t>サ</t>
    </rPh>
    <rPh sb="29" eb="31">
      <t>ヒョウカ</t>
    </rPh>
    <rPh sb="31" eb="33">
      <t>ケイスウ</t>
    </rPh>
    <phoneticPr fontId="2"/>
  </si>
  <si>
    <t>電気需要平準化時間帯買電量
評価後のエネルギー使用量
（原油換算kl）</t>
    <rPh sb="0" eb="2">
      <t>デンキ</t>
    </rPh>
    <rPh sb="2" eb="4">
      <t>ジュヨウ</t>
    </rPh>
    <rPh sb="4" eb="7">
      <t>ヘイジュンカ</t>
    </rPh>
    <rPh sb="7" eb="10">
      <t>ジカンタイ</t>
    </rPh>
    <rPh sb="10" eb="13">
      <t>バイデンリョウ</t>
    </rPh>
    <rPh sb="14" eb="16">
      <t>ヒョウカ</t>
    </rPh>
    <rPh sb="16" eb="17">
      <t>ゴ</t>
    </rPh>
    <rPh sb="23" eb="26">
      <t>シヨウリョウ</t>
    </rPh>
    <rPh sb="28" eb="30">
      <t>ゲンユ</t>
    </rPh>
    <rPh sb="30" eb="32">
      <t>カンサン</t>
    </rPh>
    <phoneticPr fontId="2"/>
  </si>
  <si>
    <t>＝ⓐ ＋ ⓗ × (評価係数 － 1) × 0.0258 － ⓑ － ⓑ'</t>
    <rPh sb="10" eb="12">
      <t>ヒョウカ</t>
    </rPh>
    <rPh sb="12" eb="14">
      <t>ケイスウ</t>
    </rPh>
    <phoneticPr fontId="2"/>
  </si>
  <si>
    <t>指定－第６表　過去５年度間のエネルギーの使用に係る原単位及び電気需要平準化評価原単位の変化状況</t>
    <rPh sb="0" eb="2">
      <t>シテイ</t>
    </rPh>
    <rPh sb="7" eb="9">
      <t>カコ</t>
    </rPh>
    <rPh sb="10" eb="11">
      <t>ネン</t>
    </rPh>
    <rPh sb="11" eb="12">
      <t>ド</t>
    </rPh>
    <rPh sb="12" eb="13">
      <t>カン</t>
    </rPh>
    <rPh sb="20" eb="22">
      <t>シヨウ</t>
    </rPh>
    <rPh sb="23" eb="24">
      <t>カカ</t>
    </rPh>
    <rPh sb="25" eb="28">
      <t>ゲンタンイ</t>
    </rPh>
    <rPh sb="28" eb="29">
      <t>オヨ</t>
    </rPh>
    <rPh sb="30" eb="32">
      <t>デンキ</t>
    </rPh>
    <rPh sb="32" eb="34">
      <t>ジュヨウ</t>
    </rPh>
    <rPh sb="34" eb="37">
      <t>ヘイジュンカ</t>
    </rPh>
    <rPh sb="37" eb="39">
      <t>ヒョウカ</t>
    </rPh>
    <rPh sb="39" eb="42">
      <t>ゲンタンイ</t>
    </rPh>
    <rPh sb="43" eb="45">
      <t>ヘンカ</t>
    </rPh>
    <rPh sb="45" eb="47">
      <t>ジョウキョウ</t>
    </rPh>
    <phoneticPr fontId="2"/>
  </si>
  <si>
    <t>年度</t>
    <rPh sb="0" eb="2">
      <t>ネンド</t>
    </rPh>
    <phoneticPr fontId="2"/>
  </si>
  <si>
    <t xml:space="preserve"> ５年度間
 平均原単位変化</t>
    <rPh sb="2" eb="5">
      <t>ネンドカン</t>
    </rPh>
    <rPh sb="7" eb="9">
      <t>ヘイキン</t>
    </rPh>
    <rPh sb="9" eb="12">
      <t>ゲンタンイ</t>
    </rPh>
    <rPh sb="12" eb="14">
      <t>ヘンカ</t>
    </rPh>
    <phoneticPr fontId="2"/>
  </si>
  <si>
    <t>　エネルギーの使用に
　係る原単位</t>
    <phoneticPr fontId="2"/>
  </si>
  <si>
    <t>対前年度比（％）</t>
    <rPh sb="0" eb="1">
      <t>タイ</t>
    </rPh>
    <rPh sb="1" eb="5">
      <t>ゼンネンドヒ</t>
    </rPh>
    <phoneticPr fontId="2"/>
  </si>
  <si>
    <t>ⓓ</t>
    <phoneticPr fontId="2"/>
  </si>
  <si>
    <t>ⓔ</t>
    <phoneticPr fontId="2"/>
  </si>
  <si>
    <t>ⓕ</t>
    <phoneticPr fontId="2"/>
  </si>
  <si>
    <t>ⓖ</t>
    <phoneticPr fontId="2"/>
  </si>
  <si>
    <t>　電気需要平準化評価
　原単位</t>
    <rPh sb="1" eb="3">
      <t>デンキ</t>
    </rPh>
    <rPh sb="3" eb="5">
      <t>ジュヨウ</t>
    </rPh>
    <rPh sb="5" eb="8">
      <t>ヘイジュンカ</t>
    </rPh>
    <rPh sb="8" eb="10">
      <t>ヒョウカ</t>
    </rPh>
    <phoneticPr fontId="2"/>
  </si>
  <si>
    <t>ⓓ'</t>
    <phoneticPr fontId="2"/>
  </si>
  <si>
    <t>ⓔ'</t>
    <phoneticPr fontId="2"/>
  </si>
  <si>
    <t>ⓕ'</t>
    <phoneticPr fontId="2"/>
  </si>
  <si>
    <t>ⓖ'</t>
    <phoneticPr fontId="2"/>
  </si>
  <si>
    <t>指定－第７表　エネルギーの使用に係る原単位及び電気需要平準化評価原単位が改善できなかった場合の理由</t>
    <rPh sb="0" eb="2">
      <t>シテイ</t>
    </rPh>
    <rPh sb="13" eb="15">
      <t>シヨウ</t>
    </rPh>
    <rPh sb="16" eb="17">
      <t>カカワ</t>
    </rPh>
    <rPh sb="18" eb="21">
      <t>ゲンタンイ</t>
    </rPh>
    <rPh sb="21" eb="22">
      <t>オヨ</t>
    </rPh>
    <rPh sb="23" eb="25">
      <t>デンキ</t>
    </rPh>
    <rPh sb="25" eb="27">
      <t>ジュヨウ</t>
    </rPh>
    <rPh sb="27" eb="30">
      <t>ヘイジュンカ</t>
    </rPh>
    <rPh sb="30" eb="32">
      <t>ヒョウカ</t>
    </rPh>
    <rPh sb="32" eb="35">
      <t>ゲンタンイ</t>
    </rPh>
    <rPh sb="36" eb="38">
      <t>カイゼン</t>
    </rPh>
    <rPh sb="44" eb="46">
      <t>バアイ</t>
    </rPh>
    <rPh sb="47" eb="49">
      <t>リユウ</t>
    </rPh>
    <phoneticPr fontId="2"/>
  </si>
  <si>
    <t>１　過去５年度間のエネルギーの使用に係る原単位が年平均１％以上改善できなかった場合（イ）又はエネルギーの</t>
    <rPh sb="2" eb="4">
      <t>カコ</t>
    </rPh>
    <rPh sb="44" eb="45">
      <t>マタ</t>
    </rPh>
    <phoneticPr fontId="2"/>
  </si>
  <si>
    <t>　　使用に係る原単位が前年度に比べ改善できなかった場合（ロ）の理由</t>
    <rPh sb="5" eb="6">
      <t>カカ</t>
    </rPh>
    <phoneticPr fontId="2"/>
  </si>
  <si>
    <t>（イ）の理由</t>
    <rPh sb="4" eb="6">
      <t>リユウ</t>
    </rPh>
    <phoneticPr fontId="2"/>
  </si>
  <si>
    <t>（ロ）の理由</t>
    <rPh sb="4" eb="6">
      <t>リユウ</t>
    </rPh>
    <phoneticPr fontId="2"/>
  </si>
  <si>
    <t>備考　（イ）及び（ロ）共に該当する場合、双方記載すること。</t>
    <rPh sb="0" eb="2">
      <t>ビコウ</t>
    </rPh>
    <rPh sb="6" eb="7">
      <t>オヨ</t>
    </rPh>
    <rPh sb="11" eb="12">
      <t>トモ</t>
    </rPh>
    <rPh sb="13" eb="15">
      <t>ガイトウ</t>
    </rPh>
    <rPh sb="17" eb="19">
      <t>バアイ</t>
    </rPh>
    <rPh sb="20" eb="22">
      <t>ソウホウ</t>
    </rPh>
    <rPh sb="22" eb="24">
      <t>キサイ</t>
    </rPh>
    <phoneticPr fontId="2"/>
  </si>
  <si>
    <t>２　過去５年度間の電気需要平準化評価原単位が年平均１％以上改善できなかった場合（ハ）又は電気需要平準化</t>
    <rPh sb="2" eb="4">
      <t>カコ</t>
    </rPh>
    <rPh sb="9" eb="11">
      <t>デンキ</t>
    </rPh>
    <rPh sb="11" eb="13">
      <t>ジュヨウ</t>
    </rPh>
    <rPh sb="13" eb="16">
      <t>ヘイジュンカ</t>
    </rPh>
    <rPh sb="16" eb="18">
      <t>ヒョウカ</t>
    </rPh>
    <rPh sb="42" eb="43">
      <t>マタ</t>
    </rPh>
    <rPh sb="44" eb="46">
      <t>デンキ</t>
    </rPh>
    <rPh sb="46" eb="48">
      <t>ジュヨウ</t>
    </rPh>
    <rPh sb="48" eb="51">
      <t>ヘイジュンカ</t>
    </rPh>
    <phoneticPr fontId="2"/>
  </si>
  <si>
    <t>　　評価原単位が前年度に比べ改善できなかった場合（ニ）の理由</t>
    <rPh sb="2" eb="4">
      <t>ヒョウカ</t>
    </rPh>
    <phoneticPr fontId="2"/>
  </si>
  <si>
    <t>（ハ）の理由</t>
    <rPh sb="4" eb="6">
      <t>リユウ</t>
    </rPh>
    <phoneticPr fontId="2"/>
  </si>
  <si>
    <t>（ニ）の理由</t>
    <rPh sb="4" eb="6">
      <t>リユウ</t>
    </rPh>
    <phoneticPr fontId="2"/>
  </si>
  <si>
    <t>備考　（ハ）及び（ニ）共に該当する場合、双方記載すること。</t>
    <rPh sb="0" eb="2">
      <t>ビコウ</t>
    </rPh>
    <rPh sb="6" eb="7">
      <t>オヨ</t>
    </rPh>
    <rPh sb="11" eb="12">
      <t>トモ</t>
    </rPh>
    <rPh sb="13" eb="15">
      <t>ガイトウ</t>
    </rPh>
    <rPh sb="17" eb="19">
      <t>バアイ</t>
    </rPh>
    <rPh sb="20" eb="22">
      <t>ソウホウ</t>
    </rPh>
    <rPh sb="22" eb="24">
      <t>キサイ</t>
    </rPh>
    <phoneticPr fontId="2"/>
  </si>
  <si>
    <t>指定－第８表　エネルギー管理指定工場等、連鎖化エネルギー管理指定工場等、管理統括エネルギー管理
　　　　　　　指定工場等又は管理関係エネルギー管理指定工場等におけるエネルギーの使用の合理化に
　　　　　　　関する判断の基準の遵守状況</t>
    <rPh sb="0" eb="2">
      <t>シテイ</t>
    </rPh>
    <phoneticPr fontId="2"/>
  </si>
  <si>
    <t>チェック</t>
    <phoneticPr fontId="2"/>
  </si>
  <si>
    <t>レ</t>
    <phoneticPr fontId="2"/>
  </si>
  <si>
    <t>　　　　　　　（１又は２のいずれかに記入すること。）</t>
    <phoneticPr fontId="2"/>
  </si>
  <si>
    <t>１．工場等であつて専ら事務所その他これに類する用途に供する工場等における判断の基準の遵守状況</t>
    <rPh sb="2" eb="4">
      <t>コウジョウ</t>
    </rPh>
    <rPh sb="4" eb="5">
      <t>ナド</t>
    </rPh>
    <rPh sb="9" eb="10">
      <t>モッパ</t>
    </rPh>
    <rPh sb="11" eb="13">
      <t>ジム</t>
    </rPh>
    <rPh sb="13" eb="14">
      <t>ショ</t>
    </rPh>
    <rPh sb="16" eb="17">
      <t>タ</t>
    </rPh>
    <rPh sb="20" eb="21">
      <t>ルイ</t>
    </rPh>
    <rPh sb="23" eb="25">
      <t>ヨウト</t>
    </rPh>
    <rPh sb="26" eb="27">
      <t>キョウ</t>
    </rPh>
    <rPh sb="29" eb="31">
      <t>コウジョウ</t>
    </rPh>
    <rPh sb="31" eb="32">
      <t>ナド</t>
    </rPh>
    <rPh sb="36" eb="38">
      <t>ハンダン</t>
    </rPh>
    <rPh sb="39" eb="41">
      <t>キジュン</t>
    </rPh>
    <rPh sb="42" eb="44">
      <t>ジュンシュ</t>
    </rPh>
    <rPh sb="44" eb="46">
      <t>ジョウキョウ</t>
    </rPh>
    <phoneticPr fontId="2"/>
  </si>
  <si>
    <t>　（法第５条第１項第１号関係）</t>
    <rPh sb="2" eb="3">
      <t>ホウ</t>
    </rPh>
    <rPh sb="3" eb="4">
      <t>ダイ</t>
    </rPh>
    <rPh sb="5" eb="6">
      <t>ジョウ</t>
    </rPh>
    <rPh sb="6" eb="7">
      <t>ダイ</t>
    </rPh>
    <rPh sb="8" eb="9">
      <t>コウ</t>
    </rPh>
    <rPh sb="9" eb="10">
      <t>ダイ</t>
    </rPh>
    <rPh sb="11" eb="12">
      <t>ゴウ</t>
    </rPh>
    <rPh sb="12" eb="14">
      <t>カンケイ</t>
    </rPh>
    <phoneticPr fontId="2"/>
  </si>
  <si>
    <t>対象項目
〈設備〉</t>
  </si>
  <si>
    <t>運転の管理</t>
    <rPh sb="0" eb="2">
      <t>ウンテン</t>
    </rPh>
    <rPh sb="3" eb="5">
      <t>カンリ</t>
    </rPh>
    <phoneticPr fontId="2"/>
  </si>
  <si>
    <t>計測及び記録</t>
    <rPh sb="2" eb="3">
      <t>オヨ</t>
    </rPh>
    <phoneticPr fontId="2"/>
  </si>
  <si>
    <t>保守及び点検</t>
    <rPh sb="2" eb="3">
      <t>オヨ</t>
    </rPh>
    <phoneticPr fontId="2"/>
  </si>
  <si>
    <t>新設に当たっての措置</t>
    <phoneticPr fontId="2"/>
  </si>
  <si>
    <t>(1)　空気調和設備、換気設備</t>
    <rPh sb="4" eb="6">
      <t>クウキ</t>
    </rPh>
    <rPh sb="6" eb="8">
      <t>チョウワ</t>
    </rPh>
    <rPh sb="8" eb="10">
      <t>セツビ</t>
    </rPh>
    <rPh sb="11" eb="12">
      <t>カン</t>
    </rPh>
    <phoneticPr fontId="2"/>
  </si>
  <si>
    <t>空気調和設備、換気設備の管理</t>
    <rPh sb="0" eb="2">
      <t>クウキ</t>
    </rPh>
    <rPh sb="2" eb="4">
      <t>チョウワ</t>
    </rPh>
    <rPh sb="4" eb="6">
      <t>セツビ</t>
    </rPh>
    <rPh sb="7" eb="9">
      <t>カンキ</t>
    </rPh>
    <rPh sb="9" eb="11">
      <t>セツビ</t>
    </rPh>
    <rPh sb="12" eb="14">
      <t>カンリ</t>
    </rPh>
    <phoneticPr fontId="2"/>
  </si>
  <si>
    <t>空気調和設備、換気設備に関する計測及び記録</t>
    <rPh sb="0" eb="2">
      <t>クウキ</t>
    </rPh>
    <rPh sb="2" eb="4">
      <t>チョウワ</t>
    </rPh>
    <rPh sb="4" eb="6">
      <t>セツビ</t>
    </rPh>
    <rPh sb="7" eb="9">
      <t>カンキ</t>
    </rPh>
    <rPh sb="9" eb="11">
      <t>セツビ</t>
    </rPh>
    <rPh sb="12" eb="13">
      <t>カン</t>
    </rPh>
    <rPh sb="15" eb="17">
      <t>ケイソク</t>
    </rPh>
    <rPh sb="17" eb="18">
      <t>オヨ</t>
    </rPh>
    <rPh sb="19" eb="21">
      <t>キロク</t>
    </rPh>
    <phoneticPr fontId="2"/>
  </si>
  <si>
    <t>空気調和設備、換気設備の保守及び点検</t>
    <rPh sb="0" eb="2">
      <t>クウキ</t>
    </rPh>
    <rPh sb="2" eb="4">
      <t>チョウワ</t>
    </rPh>
    <rPh sb="4" eb="6">
      <t>セツビ</t>
    </rPh>
    <rPh sb="7" eb="9">
      <t>カンキ</t>
    </rPh>
    <rPh sb="9" eb="11">
      <t>セツビ</t>
    </rPh>
    <rPh sb="12" eb="14">
      <t>ホシュ</t>
    </rPh>
    <rPh sb="14" eb="15">
      <t>オヨ</t>
    </rPh>
    <rPh sb="16" eb="18">
      <t>テンケン</t>
    </rPh>
    <phoneticPr fontId="2"/>
  </si>
  <si>
    <t>空気調和設備、換気設備の新設に当たっての措置</t>
    <rPh sb="0" eb="2">
      <t>クウキ</t>
    </rPh>
    <rPh sb="2" eb="4">
      <t>チョウワ</t>
    </rPh>
    <rPh sb="4" eb="6">
      <t>セツビ</t>
    </rPh>
    <rPh sb="7" eb="9">
      <t>カンキ</t>
    </rPh>
    <rPh sb="9" eb="11">
      <t>セツビ</t>
    </rPh>
    <rPh sb="12" eb="14">
      <t>シンセツ</t>
    </rPh>
    <rPh sb="15" eb="16">
      <t>ア</t>
    </rPh>
    <rPh sb="20" eb="22">
      <t>ソチ</t>
    </rPh>
    <phoneticPr fontId="2"/>
  </si>
  <si>
    <t>管理標準の設定の状況</t>
    <rPh sb="0" eb="2">
      <t>カンリ</t>
    </rPh>
    <rPh sb="2" eb="4">
      <t>ヒョウジュン</t>
    </rPh>
    <rPh sb="5" eb="7">
      <t>セッテイ</t>
    </rPh>
    <rPh sb="8" eb="10">
      <t>ジョウキョウ</t>
    </rPh>
    <phoneticPr fontId="2"/>
  </si>
  <si>
    <t>計測及び記録に関する管理標準の設定の状況</t>
    <rPh sb="0" eb="2">
      <t>ケイソク</t>
    </rPh>
    <rPh sb="2" eb="3">
      <t>オヨ</t>
    </rPh>
    <rPh sb="4" eb="6">
      <t>キロク</t>
    </rPh>
    <rPh sb="7" eb="8">
      <t>カン</t>
    </rPh>
    <rPh sb="10" eb="12">
      <t>カンリ</t>
    </rPh>
    <rPh sb="12" eb="14">
      <t>ヒョウジュン</t>
    </rPh>
    <rPh sb="15" eb="17">
      <t>セッテイ</t>
    </rPh>
    <rPh sb="18" eb="20">
      <t>ジョウキョウ</t>
    </rPh>
    <phoneticPr fontId="2"/>
  </si>
  <si>
    <t>保守及び点検に関する管理標準の設定の状況</t>
    <rPh sb="0" eb="2">
      <t>ホシュ</t>
    </rPh>
    <rPh sb="2" eb="3">
      <t>オヨ</t>
    </rPh>
    <rPh sb="4" eb="6">
      <t>テンケン</t>
    </rPh>
    <rPh sb="7" eb="8">
      <t>カン</t>
    </rPh>
    <rPh sb="10" eb="12">
      <t>カンリ</t>
    </rPh>
    <rPh sb="12" eb="14">
      <t>ヒョウジュン</t>
    </rPh>
    <rPh sb="15" eb="17">
      <t>セッテイ</t>
    </rPh>
    <rPh sb="18" eb="20">
      <t>ジョウキョウ</t>
    </rPh>
    <phoneticPr fontId="2"/>
  </si>
  <si>
    <t>%)</t>
  </si>
  <si>
    <t>管理標準に定めている管理の状況</t>
    <rPh sb="0" eb="2">
      <t>カンリ</t>
    </rPh>
    <rPh sb="2" eb="4">
      <t>ヒョウジュン</t>
    </rPh>
    <rPh sb="5" eb="6">
      <t>サダ</t>
    </rPh>
    <rPh sb="10" eb="12">
      <t>カンリ</t>
    </rPh>
    <rPh sb="13" eb="15">
      <t>ジョウキョウ</t>
    </rPh>
    <phoneticPr fontId="2"/>
  </si>
  <si>
    <t>管理標準に定めている計測及び記録の実施状況</t>
    <rPh sb="0" eb="2">
      <t>カンリ</t>
    </rPh>
    <rPh sb="2" eb="4">
      <t>ヒョウジュン</t>
    </rPh>
    <rPh sb="5" eb="6">
      <t>サダ</t>
    </rPh>
    <rPh sb="10" eb="12">
      <t>ケイソク</t>
    </rPh>
    <rPh sb="12" eb="13">
      <t>オヨ</t>
    </rPh>
    <rPh sb="14" eb="16">
      <t>キロク</t>
    </rPh>
    <rPh sb="17" eb="19">
      <t>ジッシ</t>
    </rPh>
    <rPh sb="19" eb="21">
      <t>ジョウキョウ</t>
    </rPh>
    <phoneticPr fontId="2"/>
  </si>
  <si>
    <t>管理標準に定めている保守及び点検の実施状況</t>
    <rPh sb="0" eb="2">
      <t>カンリ</t>
    </rPh>
    <rPh sb="2" eb="4">
      <t>ヒョウジュン</t>
    </rPh>
    <rPh sb="5" eb="6">
      <t>サダ</t>
    </rPh>
    <rPh sb="10" eb="12">
      <t>ホシュ</t>
    </rPh>
    <rPh sb="12" eb="13">
      <t>オヨ</t>
    </rPh>
    <rPh sb="14" eb="16">
      <t>テンケン</t>
    </rPh>
    <rPh sb="17" eb="19">
      <t>ジッシ</t>
    </rPh>
    <rPh sb="19" eb="21">
      <t>ジョウキョウ</t>
    </rPh>
    <phoneticPr fontId="2"/>
  </si>
  <si>
    <t>(2)　ボイラー設備、給湯設備</t>
    <phoneticPr fontId="2"/>
  </si>
  <si>
    <t>ボイラー設備、給湯設備の管理</t>
    <rPh sb="9" eb="11">
      <t>セツビ</t>
    </rPh>
    <rPh sb="12" eb="14">
      <t>カンリ</t>
    </rPh>
    <phoneticPr fontId="2"/>
  </si>
  <si>
    <t>ボイラー設備、給湯設備に関する計測及び記録</t>
    <rPh sb="9" eb="11">
      <t>セツビ</t>
    </rPh>
    <rPh sb="12" eb="13">
      <t>カン</t>
    </rPh>
    <rPh sb="15" eb="17">
      <t>ケイソク</t>
    </rPh>
    <rPh sb="17" eb="18">
      <t>オヨ</t>
    </rPh>
    <rPh sb="19" eb="21">
      <t>キロク</t>
    </rPh>
    <phoneticPr fontId="2"/>
  </si>
  <si>
    <t>ボイラー設備、給湯設備の保守及び点検</t>
    <rPh sb="9" eb="11">
      <t>セツビ</t>
    </rPh>
    <rPh sb="12" eb="14">
      <t>ホシュ</t>
    </rPh>
    <rPh sb="14" eb="15">
      <t>オヨ</t>
    </rPh>
    <rPh sb="16" eb="18">
      <t>テンケン</t>
    </rPh>
    <phoneticPr fontId="2"/>
  </si>
  <si>
    <t>ボイラー設備、給湯設備の新設に当たっての措置</t>
    <rPh sb="9" eb="11">
      <t>セツビ</t>
    </rPh>
    <rPh sb="12" eb="14">
      <t>シンセツ</t>
    </rPh>
    <rPh sb="15" eb="16">
      <t>ア</t>
    </rPh>
    <rPh sb="20" eb="22">
      <t>ソチ</t>
    </rPh>
    <phoneticPr fontId="2"/>
  </si>
  <si>
    <t>(3)　照明設備、昇降機、動力設備</t>
    <phoneticPr fontId="2"/>
  </si>
  <si>
    <t>照明設備、昇降機の管理</t>
    <rPh sb="9" eb="11">
      <t>カンリ</t>
    </rPh>
    <phoneticPr fontId="2"/>
  </si>
  <si>
    <t>照明設備に関する計測及び記録</t>
    <rPh sb="5" eb="6">
      <t>カン</t>
    </rPh>
    <rPh sb="8" eb="10">
      <t>ケイソク</t>
    </rPh>
    <rPh sb="10" eb="11">
      <t>オヨ</t>
    </rPh>
    <rPh sb="12" eb="14">
      <t>キロク</t>
    </rPh>
    <phoneticPr fontId="2"/>
  </si>
  <si>
    <t>照明設備、昇降機、動力設備の保守及び点検</t>
    <rPh sb="11" eb="13">
      <t>セツビ</t>
    </rPh>
    <rPh sb="14" eb="16">
      <t>ホシュ</t>
    </rPh>
    <rPh sb="16" eb="17">
      <t>オヨ</t>
    </rPh>
    <rPh sb="18" eb="20">
      <t>テンケン</t>
    </rPh>
    <phoneticPr fontId="2"/>
  </si>
  <si>
    <t>照明設備、昇降機の新設に当たっての措置</t>
    <rPh sb="9" eb="11">
      <t>シンセツ</t>
    </rPh>
    <rPh sb="12" eb="13">
      <t>ア</t>
    </rPh>
    <rPh sb="17" eb="19">
      <t>ソチ</t>
    </rPh>
    <phoneticPr fontId="2"/>
  </si>
  <si>
    <t>(4)　受変電設備</t>
    <phoneticPr fontId="2"/>
  </si>
  <si>
    <t>受変電設備の管理</t>
    <rPh sb="3" eb="5">
      <t>セツビ</t>
    </rPh>
    <rPh sb="6" eb="8">
      <t>カンリ</t>
    </rPh>
    <phoneticPr fontId="2"/>
  </si>
  <si>
    <t>受変電設備に関する計測及び記録</t>
    <rPh sb="3" eb="5">
      <t>セツビ</t>
    </rPh>
    <rPh sb="6" eb="7">
      <t>カン</t>
    </rPh>
    <rPh sb="9" eb="11">
      <t>ケイソク</t>
    </rPh>
    <rPh sb="11" eb="12">
      <t>オヨ</t>
    </rPh>
    <rPh sb="13" eb="15">
      <t>キロク</t>
    </rPh>
    <phoneticPr fontId="2"/>
  </si>
  <si>
    <t>受変電設備の保守及び点検</t>
    <rPh sb="3" eb="5">
      <t>セツビ</t>
    </rPh>
    <rPh sb="6" eb="8">
      <t>ホシュ</t>
    </rPh>
    <rPh sb="8" eb="9">
      <t>オヨ</t>
    </rPh>
    <rPh sb="10" eb="12">
      <t>テンケン</t>
    </rPh>
    <phoneticPr fontId="2"/>
  </si>
  <si>
    <t>受変電設備の新設に当たっての措置</t>
    <rPh sb="3" eb="5">
      <t>セツビ</t>
    </rPh>
    <rPh sb="6" eb="8">
      <t>シンセツ</t>
    </rPh>
    <rPh sb="9" eb="10">
      <t>ア</t>
    </rPh>
    <rPh sb="14" eb="16">
      <t>ソチ</t>
    </rPh>
    <phoneticPr fontId="2"/>
  </si>
  <si>
    <t>BEMS</t>
    <phoneticPr fontId="2"/>
  </si>
  <si>
    <t>BEMSの新設に当たっての措置</t>
    <rPh sb="5" eb="7">
      <t>シンセツ</t>
    </rPh>
    <rPh sb="8" eb="9">
      <t>ア</t>
    </rPh>
    <rPh sb="13" eb="15">
      <t>ソチ</t>
    </rPh>
    <phoneticPr fontId="2"/>
  </si>
  <si>
    <t>(5)　ガスタービン、蒸気タービン、ガスエンジン等専ら発電のみに供される設備（発電専用設備）、コージェネレーション設備</t>
    <rPh sb="11" eb="13">
      <t>ジョウキ</t>
    </rPh>
    <rPh sb="24" eb="25">
      <t>ナド</t>
    </rPh>
    <rPh sb="25" eb="26">
      <t>モッパ</t>
    </rPh>
    <rPh sb="27" eb="29">
      <t>ハツデン</t>
    </rPh>
    <rPh sb="32" eb="33">
      <t>キョウ</t>
    </rPh>
    <rPh sb="36" eb="38">
      <t>セツビ</t>
    </rPh>
    <rPh sb="39" eb="41">
      <t>ハツデン</t>
    </rPh>
    <phoneticPr fontId="2"/>
  </si>
  <si>
    <t>発電専用設備、コージェネレーション設備の管理</t>
    <rPh sb="17" eb="19">
      <t>セツビ</t>
    </rPh>
    <rPh sb="20" eb="22">
      <t>カンリ</t>
    </rPh>
    <phoneticPr fontId="2"/>
  </si>
  <si>
    <t>発電専用設備、コージェネレーション設備に関する計測及び記録</t>
    <rPh sb="17" eb="19">
      <t>セツビ</t>
    </rPh>
    <rPh sb="20" eb="21">
      <t>カン</t>
    </rPh>
    <rPh sb="23" eb="25">
      <t>ケイソク</t>
    </rPh>
    <rPh sb="25" eb="26">
      <t>オヨ</t>
    </rPh>
    <rPh sb="27" eb="29">
      <t>キロク</t>
    </rPh>
    <phoneticPr fontId="2"/>
  </si>
  <si>
    <t>発電専用設備、コージェネレーション設備の保守及び点検</t>
    <rPh sb="17" eb="19">
      <t>セツビ</t>
    </rPh>
    <rPh sb="20" eb="22">
      <t>ホシュ</t>
    </rPh>
    <rPh sb="22" eb="23">
      <t>オヨ</t>
    </rPh>
    <rPh sb="24" eb="26">
      <t>テンケン</t>
    </rPh>
    <phoneticPr fontId="2"/>
  </si>
  <si>
    <t>発電専用設備、コージェネレーション設備の新設に当たっての措置</t>
    <rPh sb="17" eb="19">
      <t>セツビ</t>
    </rPh>
    <rPh sb="20" eb="22">
      <t>シンセツ</t>
    </rPh>
    <rPh sb="23" eb="24">
      <t>ア</t>
    </rPh>
    <rPh sb="28" eb="30">
      <t>ソチ</t>
    </rPh>
    <phoneticPr fontId="2"/>
  </si>
  <si>
    <t>(6)　事務用機器、民生用機器</t>
    <phoneticPr fontId="2"/>
  </si>
  <si>
    <t>事務用機器の管理</t>
    <rPh sb="6" eb="8">
      <t>カンリ</t>
    </rPh>
    <phoneticPr fontId="2"/>
  </si>
  <si>
    <t>事務用機器、民生用機器の新設に当たっての措置</t>
    <rPh sb="12" eb="14">
      <t>シンセツ</t>
    </rPh>
    <rPh sb="15" eb="16">
      <t>ア</t>
    </rPh>
    <rPh sb="20" eb="22">
      <t>ソチ</t>
    </rPh>
    <phoneticPr fontId="2"/>
  </si>
  <si>
    <t>(7)　業務用機器</t>
    <phoneticPr fontId="2"/>
  </si>
  <si>
    <t>業務用機器の管理</t>
    <rPh sb="6" eb="8">
      <t>カンリ</t>
    </rPh>
    <phoneticPr fontId="2"/>
  </si>
  <si>
    <t>業務用機器に関する計測及び記録</t>
    <rPh sb="6" eb="7">
      <t>カン</t>
    </rPh>
    <rPh sb="9" eb="11">
      <t>ケイソク</t>
    </rPh>
    <rPh sb="11" eb="12">
      <t>オヨ</t>
    </rPh>
    <rPh sb="13" eb="15">
      <t>キロク</t>
    </rPh>
    <phoneticPr fontId="2"/>
  </si>
  <si>
    <t>業務用機器の保守及び点検</t>
    <rPh sb="6" eb="8">
      <t>ホシュ</t>
    </rPh>
    <rPh sb="8" eb="9">
      <t>オヨ</t>
    </rPh>
    <rPh sb="10" eb="12">
      <t>テンケン</t>
    </rPh>
    <phoneticPr fontId="2"/>
  </si>
  <si>
    <t>業務用機器の新設に当たっての措置</t>
    <rPh sb="6" eb="8">
      <t>シンセツ</t>
    </rPh>
    <rPh sb="9" eb="10">
      <t>ア</t>
    </rPh>
    <rPh sb="14" eb="16">
      <t>ソチ</t>
    </rPh>
    <phoneticPr fontId="2"/>
  </si>
  <si>
    <t>(8)　事業場の居室等を賃貸している事業者は､事業場の居室等を賃借している事業者（以</t>
    <rPh sb="4" eb="7">
      <t>ジギョウジョウ</t>
    </rPh>
    <rPh sb="8" eb="10">
      <t>キョシツ</t>
    </rPh>
    <rPh sb="10" eb="11">
      <t>ナド</t>
    </rPh>
    <rPh sb="12" eb="14">
      <t>チンタイ</t>
    </rPh>
    <rPh sb="18" eb="21">
      <t>ジギョウシャ</t>
    </rPh>
    <rPh sb="23" eb="26">
      <t>ジギョウジョウ</t>
    </rPh>
    <rPh sb="27" eb="29">
      <t>キョシツ</t>
    </rPh>
    <rPh sb="29" eb="30">
      <t>ナド</t>
    </rPh>
    <rPh sb="31" eb="33">
      <t>チンシャク</t>
    </rPh>
    <rPh sb="37" eb="40">
      <t>ジギョウシャ</t>
    </rPh>
    <phoneticPr fontId="2"/>
  </si>
  <si>
    <t>　下「賃借事業者」という。）に対するエネルギー使用量についての情報提供</t>
    <phoneticPr fontId="2"/>
  </si>
  <si>
    <t>２．工場等（専ら事務所その他これに類する用途に供する工場等を除く工場等）における判断の基準の遵守状況</t>
    <rPh sb="2" eb="4">
      <t>コウジョウ</t>
    </rPh>
    <rPh sb="4" eb="5">
      <t>ナド</t>
    </rPh>
    <rPh sb="6" eb="7">
      <t>モッパ</t>
    </rPh>
    <rPh sb="8" eb="10">
      <t>ジム</t>
    </rPh>
    <rPh sb="10" eb="11">
      <t>ショ</t>
    </rPh>
    <rPh sb="13" eb="14">
      <t>タ</t>
    </rPh>
    <rPh sb="17" eb="18">
      <t>ルイ</t>
    </rPh>
    <rPh sb="20" eb="22">
      <t>ヨウト</t>
    </rPh>
    <rPh sb="23" eb="24">
      <t>キョウ</t>
    </rPh>
    <rPh sb="26" eb="28">
      <t>コウジョウ</t>
    </rPh>
    <rPh sb="28" eb="29">
      <t>ナド</t>
    </rPh>
    <rPh sb="30" eb="31">
      <t>ノゾ</t>
    </rPh>
    <rPh sb="32" eb="34">
      <t>コウジョウ</t>
    </rPh>
    <rPh sb="34" eb="35">
      <t>ナド</t>
    </rPh>
    <rPh sb="40" eb="42">
      <t>ハンダン</t>
    </rPh>
    <rPh sb="43" eb="45">
      <t>キジュン</t>
    </rPh>
    <rPh sb="46" eb="48">
      <t>ジュンシュ</t>
    </rPh>
    <rPh sb="48" eb="50">
      <t>ジョウキョウ</t>
    </rPh>
    <phoneticPr fontId="2"/>
  </si>
  <si>
    <t>　（法第５条第１項第２号関係）</t>
    <rPh sb="2" eb="3">
      <t>ホウ</t>
    </rPh>
    <rPh sb="3" eb="4">
      <t>ダイ</t>
    </rPh>
    <rPh sb="5" eb="6">
      <t>ジョウ</t>
    </rPh>
    <rPh sb="6" eb="7">
      <t>ダイ</t>
    </rPh>
    <rPh sb="8" eb="9">
      <t>コウ</t>
    </rPh>
    <rPh sb="9" eb="10">
      <t>ダイ</t>
    </rPh>
    <rPh sb="11" eb="12">
      <t>ゴウ</t>
    </rPh>
    <rPh sb="12" eb="14">
      <t>カンケイ</t>
    </rPh>
    <phoneticPr fontId="2"/>
  </si>
  <si>
    <t>対象項目 〈設備〉</t>
    <phoneticPr fontId="2"/>
  </si>
  <si>
    <t>(1)　燃料の燃焼の合理化</t>
    <phoneticPr fontId="2"/>
  </si>
  <si>
    <t>燃料の燃焼の管理</t>
    <rPh sb="6" eb="8">
      <t>カンリ</t>
    </rPh>
    <phoneticPr fontId="2"/>
  </si>
  <si>
    <t>燃料の燃焼に関する計測及び記録</t>
    <rPh sb="6" eb="7">
      <t>カン</t>
    </rPh>
    <rPh sb="9" eb="11">
      <t>ケイソク</t>
    </rPh>
    <rPh sb="11" eb="12">
      <t>オヨ</t>
    </rPh>
    <rPh sb="13" eb="15">
      <t>キロク</t>
    </rPh>
    <phoneticPr fontId="2"/>
  </si>
  <si>
    <t>燃焼設備の保守及び点検</t>
    <rPh sb="2" eb="4">
      <t>セツビ</t>
    </rPh>
    <rPh sb="5" eb="7">
      <t>ホシュ</t>
    </rPh>
    <rPh sb="7" eb="8">
      <t>オヨ</t>
    </rPh>
    <rPh sb="9" eb="11">
      <t>テンケン</t>
    </rPh>
    <phoneticPr fontId="2"/>
  </si>
  <si>
    <t>燃焼設備の新設に当たっての措置</t>
    <rPh sb="2" eb="4">
      <t>セツビ</t>
    </rPh>
    <rPh sb="5" eb="7">
      <t>シンセツ</t>
    </rPh>
    <rPh sb="8" eb="9">
      <t>ア</t>
    </rPh>
    <rPh sb="13" eb="15">
      <t>ソチ</t>
    </rPh>
    <phoneticPr fontId="2"/>
  </si>
  <si>
    <t>(2)　加熱及び冷却並びに伝熱の合理化</t>
    <rPh sb="4" eb="6">
      <t>カネツ</t>
    </rPh>
    <rPh sb="6" eb="7">
      <t>オヨ</t>
    </rPh>
    <rPh sb="8" eb="10">
      <t>レイキャク</t>
    </rPh>
    <rPh sb="10" eb="11">
      <t>ナラ</t>
    </rPh>
    <rPh sb="13" eb="15">
      <t>デンネツ</t>
    </rPh>
    <rPh sb="16" eb="18">
      <t>ゴウリ</t>
    </rPh>
    <rPh sb="18" eb="19">
      <t>カ</t>
    </rPh>
    <phoneticPr fontId="2"/>
  </si>
  <si>
    <t>(2-1)　加熱設備等</t>
    <phoneticPr fontId="2"/>
  </si>
  <si>
    <t>加熱及び冷却並びに伝熱の管理</t>
    <rPh sb="12" eb="14">
      <t>カンリ</t>
    </rPh>
    <phoneticPr fontId="2"/>
  </si>
  <si>
    <t>加熱等に関する計測及び記録</t>
    <rPh sb="4" eb="5">
      <t>カン</t>
    </rPh>
    <rPh sb="7" eb="9">
      <t>ケイソク</t>
    </rPh>
    <rPh sb="9" eb="10">
      <t>オヨ</t>
    </rPh>
    <rPh sb="11" eb="13">
      <t>キロク</t>
    </rPh>
    <phoneticPr fontId="2"/>
  </si>
  <si>
    <t>加熱等を行う設備の保守及び点検</t>
    <rPh sb="9" eb="11">
      <t>ホシュ</t>
    </rPh>
    <rPh sb="11" eb="12">
      <t>オヨ</t>
    </rPh>
    <rPh sb="13" eb="15">
      <t>テンケン</t>
    </rPh>
    <phoneticPr fontId="2"/>
  </si>
  <si>
    <t>加熱等を行う設備の新設に当たっての措置</t>
    <rPh sb="9" eb="11">
      <t>シンセツ</t>
    </rPh>
    <rPh sb="12" eb="13">
      <t>ア</t>
    </rPh>
    <rPh sb="17" eb="19">
      <t>ソチ</t>
    </rPh>
    <phoneticPr fontId="2"/>
  </si>
  <si>
    <t>(2-2)　空気調和設備、給湯設備</t>
    <rPh sb="6" eb="8">
      <t>クウキ</t>
    </rPh>
    <rPh sb="8" eb="10">
      <t>チョウワ</t>
    </rPh>
    <rPh sb="10" eb="12">
      <t>セツビ</t>
    </rPh>
    <phoneticPr fontId="2"/>
  </si>
  <si>
    <t>空気調和設備、給湯設備の管理</t>
    <rPh sb="0" eb="2">
      <t>クウキ</t>
    </rPh>
    <rPh sb="2" eb="4">
      <t>チョウワ</t>
    </rPh>
    <rPh sb="4" eb="6">
      <t>セツビ</t>
    </rPh>
    <rPh sb="12" eb="14">
      <t>カンリ</t>
    </rPh>
    <phoneticPr fontId="2"/>
  </si>
  <si>
    <t>空気調和設備、給湯設備に関する計測及び記録</t>
    <rPh sb="0" eb="2">
      <t>クウキ</t>
    </rPh>
    <rPh sb="2" eb="4">
      <t>チョウワ</t>
    </rPh>
    <rPh sb="4" eb="6">
      <t>セツビ</t>
    </rPh>
    <rPh sb="12" eb="13">
      <t>カン</t>
    </rPh>
    <rPh sb="15" eb="17">
      <t>ケイソク</t>
    </rPh>
    <rPh sb="17" eb="18">
      <t>オヨ</t>
    </rPh>
    <rPh sb="19" eb="21">
      <t>キロク</t>
    </rPh>
    <phoneticPr fontId="2"/>
  </si>
  <si>
    <t>空気調和設備、給湯設備の保守及び点検</t>
    <rPh sb="0" eb="2">
      <t>クウキ</t>
    </rPh>
    <rPh sb="2" eb="4">
      <t>チョウワ</t>
    </rPh>
    <rPh sb="4" eb="6">
      <t>セツビ</t>
    </rPh>
    <rPh sb="12" eb="14">
      <t>ホシュ</t>
    </rPh>
    <rPh sb="14" eb="15">
      <t>オヨ</t>
    </rPh>
    <rPh sb="16" eb="18">
      <t>テンケン</t>
    </rPh>
    <phoneticPr fontId="2"/>
  </si>
  <si>
    <t>空気調和設備、給湯設備の新設に当たっての措置</t>
    <rPh sb="0" eb="2">
      <t>クウキ</t>
    </rPh>
    <rPh sb="2" eb="4">
      <t>チョウワ</t>
    </rPh>
    <rPh sb="4" eb="6">
      <t>セツビ</t>
    </rPh>
    <rPh sb="12" eb="14">
      <t>シンセツ</t>
    </rPh>
    <rPh sb="15" eb="16">
      <t>ア</t>
    </rPh>
    <rPh sb="20" eb="22">
      <t>ソチ</t>
    </rPh>
    <phoneticPr fontId="2"/>
  </si>
  <si>
    <t>(3)　廃熱の回収利用</t>
    <phoneticPr fontId="2"/>
  </si>
  <si>
    <t>廃熱の回収利用の基準</t>
    <rPh sb="8" eb="10">
      <t>キジュン</t>
    </rPh>
    <phoneticPr fontId="2"/>
  </si>
  <si>
    <t>廃熱に関する計測及び記録</t>
    <rPh sb="3" eb="4">
      <t>カン</t>
    </rPh>
    <rPh sb="6" eb="8">
      <t>ケイソク</t>
    </rPh>
    <rPh sb="8" eb="9">
      <t>オヨ</t>
    </rPh>
    <rPh sb="10" eb="12">
      <t>キロク</t>
    </rPh>
    <phoneticPr fontId="2"/>
  </si>
  <si>
    <t>廃熱回収設備の保守及び点検</t>
    <rPh sb="7" eb="9">
      <t>ホシュ</t>
    </rPh>
    <rPh sb="9" eb="10">
      <t>オヨ</t>
    </rPh>
    <rPh sb="11" eb="13">
      <t>テンケン</t>
    </rPh>
    <phoneticPr fontId="2"/>
  </si>
  <si>
    <t>廃熱回収設備の新設に当たっての措置</t>
    <rPh sb="7" eb="9">
      <t>シンセツ</t>
    </rPh>
    <rPh sb="10" eb="11">
      <t>ア</t>
    </rPh>
    <rPh sb="15" eb="17">
      <t>ソチ</t>
    </rPh>
    <phoneticPr fontId="2"/>
  </si>
  <si>
    <t>(4)　熱の動力等への変換の合理化</t>
    <rPh sb="4" eb="5">
      <t>ネツ</t>
    </rPh>
    <rPh sb="6" eb="8">
      <t>ドウリョク</t>
    </rPh>
    <rPh sb="8" eb="9">
      <t>ナド</t>
    </rPh>
    <rPh sb="11" eb="13">
      <t>ヘンカン</t>
    </rPh>
    <rPh sb="14" eb="16">
      <t>ゴウリ</t>
    </rPh>
    <rPh sb="16" eb="17">
      <t>カ</t>
    </rPh>
    <phoneticPr fontId="2"/>
  </si>
  <si>
    <t>(4-1)　発電専用設備</t>
    <phoneticPr fontId="2"/>
  </si>
  <si>
    <t>発電専用設備の管理</t>
    <rPh sb="7" eb="9">
      <t>カンリ</t>
    </rPh>
    <phoneticPr fontId="2"/>
  </si>
  <si>
    <t>発電専用設備に関する計測及び記録</t>
    <rPh sb="7" eb="8">
      <t>カン</t>
    </rPh>
    <rPh sb="10" eb="12">
      <t>ケイソク</t>
    </rPh>
    <rPh sb="12" eb="13">
      <t>オヨ</t>
    </rPh>
    <rPh sb="14" eb="16">
      <t>キロク</t>
    </rPh>
    <phoneticPr fontId="2"/>
  </si>
  <si>
    <t>発電専用設備の保守及び点検</t>
    <rPh sb="7" eb="9">
      <t>ホシュ</t>
    </rPh>
    <rPh sb="9" eb="10">
      <t>オヨ</t>
    </rPh>
    <rPh sb="11" eb="13">
      <t>テンケン</t>
    </rPh>
    <phoneticPr fontId="2"/>
  </si>
  <si>
    <t>発電専用設備の新設に当たっての措置</t>
    <rPh sb="7" eb="9">
      <t>シンセツ</t>
    </rPh>
    <rPh sb="10" eb="11">
      <t>ア</t>
    </rPh>
    <rPh sb="15" eb="17">
      <t>ソチ</t>
    </rPh>
    <phoneticPr fontId="2"/>
  </si>
  <si>
    <t>(4-2)　コージェネレーション設備</t>
    <phoneticPr fontId="2"/>
  </si>
  <si>
    <t>コージェネレーション設備の管理</t>
    <rPh sb="13" eb="15">
      <t>カンリ</t>
    </rPh>
    <phoneticPr fontId="2"/>
  </si>
  <si>
    <t>コージェネレーション設備に関する計測及び記録</t>
    <rPh sb="13" eb="14">
      <t>カン</t>
    </rPh>
    <rPh sb="16" eb="18">
      <t>ケイソク</t>
    </rPh>
    <rPh sb="18" eb="19">
      <t>オヨ</t>
    </rPh>
    <rPh sb="20" eb="22">
      <t>キロク</t>
    </rPh>
    <phoneticPr fontId="2"/>
  </si>
  <si>
    <t>コージェネレーション設備の保守及び点検</t>
    <rPh sb="13" eb="15">
      <t>ホシュ</t>
    </rPh>
    <rPh sb="15" eb="16">
      <t>オヨ</t>
    </rPh>
    <rPh sb="17" eb="19">
      <t>テンケン</t>
    </rPh>
    <phoneticPr fontId="2"/>
  </si>
  <si>
    <t>コージェネレーション設備の新設に当たっての措置</t>
    <rPh sb="13" eb="15">
      <t>シンセツ</t>
    </rPh>
    <rPh sb="16" eb="17">
      <t>ア</t>
    </rPh>
    <rPh sb="21" eb="23">
      <t>ソチ</t>
    </rPh>
    <phoneticPr fontId="2"/>
  </si>
  <si>
    <t>(5)　放射、伝導、抵抗等によるエネルギーの損失の防止</t>
    <rPh sb="4" eb="6">
      <t>ホウシャ</t>
    </rPh>
    <rPh sb="7" eb="9">
      <t>デンドウ</t>
    </rPh>
    <rPh sb="10" eb="12">
      <t>テイコウ</t>
    </rPh>
    <rPh sb="12" eb="13">
      <t>ナド</t>
    </rPh>
    <rPh sb="22" eb="24">
      <t>ソンシツ</t>
    </rPh>
    <rPh sb="25" eb="27">
      <t>ボウシ</t>
    </rPh>
    <phoneticPr fontId="2"/>
  </si>
  <si>
    <t>(5-1)　放射、伝導等による熱の損失の防止</t>
    <phoneticPr fontId="2"/>
  </si>
  <si>
    <t>熱の損失に関する計測及び記録</t>
    <rPh sb="5" eb="6">
      <t>カン</t>
    </rPh>
    <rPh sb="8" eb="10">
      <t>ケイソク</t>
    </rPh>
    <rPh sb="10" eb="11">
      <t>オヨ</t>
    </rPh>
    <rPh sb="12" eb="14">
      <t>キロク</t>
    </rPh>
    <phoneticPr fontId="2"/>
  </si>
  <si>
    <t>熱利用設備の保守及び点検</t>
    <rPh sb="1" eb="3">
      <t>リヨウ</t>
    </rPh>
    <rPh sb="3" eb="5">
      <t>セツビ</t>
    </rPh>
    <rPh sb="6" eb="8">
      <t>ホシュ</t>
    </rPh>
    <rPh sb="8" eb="9">
      <t>オヨ</t>
    </rPh>
    <rPh sb="10" eb="12">
      <t>テンケン</t>
    </rPh>
    <phoneticPr fontId="2"/>
  </si>
  <si>
    <t>熱利用設備の新設に当たっての措置</t>
    <rPh sb="6" eb="8">
      <t>シンセツ</t>
    </rPh>
    <rPh sb="9" eb="10">
      <t>ア</t>
    </rPh>
    <rPh sb="14" eb="16">
      <t>ソチ</t>
    </rPh>
    <phoneticPr fontId="2"/>
  </si>
  <si>
    <t>(5-2)　抵抗等による電気の損失の防止</t>
    <phoneticPr fontId="2"/>
  </si>
  <si>
    <t>受変電設備及び配電設備の管理</t>
    <rPh sb="12" eb="14">
      <t>カンリ</t>
    </rPh>
    <phoneticPr fontId="2"/>
  </si>
  <si>
    <t>受変電設備及び配電設備に関する計測及び記録</t>
    <rPh sb="12" eb="13">
      <t>カン</t>
    </rPh>
    <rPh sb="15" eb="17">
      <t>ケイソク</t>
    </rPh>
    <rPh sb="17" eb="18">
      <t>オヨ</t>
    </rPh>
    <rPh sb="19" eb="21">
      <t>キロク</t>
    </rPh>
    <phoneticPr fontId="2"/>
  </si>
  <si>
    <t>受変電設備及び配電設備の保守及び点検</t>
    <rPh sb="12" eb="14">
      <t>ホシュ</t>
    </rPh>
    <rPh sb="14" eb="15">
      <t>オヨ</t>
    </rPh>
    <rPh sb="16" eb="18">
      <t>テンケン</t>
    </rPh>
    <phoneticPr fontId="2"/>
  </si>
  <si>
    <t>受変電設備及び配電設備の新設に当たっての措置</t>
    <rPh sb="12" eb="14">
      <t>シンセツ</t>
    </rPh>
    <rPh sb="15" eb="16">
      <t>ア</t>
    </rPh>
    <rPh sb="20" eb="22">
      <t>ソチ</t>
    </rPh>
    <phoneticPr fontId="2"/>
  </si>
  <si>
    <t>(6)　電気の動力、熱等への変換の合理化</t>
    <rPh sb="4" eb="6">
      <t>デンキ</t>
    </rPh>
    <rPh sb="7" eb="9">
      <t>ドウリョク</t>
    </rPh>
    <rPh sb="10" eb="12">
      <t>ネツナド</t>
    </rPh>
    <rPh sb="14" eb="16">
      <t>ヘンカン</t>
    </rPh>
    <rPh sb="17" eb="19">
      <t>ゴウリ</t>
    </rPh>
    <rPh sb="19" eb="20">
      <t>カ</t>
    </rPh>
    <phoneticPr fontId="2"/>
  </si>
  <si>
    <t>(6-1)　電動力応用設備、電気加熱設備等</t>
    <rPh sb="6" eb="8">
      <t>デンドウ</t>
    </rPh>
    <rPh sb="8" eb="9">
      <t>チカラ</t>
    </rPh>
    <rPh sb="9" eb="11">
      <t>オウヨウ</t>
    </rPh>
    <rPh sb="11" eb="13">
      <t>セツビ</t>
    </rPh>
    <rPh sb="14" eb="16">
      <t>デンキ</t>
    </rPh>
    <rPh sb="16" eb="18">
      <t>カネツ</t>
    </rPh>
    <rPh sb="20" eb="21">
      <t>ナド</t>
    </rPh>
    <phoneticPr fontId="2"/>
  </si>
  <si>
    <t>電動力応用設備、電気加熱設備等の管理</t>
    <rPh sb="16" eb="18">
      <t>カンリ</t>
    </rPh>
    <phoneticPr fontId="2"/>
  </si>
  <si>
    <t>電動力応用設備、電気加熱設備等に関する計測及び記録</t>
    <rPh sb="16" eb="17">
      <t>カン</t>
    </rPh>
    <rPh sb="19" eb="21">
      <t>ケイソク</t>
    </rPh>
    <rPh sb="21" eb="22">
      <t>オヨ</t>
    </rPh>
    <rPh sb="23" eb="25">
      <t>キロク</t>
    </rPh>
    <phoneticPr fontId="2"/>
  </si>
  <si>
    <t>電動力応用設備、電気加熱設備等の保守及び点検</t>
    <rPh sb="16" eb="18">
      <t>ホシュ</t>
    </rPh>
    <rPh sb="18" eb="19">
      <t>オヨ</t>
    </rPh>
    <rPh sb="20" eb="22">
      <t>テンケン</t>
    </rPh>
    <phoneticPr fontId="2"/>
  </si>
  <si>
    <t>電動力応用設備の新設に当たっての措置</t>
    <rPh sb="8" eb="10">
      <t>シンセツ</t>
    </rPh>
    <rPh sb="11" eb="12">
      <t>ア</t>
    </rPh>
    <rPh sb="16" eb="18">
      <t>ソチ</t>
    </rPh>
    <phoneticPr fontId="2"/>
  </si>
  <si>
    <t>(6-2)　照明設備、昇降機、事務用機器、民生用機器</t>
    <phoneticPr fontId="2"/>
  </si>
  <si>
    <t>照明設備、昇降機、事務用機器の管理</t>
    <rPh sb="15" eb="17">
      <t>カンリ</t>
    </rPh>
    <phoneticPr fontId="2"/>
  </si>
  <si>
    <t>照明設備、昇降機、事務用機器の保守及び点検</t>
    <rPh sb="15" eb="17">
      <t>ホシュ</t>
    </rPh>
    <rPh sb="17" eb="18">
      <t>オヨ</t>
    </rPh>
    <rPh sb="19" eb="21">
      <t>テンケン</t>
    </rPh>
    <phoneticPr fontId="2"/>
  </si>
  <si>
    <t>照明設備、昇降機、事務用機器、民生用機器の新設に当たっての措置</t>
    <rPh sb="21" eb="23">
      <t>シンセツ</t>
    </rPh>
    <rPh sb="24" eb="25">
      <t>ア</t>
    </rPh>
    <rPh sb="29" eb="31">
      <t>ソチ</t>
    </rPh>
    <phoneticPr fontId="2"/>
  </si>
  <si>
    <t>指定－第９表  その他実施した措置</t>
    <rPh sb="0" eb="2">
      <t>シテイ</t>
    </rPh>
    <rPh sb="10" eb="11">
      <t>タ</t>
    </rPh>
    <rPh sb="11" eb="13">
      <t>ジッシ</t>
    </rPh>
    <rPh sb="15" eb="17">
      <t>ソチ</t>
    </rPh>
    <phoneticPr fontId="2"/>
  </si>
  <si>
    <t>１　エネルギーの使用の合理化に関する事項</t>
    <rPh sb="8" eb="10">
      <t>シヨウ</t>
    </rPh>
    <rPh sb="11" eb="14">
      <t>ゴウリカ</t>
    </rPh>
    <rPh sb="15" eb="16">
      <t>カン</t>
    </rPh>
    <rPh sb="18" eb="20">
      <t>ジコウ</t>
    </rPh>
    <phoneticPr fontId="2"/>
  </si>
  <si>
    <t>措 置 の 概 要</t>
    <rPh sb="0" eb="1">
      <t>ソ</t>
    </rPh>
    <rPh sb="2" eb="3">
      <t>チ</t>
    </rPh>
    <rPh sb="6" eb="7">
      <t>オオムネ</t>
    </rPh>
    <rPh sb="8" eb="9">
      <t>ヨウ</t>
    </rPh>
    <phoneticPr fontId="2"/>
  </si>
  <si>
    <t>本社全域の蒸気トラップを修理する事で省エネを図る（年間蒸気削減量：1,134t）</t>
    <rPh sb="25" eb="27">
      <t>ネンカン</t>
    </rPh>
    <rPh sb="27" eb="29">
      <t>ジョウキ</t>
    </rPh>
    <rPh sb="29" eb="31">
      <t>サクゲン</t>
    </rPh>
    <rPh sb="31" eb="32">
      <t>リョウ</t>
    </rPh>
    <phoneticPr fontId="2"/>
  </si>
  <si>
    <t>エア漏れ感知器を設置し、エア漏れを発見、修理する事で省エネを図る(年間エア削減量：90,920千㎥)</t>
    <rPh sb="33" eb="35">
      <t>ネンカン</t>
    </rPh>
    <rPh sb="37" eb="39">
      <t>サクゲン</t>
    </rPh>
    <rPh sb="39" eb="40">
      <t>リョウ</t>
    </rPh>
    <rPh sb="47" eb="48">
      <t>セン</t>
    </rPh>
    <phoneticPr fontId="2"/>
  </si>
  <si>
    <t xml:space="preserve">老朽化設備（振動試験機2台）を省エネ設備に更新し、省エネを図る(年間電力削減量：1,282MWh 年間循環水削減量：300千㎥) </t>
    <rPh sb="32" eb="34">
      <t>ネンカン</t>
    </rPh>
    <rPh sb="34" eb="36">
      <t>デンリョク</t>
    </rPh>
    <rPh sb="36" eb="38">
      <t>サクゲン</t>
    </rPh>
    <rPh sb="38" eb="39">
      <t>リョウ</t>
    </rPh>
    <rPh sb="51" eb="53">
      <t>ジュンカン</t>
    </rPh>
    <rPh sb="53" eb="54">
      <t>スイ</t>
    </rPh>
    <rPh sb="61" eb="62">
      <t>セン</t>
    </rPh>
    <phoneticPr fontId="2"/>
  </si>
  <si>
    <t>２　電気の需要の平準化に資する措置に関する事項</t>
    <rPh sb="2" eb="4">
      <t>デンキ</t>
    </rPh>
    <rPh sb="5" eb="7">
      <t>ジュヨウ</t>
    </rPh>
    <rPh sb="8" eb="11">
      <t>ヘイジュンカ</t>
    </rPh>
    <rPh sb="12" eb="13">
      <t>シ</t>
    </rPh>
    <rPh sb="15" eb="17">
      <t>ソチ</t>
    </rPh>
    <rPh sb="18" eb="19">
      <t>カン</t>
    </rPh>
    <rPh sb="21" eb="23">
      <t>ジコウ</t>
    </rPh>
    <phoneticPr fontId="2"/>
  </si>
  <si>
    <t>夏季ピーク電力低減のためエネルギー使用部署との節電設備の調整</t>
  </si>
  <si>
    <t>夏季負荷平準化パトロールの実施</t>
  </si>
  <si>
    <t>指定－第１０表　エネルギー管理指定工場等、連鎖化エネルギー管理指定工場等、管理統括エネルギー管理指定
　　　　　　　　工場等又は管理関係エネルギー管理指定工場等におけるエネルギーの使用に伴って発生する
　　　　　　　　二酸化炭素の温室効果ガス算定排出量</t>
    <rPh sb="0" eb="2">
      <t>シテイ</t>
    </rPh>
    <rPh sb="3" eb="4">
      <t>ダイ</t>
    </rPh>
    <phoneticPr fontId="2"/>
  </si>
  <si>
    <t>１　エネルギーの使用に伴って発生する二酸化炭素の温室効果ガス算定排出量</t>
    <rPh sb="8" eb="10">
      <t>シヨウ</t>
    </rPh>
    <rPh sb="11" eb="12">
      <t>トモナ</t>
    </rPh>
    <rPh sb="14" eb="16">
      <t>ハッセイ</t>
    </rPh>
    <rPh sb="18" eb="21">
      <t>ニサンカ</t>
    </rPh>
    <rPh sb="21" eb="23">
      <t>タンソ</t>
    </rPh>
    <rPh sb="32" eb="35">
      <t>ハイシュツリョウ</t>
    </rPh>
    <phoneticPr fontId="2"/>
  </si>
  <si>
    <t>エネルギーの使用に伴って発生する二酸化炭素</t>
    <rPh sb="6" eb="8">
      <t>シヨウ</t>
    </rPh>
    <rPh sb="9" eb="10">
      <t>トモナ</t>
    </rPh>
    <rPh sb="12" eb="14">
      <t>ハッセイ</t>
    </rPh>
    <rPh sb="16" eb="19">
      <t>ニサンカ</t>
    </rPh>
    <rPh sb="19" eb="21">
      <t>タンソ</t>
    </rPh>
    <phoneticPr fontId="2"/>
  </si>
  <si>
    <r>
      <t>t-CO</t>
    </r>
    <r>
      <rPr>
        <vertAlign val="subscript"/>
        <sz val="12"/>
        <rFont val="ＭＳ Ｐゴシック"/>
        <family val="3"/>
        <charset val="128"/>
      </rPr>
      <t>2</t>
    </r>
    <phoneticPr fontId="2"/>
  </si>
  <si>
    <t>１　エネルギーの使用に伴って発生する二酸化炭素の温室効果ガス算定排出量の欄には、次に掲げる量（他</t>
    <rPh sb="8" eb="10">
      <t>シヨウ</t>
    </rPh>
    <rPh sb="11" eb="12">
      <t>トモナ</t>
    </rPh>
    <rPh sb="14" eb="16">
      <t>ハッセイ</t>
    </rPh>
    <rPh sb="18" eb="21">
      <t>ニサンカ</t>
    </rPh>
    <rPh sb="21" eb="23">
      <t>タンソ</t>
    </rPh>
    <rPh sb="24" eb="26">
      <t>オンシツ</t>
    </rPh>
    <rPh sb="26" eb="28">
      <t>コウカ</t>
    </rPh>
    <rPh sb="30" eb="32">
      <t>サンテイ</t>
    </rPh>
    <rPh sb="32" eb="34">
      <t>ハイシュツ</t>
    </rPh>
    <rPh sb="34" eb="35">
      <t>リョウ</t>
    </rPh>
    <rPh sb="36" eb="37">
      <t>ラン</t>
    </rPh>
    <rPh sb="40" eb="41">
      <t>ツギ</t>
    </rPh>
    <rPh sb="42" eb="43">
      <t>カカ</t>
    </rPh>
    <rPh sb="45" eb="46">
      <t>リョウ</t>
    </rPh>
    <rPh sb="47" eb="48">
      <t>ホカ</t>
    </rPh>
    <phoneticPr fontId="2"/>
  </si>
  <si>
    <t>人への電気又は熱の供給に係るものを除く。）の合計量を記載すること。</t>
    <rPh sb="0" eb="1">
      <t>ヒト</t>
    </rPh>
    <rPh sb="3" eb="5">
      <t>デンキ</t>
    </rPh>
    <rPh sb="5" eb="6">
      <t>マタ</t>
    </rPh>
    <rPh sb="7" eb="8">
      <t>ネツ</t>
    </rPh>
    <rPh sb="9" eb="11">
      <t>キョウキュウ</t>
    </rPh>
    <rPh sb="12" eb="13">
      <t>カカ</t>
    </rPh>
    <rPh sb="17" eb="18">
      <t>ノゾ</t>
    </rPh>
    <rPh sb="22" eb="24">
      <t>ゴウケイ</t>
    </rPh>
    <rPh sb="24" eb="25">
      <t>リョウ</t>
    </rPh>
    <rPh sb="26" eb="28">
      <t>キサイ</t>
    </rPh>
    <phoneticPr fontId="2"/>
  </si>
  <si>
    <t>（１）　燃料の使用に伴って発生する二酸化炭素の排出量</t>
    <rPh sb="4" eb="6">
      <t>ネンリョウ</t>
    </rPh>
    <rPh sb="7" eb="9">
      <t>シヨウ</t>
    </rPh>
    <rPh sb="10" eb="11">
      <t>トモナ</t>
    </rPh>
    <rPh sb="13" eb="15">
      <t>ハッセイ</t>
    </rPh>
    <rPh sb="17" eb="20">
      <t>ニサンカ</t>
    </rPh>
    <rPh sb="20" eb="22">
      <t>タンソ</t>
    </rPh>
    <rPh sb="23" eb="25">
      <t>ハイシュツ</t>
    </rPh>
    <rPh sb="25" eb="26">
      <t>リョウ</t>
    </rPh>
    <phoneticPr fontId="2"/>
  </si>
  <si>
    <t>（２）　他人から供給された電気の使用に伴って発生する二酸化炭素の排出量</t>
    <rPh sb="4" eb="6">
      <t>タニン</t>
    </rPh>
    <rPh sb="8" eb="10">
      <t>キョウキュウ</t>
    </rPh>
    <rPh sb="13" eb="15">
      <t>デンキ</t>
    </rPh>
    <rPh sb="16" eb="18">
      <t>シヨウ</t>
    </rPh>
    <rPh sb="19" eb="20">
      <t>トモナ</t>
    </rPh>
    <rPh sb="22" eb="24">
      <t>ハッセイ</t>
    </rPh>
    <rPh sb="26" eb="29">
      <t>ニサンカ</t>
    </rPh>
    <rPh sb="29" eb="31">
      <t>タンソ</t>
    </rPh>
    <rPh sb="32" eb="34">
      <t>ハイシュツ</t>
    </rPh>
    <rPh sb="34" eb="35">
      <t>リョウ</t>
    </rPh>
    <phoneticPr fontId="2"/>
  </si>
  <si>
    <t>（３）　他人から供給された熱の使用に伴って発生する二酸化炭素の排出量</t>
    <rPh sb="4" eb="6">
      <t>タニン</t>
    </rPh>
    <rPh sb="8" eb="10">
      <t>キョウキュウ</t>
    </rPh>
    <rPh sb="13" eb="14">
      <t>ネツ</t>
    </rPh>
    <rPh sb="15" eb="17">
      <t>シヨウ</t>
    </rPh>
    <rPh sb="18" eb="19">
      <t>トモナ</t>
    </rPh>
    <rPh sb="21" eb="23">
      <t>ハッセイ</t>
    </rPh>
    <rPh sb="25" eb="28">
      <t>ニサンカ</t>
    </rPh>
    <rPh sb="28" eb="30">
      <t>タンソ</t>
    </rPh>
    <rPh sb="31" eb="33">
      <t>ハイシュツ</t>
    </rPh>
    <rPh sb="33" eb="34">
      <t>リョウ</t>
    </rPh>
    <phoneticPr fontId="2"/>
  </si>
  <si>
    <t>２　エネルギーの使用に伴って発生する二酸化炭素の温室効果ガス算定排出量に、備考１（２）に掲げる量</t>
    <rPh sb="8" eb="10">
      <t>シヨウ</t>
    </rPh>
    <rPh sb="11" eb="12">
      <t>トモナ</t>
    </rPh>
    <rPh sb="14" eb="16">
      <t>ハッセイ</t>
    </rPh>
    <rPh sb="18" eb="21">
      <t>ニサンカ</t>
    </rPh>
    <rPh sb="21" eb="23">
      <t>タンソ</t>
    </rPh>
    <rPh sb="24" eb="26">
      <t>オンシツ</t>
    </rPh>
    <rPh sb="26" eb="28">
      <t>コウカ</t>
    </rPh>
    <rPh sb="30" eb="32">
      <t>サンテイ</t>
    </rPh>
    <rPh sb="32" eb="34">
      <t>ハイシュツ</t>
    </rPh>
    <rPh sb="34" eb="35">
      <t>リョウ</t>
    </rPh>
    <rPh sb="37" eb="39">
      <t>ビコウ</t>
    </rPh>
    <rPh sb="44" eb="45">
      <t>カカ</t>
    </rPh>
    <rPh sb="47" eb="48">
      <t>リョウ</t>
    </rPh>
    <phoneticPr fontId="2"/>
  </si>
  <si>
    <t>が含まれる場合は、本表に加えて指定－第１０表の３にも必要事項を記載すること。</t>
    <rPh sb="1" eb="2">
      <t>フク</t>
    </rPh>
    <rPh sb="5" eb="7">
      <t>バアイ</t>
    </rPh>
    <rPh sb="9" eb="10">
      <t>ホン</t>
    </rPh>
    <rPh sb="10" eb="11">
      <t>ヒョウ</t>
    </rPh>
    <rPh sb="12" eb="13">
      <t>クワ</t>
    </rPh>
    <rPh sb="15" eb="17">
      <t>シテイ</t>
    </rPh>
    <rPh sb="18" eb="19">
      <t>ダイ</t>
    </rPh>
    <rPh sb="21" eb="22">
      <t>ヒョウ</t>
    </rPh>
    <rPh sb="26" eb="28">
      <t>ヒツヨウ</t>
    </rPh>
    <rPh sb="28" eb="30">
      <t>ジコウ</t>
    </rPh>
    <rPh sb="31" eb="33">
      <t>キサイ</t>
    </rPh>
    <phoneticPr fontId="2"/>
  </si>
  <si>
    <t>２　電気事業の用に供する発電所又は熱供給事業の用に供する熱供給施設が設置されている工場等において</t>
    <rPh sb="43" eb="44">
      <t>ナド</t>
    </rPh>
    <phoneticPr fontId="2"/>
  </si>
  <si>
    <t>　　燃料の使用に伴って発生する二酸化炭素の温室効果ガス算定排出量</t>
    <rPh sb="2" eb="4">
      <t>ネンリョウ</t>
    </rPh>
    <rPh sb="5" eb="7">
      <t>シヨウ</t>
    </rPh>
    <rPh sb="8" eb="9">
      <t>トモナ</t>
    </rPh>
    <rPh sb="11" eb="13">
      <t>ハッセイ</t>
    </rPh>
    <rPh sb="15" eb="18">
      <t>ニサンカ</t>
    </rPh>
    <rPh sb="18" eb="20">
      <t>タンソ</t>
    </rPh>
    <rPh sb="29" eb="32">
      <t>ハイシュツリョウ</t>
    </rPh>
    <phoneticPr fontId="2"/>
  </si>
  <si>
    <t>備考　本報告に係る工場等が、主たる事業として行う電気事業の用に供する発電所又は主たる事業として行う熱</t>
    <rPh sb="0" eb="2">
      <t>ビコウ</t>
    </rPh>
    <rPh sb="3" eb="6">
      <t>ホンホウコク</t>
    </rPh>
    <rPh sb="7" eb="8">
      <t>カカ</t>
    </rPh>
    <rPh sb="9" eb="11">
      <t>コウジョウ</t>
    </rPh>
    <rPh sb="11" eb="12">
      <t>ナド</t>
    </rPh>
    <rPh sb="14" eb="15">
      <t>シュ</t>
    </rPh>
    <rPh sb="17" eb="19">
      <t>ジギョウ</t>
    </rPh>
    <rPh sb="22" eb="23">
      <t>オコナ</t>
    </rPh>
    <rPh sb="24" eb="26">
      <t>デンキ</t>
    </rPh>
    <rPh sb="26" eb="28">
      <t>ジギョウ</t>
    </rPh>
    <rPh sb="29" eb="30">
      <t>ヨウ</t>
    </rPh>
    <rPh sb="31" eb="32">
      <t>キョウ</t>
    </rPh>
    <rPh sb="34" eb="36">
      <t>ハツデン</t>
    </rPh>
    <rPh sb="36" eb="37">
      <t>ショ</t>
    </rPh>
    <rPh sb="37" eb="38">
      <t>マタ</t>
    </rPh>
    <rPh sb="39" eb="40">
      <t>シュ</t>
    </rPh>
    <rPh sb="42" eb="44">
      <t>ジギョウ</t>
    </rPh>
    <rPh sb="47" eb="48">
      <t>オコナ</t>
    </rPh>
    <rPh sb="49" eb="50">
      <t>ネツ</t>
    </rPh>
    <phoneticPr fontId="2"/>
  </si>
  <si>
    <t>　　供給事業の用に供する熱供給施設が設置されている工場等である場合は、エネルギーの使用に伴って発生す</t>
    <rPh sb="2" eb="4">
      <t>キョウキュウ</t>
    </rPh>
    <rPh sb="4" eb="6">
      <t>ジギョウ</t>
    </rPh>
    <rPh sb="7" eb="8">
      <t>ヨウ</t>
    </rPh>
    <rPh sb="9" eb="10">
      <t>キョウ</t>
    </rPh>
    <rPh sb="12" eb="13">
      <t>ネツ</t>
    </rPh>
    <rPh sb="13" eb="15">
      <t>キョウキュウ</t>
    </rPh>
    <rPh sb="15" eb="17">
      <t>シセツ</t>
    </rPh>
    <rPh sb="18" eb="20">
      <t>セッチ</t>
    </rPh>
    <rPh sb="25" eb="27">
      <t>コウジョウ</t>
    </rPh>
    <rPh sb="27" eb="28">
      <t>ナド</t>
    </rPh>
    <rPh sb="31" eb="33">
      <t>バアイ</t>
    </rPh>
    <rPh sb="41" eb="43">
      <t>シヨウ</t>
    </rPh>
    <rPh sb="44" eb="45">
      <t>トモナ</t>
    </rPh>
    <rPh sb="47" eb="49">
      <t>ハッセイ</t>
    </rPh>
    <phoneticPr fontId="2"/>
  </si>
  <si>
    <t>　　る二酸化炭素の温室効果ガス算定排出量の欄には、第１０表の１の備考１（１）に掲げる量を記載すること。</t>
    <rPh sb="3" eb="6">
      <t>ニサンカ</t>
    </rPh>
    <rPh sb="6" eb="8">
      <t>タンソ</t>
    </rPh>
    <rPh sb="9" eb="11">
      <t>オンシツ</t>
    </rPh>
    <rPh sb="11" eb="13">
      <t>コウカ</t>
    </rPh>
    <rPh sb="15" eb="17">
      <t>サンテイ</t>
    </rPh>
    <rPh sb="17" eb="19">
      <t>ハイシュツ</t>
    </rPh>
    <rPh sb="19" eb="20">
      <t>リョウ</t>
    </rPh>
    <rPh sb="21" eb="22">
      <t>ラン</t>
    </rPh>
    <rPh sb="25" eb="26">
      <t>ダイ</t>
    </rPh>
    <rPh sb="28" eb="29">
      <t>ヒョウ</t>
    </rPh>
    <rPh sb="32" eb="34">
      <t>ビコウ</t>
    </rPh>
    <rPh sb="39" eb="40">
      <t>カカ</t>
    </rPh>
    <rPh sb="42" eb="43">
      <t>リョウ</t>
    </rPh>
    <rPh sb="44" eb="46">
      <t>キサイ</t>
    </rPh>
    <phoneticPr fontId="2"/>
  </si>
  <si>
    <t>３　エネルギーの使用に伴って発生する二酸化炭素のうち、他人から供給された電気の使用に伴う二酸化炭</t>
    <rPh sb="8" eb="10">
      <t>シヨウ</t>
    </rPh>
    <rPh sb="11" eb="12">
      <t>トモナ</t>
    </rPh>
    <rPh sb="14" eb="16">
      <t>ハッセイ</t>
    </rPh>
    <rPh sb="18" eb="21">
      <t>ニサンカ</t>
    </rPh>
    <rPh sb="21" eb="23">
      <t>タンソ</t>
    </rPh>
    <rPh sb="27" eb="29">
      <t>タニン</t>
    </rPh>
    <rPh sb="31" eb="33">
      <t>キョウキュウ</t>
    </rPh>
    <rPh sb="36" eb="38">
      <t>デンキ</t>
    </rPh>
    <rPh sb="39" eb="41">
      <t>シヨウ</t>
    </rPh>
    <rPh sb="42" eb="43">
      <t>トモナ</t>
    </rPh>
    <rPh sb="44" eb="47">
      <t>ニサンカ</t>
    </rPh>
    <rPh sb="47" eb="48">
      <t>スミ</t>
    </rPh>
    <phoneticPr fontId="2"/>
  </si>
  <si>
    <t>　　素の温室効果ガス算定排出量の算定に用いた係数</t>
    <rPh sb="16" eb="18">
      <t>サンテイ</t>
    </rPh>
    <rPh sb="19" eb="20">
      <t>モチ</t>
    </rPh>
    <rPh sb="22" eb="24">
      <t>ケイスウ</t>
    </rPh>
    <phoneticPr fontId="2"/>
  </si>
  <si>
    <t>係数の値</t>
    <rPh sb="0" eb="2">
      <t>ケイスウ</t>
    </rPh>
    <rPh sb="3" eb="4">
      <t>アタイ</t>
    </rPh>
    <phoneticPr fontId="2"/>
  </si>
  <si>
    <t>係数の根拠</t>
    <rPh sb="0" eb="2">
      <t>ケイスウ</t>
    </rPh>
    <rPh sb="3" eb="5">
      <t>コンキョ</t>
    </rPh>
    <phoneticPr fontId="2"/>
  </si>
  <si>
    <t>係数の適用範囲</t>
    <rPh sb="0" eb="2">
      <t>ケイスウ</t>
    </rPh>
    <rPh sb="3" eb="5">
      <t>テキヨウ</t>
    </rPh>
    <rPh sb="5" eb="7">
      <t>ハンイ</t>
    </rPh>
    <phoneticPr fontId="2"/>
  </si>
  <si>
    <t>t-CO₂/kWh</t>
    <phoneticPr fontId="2"/>
  </si>
  <si>
    <t>中部電力（株）社の基礎排出係数</t>
    <rPh sb="9" eb="11">
      <t>キソ</t>
    </rPh>
    <rPh sb="11" eb="13">
      <t>ハイシュツ</t>
    </rPh>
    <rPh sb="13" eb="15">
      <t>ケイスウ</t>
    </rPh>
    <phoneticPr fontId="2"/>
  </si>
  <si>
    <t>一般電気事業者：昼間買電に適用</t>
  </si>
  <si>
    <t>中部電力（株）社の基礎排出係数</t>
  </si>
  <si>
    <t>一般電気事業者：夜間買電に適用</t>
  </si>
  <si>
    <t>本表の各欄には、エネルギーの使用に伴って発生する二酸化炭素の算定において、他人から供給された</t>
    <rPh sb="0" eb="1">
      <t>ホン</t>
    </rPh>
    <rPh sb="1" eb="2">
      <t>ヒョウ</t>
    </rPh>
    <rPh sb="3" eb="4">
      <t>カク</t>
    </rPh>
    <rPh sb="4" eb="5">
      <t>ラン</t>
    </rPh>
    <rPh sb="14" eb="16">
      <t>シヨウ</t>
    </rPh>
    <rPh sb="17" eb="18">
      <t>トモナ</t>
    </rPh>
    <rPh sb="20" eb="22">
      <t>ハッセイ</t>
    </rPh>
    <rPh sb="24" eb="27">
      <t>ニサンカ</t>
    </rPh>
    <rPh sb="27" eb="29">
      <t>タンソ</t>
    </rPh>
    <rPh sb="30" eb="32">
      <t>サンテイ</t>
    </rPh>
    <rPh sb="37" eb="39">
      <t>タニン</t>
    </rPh>
    <rPh sb="41" eb="43">
      <t>キョウキュウ</t>
    </rPh>
    <phoneticPr fontId="2"/>
  </si>
  <si>
    <t>電気の使用に伴う二酸化炭素の排出量の算定に用いた係数について、当該係数の根拠及び係数の値を記載</t>
    <rPh sb="0" eb="2">
      <t>デンキ</t>
    </rPh>
    <rPh sb="3" eb="5">
      <t>シヨウ</t>
    </rPh>
    <rPh sb="6" eb="7">
      <t>トモナ</t>
    </rPh>
    <rPh sb="8" eb="11">
      <t>ニサンカ</t>
    </rPh>
    <rPh sb="11" eb="13">
      <t>タンソ</t>
    </rPh>
    <rPh sb="14" eb="16">
      <t>ハイシュツ</t>
    </rPh>
    <rPh sb="16" eb="17">
      <t>リョウ</t>
    </rPh>
    <rPh sb="18" eb="20">
      <t>サンテイ</t>
    </rPh>
    <rPh sb="21" eb="22">
      <t>モチ</t>
    </rPh>
    <rPh sb="24" eb="26">
      <t>ケイスウ</t>
    </rPh>
    <rPh sb="31" eb="33">
      <t>トウガイ</t>
    </rPh>
    <rPh sb="33" eb="35">
      <t>ケイスウ</t>
    </rPh>
    <rPh sb="36" eb="38">
      <t>コンキョ</t>
    </rPh>
    <rPh sb="38" eb="39">
      <t>オヨ</t>
    </rPh>
    <rPh sb="40" eb="42">
      <t>ケイスウ</t>
    </rPh>
    <rPh sb="43" eb="44">
      <t>アタイ</t>
    </rPh>
    <rPh sb="45" eb="47">
      <t>キサイ</t>
    </rPh>
    <phoneticPr fontId="2"/>
  </si>
  <si>
    <t>すること。</t>
    <phoneticPr fontId="2"/>
  </si>
  <si>
    <t>４　地球温暖化対策の推進に関する法律に基づく命令に定める算定方法又は係数と異なる算定方法又は係数の</t>
    <rPh sb="2" eb="4">
      <t>チキュウ</t>
    </rPh>
    <rPh sb="4" eb="7">
      <t>オンダンカ</t>
    </rPh>
    <rPh sb="7" eb="9">
      <t>タイサク</t>
    </rPh>
    <rPh sb="10" eb="12">
      <t>スイシン</t>
    </rPh>
    <rPh sb="13" eb="14">
      <t>カン</t>
    </rPh>
    <rPh sb="16" eb="18">
      <t>ホウリツ</t>
    </rPh>
    <rPh sb="19" eb="20">
      <t>モト</t>
    </rPh>
    <rPh sb="22" eb="24">
      <t>メイレイ</t>
    </rPh>
    <rPh sb="25" eb="26">
      <t>サダ</t>
    </rPh>
    <rPh sb="28" eb="30">
      <t>サンテイ</t>
    </rPh>
    <rPh sb="30" eb="32">
      <t>ホウホウ</t>
    </rPh>
    <rPh sb="32" eb="33">
      <t>マタ</t>
    </rPh>
    <rPh sb="34" eb="36">
      <t>ケイスウ</t>
    </rPh>
    <rPh sb="37" eb="38">
      <t>コト</t>
    </rPh>
    <rPh sb="40" eb="42">
      <t>サンテイ</t>
    </rPh>
    <phoneticPr fontId="2"/>
  </si>
  <si>
    <t>　　内容</t>
    <rPh sb="2" eb="4">
      <t>ナイヨウ</t>
    </rPh>
    <phoneticPr fontId="2"/>
  </si>
  <si>
    <t>備考１　本表の各欄には、地球温暖化対策の推進に関する法律に基づく命令に定める算定方法又は係数と異なる</t>
    <rPh sb="0" eb="2">
      <t>ビコウ</t>
    </rPh>
    <rPh sb="4" eb="5">
      <t>ホン</t>
    </rPh>
    <rPh sb="5" eb="6">
      <t>ヒョウ</t>
    </rPh>
    <rPh sb="7" eb="8">
      <t>カク</t>
    </rPh>
    <rPh sb="8" eb="9">
      <t>ラン</t>
    </rPh>
    <rPh sb="12" eb="14">
      <t>チキュウ</t>
    </rPh>
    <rPh sb="14" eb="17">
      <t>オンダンカ</t>
    </rPh>
    <rPh sb="17" eb="19">
      <t>タイサク</t>
    </rPh>
    <rPh sb="20" eb="22">
      <t>スイシン</t>
    </rPh>
    <rPh sb="23" eb="24">
      <t>カン</t>
    </rPh>
    <rPh sb="26" eb="28">
      <t>ホウリツ</t>
    </rPh>
    <rPh sb="29" eb="30">
      <t>モト</t>
    </rPh>
    <rPh sb="32" eb="34">
      <t>メイレイ</t>
    </rPh>
    <rPh sb="35" eb="36">
      <t>サダ</t>
    </rPh>
    <rPh sb="38" eb="40">
      <t>サンテイ</t>
    </rPh>
    <rPh sb="40" eb="42">
      <t>ホウホウ</t>
    </rPh>
    <rPh sb="42" eb="43">
      <t>マタ</t>
    </rPh>
    <rPh sb="44" eb="46">
      <t>ケイスウ</t>
    </rPh>
    <rPh sb="47" eb="48">
      <t>コト</t>
    </rPh>
    <phoneticPr fontId="2"/>
  </si>
  <si>
    <t>　　　算定方法又は係数を用いた場合に、当該算定方法又は係数の内容について説明すること。</t>
    <rPh sb="3" eb="5">
      <t>サンテイ</t>
    </rPh>
    <rPh sb="5" eb="7">
      <t>ホウホウ</t>
    </rPh>
    <rPh sb="7" eb="8">
      <t>マタ</t>
    </rPh>
    <rPh sb="9" eb="11">
      <t>ケイスウ</t>
    </rPh>
    <rPh sb="12" eb="13">
      <t>モチ</t>
    </rPh>
    <rPh sb="15" eb="17">
      <t>バアイ</t>
    </rPh>
    <rPh sb="19" eb="21">
      <t>トウガイ</t>
    </rPh>
    <rPh sb="21" eb="23">
      <t>サンテイ</t>
    </rPh>
    <rPh sb="23" eb="25">
      <t>ホウホウ</t>
    </rPh>
    <rPh sb="25" eb="26">
      <t>マタ</t>
    </rPh>
    <rPh sb="27" eb="29">
      <t>ケイスウ</t>
    </rPh>
    <rPh sb="30" eb="32">
      <t>ナイヨウ</t>
    </rPh>
    <rPh sb="36" eb="38">
      <t>セツメイ</t>
    </rPh>
    <phoneticPr fontId="2"/>
  </si>
  <si>
    <t>　　２　他人から供給された電気の使用に伴う二酸化炭素の排出量の算定に用いた係数については、指定－第１</t>
    <rPh sb="4" eb="6">
      <t>タニン</t>
    </rPh>
    <rPh sb="8" eb="10">
      <t>キョウキュウ</t>
    </rPh>
    <rPh sb="13" eb="15">
      <t>デンキ</t>
    </rPh>
    <rPh sb="16" eb="18">
      <t>シヨウ</t>
    </rPh>
    <rPh sb="19" eb="20">
      <t>トモナ</t>
    </rPh>
    <rPh sb="21" eb="24">
      <t>ニサンカ</t>
    </rPh>
    <rPh sb="24" eb="26">
      <t>タンソ</t>
    </rPh>
    <rPh sb="27" eb="29">
      <t>ハイシュツ</t>
    </rPh>
    <rPh sb="29" eb="30">
      <t>リョウ</t>
    </rPh>
    <rPh sb="31" eb="33">
      <t>サンテイ</t>
    </rPh>
    <rPh sb="34" eb="35">
      <t>モチ</t>
    </rPh>
    <rPh sb="37" eb="39">
      <t>ケイスウ</t>
    </rPh>
    <rPh sb="45" eb="47">
      <t>シテイ</t>
    </rPh>
    <rPh sb="48" eb="49">
      <t>ダイ</t>
    </rPh>
    <phoneticPr fontId="2"/>
  </si>
  <si>
    <t>　　　０表の３に記載すること。</t>
    <rPh sb="4" eb="5">
      <t>ヒョウ</t>
    </rPh>
    <rPh sb="8" eb="10">
      <t>キサイ</t>
    </rPh>
    <phoneticPr fontId="2"/>
  </si>
  <si>
    <t>５　権利利益の保護に係る請求及び情報の提供の有無</t>
    <rPh sb="2" eb="4">
      <t>ケンリ</t>
    </rPh>
    <rPh sb="4" eb="6">
      <t>リエキ</t>
    </rPh>
    <rPh sb="7" eb="9">
      <t>ホゴ</t>
    </rPh>
    <rPh sb="10" eb="11">
      <t>カカ</t>
    </rPh>
    <rPh sb="12" eb="14">
      <t>セイキュウ</t>
    </rPh>
    <rPh sb="14" eb="15">
      <t>オヨ</t>
    </rPh>
    <rPh sb="16" eb="18">
      <t>ジョウホウ</t>
    </rPh>
    <rPh sb="19" eb="21">
      <t>テイキョウ</t>
    </rPh>
    <rPh sb="22" eb="24">
      <t>ウム</t>
    </rPh>
    <phoneticPr fontId="2"/>
  </si>
  <si>
    <t>権利利益の保護に係る請求の有無
(該当するものに○をすること)</t>
    <rPh sb="0" eb="2">
      <t>ケンリ</t>
    </rPh>
    <rPh sb="2" eb="4">
      <t>リエキ</t>
    </rPh>
    <rPh sb="5" eb="7">
      <t>ホゴ</t>
    </rPh>
    <rPh sb="8" eb="9">
      <t>カカワ</t>
    </rPh>
    <rPh sb="10" eb="12">
      <t>セイキュウ</t>
    </rPh>
    <rPh sb="13" eb="15">
      <t>ウム</t>
    </rPh>
    <rPh sb="17" eb="19">
      <t>ガイトウ</t>
    </rPh>
    <phoneticPr fontId="2"/>
  </si>
  <si>
    <t>１．　　有</t>
  </si>
  <si>
    <t>その他の関連情報の提供の有無
(該当するものに○をすること)</t>
    <rPh sb="2" eb="3">
      <t>タ</t>
    </rPh>
    <rPh sb="4" eb="6">
      <t>カンレン</t>
    </rPh>
    <rPh sb="6" eb="8">
      <t>ジョウホウ</t>
    </rPh>
    <rPh sb="9" eb="11">
      <t>テイキョウ</t>
    </rPh>
    <rPh sb="12" eb="14">
      <t>ウム</t>
    </rPh>
    <rPh sb="16" eb="18">
      <t>ガイトウ</t>
    </rPh>
    <phoneticPr fontId="2"/>
  </si>
  <si>
    <t>備考１　本エネルギー管理指定工場等、連鎖化エネルギー管理指定工場等、管理統括エネルギー管理指定工場等</t>
    <rPh sb="0" eb="2">
      <t>ビコウ</t>
    </rPh>
    <phoneticPr fontId="2"/>
  </si>
  <si>
    <t>　　　　又は管理関係エネルギー管理指定工場等に係る報告が地球温暖化対策の推進に関する法律第27条第１項</t>
    <phoneticPr fontId="2"/>
  </si>
  <si>
    <t>　　　　の請求に係るものである場合は、左欄「１．有」に○をすること。</t>
    <phoneticPr fontId="2"/>
  </si>
  <si>
    <t>　　２　同法第32条第１項の規定による本エネルギー管理指定工場等、連鎖化エネルギー管理指定工場等、管理</t>
    <phoneticPr fontId="2"/>
  </si>
  <si>
    <t>　　　　統括エネルギー管理指定工場等又は管理関係エネルギー管理指定工場等に係る情報の提供がある場合は</t>
    <phoneticPr fontId="2"/>
  </si>
  <si>
    <t>　　　　右欄「１．有」に○をすること。</t>
    <phoneticPr fontId="2"/>
  </si>
  <si>
    <t>　　３　本表の「１．有」に該当する場合は、地球温暖化対策の推進に関する法律に基づく命令に定める書類</t>
    <rPh sb="4" eb="5">
      <t>ホン</t>
    </rPh>
    <rPh sb="5" eb="6">
      <t>ヒョウ</t>
    </rPh>
    <rPh sb="13" eb="15">
      <t>ガイトウ</t>
    </rPh>
    <rPh sb="17" eb="19">
      <t>バアイ</t>
    </rPh>
    <rPh sb="44" eb="45">
      <t>サダ</t>
    </rPh>
    <rPh sb="47" eb="49">
      <t>ショルイ</t>
    </rPh>
    <phoneticPr fontId="2"/>
  </si>
  <si>
    <t>　　　を本報告に添付すること。</t>
    <rPh sb="4" eb="7">
      <t>ホンホウコク</t>
    </rPh>
    <rPh sb="8" eb="10">
      <t>テンプ</t>
    </rPh>
    <phoneticPr fontId="2"/>
  </si>
  <si>
    <t>備　考</t>
    <phoneticPr fontId="2"/>
  </si>
  <si>
    <t>１</t>
    <phoneticPr fontId="2"/>
  </si>
  <si>
    <t>用紙の大きさは、日本工業規格Ａ４とすること。</t>
    <phoneticPr fontId="2"/>
  </si>
  <si>
    <t>２</t>
    <phoneticPr fontId="2"/>
  </si>
  <si>
    <t>文字は、かい書でインキ、タイプによる活字等により明確に記入すること。</t>
    <phoneticPr fontId="2"/>
  </si>
  <si>
    <t>３</t>
    <phoneticPr fontId="2"/>
  </si>
  <si>
    <t>報告書冒頭の※印を付した「受理年月日」欄及び「処理年月日」欄は記入しないこと。</t>
    <phoneticPr fontId="2"/>
  </si>
  <si>
    <t>４</t>
    <phoneticPr fontId="2"/>
  </si>
  <si>
    <t>特定-第１表の特定排出者番号の欄には、環境大臣及び経済産業大臣が定めるところにより付された番号を記入すること。</t>
    <phoneticPr fontId="2"/>
  </si>
  <si>
    <t>５</t>
    <phoneticPr fontId="2"/>
  </si>
  <si>
    <t>特定－第２表１の使用量の欄には、特定事業者にあっては、設置しているすべての工場等の、特定連鎖化事業者（当該特定連鎖化事業者が認定管理統括事業者又は管理関係事業者である場合を除く。以下同じ。）にあっては、設置しているすべての工場等及び加盟者が設置している当該連鎖化事業に係るすべての工場等の、認定管理統括事業者にあっては、設置しているすべての工場等（当該認定管理統括事業者が特定連鎖化事業者である場合にあっては、当該者が行う連鎖化事業の加盟者が設置している当該連鎖化事業に係る工場等を含む。以下同じ。）及び管理関係事業者が設置しているすべての工場等（当該管理関係事業者が特定連鎖化事業者である場合にあっては、当該者が行う連鎖化事業の加盟者が設置している当該連鎖化事業に係る工場等を含む。以下同じ。）の前年度におけるエネルギーの使用量及び連携省エネルギー措置に関して使用したこととされるエネルギーの使用量を、エネルギーの種類ごとに固有単位での値及び熱量換算した値を記入すること。</t>
    <phoneticPr fontId="2"/>
  </si>
  <si>
    <t>６</t>
    <phoneticPr fontId="2"/>
  </si>
  <si>
    <t>指定－第２表には、第一種エネルギー管理指定工場等、第一種連鎖化エネルギー管理指定工場等、第一種管理統括エネルギー管理指定工場等、第一種管理関係エネルギー管理指定工場等、第二種エネルギー管理指定工場等、第二種連鎖化エネルギー管理指定工場等、第二種管理統括エネルギー管理指定工場等又は第二種管理関係エネルギー管理指定工場等の前年度におけるエネルギーの使用量を、エネルギーの種類ごとに固有単位での値及び熱量換算した値を記入すること。</t>
    <phoneticPr fontId="2"/>
  </si>
  <si>
    <t>７</t>
    <phoneticPr fontId="2"/>
  </si>
  <si>
    <t>特定-第２表及び指定-第２表の使用していない種類のエネルギーの欄は、省略することができる。</t>
    <phoneticPr fontId="2"/>
  </si>
  <si>
    <t>８</t>
    <phoneticPr fontId="2"/>
  </si>
  <si>
    <t>特定-第２表及び指定-第２表の販売した副生エネルギーの量の欄には、エネルギーの種類ごとに販売したエネルギーを記入すること。</t>
    <phoneticPr fontId="2"/>
  </si>
  <si>
    <t>９</t>
    <phoneticPr fontId="2"/>
  </si>
  <si>
    <t>特定－第２表及び指定－第２表の購入した未利用熱の量の欄には、熱の種類ごとに購入したエネルギーを記入すること。</t>
    <phoneticPr fontId="2"/>
  </si>
  <si>
    <t>１０</t>
    <phoneticPr fontId="2"/>
  </si>
  <si>
    <t>特定-第２表及び指定-第２表の「その他の燃料」の「都市ガス」の下の欄には、製油所ガス等の燃料の種類を（　）内に記入し、その使用量を記入すること。複数の種類を記入するときは、新たに欄を設けて記入すること。</t>
    <phoneticPr fontId="2"/>
  </si>
  <si>
    <t>１１</t>
    <phoneticPr fontId="2"/>
  </si>
  <si>
    <t>特定-第２表及び指定-第２表の「夏期・冬期における電気需要平準化時間帯」とは、工場等における電気の需要の平準化に資する措置に関する事業者の指針（平成25年経済産業省告示第271号）において規定される時間帯を指す。</t>
    <rPh sb="16" eb="18">
      <t>カキ</t>
    </rPh>
    <rPh sb="19" eb="21">
      <t>トウキ</t>
    </rPh>
    <rPh sb="25" eb="27">
      <t>デンキ</t>
    </rPh>
    <rPh sb="27" eb="29">
      <t>ジュヨウ</t>
    </rPh>
    <rPh sb="29" eb="32">
      <t>ヘイジュンカ</t>
    </rPh>
    <rPh sb="32" eb="35">
      <t>ジカンタイ</t>
    </rPh>
    <rPh sb="39" eb="41">
      <t>コウジョウ</t>
    </rPh>
    <rPh sb="41" eb="42">
      <t>トウ</t>
    </rPh>
    <rPh sb="46" eb="48">
      <t>デンキ</t>
    </rPh>
    <rPh sb="49" eb="51">
      <t>ジュヨウ</t>
    </rPh>
    <rPh sb="52" eb="55">
      <t>ヘイジュンカ</t>
    </rPh>
    <rPh sb="56" eb="57">
      <t>シ</t>
    </rPh>
    <rPh sb="59" eb="61">
      <t>ソチ</t>
    </rPh>
    <rPh sb="62" eb="63">
      <t>カン</t>
    </rPh>
    <rPh sb="65" eb="68">
      <t>ジギョウシャ</t>
    </rPh>
    <rPh sb="69" eb="71">
      <t>シシン</t>
    </rPh>
    <rPh sb="72" eb="74">
      <t>ヘイセイ</t>
    </rPh>
    <rPh sb="76" eb="77">
      <t>ネン</t>
    </rPh>
    <rPh sb="77" eb="79">
      <t>ケイザイ</t>
    </rPh>
    <rPh sb="79" eb="82">
      <t>サンギョウショウ</t>
    </rPh>
    <rPh sb="82" eb="84">
      <t>コクジ</t>
    </rPh>
    <rPh sb="84" eb="85">
      <t>ダイ</t>
    </rPh>
    <rPh sb="88" eb="89">
      <t>ゴウ</t>
    </rPh>
    <rPh sb="94" eb="96">
      <t>キテイ</t>
    </rPh>
    <rPh sb="99" eb="102">
      <t>ジカンタイ</t>
    </rPh>
    <rPh sb="103" eb="104">
      <t>サ</t>
    </rPh>
    <phoneticPr fontId="2"/>
  </si>
  <si>
    <t>１２</t>
    <phoneticPr fontId="2"/>
  </si>
  <si>
    <t>販売した電気の量は、特定-第２表及び指定-第２表の「自家発電」の「販売した副生エネルギーの量」の欄に記入すること。</t>
    <phoneticPr fontId="2"/>
  </si>
  <si>
    <t>１３</t>
    <phoneticPr fontId="2"/>
  </si>
  <si>
    <t>特定-第２表及び指定-第２表の「自家発電」の販売した副生エネルギーの量の欄に記入する熱量換算した値は、電気の量１キロワット時を熱量９，７６０キロジュールとして換算した値、又は当該電気を発生させるために使用した燃料の発熱量に換算した値を用いること。</t>
    <phoneticPr fontId="2"/>
  </si>
  <si>
    <t>１４</t>
    <phoneticPr fontId="2"/>
  </si>
  <si>
    <t>特定-第２表及び指定-第２表のうちＧＪを単位として記入するものについては、必要に応じ、単位をＴＪ（ﾃﾗｼﾞｭｰﾙ）、ＰＪ（ﾍﾟﾀｼﾞｭｰﾙ）に代えて記入することができる。</t>
    <phoneticPr fontId="2"/>
  </si>
  <si>
    <t>１５</t>
    <phoneticPr fontId="2"/>
  </si>
  <si>
    <t>特定-第２表及び指定-第２表のエネルギーの使用量の合計を算出する場合には、エネルギーとエネルギーから発生した副生物の両者を加算することを要しない。なお、この際、加算しなかったエネルギーの種類及びその量を特定-第２表及び指定-第２表の下に注記すること。</t>
    <phoneticPr fontId="2"/>
  </si>
  <si>
    <t>１６</t>
    <phoneticPr fontId="2"/>
  </si>
  <si>
    <t>特定-第２表、特定-第４表、指定-第２表、指定-第４表、指定-第５表及び指定-第６表の上段の欄には、当該年度を記入すること。また、各表の「対前年度比」の欄には、前年度に提出した定期報告書において記載した値（指定-第４表及び指定-第５表については、前年度値は原則として当該年度値の算定に使用した計算式により算定した値）を用いて算出し、記入すること。算出方法は、以下のとおり。</t>
    <phoneticPr fontId="2"/>
  </si>
  <si>
    <t>　対前年度比（％）＝</t>
    <phoneticPr fontId="2"/>
  </si>
  <si>
    <t>当該年度値</t>
  </si>
  <si>
    <t>×　１００（％）</t>
    <phoneticPr fontId="2"/>
  </si>
  <si>
    <t>前年度値</t>
  </si>
  <si>
    <t>１７</t>
    <phoneticPr fontId="2"/>
  </si>
  <si>
    <t>特定-第３表の欄Ⓔ及び指定-第４表の欄Ⓒの「生産数量又は建物延床面積その他のエネルギーの使用量と密接な関係をもつ値」には、生産量、生産額等又は建物延床面積その他のエネルギーの使用量と密接な関係をもつ値を記載し、その名称及び単位を（　）内に記入すること。いずれを選択するかについては、年間を通じ同一のものとし、前年度以前に報告をした場合には、原則としてその際に記載したものと同一のものを記載すること。なお、一つの工場において複数の製品を生産している場合等においては、当該工場における主たる製品を定め、主たる製品の生産量と、その他の製品を生産するのに要したエネルギー量で主たる製品を生産したとした場合の主たる製品の生産量を合計した値を工場全体の生産数量として記載することができる。</t>
    <rPh sb="107" eb="109">
      <t>メイショウ</t>
    </rPh>
    <rPh sb="109" eb="110">
      <t>オヨ</t>
    </rPh>
    <phoneticPr fontId="2"/>
  </si>
  <si>
    <t>１８</t>
    <phoneticPr fontId="2"/>
  </si>
  <si>
    <t>特定-第３表及び指定-第５表の「原単位」とは、単位生産数量等当たりのエネルギー消費量をいう。</t>
    <phoneticPr fontId="2"/>
  </si>
  <si>
    <t>１９</t>
    <phoneticPr fontId="2"/>
  </si>
  <si>
    <t>特定－第３表１－１、１－２における事業者の全体又は事業分類ごとのエネルギーの使用に係る原単位等の求め方は、以下のとおりとする（連携省エネルギー措置を踏まえる場合、「-1」を「-2」と読み替えるものとする。）。</t>
    <phoneticPr fontId="2"/>
  </si>
  <si>
    <t>(1)</t>
    <phoneticPr fontId="2"/>
  </si>
  <si>
    <t>特定事業者が設置するすべての工場等、特定連鎖化事業者が設置するすべての工場等及び加盟者が設置する当該連鎖化事業に係るすべての工場等又は認定管理統括事業者が設置するすべての工場等及び管理関係事業者が設置するすべての工場等を、日本標準産業分類細分類番号（４桁）ごと（以下「事業分類ごと」という。）に整理する。ただし、事業の分類番号が同一であっても事業の内容が異なる場合には、事業の内容ごとに整理することができる。</t>
    <phoneticPr fontId="2"/>
  </si>
  <si>
    <t>(2)</t>
    <phoneticPr fontId="2"/>
  </si>
  <si>
    <t>事業ごとに、生産数量又は建物の延床面積その他のエネルギーの使用量と密接な関係を持つ値（Ⓔ）について検討する。</t>
    <phoneticPr fontId="2"/>
  </si>
  <si>
    <t>(3)</t>
    <phoneticPr fontId="2"/>
  </si>
  <si>
    <t>Ⓔがそれぞれの事業で同じ単位、もしくは共通のⒺに換算可能であり、事業者全体の原単位（Ⓦ-1）が算出可能な場合は、以下のア．により事業者全体としてのエネルギーの使用に係る原単位を算出する。</t>
    <phoneticPr fontId="2"/>
  </si>
  <si>
    <t>ア．事業者全体としての原単位（Ⓦ-1）が算出可能な場合</t>
    <phoneticPr fontId="2"/>
  </si>
  <si>
    <t>事業分類ごとに、以下の数値を記入していくことにより、事業者全体のエネルギーの使用に係る原単位（Ⓦ-1）を求める。</t>
    <phoneticPr fontId="2"/>
  </si>
  <si>
    <t>(ア)</t>
    <phoneticPr fontId="2"/>
  </si>
  <si>
    <t>エネルギーの使用量の合計（原油換算kl）・・・ （Ⓐ-1）</t>
    <phoneticPr fontId="2"/>
  </si>
  <si>
    <t>(イ)</t>
    <phoneticPr fontId="2"/>
  </si>
  <si>
    <t>販売した副生エネルギーの量の合計（原油換算kl）・・・ Ⓑ</t>
    <phoneticPr fontId="2"/>
  </si>
  <si>
    <t>(ウ)</t>
    <phoneticPr fontId="2"/>
  </si>
  <si>
    <t>購入した未利用熱の量の合計（原油換算kl）・・・ Ⓑ’</t>
    <phoneticPr fontId="2"/>
  </si>
  <si>
    <t>(エ)</t>
    <phoneticPr fontId="2"/>
  </si>
  <si>
    <t>（Ⓐ-1）－Ⓑ－Ⓑ’・・・（Ⓒ-1）</t>
    <phoneticPr fontId="2"/>
  </si>
  <si>
    <t>(オ)</t>
    <phoneticPr fontId="2"/>
  </si>
  <si>
    <t>生産数量又は建物の延床面積その他のエネルギーの使用量と密接な関係を持つ値・・・Ⓔ</t>
    <phoneticPr fontId="2"/>
  </si>
  <si>
    <t>(カ)</t>
    <phoneticPr fontId="2"/>
  </si>
  <si>
    <t>事業分類ごとの（Ⓒ-1）及びⒺを事業者全体で合計し、それぞれの合計値（Ⓤ-1）、（Ⓥ-1）を求めることにより、事業者全体のエネルギーの使用に係る原単位（Ⓦ-1）＝（Ⓤ-1）／（Ⓥ-1）が求められる。</t>
    <phoneticPr fontId="2"/>
  </si>
  <si>
    <t>(キ)</t>
    <phoneticPr fontId="2"/>
  </si>
  <si>
    <t>（Ⓦ-1）と前年度の原単位（Ⓧ-1）の比・・・（Ⓨ-1）</t>
    <phoneticPr fontId="2"/>
  </si>
  <si>
    <t>(4)</t>
    <phoneticPr fontId="2"/>
  </si>
  <si>
    <t>Ⓔが事業ごとに異なり、事業者全体の原単位（Ⓦ-1）が算出困難な場合は、以下のア．により事業者のエネルギーの使用に係る原単位の対前年度比（Ⓩ-1）を算出する。</t>
    <phoneticPr fontId="2"/>
  </si>
  <si>
    <t>ア．事業者全体としての原単位（Ⓦ-1）の算出が困難な場合</t>
    <phoneticPr fontId="2"/>
  </si>
  <si>
    <t>事業分類ごとに、以下の数値を記入していくことにより、事業者全体の原単位の対前年度比（Ⓩ-1）を求める。</t>
    <phoneticPr fontId="2"/>
  </si>
  <si>
    <t>エネルギーの使用量の合計（原油換算kl）・・・（Ⓐ-1）</t>
    <phoneticPr fontId="2"/>
  </si>
  <si>
    <t>事業分類ごとの（Ⓒ-1）の値の、事業者全体の合計値に対する構成割合（%）・・・（Ⓓ-1）</t>
    <phoneticPr fontId="2"/>
  </si>
  <si>
    <t>エネルギーの使用に係る原単位・・・（Ⓒ-1）/Ⓔ＝（Ⓕ-1）</t>
    <phoneticPr fontId="2"/>
  </si>
  <si>
    <t>(ク)</t>
    <phoneticPr fontId="2"/>
  </si>
  <si>
    <t>エネルギーの使用に係る前年度の原単位・・・（Ⓖ-1）</t>
    <phoneticPr fontId="2"/>
  </si>
  <si>
    <t>(ケ)</t>
    <phoneticPr fontId="2"/>
  </si>
  <si>
    <t>事業分類ごとのエネルギーの使用に係る原単位の対前年度比（%）・・・（Ⓗ-1）</t>
    <phoneticPr fontId="2"/>
  </si>
  <si>
    <t>(コ)</t>
    <phoneticPr fontId="2"/>
  </si>
  <si>
    <t>事業ごとのエネルギーの使用に係る原単位の対前年度比（Ⓗ-1）を（Ⓓ-1）の重みで加重平均し、事業者全体の原単位の対前年度比を求める。 （Ⓩ-1）＝（①-1）＋（②-1）＋（③-1）＋・・・</t>
    <phoneticPr fontId="2"/>
  </si>
  <si>
    <t>２０</t>
    <phoneticPr fontId="2"/>
  </si>
  <si>
    <t>特定－第３表２－１、２－２における事業者の全体又は事業分類ごとの電気の需要の平準化に資する措置を評価したエネルギーの使用に係る原単位（以下「電気需要平準化評価原単位」という。）等の求め方は、以下のとおりとする。なお、特定事業者が設置するすべての工場等又は特定連鎖化事業者が設置するすべての工場等及び加盟者が設置する当該連鎖化事業に係るすべての工場等の事業分類、(Ⓒ-1)の構成割合（Ⓓ-1）、事業ごとの生産数量又は建物の延床面積その他のエネルギーの使用量と密接な関係を持つ値（Ⓔ）については、特定－第３表１における算定と同じとすること。</t>
    <phoneticPr fontId="2"/>
  </si>
  <si>
    <t>Ⓔがそれぞれの事業で同じ単位、もしくは共通のⒺに換算可能であり、事業者全体の電気需要平準化評価原単位（Ⓦ’-1）が算出可能な場合は、以下のア．により事業者全体としての電気需要平準化評価原単位を算出する。</t>
    <phoneticPr fontId="2"/>
  </si>
  <si>
    <t>ア．事業者全体としての電気需要平準化評価原単位（Ⓦ’-1）'が算出可能な場合</t>
    <rPh sb="11" eb="13">
      <t>デンキ</t>
    </rPh>
    <rPh sb="13" eb="15">
      <t>ジュヨウ</t>
    </rPh>
    <rPh sb="15" eb="18">
      <t>ヘイジュンカ</t>
    </rPh>
    <rPh sb="18" eb="20">
      <t>ヒョウカ</t>
    </rPh>
    <phoneticPr fontId="2"/>
  </si>
  <si>
    <t>事業分類ごとに、以下の数値を記入していくことにより、事業者全体の電気需要平準化評価原単位（Ⓦ’-1）'を求める。</t>
    <rPh sb="32" eb="34">
      <t>デンキ</t>
    </rPh>
    <rPh sb="34" eb="36">
      <t>ジュヨウ</t>
    </rPh>
    <rPh sb="36" eb="39">
      <t>ヘイジュンカ</t>
    </rPh>
    <rPh sb="39" eb="41">
      <t>ヒョウカ</t>
    </rPh>
    <phoneticPr fontId="2"/>
  </si>
  <si>
    <t>電気需要平準化時間帯の買電量の合計（原油換算kl）・・・（Ⓐ’-1）</t>
    <rPh sb="0" eb="2">
      <t>デンキ</t>
    </rPh>
    <rPh sb="2" eb="4">
      <t>ジュヨウ</t>
    </rPh>
    <rPh sb="4" eb="7">
      <t>ヘイジュンカ</t>
    </rPh>
    <rPh sb="7" eb="10">
      <t>ジカンタイ</t>
    </rPh>
    <rPh sb="11" eb="13">
      <t>バイデン</t>
    </rPh>
    <rPh sb="13" eb="14">
      <t>リョウ</t>
    </rPh>
    <phoneticPr fontId="2"/>
  </si>
  <si>
    <t>（Ⓐ-1）+（Ⓐ’-1）×（評価係数－１）－Ⓑ－Ⓑ’・・・（Ⓒ’-1）</t>
    <phoneticPr fontId="2"/>
  </si>
  <si>
    <t>事業分類ごとの（Ⓒ’-1）及びⒺを事業者全体で合計し、それぞれの合計値（Ⓤ’-1）、Ⓥを求めることにより、事業者全体の電気需要平準化評価原単位（Ⓦ’-1）＝（Ⓤ’-1）／Ⓥが求められる。</t>
    <phoneticPr fontId="2"/>
  </si>
  <si>
    <t>（Ⓦ’-1）と前年度の原単位（Ⓧ’-1）の比・・・（Ⓨ’-1）</t>
    <phoneticPr fontId="2"/>
  </si>
  <si>
    <t>Ⓔが事業ごとに異なり、事業者全体の電気需要平準化評価原単位（Ⓦ’-1）が算出困難な場合は、以下のア．により事業者の電気需要平準化評価原単位の対前年度比（Ⓩ’-1）を算出する。</t>
    <phoneticPr fontId="2"/>
  </si>
  <si>
    <t>ア．事業者全体としての原単位（Ⓦ’-1）の算出が困難な場合</t>
    <rPh sb="11" eb="14">
      <t>ゲンタンイ</t>
    </rPh>
    <rPh sb="12" eb="13">
      <t>ヘイゲン</t>
    </rPh>
    <rPh sb="21" eb="23">
      <t>サンシュツ</t>
    </rPh>
    <rPh sb="24" eb="26">
      <t>コンナン</t>
    </rPh>
    <phoneticPr fontId="2"/>
  </si>
  <si>
    <t>事業分類ごとに、以下の数値を記入していくことにより、事業者全体の電気需要平準化評価原単位の対前年度比（Ⓩ’-1）を求める。</t>
    <rPh sb="32" eb="34">
      <t>デンキ</t>
    </rPh>
    <rPh sb="34" eb="36">
      <t>ジュヨウ</t>
    </rPh>
    <rPh sb="36" eb="39">
      <t>ヘイジュンカ</t>
    </rPh>
    <rPh sb="39" eb="41">
      <t>ヒョウカ</t>
    </rPh>
    <rPh sb="45" eb="46">
      <t>タイ</t>
    </rPh>
    <rPh sb="46" eb="50">
      <t>ゼンネンドヒ</t>
    </rPh>
    <phoneticPr fontId="2"/>
  </si>
  <si>
    <t>電気需要平準化時間帯の買電量の合計（原油換算kl）・・・ （Ⓐ’-1）</t>
    <rPh sb="0" eb="2">
      <t>デンキ</t>
    </rPh>
    <rPh sb="2" eb="4">
      <t>ジュヨウ</t>
    </rPh>
    <rPh sb="4" eb="7">
      <t>ヘイジュンカ</t>
    </rPh>
    <rPh sb="7" eb="10">
      <t>ジカンタイ</t>
    </rPh>
    <rPh sb="11" eb="13">
      <t>バイデン</t>
    </rPh>
    <rPh sb="13" eb="14">
      <t>リョウ</t>
    </rPh>
    <phoneticPr fontId="2"/>
  </si>
  <si>
    <t>事業分類ごとのⒸの値の、事業者全体の合計値に対する構成割合（%）・・・（Ⓓ-1）</t>
    <phoneticPr fontId="2"/>
  </si>
  <si>
    <t>電気需要平準化評価原単位・・・（Ⓒ’-1）/Ⓔ＝（Ⓕ’-1）</t>
    <rPh sb="0" eb="2">
      <t>デンキ</t>
    </rPh>
    <rPh sb="2" eb="4">
      <t>ジュヨウ</t>
    </rPh>
    <rPh sb="4" eb="7">
      <t>ヘイジュンカ</t>
    </rPh>
    <rPh sb="7" eb="9">
      <t>ヒョウカ</t>
    </rPh>
    <phoneticPr fontId="2"/>
  </si>
  <si>
    <t>前年度の電気需要平準化評価原単位・・・（Ⓖ’-1）</t>
    <rPh sb="4" eb="6">
      <t>デンキ</t>
    </rPh>
    <rPh sb="6" eb="8">
      <t>ジュヨウ</t>
    </rPh>
    <rPh sb="8" eb="11">
      <t>ヘイジュンカ</t>
    </rPh>
    <rPh sb="11" eb="13">
      <t>ヒョウカ</t>
    </rPh>
    <phoneticPr fontId="2"/>
  </si>
  <si>
    <t>事業分類ごとの電気需要平準化評価原単位の対前年度比（%）・・・（Ⓗ’-1）</t>
    <rPh sb="7" eb="9">
      <t>デンキ</t>
    </rPh>
    <rPh sb="9" eb="11">
      <t>ジュヨウ</t>
    </rPh>
    <rPh sb="11" eb="14">
      <t>ヘイジュンカ</t>
    </rPh>
    <rPh sb="14" eb="16">
      <t>ヒョウカ</t>
    </rPh>
    <phoneticPr fontId="2"/>
  </si>
  <si>
    <t>(サ)</t>
    <phoneticPr fontId="2"/>
  </si>
  <si>
    <t>事業ごとの電気需要平準化評価原単位の対前年度比（Ⓗ’-1）を（Ⓓ-1）の重みで加重平均し、事業者全体の電気需要平準化評価原単位の対前年度比を求める。 （Ⓩ’-1）＝（①’-1）＋（②’-1）＋（③’-1）＋・・・</t>
    <phoneticPr fontId="2"/>
  </si>
  <si>
    <t>２１</t>
    <phoneticPr fontId="2"/>
  </si>
  <si>
    <t>特定－第４表及び指定－第６表の上段の欄には、当該年度を含む直近５年間の年度を記入すること。また、「エネルギーの使用に係る原単位」及び「電気需要平準化評価原単位」、並びにそれぞれの「対前年度比」の欄には、原則として当該年度値の算定に使用した計算式により算定した値を記入すること。なお、特定－第３表１及び２において事業者全体の原単位（Ⓦ-1）及び事業者全体の電気需要平準化評価原単位（Ⓦ’-1）が算出困難であった場合は、「エネルギーの使用に係る原単位」及び「電気需要平準化評価原単位」は空欄とし、「対前年度比」に（Ⓩ-1）及び（Ⓩ’-1）を記入すること。
また、連携省エネルギー措置を実施している場合は、「エネルギーの使用に係る原単位」及び「電気需要平準化評価原単位」、並びにそれぞれの「対前年度比」の欄には記載せず、「連携省エネルギー措置を加味したエネルギーの使用に係る原単位」及び「連携省エネルギー措置を加味した電気需要平準化評価原単位」、並びにそれぞれの「対前年度比」の欄に、原則として当該年度値の算定に使用した計算式により算定した値を記入すること。その際、特定－第３表３及び４において事業者全体の原単位（Ⓦ-1）及び事業者全体の電気需要平準化評価原単位（Ⓦ’-1）が算出困難であった場合は、「連携省エネルギー措置を加味したエネルギーの使用に係る原単位」及び「連携省エネルギー措置を加味した電気需要平準化評価原単位」は空欄とし、「対前年度比」に（Ⓩ-1）及び（Ⓩ’-1）を記入すること。</t>
    <phoneticPr fontId="2"/>
  </si>
  <si>
    <t>２２</t>
    <phoneticPr fontId="2"/>
  </si>
  <si>
    <t>特定－第４表及び指定－第６表の「５年度間平均原単位変化」の欄には、エネルギーの使用に係る原単位及び電気需要平準化評価原単位又は連携省エネルギー措置を加味したエネルギーの使用に係る原単位及び連携省エネルギー措置を加味した電気需要平準化評価原単位の過去５年度間の対前年度比をそれぞれ乗じた値の４乗根となる値を記入すること。算出方法は、以下のとおり。</t>
    <phoneticPr fontId="2"/>
  </si>
  <si>
    <t>（１）</t>
    <phoneticPr fontId="2"/>
  </si>
  <si>
    <t>エネルギーの使用に係る原単位又は連携省エネルギー措置を加味したエネルギーの使用に係る原単位</t>
    <rPh sb="6" eb="8">
      <t>シヨウ</t>
    </rPh>
    <rPh sb="9" eb="10">
      <t>カカワ</t>
    </rPh>
    <rPh sb="11" eb="14">
      <t>ゲンタンイ</t>
    </rPh>
    <rPh sb="14" eb="15">
      <t>マタ</t>
    </rPh>
    <rPh sb="16" eb="18">
      <t>レンケイ</t>
    </rPh>
    <rPh sb="18" eb="19">
      <t>ショウ</t>
    </rPh>
    <rPh sb="24" eb="26">
      <t>ソチ</t>
    </rPh>
    <rPh sb="27" eb="29">
      <t>カミ</t>
    </rPh>
    <rPh sb="37" eb="39">
      <t>シヨウ</t>
    </rPh>
    <rPh sb="40" eb="41">
      <t>カカワ</t>
    </rPh>
    <rPh sb="42" eb="45">
      <t>ゲンタンイ</t>
    </rPh>
    <phoneticPr fontId="2"/>
  </si>
  <si>
    <t>1/4</t>
    <phoneticPr fontId="2"/>
  </si>
  <si>
    <t>５年度間平均原単位変化（％）</t>
    <phoneticPr fontId="2"/>
  </si>
  <si>
    <t>＝</t>
    <phoneticPr fontId="2"/>
  </si>
  <si>
    <t>（Ⓙ-1）×（Ⓚ-1）×（Ⓛ-1）×（Ⓜ-1））</t>
    <phoneticPr fontId="2"/>
  </si>
  <si>
    <t>（％）又は</t>
    <rPh sb="3" eb="4">
      <t>マタ</t>
    </rPh>
    <phoneticPr fontId="2"/>
  </si>
  <si>
    <t>（ⓓ×ⓔ×ⓕ×ⓖ）</t>
    <phoneticPr fontId="2"/>
  </si>
  <si>
    <t>（％）</t>
    <phoneticPr fontId="2"/>
  </si>
  <si>
    <t>（２）</t>
    <phoneticPr fontId="2"/>
  </si>
  <si>
    <t>電気需要平準化評価原単位又は連携省エネルギー措置を加味した電気需要平準化評価原単位</t>
    <rPh sb="0" eb="2">
      <t>デンキ</t>
    </rPh>
    <rPh sb="2" eb="4">
      <t>ジュヨウ</t>
    </rPh>
    <rPh sb="4" eb="7">
      <t>ヘイジュンカ</t>
    </rPh>
    <rPh sb="7" eb="9">
      <t>ヒョウカ</t>
    </rPh>
    <rPh sb="9" eb="12">
      <t>ゲンタンイ</t>
    </rPh>
    <rPh sb="12" eb="13">
      <t>マタ</t>
    </rPh>
    <rPh sb="14" eb="16">
      <t>レンケイ</t>
    </rPh>
    <rPh sb="16" eb="17">
      <t>ショウ</t>
    </rPh>
    <rPh sb="22" eb="24">
      <t>ソチ</t>
    </rPh>
    <rPh sb="25" eb="27">
      <t>カミ</t>
    </rPh>
    <rPh sb="29" eb="31">
      <t>デンキ</t>
    </rPh>
    <rPh sb="31" eb="33">
      <t>ジュヨウ</t>
    </rPh>
    <rPh sb="33" eb="36">
      <t>ヘイジュンカ</t>
    </rPh>
    <rPh sb="36" eb="38">
      <t>ヒョウカ</t>
    </rPh>
    <rPh sb="38" eb="41">
      <t>ゲンタンイ</t>
    </rPh>
    <phoneticPr fontId="2"/>
  </si>
  <si>
    <t>（Ⓙ’-1）×（Ⓚ’-1）×（Ⓛ’-1）×（Ⓜ’-1））</t>
    <phoneticPr fontId="2"/>
  </si>
  <si>
    <t>（ⓓ'×ⓔ'×ⓕ'×ⓖ'）</t>
    <phoneticPr fontId="2"/>
  </si>
  <si>
    <t>２３</t>
    <phoneticPr fontId="2"/>
  </si>
  <si>
    <t>特定-第５表は、「（ロ）の理由」が「（イ）の理由」と同様になる場合には、「（イ）と同じ」と記入してもよい。</t>
    <phoneticPr fontId="2"/>
  </si>
  <si>
    <t>２４</t>
    <phoneticPr fontId="2"/>
  </si>
  <si>
    <t>特定-第６表は、事業者が工場等におけるエネルギーの使用の合理化に関する事業者の判断の基準（平成21年経済産業省告示第66号）に定めるベンチマーク指標の対象となる事業（以下「ベンチマーク対象事業」という。）を行っている場合に、ベンチマーク対象事業の名称、ベンチマーク指標の状況及びベンチマーク対象事業のエネルギー使用量について記入すること。</t>
    <phoneticPr fontId="2"/>
  </si>
  <si>
    <t>２５</t>
    <phoneticPr fontId="2"/>
  </si>
  <si>
    <t>特定-第７表は、事業者がベンチマーク対象となる事業を行っている場合に、ベンチマークの状況に関し、参考となる情報を記載すること。</t>
    <phoneticPr fontId="2"/>
  </si>
  <si>
    <t>２６</t>
    <phoneticPr fontId="2"/>
  </si>
  <si>
    <t>特定－第８表は、該当するものに■印を付すこと。また、該当しない項目については、欄全体に斜線を引くこと。</t>
    <phoneticPr fontId="2"/>
  </si>
  <si>
    <t>２７</t>
    <phoneticPr fontId="2"/>
  </si>
  <si>
    <t>特定－第１０表は、特定事業者が設置するすべての工場等、特定連鎖化事業者が設置するすべての工場等及び加盟者が設置する当該連鎖化事業に係るすべての工場等又は認定管理統括事業者が設置するすべての工場等及び管理関係事業者が設置するすべての工場等のうち、第一種エネルギー管理指定工場等、第一種連鎖化エネルギー管理指定工場等、第一種管理統括エネルギー管理指定工場等、第一種管理関係エネルギー管理指定工場等、第二種エネルギー管理指定工場等、第二種連鎖化エネルギー管理指定工場等、第二種管理統括エネルギー管理指定工場等又は第二種管理関係エネルギー管理指定工場等の指定を受けている工場等をすべて記入すること。指定区分の変更が必要な場合は、「（指定区分の変更手続きが必要□）」欄に■印を付すこと。</t>
    <phoneticPr fontId="2"/>
  </si>
  <si>
    <t>２８</t>
    <phoneticPr fontId="2"/>
  </si>
  <si>
    <t>特定‐第１１表は、現在エネルギー管理指定工場等、連鎖化エネルギー管理指定工場等、管理統括エネルギー指定工場等又は管理関係エネルギー指定工場等の指定を受けていない工場等であって、エネルギーの使用量が令第６条に定める数値以上の工場等をすべて記入すること。</t>
    <phoneticPr fontId="2"/>
  </si>
  <si>
    <t>２９</t>
    <phoneticPr fontId="2"/>
  </si>
  <si>
    <t>特定-第１２表及び指定-第１０表の記入に当たっては、特定-第１２表及び指定-第１０表に記載された備考欄を参照すること。</t>
    <phoneticPr fontId="2"/>
  </si>
  <si>
    <t>３０</t>
    <phoneticPr fontId="2"/>
  </si>
  <si>
    <t>指定-第２表の「産業用蒸気」、「産業用以外の蒸気」、「温水」、「冷水」の使用量を熱量換算する際、別表第２に規定する換算係数に代えて、当該熱を発生させるために使用された燃料の発熱量を算定する上で適切と認められるものを使用した場合は、当該係数の根拠となる資料を添付すること。</t>
    <phoneticPr fontId="2"/>
  </si>
  <si>
    <t>３１</t>
    <phoneticPr fontId="2"/>
  </si>
  <si>
    <t>指定-第２表に記入する際に、都市ガスについては、供給会社等から提示された単位発熱量を指定-第２表欄外に記入すること。</t>
    <phoneticPr fontId="2"/>
  </si>
  <si>
    <t>３２</t>
    <phoneticPr fontId="2"/>
  </si>
  <si>
    <t>指定－第３表は、原則として各設備の年間のエネルギーの使用量の合計が、当該工場の総エネルギー使用量の８割を網羅するよう記入すること。</t>
    <phoneticPr fontId="2"/>
  </si>
  <si>
    <t>３３</t>
    <phoneticPr fontId="2"/>
  </si>
  <si>
    <t>指定－第８表は、専ら事務所その他これに類する用途に供する工場等（法第５条第１項第１号）に該当する場合は１、それ以外の工場等（法第５条第１項第２号）に該当する場合は２について、該当する項目に■印を付し、必要な箇所については数値を記入すること。また、該当しない項目については、当該項目の欄全体に斜線を引くこと。</t>
    <phoneticPr fontId="2"/>
  </si>
  <si>
    <t>３４</t>
    <phoneticPr fontId="2"/>
  </si>
  <si>
    <t>認定表－第２表、３表、４表、５表の記入に当たっては、特定－第２表、１０、１１表、１２表に係る備考をそれぞれ参照すること。</t>
    <phoneticPr fontId="2"/>
  </si>
  <si>
    <t>Ⅰ  計画期間</t>
  </si>
  <si>
    <t>年度～　</t>
    <rPh sb="0" eb="2">
      <t>ネンド</t>
    </rPh>
    <phoneticPr fontId="2"/>
  </si>
  <si>
    <t>Ⅱ  計画内容及びエネルギー使用合理化期待効果</t>
  </si>
  <si>
    <t>内  　　　　　　　　容</t>
    <phoneticPr fontId="2"/>
  </si>
  <si>
    <t>該当する工場等</t>
    <rPh sb="0" eb="2">
      <t>ガイトウ</t>
    </rPh>
    <rPh sb="4" eb="6">
      <t>コウジョウ</t>
    </rPh>
    <rPh sb="6" eb="7">
      <t>トウ</t>
    </rPh>
    <phoneticPr fontId="2"/>
  </si>
  <si>
    <t>実施時期</t>
    <rPh sb="0" eb="2">
      <t>ジッシ</t>
    </rPh>
    <rPh sb="2" eb="4">
      <t>ジキ</t>
    </rPh>
    <phoneticPr fontId="2"/>
  </si>
  <si>
    <t>ｴﾈﾙｷﾞｰの使用
合理化期待効果</t>
    <rPh sb="7" eb="9">
      <t>シヨウ</t>
    </rPh>
    <rPh sb="10" eb="13">
      <t>ゴウリカ</t>
    </rPh>
    <rPh sb="13" eb="15">
      <t>キタイ</t>
    </rPh>
    <rPh sb="15" eb="17">
      <t>コウカ</t>
    </rPh>
    <phoneticPr fontId="2"/>
  </si>
  <si>
    <t>本社全域の蒸気トラップを修理する事で省エネを図る</t>
    <rPh sb="0" eb="2">
      <t>ホンシャ</t>
    </rPh>
    <rPh sb="2" eb="4">
      <t>ゼンイキ</t>
    </rPh>
    <rPh sb="5" eb="7">
      <t>ジョウキ</t>
    </rPh>
    <rPh sb="12" eb="14">
      <t>シュウリ</t>
    </rPh>
    <rPh sb="16" eb="17">
      <t>コト</t>
    </rPh>
    <rPh sb="18" eb="19">
      <t>ショウ</t>
    </rPh>
    <rPh sb="22" eb="23">
      <t>ハカ</t>
    </rPh>
    <phoneticPr fontId="60"/>
  </si>
  <si>
    <t>刈谷</t>
    <rPh sb="0" eb="2">
      <t>カリヤ</t>
    </rPh>
    <phoneticPr fontId="2"/>
  </si>
  <si>
    <t>R3.02</t>
    <phoneticPr fontId="60"/>
  </si>
  <si>
    <t>蒸気： 1134ｔ
【kl】</t>
    <rPh sb="0" eb="2">
      <t>ジョウキ</t>
    </rPh>
    <phoneticPr fontId="2"/>
  </si>
  <si>
    <t>エア漏れ感知器を設置し、エア漏れを発見、修理する事で省エネを図る</t>
    <rPh sb="2" eb="3">
      <t>モ</t>
    </rPh>
    <rPh sb="4" eb="7">
      <t>カンチキ</t>
    </rPh>
    <rPh sb="8" eb="10">
      <t>セッチ</t>
    </rPh>
    <rPh sb="14" eb="15">
      <t>モ</t>
    </rPh>
    <rPh sb="17" eb="19">
      <t>ハッケン</t>
    </rPh>
    <rPh sb="20" eb="22">
      <t>シュウリ</t>
    </rPh>
    <rPh sb="24" eb="25">
      <t>コト</t>
    </rPh>
    <rPh sb="26" eb="27">
      <t>ショウ</t>
    </rPh>
    <rPh sb="30" eb="31">
      <t>ハカ</t>
    </rPh>
    <phoneticPr fontId="60"/>
  </si>
  <si>
    <t>R3.03</t>
    <phoneticPr fontId="60"/>
  </si>
  <si>
    <t>エア： 90920千㎥
【kl】</t>
    <rPh sb="9" eb="10">
      <t>セン</t>
    </rPh>
    <phoneticPr fontId="2"/>
  </si>
  <si>
    <t>老朽化設備（振動試験機2台）を省エネ設備に更新し、省エネを図る</t>
    <rPh sb="0" eb="3">
      <t>ロウキュウカ</t>
    </rPh>
    <rPh sb="3" eb="5">
      <t>セツビ</t>
    </rPh>
    <rPh sb="6" eb="8">
      <t>シンドウ</t>
    </rPh>
    <rPh sb="8" eb="11">
      <t>シケンキ</t>
    </rPh>
    <rPh sb="12" eb="13">
      <t>ダイ</t>
    </rPh>
    <rPh sb="15" eb="16">
      <t>ショウ</t>
    </rPh>
    <rPh sb="18" eb="20">
      <t>セツビ</t>
    </rPh>
    <rPh sb="21" eb="23">
      <t>コウシン</t>
    </rPh>
    <rPh sb="25" eb="26">
      <t>ショウ</t>
    </rPh>
    <rPh sb="29" eb="30">
      <t>ハカ</t>
    </rPh>
    <phoneticPr fontId="60"/>
  </si>
  <si>
    <t>電気： 1282MWh</t>
    <rPh sb="0" eb="2">
      <t>デンキ</t>
    </rPh>
    <phoneticPr fontId="2"/>
  </si>
  <si>
    <t>循環水：300千㎥</t>
    <rPh sb="0" eb="2">
      <t>ジュンカン</t>
    </rPh>
    <rPh sb="2" eb="3">
      <t>スイ</t>
    </rPh>
    <rPh sb="7" eb="8">
      <t>セン</t>
    </rPh>
    <phoneticPr fontId="60"/>
  </si>
  <si>
    <t>【kl】</t>
    <phoneticPr fontId="60"/>
  </si>
  <si>
    <t>　Ⅳ  前年度計画書との比較</t>
    <phoneticPr fontId="2"/>
  </si>
  <si>
    <t>削　　除　　し　　た　　計　　画</t>
    <rPh sb="0" eb="1">
      <t>ケズ</t>
    </rPh>
    <rPh sb="3" eb="4">
      <t>ジョ</t>
    </rPh>
    <rPh sb="12" eb="13">
      <t>ケイ</t>
    </rPh>
    <rPh sb="15" eb="16">
      <t>ガ</t>
    </rPh>
    <phoneticPr fontId="2"/>
  </si>
  <si>
    <t>該当する工場等</t>
    <rPh sb="0" eb="2">
      <t>ガイトウ</t>
    </rPh>
    <rPh sb="4" eb="6">
      <t>コウジョウ</t>
    </rPh>
    <rPh sb="6" eb="7">
      <t>ナド</t>
    </rPh>
    <phoneticPr fontId="2"/>
  </si>
  <si>
    <t>理　　　　　　　　　由</t>
    <rPh sb="0" eb="1">
      <t>リ</t>
    </rPh>
    <rPh sb="10" eb="11">
      <t>ヨシ</t>
    </rPh>
    <phoneticPr fontId="2"/>
  </si>
  <si>
    <t>108,9工場空調用冷水製造にフリークーリングシステムを利用し、冷凍機の運転を減らす省エネを図る</t>
    <rPh sb="5" eb="7">
      <t>コウジョウ</t>
    </rPh>
    <rPh sb="7" eb="10">
      <t>クウチョウヨウ</t>
    </rPh>
    <rPh sb="10" eb="12">
      <t>レイスイ</t>
    </rPh>
    <rPh sb="12" eb="14">
      <t>セイゾウ</t>
    </rPh>
    <rPh sb="28" eb="30">
      <t>リヨウ</t>
    </rPh>
    <rPh sb="32" eb="35">
      <t>レイトウキ</t>
    </rPh>
    <rPh sb="36" eb="38">
      <t>ウンテン</t>
    </rPh>
    <rPh sb="39" eb="40">
      <t>ヘ</t>
    </rPh>
    <rPh sb="42" eb="43">
      <t>ショウ</t>
    </rPh>
    <rPh sb="46" eb="47">
      <t>ハカ</t>
    </rPh>
    <phoneticPr fontId="60"/>
  </si>
  <si>
    <t>実施済</t>
    <rPh sb="0" eb="2">
      <t>ジッシ</t>
    </rPh>
    <rPh sb="2" eb="3">
      <t>スミ</t>
    </rPh>
    <phoneticPr fontId="60"/>
  </si>
  <si>
    <t>電算Ｃ一般照明をLED化する事で省エネを図る</t>
    <rPh sb="0" eb="2">
      <t>デンサン</t>
    </rPh>
    <rPh sb="3" eb="5">
      <t>イッパン</t>
    </rPh>
    <rPh sb="5" eb="7">
      <t>ショウメイ</t>
    </rPh>
    <rPh sb="11" eb="12">
      <t>カ</t>
    </rPh>
    <rPh sb="14" eb="15">
      <t>コト</t>
    </rPh>
    <rPh sb="16" eb="17">
      <t>ショウ</t>
    </rPh>
    <rPh sb="20" eb="21">
      <t>ハカ</t>
    </rPh>
    <phoneticPr fontId="60"/>
  </si>
  <si>
    <t>空調機劣化更新に伴い空調機を高効率化する事により消費電力を低減して省エネを図る</t>
    <rPh sb="0" eb="3">
      <t>クウチョウキ</t>
    </rPh>
    <rPh sb="3" eb="5">
      <t>レッカ</t>
    </rPh>
    <rPh sb="5" eb="7">
      <t>コウシン</t>
    </rPh>
    <rPh sb="8" eb="9">
      <t>トモナ</t>
    </rPh>
    <rPh sb="10" eb="13">
      <t>クウチョウキ</t>
    </rPh>
    <rPh sb="14" eb="15">
      <t>コウ</t>
    </rPh>
    <rPh sb="15" eb="18">
      <t>コウリツカ</t>
    </rPh>
    <rPh sb="20" eb="21">
      <t>コト</t>
    </rPh>
    <rPh sb="24" eb="26">
      <t>ショウヒ</t>
    </rPh>
    <rPh sb="26" eb="28">
      <t>デンリョク</t>
    </rPh>
    <rPh sb="29" eb="31">
      <t>テイゲン</t>
    </rPh>
    <rPh sb="33" eb="34">
      <t>ショウ</t>
    </rPh>
    <rPh sb="37" eb="38">
      <t>ハカ</t>
    </rPh>
    <phoneticPr fontId="60"/>
  </si>
  <si>
    <t>追　　加　　し　　た　　計　　画</t>
    <rPh sb="0" eb="1">
      <t>ツイ</t>
    </rPh>
    <rPh sb="3" eb="4">
      <t>カ</t>
    </rPh>
    <rPh sb="12" eb="13">
      <t>ケイ</t>
    </rPh>
    <rPh sb="15" eb="16">
      <t>ガ</t>
    </rPh>
    <phoneticPr fontId="2"/>
  </si>
  <si>
    <t>原単位目標達成のために新規立案</t>
    <phoneticPr fontId="60"/>
  </si>
  <si>
    <t>■Ⅱの「該当する工場等」の欄には、複数工場等が該当する場合はそれぞれの工場等の名称を記載し、全工場等が該当する場合は全工場等と記入すること。</t>
    <phoneticPr fontId="2"/>
  </si>
  <si>
    <t>■Ⅱの「エネルギー使用合理化期待効果」の欄には、基準年度を報告年度とし、計画完了年度における年間エネルギー消費量の削減効果を記入すること。</t>
    <phoneticPr fontId="2"/>
  </si>
  <si>
    <t>■Ⅲには、Ⅱで定量的に記載できないエネルギーの使用の合理化に向けた計画等について記入すること。また、この欄のみでは記入が困難な場合は、CSR報告書等の関係資料を添付すること。</t>
    <phoneticPr fontId="2"/>
  </si>
  <si>
    <t>■Ⅳには、Ⅱ・Ⅲについて前年度と比較して記入すること。</t>
    <phoneticPr fontId="2"/>
  </si>
  <si>
    <t>エネルギー使用量の簡易計算表</t>
    <rPh sb="5" eb="8">
      <t>シヨウリョウ</t>
    </rPh>
    <rPh sb="9" eb="11">
      <t>カンイ</t>
    </rPh>
    <rPh sb="11" eb="13">
      <t>ケイサン</t>
    </rPh>
    <rPh sb="13" eb="14">
      <t>ヒョウ</t>
    </rPh>
    <phoneticPr fontId="2"/>
  </si>
  <si>
    <t>この表を使う前に、必ず、「１．使用法」のシートをご覧下さい。使用上の注意が記載されています。</t>
    <rPh sb="2" eb="3">
      <t>ヒョウ</t>
    </rPh>
    <rPh sb="4" eb="5">
      <t>ツカ</t>
    </rPh>
    <rPh sb="6" eb="7">
      <t>マエ</t>
    </rPh>
    <rPh sb="9" eb="10">
      <t>カナラ</t>
    </rPh>
    <rPh sb="15" eb="18">
      <t>シヨウホウ</t>
    </rPh>
    <rPh sb="25" eb="26">
      <t>ラン</t>
    </rPh>
    <rPh sb="26" eb="27">
      <t>クダ</t>
    </rPh>
    <rPh sb="30" eb="33">
      <t>シヨウジョウ</t>
    </rPh>
    <rPh sb="34" eb="36">
      <t>チュウイ</t>
    </rPh>
    <rPh sb="37" eb="39">
      <t>キサイ</t>
    </rPh>
    <phoneticPr fontId="2"/>
  </si>
  <si>
    <t>使用量</t>
  </si>
  <si>
    <t>換算係数</t>
  </si>
  <si>
    <t>合計</t>
    <rPh sb="0" eb="2">
      <t>ゴウケイ</t>
    </rPh>
    <phoneticPr fontId="2"/>
  </si>
  <si>
    <t>燃料</t>
    <rPh sb="0" eb="2">
      <t>ネンリョウ</t>
    </rPh>
    <phoneticPr fontId="2"/>
  </si>
  <si>
    <t>電気</t>
    <rPh sb="0" eb="2">
      <t>デンキ</t>
    </rPh>
    <phoneticPr fontId="2"/>
  </si>
  <si>
    <t>単位</t>
  </si>
  <si>
    <r>
      <t>熱量</t>
    </r>
    <r>
      <rPr>
        <sz val="12"/>
        <rFont val="ＭＳ Ｐ明朝"/>
        <family val="1"/>
        <charset val="128"/>
      </rPr>
      <t> </t>
    </r>
    <r>
      <rPr>
        <b/>
        <sz val="12"/>
        <rFont val="ＭＳ Ｐ明朝"/>
        <family val="1"/>
        <charset val="128"/>
      </rPr>
      <t>GＪ</t>
    </r>
    <phoneticPr fontId="2"/>
  </si>
  <si>
    <t>数値</t>
  </si>
  <si>
    <t>原油換算 kl</t>
    <rPh sb="0" eb="2">
      <t>ゲンユ</t>
    </rPh>
    <rPh sb="2" eb="4">
      <t>カンサン</t>
    </rPh>
    <phoneticPr fontId="2"/>
  </si>
  <si>
    <t>万 kWh</t>
    <rPh sb="0" eb="1">
      <t>ヨロズ</t>
    </rPh>
    <phoneticPr fontId="2"/>
  </si>
  <si>
    <r>
      <t xml:space="preserve">燃 料 </t>
    </r>
    <r>
      <rPr>
        <sz val="10"/>
        <rFont val="ＤＦＰ特太ゴシック体"/>
        <family val="3"/>
        <charset val="128"/>
      </rPr>
      <t>及び</t>
    </r>
    <r>
      <rPr>
        <sz val="14"/>
        <rFont val="ＤＦＰ特太ゴシック体"/>
        <family val="3"/>
        <charset val="128"/>
      </rPr>
      <t xml:space="preserve"> 熱</t>
    </r>
    <rPh sb="4" eb="5">
      <t>オヨ</t>
    </rPh>
    <rPh sb="7" eb="8">
      <t>ネツ</t>
    </rPh>
    <phoneticPr fontId="2"/>
  </si>
  <si>
    <t>原油</t>
    <phoneticPr fontId="2"/>
  </si>
  <si>
    <r>
      <t>GＪ/</t>
    </r>
    <r>
      <rPr>
        <b/>
        <i/>
        <sz val="12"/>
        <rFont val="ＭＳ Ｐ明朝"/>
        <family val="1"/>
        <charset val="128"/>
      </rPr>
      <t>ｋ</t>
    </r>
    <r>
      <rPr>
        <i/>
        <sz val="12"/>
        <rFont val="ＭＳ Ｐ明朝"/>
        <family val="1"/>
        <charset val="128"/>
      </rPr>
      <t>ｌ</t>
    </r>
  </si>
  <si>
    <t>原油のうちコンデンセート（ＮＧＬ）</t>
    <rPh sb="0" eb="2">
      <t>ゲンユ</t>
    </rPh>
    <phoneticPr fontId="2"/>
  </si>
  <si>
    <t>揮発油（ガソリン）</t>
    <phoneticPr fontId="2"/>
  </si>
  <si>
    <r>
      <t>GＪ/</t>
    </r>
    <r>
      <rPr>
        <b/>
        <i/>
        <sz val="12"/>
        <rFont val="ＭＳ Ｐ明朝"/>
        <family val="1"/>
        <charset val="128"/>
      </rPr>
      <t>ｋｌ</t>
    </r>
  </si>
  <si>
    <t>ナフサ</t>
  </si>
  <si>
    <t>灯油量値（kl）</t>
    <rPh sb="0" eb="2">
      <t>トウユ</t>
    </rPh>
    <rPh sb="2" eb="3">
      <t>リョウ</t>
    </rPh>
    <rPh sb="3" eb="4">
      <t>チ</t>
    </rPh>
    <phoneticPr fontId="2"/>
  </si>
  <si>
    <t>灯油</t>
  </si>
  <si>
    <t>蒸気の換算【重油】</t>
    <rPh sb="0" eb="2">
      <t>ジョウキ</t>
    </rPh>
    <rPh sb="3" eb="5">
      <t>カンサン</t>
    </rPh>
    <rPh sb="6" eb="8">
      <t>ジュウユ</t>
    </rPh>
    <phoneticPr fontId="2"/>
  </si>
  <si>
    <t>←この値を灯油使用量へ</t>
    <rPh sb="3" eb="4">
      <t>アタイ</t>
    </rPh>
    <rPh sb="5" eb="7">
      <t>トウユ</t>
    </rPh>
    <rPh sb="7" eb="10">
      <t>シヨウリョウ</t>
    </rPh>
    <phoneticPr fontId="2"/>
  </si>
  <si>
    <t>軽油</t>
  </si>
  <si>
    <t>蒸気量（t）入力</t>
    <rPh sb="0" eb="2">
      <t>ジョウキ</t>
    </rPh>
    <rPh sb="2" eb="3">
      <t>リョウ</t>
    </rPh>
    <rPh sb="6" eb="8">
      <t>ニュウリョク</t>
    </rPh>
    <phoneticPr fontId="2"/>
  </si>
  <si>
    <t>重油量値（kl）</t>
    <rPh sb="0" eb="2">
      <t>ジュウユ</t>
    </rPh>
    <rPh sb="2" eb="3">
      <t>リョウ</t>
    </rPh>
    <rPh sb="3" eb="4">
      <t>チ</t>
    </rPh>
    <phoneticPr fontId="2"/>
  </si>
  <si>
    <t>Ａ重油</t>
  </si>
  <si>
    <t>←この値を重油使用量へ</t>
    <rPh sb="3" eb="4">
      <t>アタイ</t>
    </rPh>
    <rPh sb="5" eb="7">
      <t>ジュウユ</t>
    </rPh>
    <rPh sb="7" eb="10">
      <t>シヨウリョウ</t>
    </rPh>
    <phoneticPr fontId="2"/>
  </si>
  <si>
    <t>Ｂ・Ｃ重油</t>
  </si>
  <si>
    <t>都市ガス（千㎥）</t>
    <rPh sb="0" eb="2">
      <t>トシ</t>
    </rPh>
    <rPh sb="5" eb="6">
      <t>セン</t>
    </rPh>
    <phoneticPr fontId="2"/>
  </si>
  <si>
    <t>石油アスファルト</t>
  </si>
  <si>
    <r>
      <t>GＪ/</t>
    </r>
    <r>
      <rPr>
        <b/>
        <i/>
        <sz val="12"/>
        <rFont val="ＭＳ Ｐ明朝"/>
        <family val="1"/>
        <charset val="128"/>
      </rPr>
      <t>ｔ</t>
    </r>
  </si>
  <si>
    <t>←この値を都市ガス使用量へ</t>
    <rPh sb="3" eb="4">
      <t>アタイ</t>
    </rPh>
    <rPh sb="5" eb="7">
      <t>トシ</t>
    </rPh>
    <rPh sb="9" eb="12">
      <t>シヨウリョウ</t>
    </rPh>
    <phoneticPr fontId="2"/>
  </si>
  <si>
    <t>石油コークス</t>
  </si>
  <si>
    <t>石油ガス</t>
  </si>
  <si>
    <t>液化石油ガス(ＬＰＧ)</t>
  </si>
  <si>
    <t>石油系炭化水素ガス</t>
  </si>
  <si>
    <r>
      <t>千ｍ</t>
    </r>
    <r>
      <rPr>
        <b/>
        <sz val="8"/>
        <rFont val="ＭＳ Ｐ明朝"/>
        <family val="1"/>
        <charset val="128"/>
      </rPr>
      <t>３</t>
    </r>
  </si>
  <si>
    <r>
      <t>GＪ/千ｍ</t>
    </r>
    <r>
      <rPr>
        <b/>
        <i/>
        <sz val="8"/>
        <rFont val="ＭＳ Ｐ明朝"/>
        <family val="1"/>
        <charset val="128"/>
      </rPr>
      <t>３</t>
    </r>
    <phoneticPr fontId="2"/>
  </si>
  <si>
    <t>可燃性
天然ガス</t>
    <phoneticPr fontId="2"/>
  </si>
  <si>
    <t>液化天然ガス(ＬＮＧ)</t>
  </si>
  <si>
    <t>その他可燃性天然ガス</t>
  </si>
  <si>
    <r>
      <t>GＪ/千ｍ</t>
    </r>
    <r>
      <rPr>
        <b/>
        <i/>
        <sz val="8"/>
        <rFont val="ＭＳ Ｐ明朝"/>
        <family val="1"/>
        <charset val="128"/>
      </rPr>
      <t>３</t>
    </r>
  </si>
  <si>
    <t>石炭</t>
  </si>
  <si>
    <t>原料炭</t>
  </si>
  <si>
    <t>一般炭</t>
  </si>
  <si>
    <t>無煙炭</t>
  </si>
  <si>
    <t>石炭コークス</t>
  </si>
  <si>
    <t>コールタール</t>
  </si>
  <si>
    <t>コークス炉ガス</t>
  </si>
  <si>
    <t>高炉ガス</t>
  </si>
  <si>
    <t>都市ガスの換算</t>
    <rPh sb="0" eb="2">
      <t>トシ</t>
    </rPh>
    <rPh sb="5" eb="7">
      <t>カンサン</t>
    </rPh>
    <phoneticPr fontId="2"/>
  </si>
  <si>
    <t>転炉ガス</t>
  </si>
  <si>
    <t>使用量（千Nｍ3）入力</t>
    <rPh sb="0" eb="3">
      <t>シヨウリョウ</t>
    </rPh>
    <rPh sb="4" eb="5">
      <t>セン</t>
    </rPh>
    <rPh sb="9" eb="11">
      <t>ニュウリョク</t>
    </rPh>
    <phoneticPr fontId="2"/>
  </si>
  <si>
    <t>換算値（千ｍ3）</t>
    <rPh sb="0" eb="2">
      <t>カンサン</t>
    </rPh>
    <rPh sb="2" eb="3">
      <t>チ</t>
    </rPh>
    <rPh sb="4" eb="5">
      <t>セン</t>
    </rPh>
    <phoneticPr fontId="2"/>
  </si>
  <si>
    <t>その他の
燃料</t>
    <rPh sb="5" eb="7">
      <t>ネンリョウ</t>
    </rPh>
    <phoneticPr fontId="2"/>
  </si>
  <si>
    <t>都市ガス　１３Ａ</t>
    <phoneticPr fontId="2"/>
  </si>
  <si>
    <t>←この値を使用量へ</t>
    <rPh sb="3" eb="4">
      <t>アタイ</t>
    </rPh>
    <rPh sb="5" eb="8">
      <t>シヨウリョウ</t>
    </rPh>
    <phoneticPr fontId="2"/>
  </si>
  <si>
    <t>*</t>
    <phoneticPr fontId="2"/>
  </si>
  <si>
    <t>GJ/*</t>
    <phoneticPr fontId="2"/>
  </si>
  <si>
    <t>**</t>
    <phoneticPr fontId="2"/>
  </si>
  <si>
    <t>GJ/**</t>
    <phoneticPr fontId="2"/>
  </si>
  <si>
    <t>産業用蒸気</t>
    <rPh sb="0" eb="3">
      <t>サンギョウヨウ</t>
    </rPh>
    <phoneticPr fontId="2"/>
  </si>
  <si>
    <t>GＪ</t>
  </si>
  <si>
    <t>(換算係数）</t>
    <rPh sb="1" eb="3">
      <t>カンサン</t>
    </rPh>
    <rPh sb="3" eb="5">
      <t>ケイスウ</t>
    </rPh>
    <phoneticPr fontId="2"/>
  </si>
  <si>
    <t>工水の換算【電気】</t>
    <rPh sb="0" eb="2">
      <t>コウスイ</t>
    </rPh>
    <rPh sb="3" eb="5">
      <t>カンサン</t>
    </rPh>
    <rPh sb="6" eb="8">
      <t>デンキ</t>
    </rPh>
    <phoneticPr fontId="2"/>
  </si>
  <si>
    <t>循環水の換算【電気】</t>
    <rPh sb="0" eb="2">
      <t>ジュンカン</t>
    </rPh>
    <rPh sb="2" eb="3">
      <t>スイ</t>
    </rPh>
    <rPh sb="4" eb="6">
      <t>カンサン</t>
    </rPh>
    <rPh sb="7" eb="9">
      <t>デンキ</t>
    </rPh>
    <phoneticPr fontId="2"/>
  </si>
  <si>
    <t>水量値（千m3）入力</t>
    <rPh sb="0" eb="2">
      <t>スイリョウ</t>
    </rPh>
    <rPh sb="2" eb="3">
      <t>チ</t>
    </rPh>
    <rPh sb="4" eb="5">
      <t>セン</t>
    </rPh>
    <rPh sb="8" eb="10">
      <t>ニュウリョク</t>
    </rPh>
    <phoneticPr fontId="2"/>
  </si>
  <si>
    <t>電力量値（MWh）</t>
    <rPh sb="0" eb="2">
      <t>デンリョク</t>
    </rPh>
    <rPh sb="2" eb="3">
      <t>リョウ</t>
    </rPh>
    <rPh sb="3" eb="4">
      <t>チ</t>
    </rPh>
    <phoneticPr fontId="2"/>
  </si>
  <si>
    <t>温水</t>
  </si>
  <si>
    <t>冷水</t>
    <phoneticPr fontId="2"/>
  </si>
  <si>
    <t>エアの換算【電気】</t>
    <rPh sb="3" eb="5">
      <t>カンサン</t>
    </rPh>
    <rPh sb="6" eb="8">
      <t>デンキ</t>
    </rPh>
    <phoneticPr fontId="2"/>
  </si>
  <si>
    <t>エア量（千Nm3）入力</t>
    <rPh sb="2" eb="3">
      <t>リョウ</t>
    </rPh>
    <rPh sb="4" eb="5">
      <t>セン</t>
    </rPh>
    <rPh sb="9" eb="11">
      <t>ニュウリョク</t>
    </rPh>
    <phoneticPr fontId="2"/>
  </si>
  <si>
    <r>
      <t>←9</t>
    </r>
    <r>
      <rPr>
        <sz val="11"/>
        <color theme="1"/>
        <rFont val="ＭＳ Ｐゴシック"/>
        <family val="3"/>
        <charset val="128"/>
        <scheme val="minor"/>
      </rPr>
      <t>.35m3/kwhで計算</t>
    </r>
    <rPh sb="12" eb="14">
      <t>ケイサン</t>
    </rPh>
    <phoneticPr fontId="2"/>
  </si>
  <si>
    <t>小計①</t>
    <rPh sb="0" eb="2">
      <t>ショウケイ</t>
    </rPh>
    <phoneticPr fontId="2"/>
  </si>
  <si>
    <t>電気</t>
    <phoneticPr fontId="2"/>
  </si>
  <si>
    <t>一般電気事業者</t>
  </si>
  <si>
    <t>昼間買電</t>
  </si>
  <si>
    <t>千ｋWh</t>
  </si>
  <si>
    <t>GJ/千ｋWh</t>
    <rPh sb="3" eb="4">
      <t>セン</t>
    </rPh>
    <phoneticPr fontId="2"/>
  </si>
  <si>
    <t>一般電力量（MWh）入力</t>
    <rPh sb="0" eb="2">
      <t>イッパン</t>
    </rPh>
    <rPh sb="2" eb="4">
      <t>デンリョク</t>
    </rPh>
    <rPh sb="4" eb="5">
      <t>リョウ</t>
    </rPh>
    <rPh sb="10" eb="12">
      <t>ニュウリョク</t>
    </rPh>
    <phoneticPr fontId="2"/>
  </si>
  <si>
    <t>総電力量(Mwh)</t>
    <rPh sb="0" eb="1">
      <t>ソウ</t>
    </rPh>
    <rPh sb="1" eb="3">
      <t>デンリョク</t>
    </rPh>
    <rPh sb="3" eb="4">
      <t>リョウ</t>
    </rPh>
    <phoneticPr fontId="2"/>
  </si>
  <si>
    <t>夜間買電</t>
    <rPh sb="2" eb="3">
      <t>カ</t>
    </rPh>
    <phoneticPr fontId="2"/>
  </si>
  <si>
    <t>その他</t>
  </si>
  <si>
    <t>上記以外の買電</t>
  </si>
  <si>
    <t>昼間・夜間の区別が出来ない場合は昼間で計算</t>
    <rPh sb="0" eb="2">
      <t>ヒルマ</t>
    </rPh>
    <rPh sb="3" eb="5">
      <t>ヤカン</t>
    </rPh>
    <rPh sb="6" eb="8">
      <t>クベツ</t>
    </rPh>
    <rPh sb="9" eb="11">
      <t>デキ</t>
    </rPh>
    <rPh sb="13" eb="15">
      <t>バアイ</t>
    </rPh>
    <rPh sb="16" eb="18">
      <t>ヒルマ</t>
    </rPh>
    <rPh sb="19" eb="21">
      <t>ケイサン</t>
    </rPh>
    <phoneticPr fontId="2"/>
  </si>
  <si>
    <t>自家発電</t>
    <phoneticPr fontId="2"/>
  </si>
  <si>
    <t>（     　　   　　　　 ）</t>
    <phoneticPr fontId="2"/>
  </si>
  <si>
    <t xml:space="preserve">   </t>
    <phoneticPr fontId="2"/>
  </si>
  <si>
    <t>小計②</t>
    <rPh sb="0" eb="2">
      <t>ショウケイ</t>
    </rPh>
    <phoneticPr fontId="2"/>
  </si>
  <si>
    <r>
      <t>合   計</t>
    </r>
    <r>
      <rPr>
        <sz val="12"/>
        <rFont val="ＭＳ Ｐゴシック"/>
        <family val="3"/>
        <charset val="128"/>
      </rPr>
      <t xml:space="preserve">  </t>
    </r>
    <r>
      <rPr>
        <b/>
        <sz val="11"/>
        <rFont val="ＭＳ Ｐ明朝"/>
        <family val="1"/>
        <charset val="128"/>
      </rPr>
      <t>GＪ</t>
    </r>
    <r>
      <rPr>
        <b/>
        <sz val="9"/>
        <rFont val="ＭＳ Ｐゴシック"/>
        <family val="3"/>
        <charset val="128"/>
      </rPr>
      <t>　</t>
    </r>
    <r>
      <rPr>
        <b/>
        <sz val="12"/>
        <rFont val="ＭＳ Ｐゴシック"/>
        <family val="3"/>
        <charset val="128"/>
      </rPr>
      <t>（③＝</t>
    </r>
    <r>
      <rPr>
        <b/>
        <sz val="12"/>
        <rFont val="ＭＳ Ｐ明朝"/>
        <family val="1"/>
        <charset val="128"/>
      </rPr>
      <t>①</t>
    </r>
    <r>
      <rPr>
        <b/>
        <sz val="12"/>
        <rFont val="ＭＳ Ｐゴシック"/>
        <family val="3"/>
        <charset val="128"/>
      </rPr>
      <t>+②）</t>
    </r>
    <phoneticPr fontId="2"/>
  </si>
  <si>
    <t xml:space="preserve">原油換算  ｋｌ </t>
    <phoneticPr fontId="2"/>
  </si>
  <si>
    <t>kl/GJ</t>
    <phoneticPr fontId="2"/>
  </si>
  <si>
    <t>第一種エネルギー管理指定工場</t>
    <rPh sb="0" eb="1">
      <t>ダイ</t>
    </rPh>
    <rPh sb="1" eb="3">
      <t>イッシュ</t>
    </rPh>
    <rPh sb="8" eb="10">
      <t>カンリ</t>
    </rPh>
    <rPh sb="10" eb="12">
      <t>シテイ</t>
    </rPh>
    <rPh sb="12" eb="14">
      <t>コウジョウ</t>
    </rPh>
    <phoneticPr fontId="2"/>
  </si>
  <si>
    <t>3,000　kl 以上</t>
    <rPh sb="9" eb="11">
      <t>イジョウ</t>
    </rPh>
    <phoneticPr fontId="2"/>
  </si>
  <si>
    <t>判定</t>
    <rPh sb="0" eb="2">
      <t>ハンテイ</t>
    </rPh>
    <phoneticPr fontId="2"/>
  </si>
  <si>
    <t>第二種エネルギー管理指定工場</t>
    <rPh sb="0" eb="1">
      <t>ダイ</t>
    </rPh>
    <rPh sb="1" eb="3">
      <t>ニシュ</t>
    </rPh>
    <rPh sb="8" eb="10">
      <t>カンリ</t>
    </rPh>
    <rPh sb="10" eb="12">
      <t>シテイ</t>
    </rPh>
    <rPh sb="12" eb="14">
      <t>コウジョウ</t>
    </rPh>
    <phoneticPr fontId="2"/>
  </si>
  <si>
    <t>1,500～3,000　ｋｌ</t>
    <phoneticPr fontId="2"/>
  </si>
  <si>
    <t>届出様式</t>
    <rPh sb="0" eb="1">
      <t>トドケ</t>
    </rPh>
    <rPh sb="1" eb="2">
      <t>デ</t>
    </rPh>
    <rPh sb="2" eb="4">
      <t>ヨウシキ</t>
    </rPh>
    <phoneticPr fontId="2"/>
  </si>
  <si>
    <t>指定なし</t>
    <rPh sb="0" eb="2">
      <t>シテイ</t>
    </rPh>
    <phoneticPr fontId="2"/>
  </si>
  <si>
    <t>1,500　kl未満</t>
    <rPh sb="8" eb="10">
      <t>ミマン</t>
    </rPh>
    <phoneticPr fontId="2"/>
  </si>
  <si>
    <t>報告書作成要領</t>
    <rPh sb="5" eb="7">
      <t>ヨウリョウ</t>
    </rPh>
    <phoneticPr fontId="2"/>
  </si>
  <si>
    <t xml:space="preserve">      下記に沿って作成いただきますよう、宜しくお願いいたします。</t>
    <rPh sb="6" eb="8">
      <t>カキ</t>
    </rPh>
    <rPh sb="9" eb="10">
      <t>ソ</t>
    </rPh>
    <rPh sb="12" eb="14">
      <t>サクセイ</t>
    </rPh>
    <rPh sb="23" eb="24">
      <t>ヨロ</t>
    </rPh>
    <rPh sb="27" eb="28">
      <t>ネガ</t>
    </rPh>
    <phoneticPr fontId="2"/>
  </si>
  <si>
    <r>
      <t>【修正・追加部分は、</t>
    </r>
    <r>
      <rPr>
        <b/>
        <sz val="11"/>
        <color rgb="FFFF0000"/>
        <rFont val="ＭＳ ゴシック"/>
        <family val="3"/>
        <charset val="128"/>
      </rPr>
      <t>赤字</t>
    </r>
    <r>
      <rPr>
        <b/>
        <sz val="11"/>
        <rFont val="ＭＳ ゴシック"/>
        <family val="3"/>
        <charset val="128"/>
      </rPr>
      <t>として下さい】</t>
    </r>
    <rPh sb="1" eb="3">
      <t>シュウセイ</t>
    </rPh>
    <rPh sb="4" eb="6">
      <t>ツイカ</t>
    </rPh>
    <rPh sb="6" eb="8">
      <t>ブブン</t>
    </rPh>
    <rPh sb="10" eb="12">
      <t>アカジ</t>
    </rPh>
    <rPh sb="15" eb="16">
      <t>クダ</t>
    </rPh>
    <phoneticPr fontId="2"/>
  </si>
  <si>
    <t>１．記入用紙および配置先</t>
    <rPh sb="9" eb="11">
      <t>ハイチ</t>
    </rPh>
    <rPh sb="11" eb="12">
      <t>サキ</t>
    </rPh>
    <phoneticPr fontId="2"/>
  </si>
  <si>
    <t>　①記入用紙　 ・定期報告書</t>
    <rPh sb="2" eb="4">
      <t>キニュウ</t>
    </rPh>
    <rPh sb="4" eb="6">
      <t>ヨウシ</t>
    </rPh>
    <phoneticPr fontId="2"/>
  </si>
  <si>
    <t xml:space="preserve">               ・中長期計画書</t>
    <phoneticPr fontId="2"/>
  </si>
  <si>
    <t>　②配置先：\\10.6.2.11\cm36\constcom\01.workcom\08.　環境・エネルギー\03.社外\02定期報告書\19年度分\01.定期報告書</t>
    <rPh sb="2" eb="4">
      <t>ハイチ</t>
    </rPh>
    <rPh sb="4" eb="5">
      <t>サキ</t>
    </rPh>
    <phoneticPr fontId="2"/>
  </si>
  <si>
    <t>２．記入個所と作成分担表</t>
    <rPh sb="7" eb="9">
      <t>サクセイ</t>
    </rPh>
    <rPh sb="9" eb="11">
      <t>ブンタン</t>
    </rPh>
    <rPh sb="11" eb="12">
      <t>ヒョウ</t>
    </rPh>
    <phoneticPr fontId="2"/>
  </si>
  <si>
    <t>　①定期報告書</t>
    <rPh sb="2" eb="4">
      <t>テイキ</t>
    </rPh>
    <rPh sb="4" eb="7">
      <t>ホウコクショ</t>
    </rPh>
    <phoneticPr fontId="2"/>
  </si>
  <si>
    <t>記入用紙および記入内容</t>
  </si>
  <si>
    <t>作成担当</t>
    <rPh sb="0" eb="2">
      <t>サクセイ</t>
    </rPh>
    <phoneticPr fontId="2"/>
  </si>
  <si>
    <t>注意点</t>
    <rPh sb="0" eb="2">
      <t>チュウイ</t>
    </rPh>
    <rPh sb="2" eb="3">
      <t>テン</t>
    </rPh>
    <phoneticPr fontId="2"/>
  </si>
  <si>
    <t>指定-第１表 エネルギー管理指定工場等の名称等</t>
    <rPh sb="0" eb="2">
      <t>シテイ</t>
    </rPh>
    <rPh sb="12" eb="14">
      <t>カンリ</t>
    </rPh>
    <rPh sb="14" eb="16">
      <t>シテイ</t>
    </rPh>
    <rPh sb="16" eb="19">
      <t>コウジョウナド</t>
    </rPh>
    <rPh sb="20" eb="23">
      <t>メイショウナド</t>
    </rPh>
    <phoneticPr fontId="2"/>
  </si>
  <si>
    <t>　GFM1係</t>
  </si>
  <si>
    <t>指定-第１表 エネルギー管理者の職名等</t>
    <rPh sb="0" eb="2">
      <t>シテイ</t>
    </rPh>
    <rPh sb="12" eb="15">
      <t>カンリシャ</t>
    </rPh>
    <rPh sb="16" eb="18">
      <t>ショクメイ</t>
    </rPh>
    <rPh sb="18" eb="19">
      <t>ナド</t>
    </rPh>
    <phoneticPr fontId="2"/>
  </si>
  <si>
    <t>エネルギー管理士</t>
    <rPh sb="5" eb="8">
      <t>カンリシ</t>
    </rPh>
    <phoneticPr fontId="2"/>
  </si>
  <si>
    <t>職名は施設部となります。
免状番号などを確認下さい。</t>
    <rPh sb="13" eb="15">
      <t>メンジョウ</t>
    </rPh>
    <rPh sb="15" eb="17">
      <t>バンゴウ</t>
    </rPh>
    <rPh sb="20" eb="22">
      <t>カクニン</t>
    </rPh>
    <rPh sb="22" eb="23">
      <t>クダ</t>
    </rPh>
    <phoneticPr fontId="2"/>
  </si>
  <si>
    <t>指定-第２表 エネルギーの使用量及び
　　　　　　販売副生エネルギー等の量</t>
    <rPh sb="0" eb="2">
      <t>シテイ</t>
    </rPh>
    <rPh sb="13" eb="16">
      <t>シヨウリョウ</t>
    </rPh>
    <rPh sb="16" eb="17">
      <t>オヨ</t>
    </rPh>
    <rPh sb="25" eb="27">
      <t>ハンバイ</t>
    </rPh>
    <rPh sb="27" eb="29">
      <t>フクセイ</t>
    </rPh>
    <rPh sb="34" eb="35">
      <t>トウ</t>
    </rPh>
    <rPh sb="36" eb="37">
      <t>リョウ</t>
    </rPh>
    <phoneticPr fontId="2"/>
  </si>
  <si>
    <t>GFM1係</t>
  </si>
  <si>
    <t>指定-第３表 エネルギー管理指定工場の
　　　　　　使用合理化設備の概要等</t>
    <rPh sb="0" eb="2">
      <t>シテイ</t>
    </rPh>
    <rPh sb="12" eb="14">
      <t>カンリ</t>
    </rPh>
    <rPh sb="14" eb="16">
      <t>シテイ</t>
    </rPh>
    <rPh sb="16" eb="18">
      <t>コウジョウ</t>
    </rPh>
    <rPh sb="26" eb="28">
      <t>シヨウ</t>
    </rPh>
    <rPh sb="28" eb="31">
      <t>ゴウリカ</t>
    </rPh>
    <rPh sb="31" eb="33">
      <t>セツビ</t>
    </rPh>
    <rPh sb="34" eb="37">
      <t>ガイヨウナド</t>
    </rPh>
    <phoneticPr fontId="2"/>
  </si>
  <si>
    <t>昨年度提出したデータです。事業部所有を含め設備の増減及び稼動状況を確認し、変更があれば赤字にて修正下さい。
尚、撤去した場合は、削除せず撤去年度を記入下さい。</t>
    <rPh sb="0" eb="3">
      <t>サクネンド</t>
    </rPh>
    <rPh sb="3" eb="5">
      <t>テイシュツ</t>
    </rPh>
    <rPh sb="13" eb="15">
      <t>ジギョウ</t>
    </rPh>
    <rPh sb="15" eb="16">
      <t>ブ</t>
    </rPh>
    <rPh sb="16" eb="18">
      <t>ショユウ</t>
    </rPh>
    <rPh sb="19" eb="20">
      <t>フク</t>
    </rPh>
    <rPh sb="21" eb="23">
      <t>セツビ</t>
    </rPh>
    <rPh sb="24" eb="26">
      <t>ゾウゲン</t>
    </rPh>
    <rPh sb="26" eb="27">
      <t>オヨ</t>
    </rPh>
    <rPh sb="28" eb="30">
      <t>カドウ</t>
    </rPh>
    <rPh sb="30" eb="32">
      <t>ジョウキョウ</t>
    </rPh>
    <rPh sb="33" eb="35">
      <t>カクニン</t>
    </rPh>
    <rPh sb="37" eb="39">
      <t>ヘンコウ</t>
    </rPh>
    <rPh sb="43" eb="45">
      <t>アカジ</t>
    </rPh>
    <rPh sb="47" eb="49">
      <t>シュウセイ</t>
    </rPh>
    <rPh sb="49" eb="50">
      <t>クダ</t>
    </rPh>
    <rPh sb="54" eb="55">
      <t>ナオ</t>
    </rPh>
    <rPh sb="56" eb="58">
      <t>テッキョ</t>
    </rPh>
    <rPh sb="60" eb="62">
      <t>バアイ</t>
    </rPh>
    <rPh sb="64" eb="66">
      <t>サクジョ</t>
    </rPh>
    <rPh sb="68" eb="70">
      <t>テッキョ</t>
    </rPh>
    <rPh sb="70" eb="72">
      <t>ネンド</t>
    </rPh>
    <rPh sb="73" eb="75">
      <t>キニュウ</t>
    </rPh>
    <rPh sb="75" eb="76">
      <t>クダ</t>
    </rPh>
    <phoneticPr fontId="2"/>
  </si>
  <si>
    <t>指定-第４表　エネルギーの使用量と密接な
　　　　　　 関係をもつ値</t>
    <rPh sb="0" eb="2">
      <t>シテイ</t>
    </rPh>
    <rPh sb="15" eb="16">
      <t>リョウ</t>
    </rPh>
    <rPh sb="17" eb="19">
      <t>ミッセツ</t>
    </rPh>
    <rPh sb="28" eb="30">
      <t>カンケイ</t>
    </rPh>
    <rPh sb="33" eb="34">
      <t>アタイ</t>
    </rPh>
    <phoneticPr fontId="2"/>
  </si>
  <si>
    <t>指定-第５表　エネルギーの使用に係る原単位
             電気需要平準化原単位</t>
    <rPh sb="0" eb="2">
      <t>シテイ</t>
    </rPh>
    <rPh sb="16" eb="17">
      <t>カカ</t>
    </rPh>
    <rPh sb="18" eb="21">
      <t>ゲンタンイ</t>
    </rPh>
    <rPh sb="35" eb="37">
      <t>デンキ</t>
    </rPh>
    <rPh sb="37" eb="39">
      <t>ジュヨウ</t>
    </rPh>
    <rPh sb="39" eb="42">
      <t>ヘイジュンカ</t>
    </rPh>
    <rPh sb="42" eb="43">
      <t>ゲン</t>
    </rPh>
    <rPh sb="43" eb="45">
      <t>タンイ</t>
    </rPh>
    <phoneticPr fontId="2"/>
  </si>
  <si>
    <t>指定-第６表 過去５年間のエネルギーの使用に
　　　　　　係る原単位の変化状況</t>
    <rPh sb="0" eb="2">
      <t>シテイ</t>
    </rPh>
    <rPh sb="7" eb="9">
      <t>カコ</t>
    </rPh>
    <rPh sb="10" eb="12">
      <t>ネンカン</t>
    </rPh>
    <rPh sb="19" eb="21">
      <t>シヨウ</t>
    </rPh>
    <rPh sb="29" eb="30">
      <t>カカ</t>
    </rPh>
    <rPh sb="31" eb="34">
      <t>ゲンタンイ</t>
    </rPh>
    <rPh sb="35" eb="37">
      <t>ヘンカ</t>
    </rPh>
    <rPh sb="37" eb="39">
      <t>ジョウキョウ</t>
    </rPh>
    <phoneticPr fontId="2"/>
  </si>
  <si>
    <t>指定-第７表 過去５年間のエネルギーの使用に係る原単位が年平均１％以上改善できなかった場合（イ）又はエネルギーの使用に係る原単位が前年度に比べ改善できなかった場合（ロ）の理由</t>
    <rPh sb="0" eb="2">
      <t>シテイ</t>
    </rPh>
    <rPh sb="7" eb="9">
      <t>カコ</t>
    </rPh>
    <rPh sb="10" eb="12">
      <t>ネンカン</t>
    </rPh>
    <rPh sb="19" eb="21">
      <t>シヨウ</t>
    </rPh>
    <rPh sb="22" eb="23">
      <t>カカ</t>
    </rPh>
    <rPh sb="24" eb="27">
      <t>ゲンタンイ</t>
    </rPh>
    <rPh sb="28" eb="31">
      <t>ネンヘイキン</t>
    </rPh>
    <rPh sb="33" eb="35">
      <t>イジョウ</t>
    </rPh>
    <rPh sb="35" eb="37">
      <t>カイゼン</t>
    </rPh>
    <rPh sb="43" eb="45">
      <t>バアイ</t>
    </rPh>
    <rPh sb="48" eb="49">
      <t>マタ</t>
    </rPh>
    <rPh sb="56" eb="58">
      <t>シヨウ</t>
    </rPh>
    <rPh sb="59" eb="60">
      <t>カカ</t>
    </rPh>
    <rPh sb="61" eb="64">
      <t>ゲンタンイ</t>
    </rPh>
    <rPh sb="65" eb="68">
      <t>ゼンネンド</t>
    </rPh>
    <rPh sb="69" eb="70">
      <t>クラ</t>
    </rPh>
    <rPh sb="71" eb="73">
      <t>カイゼン</t>
    </rPh>
    <rPh sb="79" eb="81">
      <t>バアイ</t>
    </rPh>
    <rPh sb="85" eb="87">
      <t>リユウ</t>
    </rPh>
    <phoneticPr fontId="2"/>
  </si>
  <si>
    <t>GFM1係</t>
    <phoneticPr fontId="2"/>
  </si>
  <si>
    <t>指定－第８表 エネルギーの使用の合理化に関する判断の基準の遵守状況</t>
    <rPh sb="0" eb="2">
      <t>シテイ</t>
    </rPh>
    <phoneticPr fontId="2"/>
  </si>
  <si>
    <t xml:space="preserve">エネルギー管理士
</t>
    <rPh sb="5" eb="8">
      <t>カンリシ</t>
    </rPh>
    <phoneticPr fontId="2"/>
  </si>
  <si>
    <t>前年度の状況です、各項目について再確認願います。また、該当しない設備は斜線を引いて下さい。</t>
    <rPh sb="0" eb="3">
      <t>ゼンネンド</t>
    </rPh>
    <rPh sb="4" eb="6">
      <t>ジョウキョウ</t>
    </rPh>
    <rPh sb="9" eb="10">
      <t>カク</t>
    </rPh>
    <rPh sb="10" eb="12">
      <t>コウモク</t>
    </rPh>
    <rPh sb="16" eb="17">
      <t>サイ</t>
    </rPh>
    <rPh sb="17" eb="19">
      <t>カクニン</t>
    </rPh>
    <rPh sb="19" eb="20">
      <t>ネガ</t>
    </rPh>
    <rPh sb="27" eb="29">
      <t>ガイトウ</t>
    </rPh>
    <rPh sb="32" eb="34">
      <t>セツビ</t>
    </rPh>
    <rPh sb="35" eb="37">
      <t>シャセン</t>
    </rPh>
    <rPh sb="38" eb="39">
      <t>ヒ</t>
    </rPh>
    <rPh sb="41" eb="42">
      <t>クダ</t>
    </rPh>
    <phoneticPr fontId="2"/>
  </si>
  <si>
    <t>指定－第９表　その他実施した措置</t>
    <rPh sb="9" eb="10">
      <t>タ</t>
    </rPh>
    <rPh sb="10" eb="12">
      <t>ジッシ</t>
    </rPh>
    <rPh sb="14" eb="16">
      <t>ソチ</t>
    </rPh>
    <phoneticPr fontId="2"/>
  </si>
  <si>
    <t>エネルギー管理士
GFM1係</t>
    <rPh sb="5" eb="8">
      <t>カンリシ</t>
    </rPh>
    <phoneticPr fontId="2"/>
  </si>
  <si>
    <t>拠点で実施している以下項目を入力願います。
２．電気需要平準化に資する措置
※１．は除く</t>
    <rPh sb="0" eb="2">
      <t>キョテン</t>
    </rPh>
    <rPh sb="3" eb="5">
      <t>ジッシ</t>
    </rPh>
    <rPh sb="9" eb="11">
      <t>イカ</t>
    </rPh>
    <rPh sb="11" eb="13">
      <t>コウモク</t>
    </rPh>
    <rPh sb="14" eb="16">
      <t>ニュウリョク</t>
    </rPh>
    <rPh sb="16" eb="17">
      <t>ネガ</t>
    </rPh>
    <rPh sb="24" eb="26">
      <t>デンキ</t>
    </rPh>
    <rPh sb="26" eb="28">
      <t>ジュヨウ</t>
    </rPh>
    <rPh sb="28" eb="31">
      <t>ヘイジュンカ</t>
    </rPh>
    <rPh sb="32" eb="33">
      <t>シ</t>
    </rPh>
    <rPh sb="35" eb="37">
      <t>ソチ</t>
    </rPh>
    <rPh sb="42" eb="43">
      <t>ノゾ</t>
    </rPh>
    <phoneticPr fontId="2"/>
  </si>
  <si>
    <t>指定－第１０表　エネルギー管理指定工場等におけるエネルギーの使用に伴って発生する二酸化炭素の温室効果ガス算定排出量</t>
    <rPh sb="0" eb="2">
      <t>シテイ</t>
    </rPh>
    <rPh sb="13" eb="15">
      <t>カンリ</t>
    </rPh>
    <rPh sb="15" eb="17">
      <t>シテイ</t>
    </rPh>
    <rPh sb="17" eb="19">
      <t>コウジョウ</t>
    </rPh>
    <rPh sb="19" eb="20">
      <t>ナド</t>
    </rPh>
    <rPh sb="30" eb="32">
      <t>シヨウ</t>
    </rPh>
    <rPh sb="33" eb="34">
      <t>トモナ</t>
    </rPh>
    <rPh sb="36" eb="38">
      <t>ハッセイ</t>
    </rPh>
    <rPh sb="40" eb="43">
      <t>ニサンカ</t>
    </rPh>
    <rPh sb="43" eb="45">
      <t>タンソ</t>
    </rPh>
    <rPh sb="46" eb="48">
      <t>オンシツ</t>
    </rPh>
    <rPh sb="48" eb="50">
      <t>コウカ</t>
    </rPh>
    <rPh sb="52" eb="54">
      <t>サンテイ</t>
    </rPh>
    <rPh sb="54" eb="56">
      <t>ハイシュツ</t>
    </rPh>
    <rPh sb="56" eb="57">
      <t>リョウ</t>
    </rPh>
    <phoneticPr fontId="2"/>
  </si>
  <si>
    <t>中長期計画作成書</t>
    <phoneticPr fontId="2"/>
  </si>
  <si>
    <t>Ⅰ　計画期間</t>
    <rPh sb="2" eb="4">
      <t>ケイカク</t>
    </rPh>
    <rPh sb="4" eb="6">
      <t>キカン</t>
    </rPh>
    <phoneticPr fontId="2"/>
  </si>
  <si>
    <t>Ⅱ　計画内容と効果</t>
    <rPh sb="2" eb="4">
      <t>ケイカク</t>
    </rPh>
    <rPh sb="4" eb="6">
      <t>ナイヨウ</t>
    </rPh>
    <rPh sb="7" eb="9">
      <t>コウカ</t>
    </rPh>
    <phoneticPr fontId="2"/>
  </si>
  <si>
    <t>19年度の技術改善から５件程度抜粋願います。
期待効果は、原則原油換算値(kL)で入力下さい。(不明な場合はFM推進係で
原油換算致します。)</t>
    <rPh sb="2" eb="4">
      <t>ネンド</t>
    </rPh>
    <rPh sb="5" eb="7">
      <t>ギジュツ</t>
    </rPh>
    <rPh sb="7" eb="9">
      <t>カイゼン</t>
    </rPh>
    <rPh sb="12" eb="13">
      <t>ケン</t>
    </rPh>
    <rPh sb="13" eb="15">
      <t>テイド</t>
    </rPh>
    <rPh sb="15" eb="17">
      <t>バッスイ</t>
    </rPh>
    <rPh sb="17" eb="18">
      <t>ネガ</t>
    </rPh>
    <rPh sb="23" eb="25">
      <t>キタイ</t>
    </rPh>
    <rPh sb="25" eb="27">
      <t>コウカ</t>
    </rPh>
    <rPh sb="29" eb="31">
      <t>ゲンソク</t>
    </rPh>
    <rPh sb="31" eb="33">
      <t>ゲンユ</t>
    </rPh>
    <rPh sb="33" eb="35">
      <t>カンザン</t>
    </rPh>
    <rPh sb="35" eb="36">
      <t>チ</t>
    </rPh>
    <rPh sb="41" eb="43">
      <t>ニュウリョク</t>
    </rPh>
    <rPh sb="43" eb="44">
      <t>クダ</t>
    </rPh>
    <rPh sb="48" eb="50">
      <t>フメイ</t>
    </rPh>
    <rPh sb="51" eb="53">
      <t>バアイ</t>
    </rPh>
    <rPh sb="56" eb="58">
      <t>スイシン</t>
    </rPh>
    <rPh sb="58" eb="59">
      <t>カカ</t>
    </rPh>
    <rPh sb="61" eb="66">
      <t>ゲンユカンサンイタ</t>
    </rPh>
    <phoneticPr fontId="2"/>
  </si>
  <si>
    <t>Ⅳ　前年度計画書との比較と追加理由</t>
    <rPh sb="2" eb="4">
      <t>ゼンネン</t>
    </rPh>
    <rPh sb="4" eb="5">
      <t>ド</t>
    </rPh>
    <rPh sb="5" eb="8">
      <t>ケイカクショ</t>
    </rPh>
    <rPh sb="10" eb="12">
      <t>ヒカク</t>
    </rPh>
    <rPh sb="13" eb="15">
      <t>ツイカ</t>
    </rPh>
    <rPh sb="15" eb="17">
      <t>リユウ</t>
    </rPh>
    <phoneticPr fontId="2"/>
  </si>
  <si>
    <t>・昨年度計画した案件を転記しています。実施有無を記入下さい。未実施の場合は理由を記入下さい。
・Ⅱで追計画した案件の理由(原単位目標達成のために新規立案など)を入力願います。</t>
    <rPh sb="1" eb="4">
      <t>サクネンド</t>
    </rPh>
    <rPh sb="4" eb="6">
      <t>ケイカク</t>
    </rPh>
    <rPh sb="8" eb="10">
      <t>アンケン</t>
    </rPh>
    <rPh sb="11" eb="13">
      <t>テンキ</t>
    </rPh>
    <rPh sb="19" eb="21">
      <t>ジッシ</t>
    </rPh>
    <rPh sb="21" eb="23">
      <t>ウム</t>
    </rPh>
    <rPh sb="24" eb="26">
      <t>キニュウ</t>
    </rPh>
    <rPh sb="26" eb="27">
      <t>クダ</t>
    </rPh>
    <rPh sb="30" eb="33">
      <t>ミジッシ</t>
    </rPh>
    <rPh sb="34" eb="36">
      <t>バアイ</t>
    </rPh>
    <rPh sb="37" eb="39">
      <t>リユウ</t>
    </rPh>
    <rPh sb="40" eb="42">
      <t>キニュウ</t>
    </rPh>
    <rPh sb="42" eb="43">
      <t>クダ</t>
    </rPh>
    <rPh sb="50" eb="51">
      <t>ツイ</t>
    </rPh>
    <rPh sb="51" eb="53">
      <t>ケイカク</t>
    </rPh>
    <rPh sb="55" eb="57">
      <t>アンケン</t>
    </rPh>
    <rPh sb="58" eb="60">
      <t>リユウ</t>
    </rPh>
    <rPh sb="61" eb="62">
      <t>ゲン</t>
    </rPh>
    <rPh sb="62" eb="64">
      <t>タンイ</t>
    </rPh>
    <rPh sb="64" eb="66">
      <t>モクヒョウ</t>
    </rPh>
    <rPh sb="66" eb="68">
      <t>タッセイ</t>
    </rPh>
    <rPh sb="72" eb="74">
      <t>シンキ</t>
    </rPh>
    <rPh sb="74" eb="76">
      <t>リツアン</t>
    </rPh>
    <rPh sb="80" eb="82">
      <t>ニュウリョク</t>
    </rPh>
    <rPh sb="82" eb="83">
      <t>ネガ</t>
    </rPh>
    <phoneticPr fontId="2"/>
  </si>
  <si>
    <t>３．記入方法</t>
    <phoneticPr fontId="2"/>
  </si>
  <si>
    <t>（１）指定－第３表</t>
    <rPh sb="3" eb="5">
      <t>シテイ</t>
    </rPh>
    <phoneticPr fontId="2"/>
  </si>
  <si>
    <t>　　　上段：過去から現在までで省エネ対策を施している(施したことがある)設備を記入</t>
    <phoneticPr fontId="2"/>
  </si>
  <si>
    <t>　　　　　　前年度に撤去になった設備は、要削除のコメントを入力する</t>
    <rPh sb="6" eb="9">
      <t>ゼンネンド</t>
    </rPh>
    <rPh sb="10" eb="12">
      <t>テッキョ</t>
    </rPh>
    <rPh sb="16" eb="18">
      <t>セツビ</t>
    </rPh>
    <rPh sb="20" eb="21">
      <t>ヨウ</t>
    </rPh>
    <rPh sb="21" eb="23">
      <t>サクジョ</t>
    </rPh>
    <rPh sb="29" eb="31">
      <t>ニュウリョク</t>
    </rPh>
    <phoneticPr fontId="2"/>
  </si>
  <si>
    <t xml:space="preserve">  　　　  　（新設設備の設計時に省エネ効果を狙って導入した設備は上段に記入のこと）</t>
    <rPh sb="9" eb="11">
      <t>シンセツ</t>
    </rPh>
    <rPh sb="11" eb="13">
      <t>セツビ</t>
    </rPh>
    <rPh sb="18" eb="19">
      <t>ショウ</t>
    </rPh>
    <rPh sb="21" eb="23">
      <t>コウカ</t>
    </rPh>
    <rPh sb="24" eb="25">
      <t>ネラ</t>
    </rPh>
    <rPh sb="27" eb="29">
      <t>ドウニュウ</t>
    </rPh>
    <rPh sb="31" eb="33">
      <t>セツビ</t>
    </rPh>
    <rPh sb="34" eb="36">
      <t>ジョウダン</t>
    </rPh>
    <rPh sb="37" eb="39">
      <t>キニュウ</t>
    </rPh>
    <phoneticPr fontId="2"/>
  </si>
  <si>
    <t>　　　下段：全く省エネ対策を施していない設備を記入</t>
    <phoneticPr fontId="2"/>
  </si>
  <si>
    <t xml:space="preserve">          ※省エネを実施した設備内容は、必ず記入願います。</t>
    <rPh sb="19" eb="21">
      <t>セツビ</t>
    </rPh>
    <phoneticPr fontId="2"/>
  </si>
  <si>
    <r>
      <t xml:space="preserve">              （例） 省エネバーナ採用、Ｏ</t>
    </r>
    <r>
      <rPr>
        <vertAlign val="subscript"/>
        <sz val="10"/>
        <rFont val="ＭＳ ゴシック"/>
        <family val="3"/>
        <charset val="128"/>
      </rPr>
      <t>２</t>
    </r>
    <r>
      <rPr>
        <sz val="10"/>
        <rFont val="ＭＳ ゴシック"/>
        <family val="3"/>
        <charset val="128"/>
      </rPr>
      <t>自動制御等、インバータ制御等</t>
    </r>
    <phoneticPr fontId="2"/>
  </si>
  <si>
    <t xml:space="preserve">                ①対象設備（既設含む）</t>
    <phoneticPr fontId="2"/>
  </si>
  <si>
    <t xml:space="preserve">                    （熱関係)</t>
    <phoneticPr fontId="2"/>
  </si>
  <si>
    <t xml:space="preserve">                          ・動力…ボイラ、焼却炉、吸収式冷凍機、自家用発電設備</t>
    <phoneticPr fontId="2"/>
  </si>
  <si>
    <t xml:space="preserve">                          ・製造部…１設備においてLNG換算で８０千ｍ３／年（定格）以上使用する設備</t>
    <phoneticPr fontId="2"/>
  </si>
  <si>
    <t xml:space="preserve">                    （電気関係）</t>
    <phoneticPr fontId="2"/>
  </si>
  <si>
    <t xml:space="preserve">                          ・動力…コンプレッサ</t>
    <phoneticPr fontId="2"/>
  </si>
  <si>
    <t xml:space="preserve">                          ・製造部…１設備において、４０万kWh／年（定格）以上使用する設備</t>
    <phoneticPr fontId="2"/>
  </si>
  <si>
    <t xml:space="preserve">                                           （設備容量で、２００kWを目安）</t>
    <phoneticPr fontId="2"/>
  </si>
  <si>
    <t xml:space="preserve">                ②設備の名称…該当設備の名称</t>
    <phoneticPr fontId="2"/>
  </si>
  <si>
    <t xml:space="preserve">                ③設備の概要…形式、能力、省エネ実施内容（必須）</t>
    <phoneticPr fontId="2"/>
  </si>
  <si>
    <t xml:space="preserve">                ④稼働状況  …年間稼働日数と１日平均稼働時間</t>
    <phoneticPr fontId="2"/>
  </si>
  <si>
    <t xml:space="preserve">                ⑤新設、改造又は撤去の状況… 19年度で、新設、改造、撤去がある場合記入</t>
    <rPh sb="43" eb="45">
      <t>テッキョ</t>
    </rPh>
    <phoneticPr fontId="2"/>
  </si>
  <si>
    <t>（２）中長期計画作成書</t>
    <phoneticPr fontId="2"/>
  </si>
  <si>
    <t>　　　Ⅱ．計画内容およびエネルギー使用合理化期待効果の覧には、現時点で立案中の</t>
    <rPh sb="31" eb="34">
      <t>ゲンジテン</t>
    </rPh>
    <rPh sb="35" eb="37">
      <t>リツアン</t>
    </rPh>
    <rPh sb="37" eb="38">
      <t>ナカ</t>
    </rPh>
    <phoneticPr fontId="2"/>
  </si>
  <si>
    <t>　　　ファシリティーズ及び製造部の19年度ＣＯ２削減活動計画より選択し記入</t>
    <rPh sb="32" eb="33">
      <t>セン</t>
    </rPh>
    <rPh sb="33" eb="34">
      <t>タク</t>
    </rPh>
    <phoneticPr fontId="2"/>
  </si>
  <si>
    <t>　　　エネルギー使用合理化期待効果はエネルギー種別と年間効果量及び●原油換算表を用い原油量を記入</t>
    <rPh sb="8" eb="10">
      <t>シヨウ</t>
    </rPh>
    <rPh sb="10" eb="13">
      <t>ゴウリカ</t>
    </rPh>
    <rPh sb="13" eb="15">
      <t>キタイ</t>
    </rPh>
    <rPh sb="15" eb="17">
      <t>コウカ</t>
    </rPh>
    <rPh sb="23" eb="25">
      <t>シュベツ</t>
    </rPh>
    <rPh sb="26" eb="28">
      <t>ネンカン</t>
    </rPh>
    <rPh sb="28" eb="30">
      <t>コウカ</t>
    </rPh>
    <rPh sb="30" eb="31">
      <t>リョウ</t>
    </rPh>
    <rPh sb="31" eb="32">
      <t>オヨ</t>
    </rPh>
    <rPh sb="34" eb="36">
      <t>ゲンユ</t>
    </rPh>
    <rPh sb="36" eb="38">
      <t>カンサン</t>
    </rPh>
    <rPh sb="38" eb="39">
      <t>ヒョウ</t>
    </rPh>
    <rPh sb="40" eb="41">
      <t>モチ</t>
    </rPh>
    <rPh sb="42" eb="44">
      <t>ゲンユ</t>
    </rPh>
    <rPh sb="44" eb="45">
      <t>リョウ</t>
    </rPh>
    <rPh sb="46" eb="48">
      <t>キニュウ</t>
    </rPh>
    <phoneticPr fontId="2"/>
  </si>
  <si>
    <t>　　　エネルギー使用量を入力して頂ければGFM1｣係で、原油換算します</t>
    <rPh sb="8" eb="11">
      <t>シヨウリョウ</t>
    </rPh>
    <rPh sb="12" eb="14">
      <t>ニュウリョク</t>
    </rPh>
    <rPh sb="16" eb="17">
      <t>イタダ</t>
    </rPh>
    <rPh sb="25" eb="26">
      <t>カカリ</t>
    </rPh>
    <rPh sb="28" eb="30">
      <t>ゲンユ</t>
    </rPh>
    <rPh sb="30" eb="32">
      <t>カンサン</t>
    </rPh>
    <phoneticPr fontId="2"/>
  </si>
  <si>
    <t xml:space="preserve">                                                                               </t>
  </si>
  <si>
    <t>　　　以　上</t>
    <rPh sb="3" eb="4">
      <t>イ</t>
    </rPh>
    <rPh sb="5" eb="6">
      <t>ウエ</t>
    </rPh>
    <phoneticPr fontId="2"/>
  </si>
  <si>
    <t xml:space="preserve"> ＣＯ２目標達成状況</t>
    <phoneticPr fontId="60"/>
  </si>
  <si>
    <t>会社名</t>
    <phoneticPr fontId="60"/>
  </si>
  <si>
    <t>神星工業株式会社</t>
    <rPh sb="0" eb="1">
      <t>カミ</t>
    </rPh>
    <rPh sb="1" eb="2">
      <t>ホシ</t>
    </rPh>
    <rPh sb="2" eb="4">
      <t>コウギョウ</t>
    </rPh>
    <rPh sb="4" eb="6">
      <t>カブシキ</t>
    </rPh>
    <rPh sb="6" eb="8">
      <t>カイシャ</t>
    </rPh>
    <phoneticPr fontId="60"/>
  </si>
  <si>
    <t>計画年度</t>
    <rPh sb="0" eb="2">
      <t>ケイカク</t>
    </rPh>
    <rPh sb="2" eb="3">
      <t>ネン</t>
    </rPh>
    <rPh sb="3" eb="4">
      <t>ド</t>
    </rPh>
    <phoneticPr fontId="60"/>
  </si>
  <si>
    <t>2020年</t>
    <rPh sb="4" eb="5">
      <t>ネン</t>
    </rPh>
    <phoneticPr fontId="60"/>
  </si>
  <si>
    <t>付加価値金額(各国通貨/Y)</t>
    <rPh sb="0" eb="2">
      <t>フカ</t>
    </rPh>
    <rPh sb="2" eb="4">
      <t>カチ</t>
    </rPh>
    <rPh sb="4" eb="6">
      <t>キンガク</t>
    </rPh>
    <phoneticPr fontId="2"/>
  </si>
  <si>
    <t>昨年度実績振返り</t>
    <rPh sb="0" eb="2">
      <t>サクネン</t>
    </rPh>
    <rPh sb="2" eb="3">
      <t>ド</t>
    </rPh>
    <rPh sb="3" eb="5">
      <t>ジッセキ</t>
    </rPh>
    <rPh sb="5" eb="6">
      <t>フ</t>
    </rPh>
    <rPh sb="6" eb="7">
      <t>カエ</t>
    </rPh>
    <phoneticPr fontId="2"/>
  </si>
  <si>
    <t>今年度目標設定</t>
    <rPh sb="0" eb="3">
      <t>コンネンド</t>
    </rPh>
    <rPh sb="2" eb="3">
      <t>ド</t>
    </rPh>
    <rPh sb="3" eb="5">
      <t>モクヒョウ</t>
    </rPh>
    <rPh sb="5" eb="7">
      <t>セッテイ</t>
    </rPh>
    <phoneticPr fontId="2"/>
  </si>
  <si>
    <t>⑤原単位(t-CO2/付加価値金額) ※④＝③/①</t>
    <rPh sb="1" eb="4">
      <t>ゲンタンイ</t>
    </rPh>
    <phoneticPr fontId="2"/>
  </si>
  <si>
    <t>OK</t>
  </si>
  <si>
    <t>前年比低減率</t>
    <rPh sb="0" eb="2">
      <t>ゼンネン</t>
    </rPh>
    <rPh sb="2" eb="3">
      <t>ヒ</t>
    </rPh>
    <rPh sb="3" eb="5">
      <t>テイゲン</t>
    </rPh>
    <rPh sb="5" eb="6">
      <t>リツ</t>
    </rPh>
    <phoneticPr fontId="2"/>
  </si>
  <si>
    <t>目標原単位</t>
    <rPh sb="0" eb="2">
      <t>モクヒョウ</t>
    </rPh>
    <rPh sb="2" eb="5">
      <t>ゲンタンイ</t>
    </rPh>
    <phoneticPr fontId="2"/>
  </si>
  <si>
    <t>改善月</t>
    <rPh sb="0" eb="2">
      <t>カイゼン</t>
    </rPh>
    <rPh sb="2" eb="3">
      <t>ツキ</t>
    </rPh>
    <phoneticPr fontId="12"/>
  </si>
  <si>
    <r>
      <rPr>
        <b/>
        <sz val="32"/>
        <color indexed="12"/>
        <rFont val="Meiryo UI"/>
        <family val="3"/>
        <charset val="128"/>
      </rPr>
      <t>(1) ＣＯ</t>
    </r>
    <r>
      <rPr>
        <b/>
        <vertAlign val="subscript"/>
        <sz val="32"/>
        <color indexed="12"/>
        <rFont val="Meiryo UI"/>
        <family val="3"/>
        <charset val="128"/>
      </rPr>
      <t>２</t>
    </r>
    <r>
      <rPr>
        <b/>
        <sz val="32"/>
        <color indexed="12"/>
        <rFont val="Meiryo UI"/>
        <family val="3"/>
        <charset val="128"/>
      </rPr>
      <t>原単位</t>
    </r>
    <r>
      <rPr>
        <b/>
        <sz val="28"/>
        <color indexed="12"/>
        <rFont val="Meiryo UI"/>
        <family val="3"/>
        <charset val="128"/>
      </rPr>
      <t xml:space="preserve"> </t>
    </r>
    <r>
      <rPr>
        <b/>
        <sz val="16"/>
        <color theme="1" tint="0.249977111117893"/>
        <rFont val="Meiryo UI"/>
        <family val="3"/>
        <charset val="128"/>
      </rPr>
      <t xml:space="preserve">  </t>
    </r>
    <r>
      <rPr>
        <b/>
        <sz val="14"/>
        <color theme="1" tint="0.249977111117893"/>
        <rFont val="Meiryo UI"/>
        <family val="3"/>
        <charset val="128"/>
      </rPr>
      <t>(ＣＯ２原単位=ＣＯ２排出量/粗付加価値額(物的)  ・ 目標=前年比△5％(生産伸び=0%時) )</t>
    </r>
    <rPh sb="7" eb="10">
      <t>ゲンタンイ</t>
    </rPh>
    <phoneticPr fontId="2"/>
  </si>
  <si>
    <t>2020年</t>
    <rPh sb="4" eb="5">
      <t>ネン</t>
    </rPh>
    <phoneticPr fontId="2"/>
  </si>
  <si>
    <t>計画年度</t>
    <rPh sb="0" eb="2">
      <t>ケイカク</t>
    </rPh>
    <rPh sb="2" eb="4">
      <t>ネンド</t>
    </rPh>
    <phoneticPr fontId="2"/>
  </si>
  <si>
    <r>
      <t>ＣＯ</t>
    </r>
    <r>
      <rPr>
        <vertAlign val="subscript"/>
        <sz val="12"/>
        <rFont val="Meiryo UI"/>
        <family val="3"/>
        <charset val="128"/>
      </rPr>
      <t>2</t>
    </r>
    <r>
      <rPr>
        <sz val="12"/>
        <rFont val="Meiryo UI"/>
        <family val="3"/>
        <charset val="128"/>
      </rPr>
      <t>削減量
(t-CO2/年･実績)</t>
    </r>
    <rPh sb="16" eb="18">
      <t>ジッセキ</t>
    </rPh>
    <phoneticPr fontId="12"/>
  </si>
  <si>
    <t>省ｴﾈ効果
(千円/年･実績)</t>
    <rPh sb="0" eb="1">
      <t>ショウ</t>
    </rPh>
    <rPh sb="3" eb="4">
      <t>コウ</t>
    </rPh>
    <rPh sb="4" eb="5">
      <t>ハタシ</t>
    </rPh>
    <phoneticPr fontId="12"/>
  </si>
  <si>
    <t>投資
（千円・実績）</t>
    <rPh sb="0" eb="2">
      <t>トウシ</t>
    </rPh>
    <rPh sb="7" eb="9">
      <t>ジッセキ</t>
    </rPh>
    <phoneticPr fontId="12"/>
  </si>
  <si>
    <t>投資
回収年・実績</t>
    <rPh sb="5" eb="6">
      <t>ネン</t>
    </rPh>
    <rPh sb="7" eb="9">
      <t>ジッセキ</t>
    </rPh>
    <phoneticPr fontId="12"/>
  </si>
  <si>
    <t>改善月・実績</t>
    <rPh sb="0" eb="2">
      <t>カイゼン</t>
    </rPh>
    <rPh sb="2" eb="3">
      <t>ツキ</t>
    </rPh>
    <rPh sb="4" eb="6">
      <t>ジッセキ</t>
    </rPh>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</si>
</sst>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4">
    <numFmt numFmtId="6" formatCode="&quot;¥&quot;#,##0;[Red]&quot;¥&quot;\-#,##0"/>
    <numFmt numFmtId="176" formatCode="0.0_);[Red]\(0.0\)"/>
    <numFmt numFmtId="177" formatCode="0.0_ "/>
    <numFmt numFmtId="178" formatCode="0.0%"/>
    <numFmt numFmtId="179" formatCode="#,##0.0"/>
    <numFmt numFmtId="180" formatCode="#,##0.0;[Red]\-#,##0.0"/>
    <numFmt numFmtId="181" formatCode="0_ "/>
    <numFmt numFmtId="182" formatCode="#,##0.0_);[Red]\(#,##0.0\)"/>
    <numFmt numFmtId="183" formatCode="&quot;¥&quot;#,##0;[Red]\-&quot;¥&quot;#,##0"/>
    <numFmt numFmtId="184" formatCode="yy&quot;年&quot;m&quot;月&quot;"/>
    <numFmt numFmtId="185" formatCode="#,##0.0_ ;[Red]\-#,##0.0\ "/>
    <numFmt numFmtId="186" formatCode="0.0"/>
    <numFmt numFmtId="187" formatCode="#,##0_ ;[Red]\-#,##0\ "/>
    <numFmt numFmtId="188" formatCode="#,##0.000;[Red]\-#,##0.000"/>
    <numFmt numFmtId="189" formatCode="#,##0_);[Red]\(#,##0\)"/>
    <numFmt numFmtId="190" formatCode=";;;"/>
    <numFmt numFmtId="191" formatCode="#,##0_ "/>
    <numFmt numFmtId="192" formatCode="#,##0.#############"/>
    <numFmt numFmtId="193" formatCode="#,##0.0000_);[Red]\(#,##0.0000\)"/>
    <numFmt numFmtId="194" formatCode="#,###"/>
    <numFmt numFmtId="195" formatCode="0.####"/>
    <numFmt numFmtId="196" formatCode="0.000000_ "/>
    <numFmt numFmtId="197" formatCode="0.00_ "/>
    <numFmt numFmtId="198" formatCode="#,##0_);\(#,##0\)"/>
  </numFmts>
  <fonts count="234">
    <font>
      <sz val="11"/>
      <color theme="1"/>
      <name val="ＭＳ Ｐゴシック"/>
      <family val="3"/>
      <charset val="128"/>
      <scheme val="minor"/>
    </font>
    <font>
      <sz val="11"/>
      <color theme="1"/>
      <name val="ＭＳ Ｐゴシック"/>
      <family val="2"/>
      <charset val="128"/>
      <scheme val="minor"/>
    </font>
    <font>
      <sz val="6"/>
      <name val="ＭＳ Ｐゴシック"/>
      <family val="3"/>
      <charset val="128"/>
    </font>
    <font>
      <sz val="11"/>
      <color indexed="8"/>
      <name val="Meiryo UI"/>
      <family val="3"/>
      <charset val="128"/>
    </font>
    <font>
      <sz val="10"/>
      <color indexed="8"/>
      <name val="Meiryo UI"/>
      <family val="3"/>
      <charset val="128"/>
    </font>
    <font>
      <sz val="11"/>
      <color indexed="8"/>
      <name val="ＭＳ Ｐゴシック"/>
      <family val="3"/>
      <charset val="128"/>
    </font>
    <font>
      <sz val="11"/>
      <color indexed="10"/>
      <name val="Meiryo UI"/>
      <family val="3"/>
      <charset val="128"/>
    </font>
    <font>
      <sz val="11"/>
      <color indexed="23"/>
      <name val="Meiryo UI"/>
      <family val="3"/>
      <charset val="128"/>
    </font>
    <font>
      <sz val="11"/>
      <name val="Meiryo UI"/>
      <family val="3"/>
      <charset val="128"/>
    </font>
    <font>
      <sz val="20"/>
      <color indexed="8"/>
      <name val="Meiryo UI"/>
      <family val="3"/>
      <charset val="128"/>
    </font>
    <font>
      <sz val="11"/>
      <color indexed="9"/>
      <name val="Meiryo UI"/>
      <family val="3"/>
      <charset val="128"/>
    </font>
    <font>
      <sz val="11"/>
      <name val="ＭＳ Ｐゴシック"/>
      <family val="3"/>
      <charset val="128"/>
    </font>
    <font>
      <sz val="6"/>
      <name val="ＭＳ Ｐゴシック"/>
      <family val="3"/>
      <charset val="128"/>
    </font>
    <font>
      <sz val="11"/>
      <color indexed="8"/>
      <name val="ＭＳ Ｐゴシック"/>
      <family val="3"/>
      <charset val="128"/>
    </font>
    <font>
      <sz val="11"/>
      <name val="明朝"/>
      <family val="3"/>
      <charset val="128"/>
    </font>
    <font>
      <sz val="11"/>
      <color indexed="8"/>
      <name val="ＭＳ Ｐゴシック"/>
      <family val="3"/>
      <charset val="128"/>
    </font>
    <font>
      <sz val="11"/>
      <color indexed="8"/>
      <name val="ＭＳ Ｐゴシック"/>
      <family val="3"/>
      <charset val="128"/>
    </font>
    <font>
      <sz val="11"/>
      <name val="ＭＳ ゴシック"/>
      <family val="3"/>
      <charset val="128"/>
    </font>
    <font>
      <sz val="10"/>
      <name val="ＭＳ ゴシック"/>
      <family val="3"/>
      <charset val="128"/>
    </font>
    <font>
      <sz val="11"/>
      <color indexed="10"/>
      <name val="ＭＳ Ｐゴシック"/>
      <family val="3"/>
      <charset val="128"/>
    </font>
    <font>
      <u/>
      <sz val="8.25"/>
      <color indexed="12"/>
      <name val="ＭＳ Ｐゴシック"/>
      <family val="3"/>
      <charset val="128"/>
    </font>
    <font>
      <u/>
      <sz val="11"/>
      <color indexed="36"/>
      <name val="ＭＳ Ｐゴシック"/>
      <family val="3"/>
      <charset val="128"/>
    </font>
    <font>
      <u/>
      <sz val="11"/>
      <color indexed="12"/>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明朝"/>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9"/>
      <color indexed="8"/>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1"/>
      <color theme="1"/>
      <name val="ＭＳ Ｐゴシック"/>
      <family val="3"/>
      <charset val="128"/>
      <scheme val="minor"/>
    </font>
    <font>
      <sz val="9"/>
      <color theme="1"/>
      <name val="ＭＳ Ｐゴシック"/>
      <family val="3"/>
      <charset val="128"/>
    </font>
    <font>
      <u/>
      <sz val="20"/>
      <name val="Meiryo UI"/>
      <family val="3"/>
      <charset val="128"/>
    </font>
    <font>
      <sz val="10"/>
      <name val="Meiryo UI"/>
      <family val="3"/>
      <charset val="128"/>
    </font>
    <font>
      <sz val="16"/>
      <name val="Meiryo UI"/>
      <family val="3"/>
      <charset val="128"/>
    </font>
    <font>
      <sz val="18"/>
      <name val="Meiryo UI"/>
      <family val="3"/>
      <charset val="128"/>
    </font>
    <font>
      <b/>
      <sz val="28"/>
      <name val="Meiryo UI"/>
      <family val="3"/>
      <charset val="128"/>
    </font>
    <font>
      <b/>
      <sz val="26"/>
      <name val="Meiryo UI"/>
      <family val="3"/>
      <charset val="128"/>
    </font>
    <font>
      <b/>
      <sz val="24"/>
      <name val="Meiryo UI"/>
      <family val="3"/>
      <charset val="128"/>
    </font>
    <font>
      <sz val="14"/>
      <name val="Meiryo UI"/>
      <family val="3"/>
      <charset val="128"/>
    </font>
    <font>
      <sz val="14"/>
      <color indexed="10"/>
      <name val="Meiryo UI"/>
      <family val="3"/>
      <charset val="128"/>
    </font>
    <font>
      <sz val="12"/>
      <name val="Meiryo UI"/>
      <family val="3"/>
      <charset val="128"/>
    </font>
    <font>
      <sz val="8"/>
      <name val="Meiryo UI"/>
      <family val="3"/>
      <charset val="128"/>
    </font>
    <font>
      <sz val="8"/>
      <color indexed="10"/>
      <name val="Meiryo UI"/>
      <family val="3"/>
      <charset val="128"/>
    </font>
    <font>
      <vertAlign val="subscript"/>
      <sz val="12"/>
      <name val="Meiryo UI"/>
      <family val="3"/>
      <charset val="128"/>
    </font>
    <font>
      <sz val="12"/>
      <color indexed="12"/>
      <name val="Meiryo UI"/>
      <family val="3"/>
      <charset val="128"/>
    </font>
    <font>
      <sz val="11"/>
      <color theme="1"/>
      <name val="Meiryo UI"/>
      <family val="3"/>
      <charset val="128"/>
    </font>
    <font>
      <sz val="12"/>
      <color indexed="8"/>
      <name val="Meiryo UI"/>
      <family val="3"/>
      <charset val="128"/>
    </font>
    <font>
      <sz val="12"/>
      <color indexed="10"/>
      <name val="Meiryo UI"/>
      <family val="3"/>
      <charset val="128"/>
    </font>
    <font>
      <sz val="10.5"/>
      <name val="Meiryo UI"/>
      <family val="3"/>
      <charset val="128"/>
    </font>
    <font>
      <sz val="6"/>
      <name val="ＭＳ Ｐゴシック"/>
      <family val="3"/>
      <charset val="128"/>
      <scheme val="minor"/>
    </font>
    <font>
      <sz val="30"/>
      <name val="Meiryo UI"/>
      <family val="3"/>
      <charset val="128"/>
    </font>
    <font>
      <b/>
      <sz val="20"/>
      <color rgb="FFFF0000"/>
      <name val="Meiryo UI"/>
      <family val="3"/>
      <charset val="128"/>
    </font>
    <font>
      <b/>
      <sz val="18"/>
      <color indexed="10"/>
      <name val="Meiryo UI"/>
      <family val="3"/>
      <charset val="128"/>
    </font>
    <font>
      <b/>
      <sz val="30"/>
      <name val="Meiryo UI"/>
      <family val="3"/>
      <charset val="128"/>
    </font>
    <font>
      <b/>
      <sz val="36"/>
      <name val="Meiryo UI"/>
      <family val="3"/>
      <charset val="128"/>
    </font>
    <font>
      <sz val="11"/>
      <color rgb="FFFF0000"/>
      <name val="Meiryo UI"/>
      <family val="3"/>
      <charset val="128"/>
    </font>
    <font>
      <b/>
      <sz val="16"/>
      <color indexed="10"/>
      <name val="Meiryo UI"/>
      <family val="3"/>
      <charset val="128"/>
    </font>
    <font>
      <b/>
      <sz val="18"/>
      <name val="Meiryo UI"/>
      <family val="3"/>
      <charset val="128"/>
    </font>
    <font>
      <b/>
      <sz val="16"/>
      <name val="Meiryo UI"/>
      <family val="3"/>
      <charset val="128"/>
    </font>
    <font>
      <sz val="30"/>
      <color rgb="FFFF0000"/>
      <name val="Meiryo UI"/>
      <family val="3"/>
      <charset val="128"/>
    </font>
    <font>
      <sz val="20"/>
      <color indexed="12"/>
      <name val="Meiryo UI"/>
      <family val="3"/>
      <charset val="128"/>
    </font>
    <font>
      <b/>
      <sz val="20"/>
      <color indexed="12"/>
      <name val="Meiryo UI"/>
      <family val="3"/>
      <charset val="128"/>
    </font>
    <font>
      <b/>
      <sz val="32"/>
      <color indexed="12"/>
      <name val="Meiryo UI"/>
      <family val="3"/>
      <charset val="128"/>
    </font>
    <font>
      <b/>
      <vertAlign val="subscript"/>
      <sz val="32"/>
      <color indexed="12"/>
      <name val="Meiryo UI"/>
      <family val="3"/>
      <charset val="128"/>
    </font>
    <font>
      <b/>
      <sz val="28"/>
      <color indexed="12"/>
      <name val="Meiryo UI"/>
      <family val="3"/>
      <charset val="128"/>
    </font>
    <font>
      <b/>
      <sz val="16"/>
      <color theme="1" tint="0.249977111117893"/>
      <name val="Meiryo UI"/>
      <family val="3"/>
      <charset val="128"/>
    </font>
    <font>
      <b/>
      <sz val="16"/>
      <color theme="1"/>
      <name val="Meiryo UI"/>
      <family val="3"/>
      <charset val="128"/>
    </font>
    <font>
      <sz val="36"/>
      <color indexed="12"/>
      <name val="Meiryo UI"/>
      <family val="3"/>
      <charset val="128"/>
    </font>
    <font>
      <sz val="16"/>
      <color theme="1" tint="0.249977111117893"/>
      <name val="Meiryo UI"/>
      <family val="3"/>
      <charset val="128"/>
    </font>
    <font>
      <b/>
      <sz val="16"/>
      <color indexed="12"/>
      <name val="Meiryo UI"/>
      <family val="3"/>
      <charset val="128"/>
    </font>
    <font>
      <b/>
      <sz val="14"/>
      <name val="Meiryo UI"/>
      <family val="3"/>
      <charset val="128"/>
    </font>
    <font>
      <sz val="6"/>
      <name val="明朝"/>
      <family val="3"/>
      <charset val="128"/>
    </font>
    <font>
      <sz val="16"/>
      <color theme="1"/>
      <name val="Meiryo UI"/>
      <family val="3"/>
      <charset val="128"/>
    </font>
    <font>
      <b/>
      <sz val="12"/>
      <name val="Meiryo UI"/>
      <family val="3"/>
      <charset val="128"/>
    </font>
    <font>
      <sz val="9"/>
      <name val="Meiryo UI"/>
      <family val="3"/>
      <charset val="128"/>
    </font>
    <font>
      <sz val="13"/>
      <name val="Meiryo UI"/>
      <family val="3"/>
      <charset val="128"/>
    </font>
    <font>
      <b/>
      <sz val="20"/>
      <name val="Meiryo UI"/>
      <family val="3"/>
      <charset val="128"/>
    </font>
    <font>
      <sz val="20"/>
      <name val="Meiryo UI"/>
      <family val="3"/>
      <charset val="128"/>
    </font>
    <font>
      <b/>
      <sz val="22"/>
      <name val="Meiryo UI"/>
      <family val="3"/>
      <charset val="128"/>
    </font>
    <font>
      <b/>
      <sz val="22"/>
      <color indexed="10"/>
      <name val="Meiryo UI"/>
      <family val="3"/>
      <charset val="128"/>
    </font>
    <font>
      <b/>
      <sz val="24"/>
      <color indexed="10"/>
      <name val="Meiryo UI"/>
      <family val="3"/>
      <charset val="128"/>
    </font>
    <font>
      <sz val="14"/>
      <color theme="1"/>
      <name val="Meiryo UI"/>
      <family val="3"/>
      <charset val="128"/>
    </font>
    <font>
      <sz val="9"/>
      <color indexed="10"/>
      <name val="Meiryo UI"/>
      <family val="3"/>
      <charset val="128"/>
    </font>
    <font>
      <sz val="12"/>
      <color theme="0"/>
      <name val="Meiryo UI"/>
      <family val="3"/>
      <charset val="128"/>
    </font>
    <font>
      <sz val="20"/>
      <color indexed="10"/>
      <name val="Meiryo UI"/>
      <family val="3"/>
      <charset val="128"/>
    </font>
    <font>
      <b/>
      <sz val="20"/>
      <color indexed="10"/>
      <name val="Meiryo UI"/>
      <family val="3"/>
      <charset val="128"/>
    </font>
    <font>
      <sz val="16"/>
      <color indexed="10"/>
      <name val="Meiryo UI"/>
      <family val="3"/>
      <charset val="128"/>
    </font>
    <font>
      <sz val="18"/>
      <color indexed="10"/>
      <name val="Meiryo UI"/>
      <family val="3"/>
      <charset val="128"/>
    </font>
    <font>
      <sz val="14"/>
      <color indexed="12"/>
      <name val="Meiryo UI"/>
      <family val="3"/>
      <charset val="128"/>
    </font>
    <font>
      <b/>
      <sz val="12"/>
      <color indexed="12"/>
      <name val="Meiryo UI"/>
      <family val="3"/>
      <charset val="128"/>
    </font>
    <font>
      <b/>
      <sz val="12"/>
      <color indexed="10"/>
      <name val="Meiryo UI"/>
      <family val="3"/>
      <charset val="128"/>
    </font>
    <font>
      <sz val="16"/>
      <color rgb="FFFF0000"/>
      <name val="Meiryo UI"/>
      <family val="3"/>
      <charset val="128"/>
    </font>
    <font>
      <sz val="11"/>
      <color theme="0"/>
      <name val="Meiryo UI"/>
      <family val="3"/>
      <charset val="128"/>
    </font>
    <font>
      <sz val="22"/>
      <color indexed="10"/>
      <name val="Meiryo UI"/>
      <family val="3"/>
      <charset val="128"/>
    </font>
    <font>
      <sz val="11"/>
      <color indexed="12"/>
      <name val="Meiryo UI"/>
      <family val="3"/>
      <charset val="128"/>
    </font>
    <font>
      <sz val="13"/>
      <color indexed="8"/>
      <name val="Meiryo UI"/>
      <family val="3"/>
      <charset val="128"/>
    </font>
    <font>
      <sz val="13"/>
      <color indexed="10"/>
      <name val="Meiryo UI"/>
      <family val="3"/>
      <charset val="128"/>
    </font>
    <font>
      <u/>
      <sz val="11"/>
      <color indexed="12"/>
      <name val="ＭＳ ゴシック"/>
      <family val="3"/>
      <charset val="128"/>
    </font>
    <font>
      <u/>
      <sz val="11"/>
      <color indexed="12"/>
      <name val="Meiryo UI"/>
      <family val="3"/>
      <charset val="128"/>
    </font>
    <font>
      <sz val="13"/>
      <color indexed="12"/>
      <name val="Meiryo UI"/>
      <family val="3"/>
      <charset val="128"/>
    </font>
    <font>
      <sz val="13"/>
      <color rgb="FFFF0000"/>
      <name val="Meiryo UI"/>
      <family val="3"/>
      <charset val="128"/>
    </font>
    <font>
      <sz val="13"/>
      <color rgb="FF0000FF"/>
      <name val="Meiryo UI"/>
      <family val="3"/>
      <charset val="128"/>
    </font>
    <font>
      <sz val="11"/>
      <color rgb="FF000000"/>
      <name val="ＭＳ Ｐゴシック"/>
      <family val="3"/>
      <charset val="128"/>
    </font>
    <font>
      <sz val="12"/>
      <name val="ＭＳ ゴシック"/>
      <family val="3"/>
      <charset val="128"/>
    </font>
    <font>
      <sz val="12"/>
      <color indexed="8"/>
      <name val="ＭＳ ゴシック"/>
      <family val="3"/>
      <charset val="128"/>
    </font>
    <font>
      <sz val="11"/>
      <color theme="1"/>
      <name val="ＭＳ ゴシック"/>
      <family val="3"/>
      <charset val="128"/>
    </font>
    <font>
      <sz val="14"/>
      <name val="ＭＳ Ｐゴシック"/>
      <family val="3"/>
      <charset val="128"/>
    </font>
    <font>
      <sz val="12"/>
      <name val="ＭＳ Ｐゴシック"/>
      <family val="3"/>
      <charset val="128"/>
    </font>
    <font>
      <sz val="11"/>
      <color theme="1"/>
      <name val="ＭＳ Ｐゴシック"/>
      <family val="3"/>
      <charset val="128"/>
    </font>
    <font>
      <sz val="12"/>
      <color indexed="8"/>
      <name val="ＭＳ Ｐゴシック"/>
      <family val="3"/>
      <charset val="128"/>
    </font>
    <font>
      <sz val="10"/>
      <name val="ＭＳ Ｐゴシック"/>
      <family val="3"/>
      <charset val="128"/>
    </font>
    <font>
      <sz val="11"/>
      <color rgb="FFFF0000"/>
      <name val="ＭＳ Ｐゴシック"/>
      <family val="3"/>
      <charset val="128"/>
      <scheme val="minor"/>
    </font>
    <font>
      <sz val="11"/>
      <color theme="0"/>
      <name val="ＭＳ Ｐゴシック"/>
      <family val="3"/>
      <charset val="128"/>
      <scheme val="minor"/>
    </font>
    <font>
      <sz val="11"/>
      <color theme="0" tint="-0.34998626667073579"/>
      <name val="ＭＳ Ｐゴシック"/>
      <family val="3"/>
      <charset val="128"/>
      <scheme val="minor"/>
    </font>
    <font>
      <sz val="9"/>
      <color rgb="FFFF0000"/>
      <name val="ＭＳ Ｐゴシック"/>
      <family val="3"/>
      <charset val="128"/>
    </font>
    <font>
      <sz val="9"/>
      <color rgb="FFFF0000"/>
      <name val="ＭＳ Ｐゴシック"/>
      <family val="3"/>
      <charset val="128"/>
      <scheme val="minor"/>
    </font>
    <font>
      <sz val="12"/>
      <color theme="1"/>
      <name val="ＭＳ Ｐゴシック"/>
      <family val="3"/>
      <charset val="128"/>
    </font>
    <font>
      <sz val="11"/>
      <color indexed="12"/>
      <name val="ＭＳ Ｐゴシック"/>
      <family val="3"/>
      <charset val="128"/>
    </font>
    <font>
      <sz val="9"/>
      <name val="ＭＳ ゴシック"/>
      <family val="3"/>
      <charset val="128"/>
    </font>
    <font>
      <b/>
      <sz val="10"/>
      <name val="ＭＳ Ｐゴシック"/>
      <family val="3"/>
      <charset val="128"/>
    </font>
    <font>
      <sz val="10"/>
      <color theme="1"/>
      <name val="ＭＳ ゴシック"/>
      <family val="3"/>
      <charset val="128"/>
    </font>
    <font>
      <b/>
      <sz val="12.5"/>
      <name val="ＭＳ Ｐゴシック"/>
      <family val="3"/>
      <charset val="128"/>
    </font>
    <font>
      <sz val="12.5"/>
      <color theme="1"/>
      <name val="ＭＳ Ｐゴシック"/>
      <family val="3"/>
      <charset val="128"/>
    </font>
    <font>
      <sz val="11"/>
      <name val="ＭＳ 明朝"/>
      <family val="1"/>
      <charset val="128"/>
    </font>
    <font>
      <vertAlign val="superscript"/>
      <sz val="10"/>
      <name val="ＭＳ Ｐゴシック"/>
      <family val="3"/>
      <charset val="128"/>
    </font>
    <font>
      <sz val="11"/>
      <color theme="0"/>
      <name val="ＭＳ Ｐゴシック"/>
      <family val="3"/>
      <charset val="128"/>
    </font>
    <font>
      <b/>
      <sz val="12.5"/>
      <color indexed="8"/>
      <name val="ＭＳ Ｐゴシック"/>
      <family val="3"/>
      <charset val="128"/>
    </font>
    <font>
      <sz val="12.5"/>
      <color indexed="12"/>
      <name val="ＭＳ Ｐゴシック"/>
      <family val="3"/>
      <charset val="128"/>
    </font>
    <font>
      <sz val="7"/>
      <name val="ＭＳ ゴシック"/>
      <family val="3"/>
      <charset val="128"/>
    </font>
    <font>
      <sz val="7"/>
      <color theme="1"/>
      <name val="ＭＳ ゴシック"/>
      <family val="3"/>
      <charset val="128"/>
    </font>
    <font>
      <sz val="12"/>
      <color theme="1"/>
      <name val="ＭＳ Ｐゴシック"/>
      <family val="3"/>
      <charset val="128"/>
      <scheme val="minor"/>
    </font>
    <font>
      <sz val="12.5"/>
      <name val="ＭＳ Ｐゴシック"/>
      <family val="3"/>
      <charset val="128"/>
    </font>
    <font>
      <sz val="10"/>
      <color theme="1"/>
      <name val="ＭＳ Ｐゴシック"/>
      <family val="3"/>
      <charset val="128"/>
      <scheme val="minor"/>
    </font>
    <font>
      <sz val="9"/>
      <name val="ＭＳ Ｐゴシック"/>
      <family val="3"/>
      <charset val="128"/>
    </font>
    <font>
      <sz val="9"/>
      <name val="ＭＳ 明朝"/>
      <family val="1"/>
      <charset val="128"/>
    </font>
    <font>
      <sz val="10"/>
      <name val="ＭＳ 明朝"/>
      <family val="1"/>
      <charset val="128"/>
    </font>
    <font>
      <b/>
      <sz val="11"/>
      <name val="ＭＳ Ｐゴシック"/>
      <family val="3"/>
      <charset val="128"/>
    </font>
    <font>
      <sz val="11"/>
      <color indexed="12"/>
      <name val="ＭＳ ゴシック"/>
      <family val="3"/>
      <charset val="128"/>
    </font>
    <font>
      <sz val="11"/>
      <color theme="1"/>
      <name val="Arial"/>
      <family val="2"/>
    </font>
    <font>
      <b/>
      <sz val="11"/>
      <name val="ＭＳ ゴシック"/>
      <family val="3"/>
      <charset val="128"/>
    </font>
    <font>
      <b/>
      <sz val="12"/>
      <color indexed="8"/>
      <name val="ＭＳ Ｐゴシック"/>
      <family val="3"/>
      <charset val="128"/>
    </font>
    <font>
      <b/>
      <sz val="14"/>
      <name val="ＭＳ Ｐゴシック"/>
      <family val="3"/>
      <charset val="128"/>
    </font>
    <font>
      <sz val="11"/>
      <color indexed="10"/>
      <name val="ＭＳ 明朝"/>
      <family val="1"/>
      <charset val="128"/>
    </font>
    <font>
      <b/>
      <sz val="14"/>
      <name val="ＭＳ 明朝"/>
      <family val="1"/>
      <charset val="128"/>
    </font>
    <font>
      <sz val="12"/>
      <name val="ＭＳ 明朝"/>
      <family val="1"/>
      <charset val="128"/>
    </font>
    <font>
      <sz val="11"/>
      <color theme="0"/>
      <name val="ＭＳ ゴシック"/>
      <family val="3"/>
      <charset val="128"/>
    </font>
    <font>
      <sz val="11"/>
      <color indexed="9"/>
      <name val="ＭＳ ゴシック"/>
      <family val="3"/>
      <charset val="128"/>
    </font>
    <font>
      <sz val="10"/>
      <color theme="0"/>
      <name val="ＭＳ Ｐゴシック"/>
      <family val="3"/>
      <charset val="128"/>
    </font>
    <font>
      <b/>
      <sz val="12"/>
      <color indexed="10"/>
      <name val="ＭＳ 明朝"/>
      <family val="1"/>
      <charset val="128"/>
    </font>
    <font>
      <sz val="11"/>
      <color theme="0"/>
      <name val="ＭＳ 明朝"/>
      <family val="1"/>
      <charset val="128"/>
    </font>
    <font>
      <sz val="11"/>
      <color indexed="9"/>
      <name val="ＭＳ 明朝"/>
      <family val="1"/>
      <charset val="128"/>
    </font>
    <font>
      <sz val="10.5"/>
      <color indexed="8"/>
      <name val="ＭＳ 明朝"/>
      <family val="1"/>
      <charset val="128"/>
    </font>
    <font>
      <sz val="16"/>
      <color indexed="10"/>
      <name val="ＭＳ Ｐゴシック"/>
      <family val="3"/>
      <charset val="128"/>
    </font>
    <font>
      <sz val="11"/>
      <color indexed="55"/>
      <name val="ＭＳ 明朝"/>
      <family val="1"/>
      <charset val="128"/>
    </font>
    <font>
      <sz val="11"/>
      <color indexed="55"/>
      <name val="ＭＳ Ｐゴシック"/>
      <family val="3"/>
      <charset val="128"/>
    </font>
    <font>
      <sz val="11"/>
      <color theme="0" tint="-0.249977111117893"/>
      <name val="ＭＳ ゴシック"/>
      <family val="3"/>
      <charset val="128"/>
    </font>
    <font>
      <sz val="10"/>
      <color indexed="8"/>
      <name val="ＭＳ Ｐゴシック"/>
      <family val="3"/>
      <charset val="128"/>
    </font>
    <font>
      <sz val="6"/>
      <name val="ＭＳ 明朝"/>
      <family val="1"/>
      <charset val="128"/>
    </font>
    <font>
      <b/>
      <sz val="14"/>
      <color indexed="10"/>
      <name val="ＭＳ Ｐゴシック"/>
      <family val="3"/>
      <charset val="128"/>
    </font>
    <font>
      <b/>
      <sz val="16"/>
      <color indexed="10"/>
      <name val="ＭＳ Ｐゴシック"/>
      <family val="3"/>
      <charset val="128"/>
    </font>
    <font>
      <sz val="10"/>
      <color indexed="8"/>
      <name val="ＭＳ Ｐ明朝"/>
      <family val="1"/>
      <charset val="128"/>
    </font>
    <font>
      <sz val="8"/>
      <color indexed="10"/>
      <name val="ＭＳ Ｐゴシック"/>
      <family val="3"/>
      <charset val="128"/>
    </font>
    <font>
      <sz val="16"/>
      <color indexed="8"/>
      <name val="ＭＳ Ｐゴシック"/>
      <family val="3"/>
      <charset val="128"/>
    </font>
    <font>
      <sz val="11"/>
      <color indexed="8"/>
      <name val="ＭＳ Ｐ明朝"/>
      <family val="1"/>
      <charset val="128"/>
    </font>
    <font>
      <b/>
      <sz val="15"/>
      <color indexed="10"/>
      <name val="ＭＳ Ｐゴシック"/>
      <family val="3"/>
      <charset val="128"/>
    </font>
    <font>
      <sz val="15"/>
      <color indexed="8"/>
      <name val="ＭＳ Ｐゴシック"/>
      <family val="3"/>
      <charset val="128"/>
    </font>
    <font>
      <sz val="10.5"/>
      <color indexed="8"/>
      <name val="ＭＳ Ｐゴシック"/>
      <family val="3"/>
      <charset val="128"/>
    </font>
    <font>
      <sz val="10.5"/>
      <color theme="1"/>
      <name val="ＭＳ Ｐゴシック"/>
      <family val="3"/>
      <charset val="128"/>
      <scheme val="minor"/>
    </font>
    <font>
      <b/>
      <sz val="10"/>
      <color indexed="10"/>
      <name val="ＭＳ Ｐゴシック"/>
      <family val="3"/>
      <charset val="128"/>
    </font>
    <font>
      <sz val="10.5"/>
      <color theme="1"/>
      <name val="ＭＳ Ｐゴシック"/>
      <family val="3"/>
      <charset val="128"/>
    </font>
    <font>
      <b/>
      <sz val="11"/>
      <color indexed="10"/>
      <name val="ＭＳ ゴシック"/>
      <family val="3"/>
      <charset val="128"/>
    </font>
    <font>
      <sz val="11"/>
      <color theme="1"/>
      <name val="ＭＳ Ｐ明朝"/>
      <family val="1"/>
      <charset val="128"/>
    </font>
    <font>
      <b/>
      <sz val="12"/>
      <name val="ＭＳ 明朝"/>
      <family val="1"/>
      <charset val="128"/>
    </font>
    <font>
      <vertAlign val="subscript"/>
      <sz val="12"/>
      <name val="ＭＳ Ｐゴシック"/>
      <family val="3"/>
      <charset val="128"/>
    </font>
    <font>
      <sz val="11"/>
      <color indexed="8"/>
      <name val="ＭＳ ゴシック"/>
      <family val="3"/>
      <charset val="128"/>
    </font>
    <font>
      <sz val="10.5"/>
      <color theme="1"/>
      <name val="ＭＳ 明朝"/>
      <family val="1"/>
      <charset val="128"/>
    </font>
    <font>
      <b/>
      <sz val="10"/>
      <color indexed="81"/>
      <name val="ＭＳ Ｐゴシック"/>
      <family val="3"/>
      <charset val="128"/>
    </font>
    <font>
      <b/>
      <sz val="9"/>
      <color indexed="81"/>
      <name val="ＭＳ Ｐゴシック"/>
      <family val="3"/>
      <charset val="128"/>
    </font>
    <font>
      <sz val="9"/>
      <color indexed="81"/>
      <name val="ＭＳ Ｐゴシック"/>
      <family val="3"/>
      <charset val="128"/>
    </font>
    <font>
      <sz val="11"/>
      <color indexed="81"/>
      <name val="ＭＳ Ｐゴシック"/>
      <family val="3"/>
      <charset val="128"/>
    </font>
    <font>
      <b/>
      <sz val="11"/>
      <color indexed="81"/>
      <name val="ＭＳ Ｐゴシック"/>
      <family val="3"/>
      <charset val="128"/>
    </font>
    <font>
      <sz val="11"/>
      <color rgb="FFFF0000"/>
      <name val="ＭＳ Ｐゴシック"/>
      <family val="3"/>
      <charset val="128"/>
    </font>
    <font>
      <b/>
      <sz val="11"/>
      <color indexed="10"/>
      <name val="ＭＳ Ｐゴシック"/>
      <family val="3"/>
      <charset val="128"/>
    </font>
    <font>
      <b/>
      <sz val="12"/>
      <name val="ＭＳ Ｐゴシック"/>
      <family val="3"/>
      <charset val="128"/>
    </font>
    <font>
      <sz val="12"/>
      <name val="ＭＳ Ｐ明朝"/>
      <family val="1"/>
      <charset val="128"/>
    </font>
    <font>
      <b/>
      <sz val="12"/>
      <name val="ＭＳ Ｐ明朝"/>
      <family val="1"/>
      <charset val="128"/>
    </font>
    <font>
      <sz val="14"/>
      <name val="ＤＦＰ特太ゴシック体"/>
      <family val="3"/>
      <charset val="128"/>
    </font>
    <font>
      <sz val="10"/>
      <name val="ＤＦＰ特太ゴシック体"/>
      <family val="3"/>
      <charset val="128"/>
    </font>
    <font>
      <b/>
      <sz val="12"/>
      <name val="ＭＳ ゴシック"/>
      <family val="3"/>
      <charset val="128"/>
    </font>
    <font>
      <b/>
      <i/>
      <sz val="12"/>
      <name val="Courier New"/>
      <family val="3"/>
    </font>
    <font>
      <b/>
      <i/>
      <sz val="9"/>
      <name val="ＭＳ Ｐ明朝"/>
      <family val="1"/>
      <charset val="128"/>
    </font>
    <font>
      <b/>
      <i/>
      <sz val="12"/>
      <name val="ＭＳ Ｐ明朝"/>
      <family val="1"/>
      <charset val="128"/>
    </font>
    <font>
      <i/>
      <sz val="12"/>
      <name val="ＭＳ Ｐ明朝"/>
      <family val="1"/>
      <charset val="128"/>
    </font>
    <font>
      <b/>
      <i/>
      <sz val="12"/>
      <color indexed="10"/>
      <name val="Courier New"/>
      <family val="3"/>
    </font>
    <font>
      <b/>
      <sz val="11"/>
      <color indexed="12"/>
      <name val="ＭＳ Ｐゴシック"/>
      <family val="3"/>
      <charset val="128"/>
    </font>
    <font>
      <sz val="11"/>
      <color indexed="53"/>
      <name val="ＭＳ Ｐゴシック"/>
      <family val="3"/>
      <charset val="128"/>
    </font>
    <font>
      <b/>
      <sz val="10.5"/>
      <name val="ＭＳ Ｐ明朝"/>
      <family val="1"/>
      <charset val="128"/>
    </font>
    <font>
      <b/>
      <sz val="10"/>
      <name val="ＭＳ Ｐ明朝"/>
      <family val="1"/>
      <charset val="128"/>
    </font>
    <font>
      <b/>
      <sz val="9"/>
      <name val="ＭＳ Ｐ明朝"/>
      <family val="1"/>
      <charset val="128"/>
    </font>
    <font>
      <b/>
      <sz val="8"/>
      <name val="ＭＳ Ｐ明朝"/>
      <family val="1"/>
      <charset val="128"/>
    </font>
    <font>
      <b/>
      <i/>
      <sz val="8"/>
      <name val="ＭＳ Ｐ明朝"/>
      <family val="1"/>
      <charset val="128"/>
    </font>
    <font>
      <b/>
      <sz val="12"/>
      <color indexed="10"/>
      <name val="ＭＳ Ｐゴシック"/>
      <family val="3"/>
      <charset val="128"/>
    </font>
    <font>
      <sz val="12"/>
      <color indexed="10"/>
      <name val="ＭＳ Ｐ明朝"/>
      <family val="1"/>
      <charset val="128"/>
    </font>
    <font>
      <b/>
      <sz val="12"/>
      <color indexed="12"/>
      <name val="ＭＳ Ｐゴシック"/>
      <family val="3"/>
      <charset val="128"/>
    </font>
    <font>
      <sz val="10.5"/>
      <name val="ＭＳ Ｐ明朝"/>
      <family val="1"/>
      <charset val="128"/>
    </font>
    <font>
      <b/>
      <sz val="8"/>
      <color indexed="10"/>
      <name val="ＭＳ Ｐ明朝"/>
      <family val="1"/>
      <charset val="128"/>
    </font>
    <font>
      <b/>
      <sz val="11"/>
      <name val="ＭＳ Ｐ明朝"/>
      <family val="1"/>
      <charset val="128"/>
    </font>
    <font>
      <b/>
      <sz val="9"/>
      <name val="ＭＳ Ｐゴシック"/>
      <family val="3"/>
      <charset val="128"/>
    </font>
    <font>
      <b/>
      <sz val="12"/>
      <color indexed="10"/>
      <name val="ＭＳ ゴシック"/>
      <family val="3"/>
      <charset val="128"/>
    </font>
    <font>
      <sz val="10"/>
      <name val="Times New Roman"/>
      <family val="1"/>
    </font>
    <font>
      <sz val="11"/>
      <name val="ＤＦＰ特太ゴシック体"/>
      <family val="3"/>
      <charset val="128"/>
    </font>
    <font>
      <sz val="12"/>
      <name val="ＤＦＰ特太ゴシック体"/>
      <family val="3"/>
      <charset val="128"/>
    </font>
    <font>
      <b/>
      <sz val="9"/>
      <color indexed="10"/>
      <name val="ＭＳ Ｐ明朝"/>
      <family val="1"/>
      <charset val="128"/>
    </font>
    <font>
      <b/>
      <sz val="9"/>
      <color indexed="10"/>
      <name val="ＭＳ Ｐゴシック"/>
      <family val="3"/>
      <charset val="128"/>
    </font>
    <font>
      <b/>
      <sz val="14"/>
      <name val="ＭＳ ゴシック"/>
      <family val="3"/>
      <charset val="128"/>
    </font>
    <font>
      <b/>
      <sz val="11"/>
      <color rgb="FFFF0000"/>
      <name val="ＭＳ ゴシック"/>
      <family val="3"/>
      <charset val="128"/>
    </font>
    <font>
      <b/>
      <sz val="10"/>
      <name val="ＭＳ ゴシック"/>
      <family val="3"/>
      <charset val="128"/>
    </font>
    <font>
      <sz val="10"/>
      <color rgb="FF0000FF"/>
      <name val="ＭＳ ゴシック"/>
      <family val="3"/>
      <charset val="128"/>
    </font>
    <font>
      <vertAlign val="subscript"/>
      <sz val="10"/>
      <name val="ＭＳ ゴシック"/>
      <family val="3"/>
      <charset val="128"/>
    </font>
    <font>
      <sz val="10"/>
      <color indexed="23"/>
      <name val="Meiryo UI"/>
      <family val="3"/>
      <charset val="128"/>
    </font>
    <font>
      <sz val="9"/>
      <color indexed="8"/>
      <name val="Meiryo UI"/>
      <family val="3"/>
      <charset val="128"/>
    </font>
    <font>
      <sz val="9"/>
      <color indexed="23"/>
      <name val="Meiryo UI"/>
      <family val="3"/>
      <charset val="128"/>
    </font>
    <font>
      <b/>
      <sz val="14"/>
      <color theme="1" tint="0.249977111117893"/>
      <name val="Meiryo UI"/>
      <family val="3"/>
      <charset val="128"/>
    </font>
  </fonts>
  <fills count="40">
    <fill>
      <patternFill patternType="none"/>
    </fill>
    <fill>
      <patternFill patternType="gray125"/>
    </fill>
    <fill>
      <patternFill patternType="solid">
        <fgColor indexed="31"/>
      </patternFill>
    </fill>
    <fill>
      <patternFill patternType="solid">
        <fgColor indexed="27"/>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47"/>
      </patternFill>
    </fill>
    <fill>
      <patternFill patternType="solid">
        <fgColor indexed="22"/>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57"/>
      </patternFill>
    </fill>
    <fill>
      <patternFill patternType="solid">
        <fgColor indexed="10"/>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7"/>
        <bgColor indexed="64"/>
      </patternFill>
    </fill>
    <fill>
      <patternFill patternType="solid">
        <fgColor indexed="26"/>
        <bgColor indexed="64"/>
      </patternFill>
    </fill>
    <fill>
      <patternFill patternType="solid">
        <fgColor indexed="45"/>
        <bgColor indexed="64"/>
      </patternFill>
    </fill>
    <fill>
      <patternFill patternType="solid">
        <fgColor theme="0"/>
        <bgColor indexed="64"/>
      </patternFill>
    </fill>
    <fill>
      <patternFill patternType="solid">
        <fgColor rgb="FFFFFF00"/>
        <bgColor indexed="64"/>
      </patternFill>
    </fill>
    <fill>
      <patternFill patternType="solid">
        <fgColor indexed="43"/>
        <bgColor indexed="64"/>
      </patternFill>
    </fill>
    <fill>
      <patternFill patternType="solid">
        <fgColor indexed="13"/>
        <bgColor indexed="64"/>
      </patternFill>
    </fill>
    <fill>
      <patternFill patternType="solid">
        <fgColor theme="8" tint="0.79998168889431442"/>
        <bgColor indexed="64"/>
      </patternFill>
    </fill>
    <fill>
      <patternFill patternType="solid">
        <fgColor rgb="FFFFFFCC"/>
        <bgColor indexed="64"/>
      </patternFill>
    </fill>
    <fill>
      <patternFill patternType="solid">
        <fgColor indexed="31"/>
        <bgColor indexed="64"/>
      </patternFill>
    </fill>
    <fill>
      <patternFill patternType="solid">
        <fgColor indexed="42"/>
        <bgColor indexed="64"/>
      </patternFill>
    </fill>
    <fill>
      <patternFill patternType="solid">
        <fgColor indexed="47"/>
        <bgColor indexed="64"/>
      </patternFill>
    </fill>
    <fill>
      <patternFill patternType="solid">
        <fgColor indexed="41"/>
        <bgColor indexed="64"/>
      </patternFill>
    </fill>
    <fill>
      <patternFill patternType="solid">
        <fgColor indexed="51"/>
        <bgColor indexed="64"/>
      </patternFill>
    </fill>
    <fill>
      <patternFill patternType="solid">
        <fgColor rgb="FFFFFF99"/>
        <bgColor indexed="64"/>
      </patternFill>
    </fill>
  </fills>
  <borders count="243">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ck">
        <color rgb="FFFF0000"/>
      </left>
      <right style="thin">
        <color indexed="64"/>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style="thin">
        <color indexed="64"/>
      </left>
      <right style="thick">
        <color rgb="FFFF0000"/>
      </right>
      <top style="thick">
        <color rgb="FFFF0000"/>
      </top>
      <bottom style="thin">
        <color indexed="64"/>
      </bottom>
      <diagonal/>
    </border>
    <border diagonalDown="1">
      <left style="medium">
        <color indexed="64"/>
      </left>
      <right/>
      <top style="medium">
        <color indexed="64"/>
      </top>
      <bottom style="double">
        <color indexed="64"/>
      </bottom>
      <diagonal style="thin">
        <color indexed="64"/>
      </diagonal>
    </border>
    <border>
      <left style="thin">
        <color indexed="64"/>
      </left>
      <right/>
      <top style="medium">
        <color indexed="64"/>
      </top>
      <bottom style="double">
        <color indexed="64"/>
      </bottom>
      <diagonal/>
    </border>
    <border>
      <left/>
      <right style="thin">
        <color indexed="64"/>
      </right>
      <top style="medium">
        <color indexed="64"/>
      </top>
      <bottom style="double">
        <color indexed="64"/>
      </bottom>
      <diagonal/>
    </border>
    <border>
      <left/>
      <right/>
      <top style="medium">
        <color indexed="64"/>
      </top>
      <bottom style="double">
        <color indexed="64"/>
      </bottom>
      <diagonal/>
    </border>
    <border>
      <left style="thick">
        <color indexed="10"/>
      </left>
      <right/>
      <top style="thick">
        <color indexed="10"/>
      </top>
      <bottom style="double">
        <color indexed="64"/>
      </bottom>
      <diagonal/>
    </border>
    <border>
      <left/>
      <right style="thin">
        <color indexed="64"/>
      </right>
      <top style="thick">
        <color indexed="10"/>
      </top>
      <bottom style="double">
        <color indexed="64"/>
      </bottom>
      <diagonal/>
    </border>
    <border>
      <left style="thin">
        <color indexed="64"/>
      </left>
      <right/>
      <top style="thick">
        <color indexed="10"/>
      </top>
      <bottom style="double">
        <color indexed="64"/>
      </bottom>
      <diagonal/>
    </border>
    <border>
      <left/>
      <right style="thick">
        <color indexed="10"/>
      </right>
      <top style="thick">
        <color indexed="10"/>
      </top>
      <bottom style="double">
        <color indexed="64"/>
      </bottom>
      <diagonal/>
    </border>
    <border>
      <left style="thick">
        <color indexed="10"/>
      </left>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medium">
        <color indexed="64"/>
      </left>
      <right style="thin">
        <color indexed="64"/>
      </right>
      <top style="thin">
        <color indexed="64"/>
      </top>
      <bottom style="thin">
        <color indexed="64"/>
      </bottom>
      <diagonal/>
    </border>
    <border>
      <left style="thick">
        <color rgb="FFFF0000"/>
      </left>
      <right/>
      <top style="thin">
        <color indexed="64"/>
      </top>
      <bottom style="thin">
        <color indexed="64"/>
      </bottom>
      <diagonal/>
    </border>
    <border>
      <left/>
      <right style="thick">
        <color rgb="FFFF0000"/>
      </right>
      <top style="thin">
        <color indexed="64"/>
      </top>
      <bottom style="thin">
        <color indexed="64"/>
      </bottom>
      <diagonal/>
    </border>
    <border>
      <left style="medium">
        <color indexed="64"/>
      </left>
      <right/>
      <top/>
      <bottom style="thin">
        <color indexed="64"/>
      </bottom>
      <diagonal/>
    </border>
    <border>
      <left style="thick">
        <color indexed="10"/>
      </left>
      <right/>
      <top/>
      <bottom style="thin">
        <color indexed="64"/>
      </bottom>
      <diagonal/>
    </border>
    <border>
      <left/>
      <right style="thick">
        <color indexed="10"/>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ck">
        <color rgb="FFFF0000"/>
      </left>
      <right/>
      <top style="thin">
        <color indexed="64"/>
      </top>
      <bottom style="thick">
        <color rgb="FFFF0000"/>
      </bottom>
      <diagonal/>
    </border>
    <border>
      <left/>
      <right style="thin">
        <color indexed="64"/>
      </right>
      <top style="thin">
        <color indexed="64"/>
      </top>
      <bottom style="thick">
        <color rgb="FFFF0000"/>
      </bottom>
      <diagonal/>
    </border>
    <border>
      <left style="thin">
        <color indexed="64"/>
      </left>
      <right/>
      <top style="thin">
        <color indexed="64"/>
      </top>
      <bottom style="thick">
        <color rgb="FFFF0000"/>
      </bottom>
      <diagonal/>
    </border>
    <border>
      <left/>
      <right style="thick">
        <color rgb="FFFF0000"/>
      </right>
      <top style="thin">
        <color indexed="64"/>
      </top>
      <bottom style="thick">
        <color rgb="FFFF0000"/>
      </bottom>
      <diagonal/>
    </border>
    <border>
      <left style="medium">
        <color indexed="64"/>
      </left>
      <right/>
      <top style="thin">
        <color indexed="64"/>
      </top>
      <bottom style="medium">
        <color indexed="64"/>
      </bottom>
      <diagonal/>
    </border>
    <border>
      <left style="thick">
        <color indexed="10"/>
      </left>
      <right/>
      <top/>
      <bottom style="thick">
        <color indexed="10"/>
      </bottom>
      <diagonal/>
    </border>
    <border>
      <left/>
      <right style="thin">
        <color indexed="64"/>
      </right>
      <top/>
      <bottom style="thick">
        <color indexed="10"/>
      </bottom>
      <diagonal/>
    </border>
    <border>
      <left style="thin">
        <color indexed="64"/>
      </left>
      <right/>
      <top/>
      <bottom style="thick">
        <color indexed="10"/>
      </bottom>
      <diagonal/>
    </border>
    <border>
      <left/>
      <right style="thick">
        <color indexed="10"/>
      </right>
      <top/>
      <bottom style="thick">
        <color indexed="10"/>
      </bottom>
      <diagonal/>
    </border>
    <border>
      <left style="dotted">
        <color indexed="64"/>
      </left>
      <right/>
      <top/>
      <bottom/>
      <diagonal/>
    </border>
    <border diagonalDown="1">
      <left style="medium">
        <color indexed="64"/>
      </left>
      <right style="thin">
        <color indexed="64"/>
      </right>
      <top style="medium">
        <color indexed="64"/>
      </top>
      <bottom style="thin">
        <color indexed="64"/>
      </bottom>
      <diagonal style="hair">
        <color indexed="64"/>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diagonalDown="1">
      <left style="medium">
        <color indexed="64"/>
      </left>
      <right style="thin">
        <color indexed="64"/>
      </right>
      <top style="medium">
        <color indexed="64"/>
      </top>
      <bottom style="double">
        <color indexed="64"/>
      </bottom>
      <diagonal style="hair">
        <color indexed="64"/>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diagonalUp="1">
      <left style="thin">
        <color indexed="64"/>
      </left>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right style="medium">
        <color indexed="64"/>
      </right>
      <top style="thin">
        <color indexed="64"/>
      </top>
      <bottom style="thin">
        <color indexed="64"/>
      </bottom>
      <diagonal style="thin">
        <color indexed="64"/>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medium">
        <color auto="1"/>
      </right>
      <top style="medium">
        <color auto="1"/>
      </top>
      <bottom style="thin">
        <color auto="1"/>
      </bottom>
      <diagonal/>
    </border>
    <border>
      <left/>
      <right style="medium">
        <color indexed="64"/>
      </right>
      <top style="thin">
        <color indexed="64"/>
      </top>
      <bottom style="medium">
        <color indexed="64"/>
      </bottom>
      <diagonal/>
    </border>
    <border diagonalUp="1">
      <left style="thin">
        <color indexed="64"/>
      </left>
      <right style="thin">
        <color indexed="64"/>
      </right>
      <top style="medium">
        <color indexed="64"/>
      </top>
      <bottom style="thin">
        <color indexed="64"/>
      </bottom>
      <diagonal style="thin">
        <color indexed="64"/>
      </diagonal>
    </border>
    <border diagonalUp="1">
      <left style="thin">
        <color indexed="64"/>
      </left>
      <right style="medium">
        <color indexed="64"/>
      </right>
      <top style="medium">
        <color indexed="64"/>
      </top>
      <bottom style="thin">
        <color indexed="64"/>
      </bottom>
      <diagonal style="thin">
        <color indexed="64"/>
      </diagonal>
    </border>
    <border diagonalUp="1">
      <left style="thin">
        <color indexed="64"/>
      </left>
      <right style="thin">
        <color indexed="64"/>
      </right>
      <top/>
      <bottom style="thin">
        <color indexed="64"/>
      </bottom>
      <diagonal style="thin">
        <color indexed="64"/>
      </diagonal>
    </border>
    <border diagonalUp="1">
      <left style="thin">
        <color indexed="64"/>
      </left>
      <right style="medium">
        <color indexed="64"/>
      </right>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style="medium">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style="medium">
        <color indexed="64"/>
      </bottom>
      <diagonal style="thin">
        <color indexed="64"/>
      </diagonal>
    </border>
    <border diagonalUp="1">
      <left style="thin">
        <color indexed="64"/>
      </left>
      <right style="thin">
        <color indexed="64"/>
      </right>
      <top style="thin">
        <color auto="1"/>
      </top>
      <bottom/>
      <diagonal style="thin">
        <color indexed="64"/>
      </diagonal>
    </border>
    <border diagonalUp="1">
      <left style="thin">
        <color indexed="64"/>
      </left>
      <right style="medium">
        <color auto="1"/>
      </right>
      <top style="thin">
        <color auto="1"/>
      </top>
      <bottom/>
      <diagonal style="thin">
        <color indexed="64"/>
      </diagonal>
    </border>
    <border diagonalUp="1">
      <left/>
      <right style="thin">
        <color indexed="64"/>
      </right>
      <top style="thin">
        <color indexed="64"/>
      </top>
      <bottom style="thin">
        <color indexed="64"/>
      </bottom>
      <diagonal style="thin">
        <color indexed="64"/>
      </diagonal>
    </border>
    <border diagonalUp="1">
      <left style="thin">
        <color indexed="64"/>
      </left>
      <right style="medium">
        <color indexed="64"/>
      </right>
      <top style="thin">
        <color indexed="64"/>
      </top>
      <bottom style="medium">
        <color indexed="64"/>
      </bottom>
      <diagonal style="thin">
        <color indexed="64"/>
      </diagonal>
    </border>
    <border diagonalUp="1">
      <left style="thin">
        <color indexed="64"/>
      </left>
      <right/>
      <top style="medium">
        <color indexed="64"/>
      </top>
      <bottom style="thin">
        <color indexed="64"/>
      </bottom>
      <diagonal style="thin">
        <color indexed="64"/>
      </diagonal>
    </border>
    <border diagonalUp="1">
      <left/>
      <right/>
      <top style="medium">
        <color indexed="64"/>
      </top>
      <bottom style="thin">
        <color indexed="64"/>
      </bottom>
      <diagonal style="thin">
        <color indexed="64"/>
      </diagonal>
    </border>
    <border diagonalUp="1">
      <left/>
      <right style="thin">
        <color indexed="64"/>
      </right>
      <top style="medium">
        <color indexed="64"/>
      </top>
      <bottom style="thin">
        <color indexed="64"/>
      </bottom>
      <diagonal style="thin">
        <color indexed="64"/>
      </diagonal>
    </border>
    <border>
      <left style="medium">
        <color indexed="64"/>
      </left>
      <right/>
      <top style="thin">
        <color indexed="64"/>
      </top>
      <bottom style="thin">
        <color indexed="64"/>
      </bottom>
      <diagonal/>
    </border>
    <border diagonalUp="1">
      <left style="thin">
        <color indexed="64"/>
      </left>
      <right/>
      <top style="thin">
        <color indexed="64"/>
      </top>
      <bottom style="medium">
        <color indexed="64"/>
      </bottom>
      <diagonal style="thin">
        <color indexed="64"/>
      </diagonal>
    </border>
    <border diagonalUp="1">
      <left/>
      <right/>
      <top style="thin">
        <color indexed="64"/>
      </top>
      <bottom style="medium">
        <color indexed="64"/>
      </bottom>
      <diagonal style="thin">
        <color indexed="64"/>
      </diagonal>
    </border>
    <border diagonalUp="1">
      <left/>
      <right style="thin">
        <color indexed="64"/>
      </right>
      <top style="thin">
        <color indexed="64"/>
      </top>
      <bottom style="medium">
        <color indexed="64"/>
      </bottom>
      <diagonal style="thin">
        <color indexed="64"/>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diagonalDown="1">
      <left style="medium">
        <color indexed="64"/>
      </left>
      <right/>
      <top style="medium">
        <color indexed="64"/>
      </top>
      <bottom style="medium">
        <color indexed="64"/>
      </bottom>
      <diagonal style="thin">
        <color indexed="64"/>
      </diagonal>
    </border>
    <border diagonalDown="1">
      <left/>
      <right/>
      <top style="medium">
        <color indexed="64"/>
      </top>
      <bottom style="medium">
        <color indexed="64"/>
      </bottom>
      <diagonal style="thin">
        <color indexed="64"/>
      </diagonal>
    </border>
    <border diagonalDown="1">
      <left/>
      <right style="thin">
        <color indexed="64"/>
      </right>
      <top style="medium">
        <color indexed="64"/>
      </top>
      <bottom style="medium">
        <color indexed="64"/>
      </bottom>
      <diagonal style="thin">
        <color indexed="64"/>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diagonalUp="1">
      <left style="medium">
        <color indexed="64"/>
      </left>
      <right/>
      <top style="medium">
        <color indexed="64"/>
      </top>
      <bottom style="medium">
        <color indexed="64"/>
      </bottom>
      <diagonal style="thin">
        <color indexed="64"/>
      </diagonal>
    </border>
    <border diagonalUp="1">
      <left/>
      <right/>
      <top style="medium">
        <color indexed="64"/>
      </top>
      <bottom style="medium">
        <color indexed="64"/>
      </bottom>
      <diagonal style="thin">
        <color indexed="64"/>
      </diagonal>
    </border>
    <border diagonalUp="1">
      <left/>
      <right style="thin">
        <color indexed="64"/>
      </right>
      <top style="medium">
        <color indexed="64"/>
      </top>
      <bottom style="medium">
        <color indexed="64"/>
      </bottom>
      <diagonal style="thin">
        <color indexed="64"/>
      </diagonal>
    </border>
    <border>
      <left style="medium">
        <color indexed="64"/>
      </left>
      <right/>
      <top style="medium">
        <color indexed="64"/>
      </top>
      <bottom style="medium">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thin">
        <color indexed="64"/>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top/>
      <bottom style="dotted">
        <color indexed="64"/>
      </bottom>
      <diagonal/>
    </border>
    <border>
      <left style="medium">
        <color indexed="64"/>
      </left>
      <right/>
      <top style="thin">
        <color indexed="64"/>
      </top>
      <bottom style="dashed">
        <color indexed="64"/>
      </bottom>
      <diagonal/>
    </border>
    <border>
      <left/>
      <right/>
      <top style="thin">
        <color indexed="64"/>
      </top>
      <bottom style="dashed">
        <color indexed="64"/>
      </bottom>
      <diagonal/>
    </border>
    <border>
      <left/>
      <right style="medium">
        <color indexed="64"/>
      </right>
      <top style="thin">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dashed">
        <color indexed="64"/>
      </top>
      <bottom style="hair">
        <color indexed="64"/>
      </bottom>
      <diagonal/>
    </border>
    <border>
      <left/>
      <right/>
      <top style="dashed">
        <color indexed="64"/>
      </top>
      <bottom style="hair">
        <color indexed="64"/>
      </bottom>
      <diagonal/>
    </border>
    <border>
      <left/>
      <right style="medium">
        <color indexed="64"/>
      </right>
      <top style="dashed">
        <color indexed="64"/>
      </top>
      <bottom style="hair">
        <color indexed="64"/>
      </bottom>
      <diagonal/>
    </border>
    <border diagonalUp="1">
      <left style="thin">
        <color indexed="64"/>
      </left>
      <right style="thin">
        <color indexed="64"/>
      </right>
      <top style="medium">
        <color indexed="64"/>
      </top>
      <bottom style="medium">
        <color indexed="64"/>
      </bottom>
      <diagonal style="thin">
        <color indexed="64"/>
      </diagonal>
    </border>
    <border diagonalUp="1">
      <left style="thin">
        <color indexed="64"/>
      </left>
      <right/>
      <top style="medium">
        <color indexed="64"/>
      </top>
      <bottom style="medium">
        <color indexed="64"/>
      </bottom>
      <diagonal style="thin">
        <color indexed="64"/>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double">
        <color indexed="64"/>
      </left>
      <right/>
      <top style="double">
        <color indexed="64"/>
      </top>
      <bottom style="dotted">
        <color indexed="64"/>
      </bottom>
      <diagonal/>
    </border>
    <border>
      <left style="dotted">
        <color indexed="64"/>
      </left>
      <right style="dotted">
        <color indexed="64"/>
      </right>
      <top style="double">
        <color indexed="64"/>
      </top>
      <bottom style="dotted">
        <color indexed="64"/>
      </bottom>
      <diagonal/>
    </border>
    <border>
      <left/>
      <right style="double">
        <color indexed="64"/>
      </right>
      <top style="double">
        <color indexed="64"/>
      </top>
      <bottom style="dotted">
        <color indexed="64"/>
      </bottom>
      <diagonal/>
    </border>
    <border>
      <left style="double">
        <color indexed="64"/>
      </left>
      <right/>
      <top/>
      <bottom/>
      <diagonal/>
    </border>
    <border>
      <left style="dotted">
        <color indexed="64"/>
      </left>
      <right style="dotted">
        <color indexed="64"/>
      </right>
      <top/>
      <bottom/>
      <diagonal/>
    </border>
    <border>
      <left/>
      <right style="double">
        <color indexed="64"/>
      </right>
      <top/>
      <bottom/>
      <diagonal/>
    </border>
    <border>
      <left style="double">
        <color indexed="64"/>
      </left>
      <right/>
      <top style="double">
        <color indexed="64"/>
      </top>
      <bottom/>
      <diagonal/>
    </border>
    <border>
      <left style="dotted">
        <color indexed="64"/>
      </left>
      <right style="dotted">
        <color indexed="64"/>
      </right>
      <top style="double">
        <color indexed="64"/>
      </top>
      <bottom/>
      <diagonal/>
    </border>
    <border>
      <left/>
      <right style="double">
        <color indexed="64"/>
      </right>
      <top style="double">
        <color indexed="64"/>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double">
        <color indexed="64"/>
      </bottom>
      <diagonal/>
    </border>
    <border>
      <left style="dotted">
        <color indexed="64"/>
      </left>
      <right style="dotted">
        <color indexed="64"/>
      </right>
      <top/>
      <bottom style="double">
        <color indexed="64"/>
      </bottom>
      <diagonal/>
    </border>
    <border>
      <left/>
      <right style="double">
        <color indexed="64"/>
      </right>
      <top/>
      <bottom style="double">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style="thin">
        <color indexed="64"/>
      </left>
      <right/>
      <top style="hair">
        <color indexed="64"/>
      </top>
      <bottom style="thin">
        <color indexed="64"/>
      </bottom>
      <diagonal/>
    </border>
    <border>
      <left style="medium">
        <color indexed="64"/>
      </left>
      <right style="medium">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medium">
        <color indexed="64"/>
      </left>
      <right style="thin">
        <color indexed="64"/>
      </right>
      <top style="thin">
        <color indexed="64"/>
      </top>
      <bottom style="hair">
        <color indexed="64"/>
      </bottom>
      <diagonal/>
    </border>
    <border>
      <left style="medium">
        <color indexed="64"/>
      </left>
      <right style="medium">
        <color indexed="64"/>
      </right>
      <top style="thin">
        <color indexed="64"/>
      </top>
      <bottom style="hair">
        <color indexed="64"/>
      </bottom>
      <diagonal/>
    </border>
    <border>
      <left style="thin">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top style="medium">
        <color indexed="64"/>
      </top>
      <bottom style="hair">
        <color indexed="64"/>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style="medium">
        <color indexed="64"/>
      </left>
      <right/>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hair">
        <color indexed="64"/>
      </top>
      <bottom/>
      <diagonal/>
    </border>
    <border>
      <left style="thin">
        <color indexed="64"/>
      </left>
      <right style="thin">
        <color indexed="64"/>
      </right>
      <top style="hair">
        <color indexed="64"/>
      </top>
      <bottom/>
      <diagonal/>
    </border>
    <border>
      <left style="medium">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style="medium">
        <color indexed="64"/>
      </right>
      <top/>
      <bottom style="medium">
        <color indexed="64"/>
      </bottom>
      <diagonal/>
    </border>
    <border diagonalUp="1">
      <left style="thin">
        <color indexed="64"/>
      </left>
      <right style="thin">
        <color indexed="64"/>
      </right>
      <top style="medium">
        <color indexed="64"/>
      </top>
      <bottom/>
      <diagonal style="thin">
        <color indexed="64"/>
      </diagonal>
    </border>
    <border>
      <left style="thick">
        <color indexed="10"/>
      </left>
      <right style="thick">
        <color indexed="10"/>
      </right>
      <top style="thick">
        <color indexed="10"/>
      </top>
      <bottom style="thick">
        <color indexed="10"/>
      </bottom>
      <diagonal/>
    </border>
    <border>
      <left style="medium">
        <color indexed="64"/>
      </left>
      <right/>
      <top style="hair">
        <color indexed="64"/>
      </top>
      <bottom style="thin">
        <color indexed="64"/>
      </bottom>
      <diagonal/>
    </border>
    <border>
      <left style="medium">
        <color indexed="64"/>
      </left>
      <right/>
      <top style="thin">
        <color indexed="64"/>
      </top>
      <bottom style="hair">
        <color indexed="64"/>
      </bottom>
      <diagonal/>
    </border>
    <border diagonalUp="1">
      <left style="thin">
        <color indexed="64"/>
      </left>
      <right style="medium">
        <color indexed="64"/>
      </right>
      <top style="hair">
        <color indexed="64"/>
      </top>
      <bottom style="medium">
        <color indexed="64"/>
      </bottom>
      <diagonal style="thin">
        <color indexed="64"/>
      </diagonal>
    </border>
    <border>
      <left/>
      <right style="medium">
        <color indexed="9"/>
      </right>
      <top style="medium">
        <color indexed="64"/>
      </top>
      <bottom style="medium">
        <color indexed="64"/>
      </bottom>
      <diagonal/>
    </border>
    <border diagonalDown="1">
      <left/>
      <right/>
      <top style="medium">
        <color indexed="64"/>
      </top>
      <bottom style="thin">
        <color indexed="64"/>
      </bottom>
      <diagonal style="thin">
        <color indexed="64"/>
      </diagonal>
    </border>
  </borders>
  <cellStyleXfs count="313">
    <xf numFmtId="0" fontId="0" fillId="0" borderId="0">
      <alignment vertical="center"/>
    </xf>
    <xf numFmtId="0" fontId="16" fillId="2"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3" borderId="0" applyNumberFormat="0" applyBorder="0" applyAlignment="0" applyProtection="0">
      <alignment vertical="center"/>
    </xf>
    <xf numFmtId="0" fontId="16" fillId="8"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12"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18" fillId="0" borderId="0" applyBorder="0"/>
    <xf numFmtId="0" fontId="18" fillId="0" borderId="0"/>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4" fillId="0" borderId="0" applyNumberFormat="0" applyFill="0" applyBorder="0" applyAlignment="0" applyProtection="0">
      <alignment vertical="center"/>
    </xf>
    <xf numFmtId="0" fontId="25" fillId="21" borderId="1" applyNumberFormat="0" applyAlignment="0" applyProtection="0">
      <alignment vertical="center"/>
    </xf>
    <xf numFmtId="0" fontId="26" fillId="22" borderId="0" applyNumberFormat="0" applyBorder="0" applyAlignment="0" applyProtection="0">
      <alignment vertical="center"/>
    </xf>
    <xf numFmtId="9" fontId="14"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14"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11" fillId="0" borderId="0" applyFont="0" applyFill="0" applyBorder="0" applyAlignment="0" applyProtection="0"/>
    <xf numFmtId="9" fontId="27" fillId="0" borderId="0" applyFont="0" applyFill="0" applyBorder="0" applyAlignment="0" applyProtection="0"/>
    <xf numFmtId="0" fontId="20"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1" fillId="23" borderId="2" applyNumberFormat="0" applyFont="0" applyAlignment="0" applyProtection="0">
      <alignment vertical="center"/>
    </xf>
    <xf numFmtId="0" fontId="28" fillId="0" borderId="3" applyNumberFormat="0" applyFill="0" applyAlignment="0" applyProtection="0">
      <alignment vertical="center"/>
    </xf>
    <xf numFmtId="0" fontId="29" fillId="4" borderId="0" applyNumberFormat="0" applyBorder="0" applyAlignment="0" applyProtection="0">
      <alignment vertical="center"/>
    </xf>
    <xf numFmtId="0" fontId="30" fillId="9" borderId="4" applyNumberFormat="0" applyAlignment="0" applyProtection="0">
      <alignment vertical="center"/>
    </xf>
    <xf numFmtId="0" fontId="19" fillId="0" borderId="0" applyNumberFormat="0" applyFill="0" applyBorder="0" applyAlignment="0" applyProtection="0">
      <alignment vertical="center"/>
    </xf>
    <xf numFmtId="38" fontId="5" fillId="0" borderId="0" applyFont="0" applyFill="0" applyBorder="0" applyAlignment="0" applyProtection="0">
      <alignment vertical="center"/>
    </xf>
    <xf numFmtId="38" fontId="11"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14"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13" fillId="0" borderId="0" applyFont="0" applyFill="0" applyBorder="0" applyAlignment="0" applyProtection="0">
      <alignment vertical="center"/>
    </xf>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14" fillId="0" borderId="0" applyFont="0" applyFill="0" applyBorder="0" applyAlignment="0" applyProtection="0"/>
    <xf numFmtId="38" fontId="14"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15" fillId="0" borderId="0" applyFont="0" applyFill="0" applyBorder="0" applyAlignment="0" applyProtection="0">
      <alignment vertical="center"/>
    </xf>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14" fillId="0" borderId="0" applyFont="0" applyFill="0" applyBorder="0" applyAlignment="0" applyProtection="0"/>
    <xf numFmtId="38" fontId="11" fillId="0" borderId="0" applyFont="0" applyFill="0" applyBorder="0" applyAlignment="0" applyProtection="0"/>
    <xf numFmtId="38" fontId="14"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14"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14"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14"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14"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15" fillId="0" borderId="0" applyFont="0" applyFill="0" applyBorder="0" applyAlignment="0" applyProtection="0">
      <alignment vertical="center"/>
    </xf>
    <xf numFmtId="38" fontId="27" fillId="0" borderId="0" applyFont="0" applyFill="0" applyBorder="0" applyAlignment="0" applyProtection="0"/>
    <xf numFmtId="38" fontId="31" fillId="0" borderId="0" applyFont="0" applyFill="0" applyBorder="0" applyAlignment="0" applyProtection="0">
      <alignment vertical="center"/>
    </xf>
    <xf numFmtId="0" fontId="32" fillId="0" borderId="5" applyNumberFormat="0" applyFill="0" applyAlignment="0" applyProtection="0">
      <alignment vertical="center"/>
    </xf>
    <xf numFmtId="0" fontId="33" fillId="0" borderId="6" applyNumberFormat="0" applyFill="0" applyAlignment="0" applyProtection="0">
      <alignment vertical="center"/>
    </xf>
    <xf numFmtId="0" fontId="34" fillId="0" borderId="7" applyNumberFormat="0" applyFill="0" applyAlignment="0" applyProtection="0">
      <alignment vertical="center"/>
    </xf>
    <xf numFmtId="0" fontId="34" fillId="0" borderId="0" applyNumberFormat="0" applyFill="0" applyBorder="0" applyAlignment="0" applyProtection="0">
      <alignment vertical="center"/>
    </xf>
    <xf numFmtId="0" fontId="35" fillId="0" borderId="8" applyNumberFormat="0" applyFill="0" applyAlignment="0" applyProtection="0">
      <alignment vertical="center"/>
    </xf>
    <xf numFmtId="0" fontId="36" fillId="9" borderId="9" applyNumberFormat="0" applyAlignment="0" applyProtection="0">
      <alignment vertical="center"/>
    </xf>
    <xf numFmtId="0" fontId="37" fillId="0" borderId="0" applyNumberFormat="0" applyFill="0" applyBorder="0" applyAlignment="0" applyProtection="0">
      <alignment vertical="center"/>
    </xf>
    <xf numFmtId="183" fontId="14"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14"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14"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14"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14"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14"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6" fontId="15" fillId="0" borderId="0" applyFont="0" applyFill="0" applyBorder="0" applyAlignment="0" applyProtection="0">
      <alignment vertical="center"/>
    </xf>
    <xf numFmtId="6" fontId="15" fillId="0" borderId="0" applyFont="0" applyFill="0" applyBorder="0" applyAlignment="0" applyProtection="0">
      <alignment vertical="center"/>
    </xf>
    <xf numFmtId="6" fontId="15" fillId="0" borderId="0" applyFont="0" applyFill="0" applyBorder="0" applyAlignment="0" applyProtection="0">
      <alignment vertical="center"/>
    </xf>
    <xf numFmtId="6" fontId="15" fillId="0" borderId="0" applyFont="0" applyFill="0" applyBorder="0" applyAlignment="0" applyProtection="0">
      <alignment vertical="center"/>
    </xf>
    <xf numFmtId="6" fontId="15" fillId="0" borderId="0" applyFont="0" applyFill="0" applyBorder="0" applyAlignment="0" applyProtection="0">
      <alignment vertical="center"/>
    </xf>
    <xf numFmtId="6" fontId="15" fillId="0" borderId="0" applyFont="0" applyFill="0" applyBorder="0" applyAlignment="0" applyProtection="0">
      <alignment vertical="center"/>
    </xf>
    <xf numFmtId="6" fontId="15" fillId="0" borderId="0" applyFont="0" applyFill="0" applyBorder="0" applyAlignment="0" applyProtection="0">
      <alignment vertical="center"/>
    </xf>
    <xf numFmtId="0" fontId="38" fillId="8" borderId="4" applyNumberFormat="0" applyAlignment="0" applyProtection="0">
      <alignment vertical="center"/>
    </xf>
    <xf numFmtId="0" fontId="11" fillId="0" borderId="0"/>
    <xf numFmtId="0" fontId="40" fillId="0" borderId="0"/>
    <xf numFmtId="0" fontId="17" fillId="0" borderId="0"/>
    <xf numFmtId="0" fontId="40" fillId="0" borderId="0"/>
    <xf numFmtId="0" fontId="11" fillId="0" borderId="0"/>
    <xf numFmtId="0" fontId="40" fillId="0" borderId="0"/>
    <xf numFmtId="0" fontId="41" fillId="0" borderId="0">
      <alignment vertical="center"/>
    </xf>
    <xf numFmtId="0" fontId="11" fillId="0" borderId="0"/>
    <xf numFmtId="0" fontId="21" fillId="0" borderId="0" applyNumberFormat="0" applyFill="0" applyBorder="0" applyAlignment="0" applyProtection="0">
      <alignment vertical="top"/>
      <protection locked="0"/>
    </xf>
    <xf numFmtId="0" fontId="39" fillId="5" borderId="0" applyNumberFormat="0" applyBorder="0" applyAlignment="0" applyProtection="0">
      <alignment vertical="center"/>
    </xf>
    <xf numFmtId="0" fontId="14" fillId="0" borderId="0"/>
    <xf numFmtId="0" fontId="11" fillId="0" borderId="0"/>
    <xf numFmtId="0" fontId="108" fillId="0" borderId="0" applyNumberFormat="0" applyFill="0" applyBorder="0" applyAlignment="0" applyProtection="0">
      <alignment vertical="top"/>
      <protection locked="0"/>
    </xf>
    <xf numFmtId="38" fontId="5" fillId="0" borderId="0" applyFont="0" applyFill="0" applyBorder="0" applyAlignment="0" applyProtection="0">
      <alignment vertical="center"/>
    </xf>
    <xf numFmtId="0" fontId="11" fillId="0" borderId="0">
      <alignment vertical="center"/>
    </xf>
    <xf numFmtId="38" fontId="11" fillId="0" borderId="0" applyFont="0" applyFill="0" applyBorder="0" applyAlignment="0" applyProtection="0">
      <alignment vertical="center"/>
    </xf>
    <xf numFmtId="9" fontId="40" fillId="0" borderId="0" applyFont="0" applyFill="0" applyBorder="0" applyAlignment="0" applyProtection="0">
      <alignment vertical="center"/>
    </xf>
  </cellStyleXfs>
  <cellXfs count="2008">
    <xf numFmtId="0" fontId="0" fillId="0" borderId="0" xfId="0">
      <alignment vertical="center"/>
    </xf>
    <xf numFmtId="0" fontId="4" fillId="0" borderId="10" xfId="0" applyFont="1" applyBorder="1" applyProtection="1">
      <alignment vertical="center"/>
    </xf>
    <xf numFmtId="0" fontId="4" fillId="0" borderId="11" xfId="0" applyFont="1" applyBorder="1" applyProtection="1">
      <alignment vertical="center"/>
    </xf>
    <xf numFmtId="0" fontId="4" fillId="0" borderId="11" xfId="0" applyFont="1" applyBorder="1" applyAlignment="1" applyProtection="1">
      <alignment horizontal="center" vertical="center"/>
    </xf>
    <xf numFmtId="0" fontId="4" fillId="24" borderId="11" xfId="0" applyFont="1" applyFill="1" applyBorder="1" applyProtection="1">
      <alignment vertical="center"/>
    </xf>
    <xf numFmtId="0" fontId="4" fillId="0" borderId="0" xfId="0" applyFont="1" applyProtection="1">
      <alignment vertical="center"/>
    </xf>
    <xf numFmtId="0" fontId="4" fillId="0" borderId="12" xfId="0" applyFont="1" applyBorder="1" applyProtection="1">
      <alignment vertical="center"/>
    </xf>
    <xf numFmtId="0" fontId="9" fillId="0" borderId="0" xfId="0" applyFont="1" applyBorder="1" applyProtection="1">
      <alignment vertical="center"/>
    </xf>
    <xf numFmtId="0" fontId="4" fillId="0" borderId="0" xfId="0" applyFont="1" applyBorder="1" applyProtection="1">
      <alignment vertical="center"/>
    </xf>
    <xf numFmtId="0" fontId="4" fillId="0" borderId="0" xfId="0" applyFont="1" applyBorder="1" applyAlignment="1" applyProtection="1">
      <alignment horizontal="center" vertical="center"/>
    </xf>
    <xf numFmtId="0" fontId="4" fillId="24" borderId="0" xfId="0" applyFont="1" applyFill="1" applyBorder="1" applyProtection="1">
      <alignment vertical="center"/>
    </xf>
    <xf numFmtId="0" fontId="3" fillId="0" borderId="12" xfId="0" applyFont="1" applyBorder="1" applyProtection="1">
      <alignment vertical="center"/>
    </xf>
    <xf numFmtId="0" fontId="3" fillId="0" borderId="0" xfId="0" applyFont="1" applyBorder="1" applyProtection="1">
      <alignment vertical="center"/>
    </xf>
    <xf numFmtId="0" fontId="3" fillId="24" borderId="0" xfId="0" applyFont="1" applyFill="1" applyBorder="1" applyProtection="1">
      <alignment vertical="center"/>
    </xf>
    <xf numFmtId="0" fontId="3" fillId="0" borderId="0" xfId="0" applyFont="1" applyProtection="1">
      <alignment vertical="center"/>
    </xf>
    <xf numFmtId="0" fontId="3" fillId="24" borderId="0" xfId="0" applyFont="1" applyFill="1" applyBorder="1" applyAlignment="1" applyProtection="1">
      <alignment horizontal="center" vertical="center"/>
    </xf>
    <xf numFmtId="0" fontId="3" fillId="0" borderId="0" xfId="0" applyFont="1" applyBorder="1" applyAlignment="1" applyProtection="1">
      <alignment horizontal="center" vertical="center"/>
    </xf>
    <xf numFmtId="0" fontId="3" fillId="24" borderId="12" xfId="0" applyFont="1" applyFill="1" applyBorder="1" applyProtection="1">
      <alignment vertical="center"/>
    </xf>
    <xf numFmtId="0" fontId="3" fillId="24" borderId="0" xfId="0" applyFont="1" applyFill="1" applyProtection="1">
      <alignment vertical="center"/>
    </xf>
    <xf numFmtId="0" fontId="3" fillId="0" borderId="0" xfId="0" applyFont="1" applyBorder="1" applyAlignment="1" applyProtection="1">
      <alignment vertical="center"/>
    </xf>
    <xf numFmtId="0" fontId="3" fillId="0" borderId="0" xfId="0" applyFont="1" applyFill="1" applyBorder="1" applyAlignment="1" applyProtection="1">
      <alignment horizontal="left" vertical="center"/>
    </xf>
    <xf numFmtId="2" fontId="7" fillId="24" borderId="0"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0" fontId="6" fillId="0" borderId="0" xfId="0" applyFont="1" applyBorder="1" applyAlignment="1" applyProtection="1">
      <alignment horizontal="left" vertical="center"/>
    </xf>
    <xf numFmtId="9" fontId="3" fillId="24" borderId="0" xfId="0" applyNumberFormat="1" applyFont="1" applyFill="1" applyBorder="1" applyAlignment="1" applyProtection="1">
      <alignment vertical="center"/>
    </xf>
    <xf numFmtId="0" fontId="3" fillId="24" borderId="0" xfId="0" applyFont="1" applyFill="1" applyBorder="1" applyAlignment="1" applyProtection="1">
      <alignment vertical="center"/>
    </xf>
    <xf numFmtId="0" fontId="10" fillId="0" borderId="0" xfId="0" applyFont="1" applyProtection="1">
      <alignment vertical="center"/>
    </xf>
    <xf numFmtId="0" fontId="3" fillId="24" borderId="13" xfId="0" applyFont="1" applyFill="1" applyBorder="1" applyAlignment="1" applyProtection="1">
      <alignment horizontal="center" vertical="center"/>
    </xf>
    <xf numFmtId="0" fontId="3" fillId="24" borderId="14" xfId="0" applyFont="1" applyFill="1" applyBorder="1" applyAlignment="1" applyProtection="1">
      <alignment horizontal="center" vertical="center"/>
    </xf>
    <xf numFmtId="49" fontId="42" fillId="24" borderId="0" xfId="296" applyNumberFormat="1" applyFont="1" applyFill="1" applyAlignment="1" applyProtection="1">
      <alignment horizontal="left" vertical="center"/>
      <protection locked="0"/>
    </xf>
    <xf numFmtId="49" fontId="43" fillId="24" borderId="0" xfId="296" applyNumberFormat="1" applyFont="1" applyFill="1" applyAlignment="1" applyProtection="1">
      <alignment vertical="center" wrapText="1"/>
      <protection locked="0"/>
    </xf>
    <xf numFmtId="49" fontId="8" fillId="24" borderId="0" xfId="296" applyNumberFormat="1" applyFont="1" applyFill="1" applyAlignment="1" applyProtection="1">
      <alignment horizontal="center" vertical="center" wrapText="1"/>
      <protection locked="0"/>
    </xf>
    <xf numFmtId="49" fontId="44" fillId="24" borderId="0" xfId="296" applyNumberFormat="1" applyFont="1" applyFill="1" applyAlignment="1" applyProtection="1">
      <alignment horizontal="center" vertical="center" wrapText="1"/>
      <protection locked="0"/>
    </xf>
    <xf numFmtId="49" fontId="8" fillId="24" borderId="0" xfId="73" applyNumberFormat="1" applyFont="1" applyFill="1" applyAlignment="1" applyProtection="1">
      <alignment horizontal="center" vertical="center" wrapText="1"/>
      <protection locked="0"/>
    </xf>
    <xf numFmtId="49" fontId="8" fillId="24" borderId="0" xfId="296" applyNumberFormat="1" applyFont="1" applyFill="1" applyAlignment="1" applyProtection="1">
      <alignment vertical="center" wrapText="1"/>
      <protection locked="0"/>
    </xf>
    <xf numFmtId="49" fontId="42" fillId="24" borderId="0" xfId="296" applyNumberFormat="1" applyFont="1" applyFill="1" applyBorder="1" applyAlignment="1" applyProtection="1">
      <alignment horizontal="left" vertical="center"/>
      <protection locked="0"/>
    </xf>
    <xf numFmtId="49" fontId="46" fillId="24" borderId="0" xfId="296" applyNumberFormat="1" applyFont="1" applyFill="1" applyAlignment="1" applyProtection="1">
      <alignment horizontal="left" vertical="center"/>
      <protection locked="0"/>
    </xf>
    <xf numFmtId="49" fontId="46" fillId="24" borderId="0" xfId="296" applyNumberFormat="1" applyFont="1" applyFill="1" applyAlignment="1" applyProtection="1">
      <alignment horizontal="center" vertical="center" wrapText="1"/>
      <protection locked="0"/>
    </xf>
    <xf numFmtId="49" fontId="47" fillId="24" borderId="0" xfId="296" applyNumberFormat="1" applyFont="1" applyFill="1" applyAlignment="1" applyProtection="1">
      <alignment horizontal="center" vertical="center" wrapText="1"/>
      <protection locked="0"/>
    </xf>
    <xf numFmtId="49" fontId="48" fillId="24" borderId="0" xfId="296" applyNumberFormat="1" applyFont="1" applyFill="1" applyAlignment="1" applyProtection="1">
      <alignment horizontal="center" vertical="center" wrapText="1"/>
      <protection locked="0"/>
    </xf>
    <xf numFmtId="49" fontId="49" fillId="24" borderId="17" xfId="296" applyNumberFormat="1" applyFont="1" applyFill="1" applyBorder="1" applyAlignment="1" applyProtection="1">
      <alignment horizontal="right" vertical="center" wrapText="1"/>
      <protection locked="0"/>
    </xf>
    <xf numFmtId="180" fontId="49" fillId="24" borderId="17" xfId="303" applyNumberFormat="1" applyFont="1" applyFill="1" applyBorder="1" applyAlignment="1" applyProtection="1">
      <alignment horizontal="center" wrapText="1"/>
      <protection locked="0"/>
    </xf>
    <xf numFmtId="49" fontId="50" fillId="24" borderId="17" xfId="303" applyNumberFormat="1" applyFont="1" applyFill="1" applyBorder="1" applyAlignment="1" applyProtection="1">
      <alignment horizontal="center" wrapText="1"/>
      <protection locked="0"/>
    </xf>
    <xf numFmtId="49" fontId="8" fillId="24" borderId="0" xfId="303" applyNumberFormat="1" applyFont="1" applyFill="1" applyAlignment="1" applyProtection="1">
      <alignment vertical="center" wrapText="1"/>
      <protection locked="0"/>
    </xf>
    <xf numFmtId="49" fontId="43" fillId="24" borderId="0" xfId="303" applyNumberFormat="1" applyFont="1" applyFill="1" applyAlignment="1" applyProtection="1">
      <alignment horizontal="left" vertical="center" wrapText="1"/>
      <protection locked="0"/>
    </xf>
    <xf numFmtId="49" fontId="8" fillId="24" borderId="0" xfId="303" applyNumberFormat="1" applyFont="1" applyFill="1" applyAlignment="1" applyProtection="1">
      <alignment vertical="center"/>
      <protection locked="0"/>
    </xf>
    <xf numFmtId="49" fontId="8" fillId="24" borderId="0" xfId="296" applyNumberFormat="1" applyFont="1" applyFill="1" applyAlignment="1" applyProtection="1">
      <alignment vertical="center"/>
      <protection locked="0"/>
    </xf>
    <xf numFmtId="49" fontId="52" fillId="24" borderId="0" xfId="303" applyNumberFormat="1" applyFont="1" applyFill="1" applyAlignment="1" applyProtection="1">
      <alignment vertical="center" wrapText="1"/>
      <protection locked="0"/>
    </xf>
    <xf numFmtId="49" fontId="53" fillId="24" borderId="0" xfId="303" applyNumberFormat="1" applyFont="1" applyFill="1" applyAlignment="1" applyProtection="1">
      <alignment vertical="center" wrapText="1"/>
      <protection locked="0"/>
    </xf>
    <xf numFmtId="49" fontId="8" fillId="0" borderId="18" xfId="296" applyNumberFormat="1" applyFont="1" applyBorder="1" applyAlignment="1" applyProtection="1">
      <alignment horizontal="center" vertical="center" wrapText="1"/>
      <protection locked="0"/>
    </xf>
    <xf numFmtId="49" fontId="51" fillId="24" borderId="15" xfId="303" applyNumberFormat="1" applyFont="1" applyFill="1" applyBorder="1" applyAlignment="1" applyProtection="1">
      <alignment horizontal="center" vertical="center" wrapText="1"/>
      <protection locked="0"/>
    </xf>
    <xf numFmtId="49" fontId="51" fillId="24" borderId="15" xfId="73" applyNumberFormat="1" applyFont="1" applyFill="1" applyBorder="1" applyAlignment="1" applyProtection="1">
      <alignment horizontal="center" vertical="center" wrapText="1"/>
      <protection locked="0"/>
    </xf>
    <xf numFmtId="49" fontId="51" fillId="24" borderId="16" xfId="73" applyNumberFormat="1" applyFont="1" applyFill="1" applyBorder="1" applyAlignment="1" applyProtection="1">
      <alignment horizontal="center" vertical="center" wrapText="1"/>
      <protection locked="0"/>
    </xf>
    <xf numFmtId="49" fontId="55" fillId="0" borderId="15" xfId="303" applyNumberFormat="1" applyFont="1" applyFill="1" applyBorder="1" applyAlignment="1" applyProtection="1">
      <alignment horizontal="center" vertical="center" wrapText="1"/>
      <protection locked="0"/>
    </xf>
    <xf numFmtId="49" fontId="51" fillId="24" borderId="17" xfId="73" applyNumberFormat="1" applyFont="1" applyFill="1" applyBorder="1" applyAlignment="1" applyProtection="1">
      <alignment horizontal="center" vertical="center" wrapText="1"/>
      <protection locked="0"/>
    </xf>
    <xf numFmtId="49" fontId="52" fillId="24" borderId="0" xfId="303" applyNumberFormat="1" applyFont="1" applyFill="1" applyAlignment="1" applyProtection="1">
      <alignment vertical="center"/>
      <protection locked="0"/>
    </xf>
    <xf numFmtId="49" fontId="52" fillId="24" borderId="0" xfId="296" applyNumberFormat="1" applyFont="1" applyFill="1" applyAlignment="1" applyProtection="1">
      <alignment vertical="center"/>
      <protection locked="0"/>
    </xf>
    <xf numFmtId="49" fontId="8" fillId="24" borderId="17" xfId="303" applyNumberFormat="1" applyFont="1" applyFill="1" applyBorder="1" applyAlignment="1" applyProtection="1">
      <alignment horizontal="center" vertical="center" wrapText="1"/>
      <protection locked="0"/>
    </xf>
    <xf numFmtId="49" fontId="3" fillId="24" borderId="17" xfId="303" applyNumberFormat="1" applyFont="1" applyFill="1" applyBorder="1" applyAlignment="1" applyProtection="1">
      <alignment vertical="center" wrapText="1"/>
      <protection locked="0"/>
    </xf>
    <xf numFmtId="49" fontId="8" fillId="24" borderId="17" xfId="303" applyNumberFormat="1" applyFont="1" applyFill="1" applyBorder="1" applyAlignment="1" applyProtection="1">
      <alignment vertical="center" wrapText="1"/>
      <protection locked="0"/>
    </xf>
    <xf numFmtId="49" fontId="8" fillId="24" borderId="17" xfId="303" applyNumberFormat="1" applyFont="1" applyFill="1" applyBorder="1" applyAlignment="1" applyProtection="1">
      <alignment vertical="center" shrinkToFit="1"/>
      <protection locked="0"/>
    </xf>
    <xf numFmtId="49" fontId="8" fillId="0" borderId="17" xfId="303" applyNumberFormat="1" applyFont="1" applyFill="1" applyBorder="1" applyAlignment="1" applyProtection="1">
      <alignment vertical="center" wrapText="1"/>
      <protection locked="0"/>
    </xf>
    <xf numFmtId="180" fontId="8" fillId="28" borderId="17" xfId="120" applyNumberFormat="1" applyFont="1" applyFill="1" applyBorder="1" applyAlignment="1">
      <alignment horizontal="right" vertical="center"/>
    </xf>
    <xf numFmtId="181" fontId="8" fillId="28" borderId="17" xfId="73" applyNumberFormat="1" applyFont="1" applyFill="1" applyBorder="1" applyAlignment="1" applyProtection="1">
      <alignment vertical="center"/>
      <protection locked="0"/>
    </xf>
    <xf numFmtId="182" fontId="8" fillId="28" borderId="17" xfId="73" applyNumberFormat="1" applyFont="1" applyFill="1" applyBorder="1" applyAlignment="1">
      <alignment horizontal="center" vertical="center"/>
    </xf>
    <xf numFmtId="49" fontId="8" fillId="28" borderId="17" xfId="73" applyNumberFormat="1" applyFont="1" applyFill="1" applyBorder="1" applyAlignment="1" applyProtection="1">
      <alignment horizontal="center" vertical="center" wrapText="1"/>
      <protection locked="0"/>
    </xf>
    <xf numFmtId="180" fontId="8" fillId="24" borderId="17" xfId="120" applyNumberFormat="1" applyFont="1" applyFill="1" applyBorder="1" applyAlignment="1">
      <alignment horizontal="right" vertical="center"/>
    </xf>
    <xf numFmtId="181" fontId="8" fillId="24" borderId="17" xfId="73" applyNumberFormat="1" applyFont="1" applyFill="1" applyBorder="1" applyAlignment="1" applyProtection="1">
      <alignment vertical="center"/>
      <protection locked="0"/>
    </xf>
    <xf numFmtId="182" fontId="8" fillId="24" borderId="17" xfId="73" applyNumberFormat="1" applyFont="1" applyFill="1" applyBorder="1" applyAlignment="1">
      <alignment horizontal="center" vertical="center"/>
    </xf>
    <xf numFmtId="49" fontId="8" fillId="24" borderId="17" xfId="73" applyNumberFormat="1" applyFont="1" applyFill="1" applyBorder="1" applyAlignment="1" applyProtection="1">
      <alignment horizontal="center" vertical="center" wrapText="1"/>
      <protection locked="0"/>
    </xf>
    <xf numFmtId="49" fontId="52" fillId="24" borderId="0" xfId="303" applyNumberFormat="1" applyFont="1" applyFill="1" applyProtection="1">
      <protection locked="0"/>
    </xf>
    <xf numFmtId="49" fontId="52" fillId="24" borderId="0" xfId="296" applyNumberFormat="1" applyFont="1" applyFill="1" applyProtection="1">
      <protection locked="0"/>
    </xf>
    <xf numFmtId="49" fontId="8" fillId="24" borderId="0" xfId="303" applyNumberFormat="1" applyFont="1" applyFill="1" applyProtection="1">
      <protection locked="0"/>
    </xf>
    <xf numFmtId="180" fontId="8" fillId="0" borderId="17" xfId="120" applyNumberFormat="1" applyFont="1" applyFill="1" applyBorder="1" applyAlignment="1">
      <alignment horizontal="right" vertical="center"/>
    </xf>
    <xf numFmtId="181" fontId="8" fillId="0" borderId="17" xfId="73" applyNumberFormat="1" applyFont="1" applyFill="1" applyBorder="1" applyAlignment="1" applyProtection="1">
      <alignment vertical="center"/>
      <protection locked="0"/>
    </xf>
    <xf numFmtId="182" fontId="8" fillId="0" borderId="17" xfId="73" applyNumberFormat="1" applyFont="1" applyFill="1" applyBorder="1" applyAlignment="1">
      <alignment horizontal="center" vertical="center"/>
    </xf>
    <xf numFmtId="49" fontId="8" fillId="0" borderId="17" xfId="303" applyNumberFormat="1" applyFont="1" applyFill="1" applyBorder="1" applyAlignment="1" applyProtection="1">
      <alignment vertical="center" shrinkToFit="1"/>
      <protection locked="0"/>
    </xf>
    <xf numFmtId="49" fontId="56" fillId="28" borderId="17" xfId="303" applyNumberFormat="1" applyFont="1" applyFill="1" applyBorder="1" applyAlignment="1" applyProtection="1">
      <alignment vertical="center" wrapText="1"/>
      <protection locked="0"/>
    </xf>
    <xf numFmtId="49" fontId="8" fillId="28" borderId="17" xfId="303" applyNumberFormat="1" applyFont="1" applyFill="1" applyBorder="1" applyAlignment="1" applyProtection="1">
      <alignment vertical="center" wrapText="1"/>
      <protection locked="0"/>
    </xf>
    <xf numFmtId="0" fontId="59" fillId="24" borderId="0" xfId="306" applyFont="1" applyFill="1" applyBorder="1" applyAlignment="1">
      <alignment vertical="center"/>
    </xf>
    <xf numFmtId="0" fontId="59" fillId="24" borderId="0" xfId="306" applyFont="1" applyFill="1" applyAlignment="1">
      <alignment vertical="center"/>
    </xf>
    <xf numFmtId="0" fontId="8" fillId="24" borderId="0" xfId="306" applyFont="1" applyFill="1" applyAlignment="1">
      <alignment horizontal="center" vertical="center"/>
    </xf>
    <xf numFmtId="0" fontId="8" fillId="24" borderId="0" xfId="306" applyFont="1" applyFill="1" applyAlignment="1">
      <alignment vertical="center"/>
    </xf>
    <xf numFmtId="0" fontId="59" fillId="24" borderId="0" xfId="306" applyFont="1" applyFill="1" applyAlignment="1">
      <alignment horizontal="center" vertical="center"/>
    </xf>
    <xf numFmtId="0" fontId="61" fillId="24" borderId="0" xfId="306" applyFont="1" applyFill="1" applyAlignment="1">
      <alignment vertical="center"/>
    </xf>
    <xf numFmtId="0" fontId="63" fillId="24" borderId="0" xfId="306" applyFont="1" applyFill="1" applyBorder="1" applyAlignment="1">
      <alignment horizontal="left" vertical="center"/>
    </xf>
    <xf numFmtId="0" fontId="64" fillId="24" borderId="0" xfId="306" applyFont="1" applyFill="1" applyAlignment="1">
      <alignment horizontal="center" vertical="center"/>
    </xf>
    <xf numFmtId="0" fontId="65" fillId="24" borderId="0" xfId="306" applyFont="1" applyFill="1" applyAlignment="1">
      <alignment horizontal="center" vertical="center"/>
    </xf>
    <xf numFmtId="0" fontId="61" fillId="24" borderId="0" xfId="306" applyFont="1" applyFill="1" applyAlignment="1">
      <alignment horizontal="center" vertical="center"/>
    </xf>
    <xf numFmtId="0" fontId="66" fillId="24" borderId="0" xfId="306" applyFont="1" applyFill="1" applyAlignment="1">
      <alignment horizontal="center" vertical="center"/>
    </xf>
    <xf numFmtId="0" fontId="67" fillId="24" borderId="0" xfId="306" applyFont="1" applyFill="1" applyBorder="1" applyAlignment="1">
      <alignment horizontal="left" vertical="center"/>
    </xf>
    <xf numFmtId="0" fontId="68" fillId="24" borderId="0" xfId="306" applyFont="1" applyFill="1" applyAlignment="1">
      <alignment horizontal="center" vertical="center"/>
    </xf>
    <xf numFmtId="0" fontId="69" fillId="24" borderId="0" xfId="306" applyFont="1" applyFill="1" applyAlignment="1">
      <alignment horizontal="center" vertical="center"/>
    </xf>
    <xf numFmtId="0" fontId="70" fillId="24" borderId="0" xfId="306" applyFont="1" applyFill="1" applyAlignment="1">
      <alignment vertical="center"/>
    </xf>
    <xf numFmtId="0" fontId="71" fillId="24" borderId="0" xfId="306" applyFont="1" applyFill="1" applyAlignment="1">
      <alignment vertical="center"/>
    </xf>
    <xf numFmtId="0" fontId="72" fillId="24" borderId="0" xfId="306" applyFont="1" applyFill="1" applyBorder="1" applyAlignment="1">
      <alignment vertical="center"/>
    </xf>
    <xf numFmtId="0" fontId="71" fillId="24" borderId="0" xfId="306" applyFont="1" applyFill="1" applyBorder="1" applyAlignment="1">
      <alignment vertical="center"/>
    </xf>
    <xf numFmtId="0" fontId="77" fillId="24" borderId="33" xfId="306" applyFont="1" applyFill="1" applyBorder="1" applyAlignment="1">
      <alignment horizontal="left" vertical="center"/>
    </xf>
    <xf numFmtId="0" fontId="71" fillId="24" borderId="33" xfId="306" applyFont="1" applyFill="1" applyBorder="1" applyAlignment="1">
      <alignment vertical="center"/>
    </xf>
    <xf numFmtId="0" fontId="71" fillId="24" borderId="33" xfId="306" applyFont="1" applyFill="1" applyBorder="1" applyAlignment="1">
      <alignment horizontal="right" vertical="center"/>
    </xf>
    <xf numFmtId="0" fontId="71" fillId="24" borderId="0" xfId="306" applyFont="1" applyFill="1" applyBorder="1" applyAlignment="1">
      <alignment horizontal="right" vertical="center"/>
    </xf>
    <xf numFmtId="0" fontId="72" fillId="24" borderId="0" xfId="306" applyFont="1" applyFill="1" applyBorder="1" applyAlignment="1">
      <alignment horizontal="left" vertical="center"/>
    </xf>
    <xf numFmtId="0" fontId="80" fillId="24" borderId="0" xfId="306" applyFont="1" applyFill="1" applyBorder="1" applyAlignment="1">
      <alignment horizontal="left" vertical="center"/>
    </xf>
    <xf numFmtId="0" fontId="59" fillId="24" borderId="0" xfId="306" applyFont="1" applyFill="1" applyAlignment="1"/>
    <xf numFmtId="0" fontId="81" fillId="24" borderId="16" xfId="306" applyFont="1" applyFill="1" applyBorder="1" applyAlignment="1"/>
    <xf numFmtId="0" fontId="59" fillId="24" borderId="34" xfId="306" applyFont="1" applyFill="1" applyBorder="1" applyAlignment="1"/>
    <xf numFmtId="0" fontId="8" fillId="24" borderId="34" xfId="306" applyFont="1" applyFill="1" applyBorder="1" applyAlignment="1"/>
    <xf numFmtId="0" fontId="51" fillId="24" borderId="34" xfId="306" applyFont="1" applyFill="1" applyBorder="1" applyAlignment="1">
      <alignment horizontal="right"/>
    </xf>
    <xf numFmtId="0" fontId="51" fillId="24" borderId="34" xfId="306" applyFont="1" applyFill="1" applyBorder="1" applyAlignment="1">
      <alignment horizontal="center"/>
    </xf>
    <xf numFmtId="0" fontId="59" fillId="24" borderId="23" xfId="306" applyFont="1" applyFill="1" applyBorder="1" applyAlignment="1"/>
    <xf numFmtId="0" fontId="59" fillId="24" borderId="0" xfId="306" applyFont="1" applyFill="1" applyBorder="1" applyAlignment="1"/>
    <xf numFmtId="0" fontId="81" fillId="24" borderId="16" xfId="306" applyFont="1" applyFill="1" applyBorder="1" applyAlignment="1">
      <alignment horizontal="center"/>
    </xf>
    <xf numFmtId="0" fontId="8" fillId="24" borderId="23" xfId="306" applyFont="1" applyFill="1" applyBorder="1" applyAlignment="1"/>
    <xf numFmtId="0" fontId="8" fillId="24" borderId="0" xfId="306" applyFont="1" applyFill="1" applyAlignment="1"/>
    <xf numFmtId="0" fontId="84" fillId="24" borderId="35" xfId="306" applyFont="1" applyFill="1" applyBorder="1" applyAlignment="1">
      <alignment vertical="center"/>
    </xf>
    <xf numFmtId="0" fontId="85" fillId="24" borderId="0" xfId="306" applyFont="1" applyFill="1" applyBorder="1" applyAlignment="1">
      <alignment horizontal="right" vertical="center"/>
    </xf>
    <xf numFmtId="0" fontId="8" fillId="24" borderId="0" xfId="306" applyFont="1" applyFill="1" applyBorder="1" applyAlignment="1">
      <alignment vertical="center"/>
    </xf>
    <xf numFmtId="0" fontId="84" fillId="24" borderId="0" xfId="306" applyFont="1" applyFill="1" applyBorder="1" applyAlignment="1">
      <alignment horizontal="left" vertical="center"/>
    </xf>
    <xf numFmtId="0" fontId="59" fillId="24" borderId="18" xfId="306" applyFont="1" applyFill="1" applyBorder="1" applyAlignment="1">
      <alignment vertical="center"/>
    </xf>
    <xf numFmtId="0" fontId="59" fillId="24" borderId="35" xfId="306" applyFont="1" applyFill="1" applyBorder="1" applyAlignment="1">
      <alignment horizontal="center" vertical="center"/>
    </xf>
    <xf numFmtId="0" fontId="8" fillId="24" borderId="18" xfId="306" applyFont="1" applyFill="1" applyBorder="1" applyAlignment="1">
      <alignment vertical="center"/>
    </xf>
    <xf numFmtId="0" fontId="86" fillId="24" borderId="0" xfId="306" applyFont="1" applyFill="1" applyAlignment="1">
      <alignment vertical="center"/>
    </xf>
    <xf numFmtId="0" fontId="86" fillId="24" borderId="35" xfId="306" applyFont="1" applyFill="1" applyBorder="1" applyAlignment="1">
      <alignment vertical="center"/>
    </xf>
    <xf numFmtId="0" fontId="87" fillId="24" borderId="36" xfId="306" applyFont="1" applyFill="1" applyBorder="1" applyAlignment="1">
      <alignment horizontal="center" vertical="center"/>
    </xf>
    <xf numFmtId="0" fontId="88" fillId="24" borderId="18" xfId="306" applyFont="1" applyFill="1" applyBorder="1" applyAlignment="1">
      <alignment vertical="center"/>
    </xf>
    <xf numFmtId="0" fontId="88" fillId="24" borderId="0" xfId="306" applyFont="1" applyFill="1" applyAlignment="1">
      <alignment vertical="center"/>
    </xf>
    <xf numFmtId="0" fontId="88" fillId="24" borderId="35" xfId="306" applyFont="1" applyFill="1" applyBorder="1" applyAlignment="1">
      <alignment horizontal="center" vertical="center"/>
    </xf>
    <xf numFmtId="0" fontId="87" fillId="24" borderId="42" xfId="306" applyFont="1" applyFill="1" applyBorder="1" applyAlignment="1">
      <alignment horizontal="center" vertical="center"/>
    </xf>
    <xf numFmtId="0" fontId="86" fillId="24" borderId="18" xfId="306" applyFont="1" applyFill="1" applyBorder="1" applyAlignment="1">
      <alignment vertical="center"/>
    </xf>
    <xf numFmtId="0" fontId="89" fillId="24" borderId="53" xfId="306" applyFont="1" applyFill="1" applyBorder="1" applyAlignment="1">
      <alignment horizontal="center" vertical="center"/>
    </xf>
    <xf numFmtId="180" fontId="89" fillId="28" borderId="14" xfId="73" applyNumberFormat="1" applyFont="1" applyFill="1" applyBorder="1" applyAlignment="1">
      <alignment horizontal="right" vertical="center"/>
    </xf>
    <xf numFmtId="3" fontId="51" fillId="28" borderId="13" xfId="306" applyNumberFormat="1" applyFont="1" applyFill="1" applyBorder="1" applyAlignment="1">
      <alignment horizontal="center" vertical="center"/>
    </xf>
    <xf numFmtId="0" fontId="89" fillId="24" borderId="56" xfId="306" applyFont="1" applyFill="1" applyBorder="1" applyAlignment="1">
      <alignment horizontal="center" vertical="center"/>
    </xf>
    <xf numFmtId="180" fontId="89" fillId="28" borderId="24" xfId="73" applyNumberFormat="1" applyFont="1" applyFill="1" applyBorder="1" applyAlignment="1">
      <alignment horizontal="right" vertical="center"/>
    </xf>
    <xf numFmtId="40" fontId="49" fillId="28" borderId="25" xfId="73" applyNumberFormat="1" applyFont="1" applyFill="1" applyBorder="1" applyAlignment="1">
      <alignment horizontal="left" vertical="center"/>
    </xf>
    <xf numFmtId="0" fontId="89" fillId="24" borderId="59" xfId="306" applyFont="1" applyFill="1" applyBorder="1" applyAlignment="1">
      <alignment horizontal="center" vertical="center"/>
    </xf>
    <xf numFmtId="180" fontId="89" fillId="24" borderId="60" xfId="73" applyNumberFormat="1" applyFont="1" applyFill="1" applyBorder="1" applyAlignment="1">
      <alignment horizontal="right" vertical="center"/>
    </xf>
    <xf numFmtId="3" fontId="51" fillId="24" borderId="61" xfId="306" applyNumberFormat="1" applyFont="1" applyFill="1" applyBorder="1" applyAlignment="1">
      <alignment horizontal="center" vertical="center"/>
    </xf>
    <xf numFmtId="0" fontId="89" fillId="24" borderId="67" xfId="306" applyFont="1" applyFill="1" applyBorder="1" applyAlignment="1">
      <alignment horizontal="center" vertical="center"/>
    </xf>
    <xf numFmtId="38" fontId="89" fillId="28" borderId="60" xfId="73" applyFont="1" applyFill="1" applyBorder="1" applyAlignment="1">
      <alignment horizontal="right" vertical="center"/>
    </xf>
    <xf numFmtId="40" fontId="49" fillId="28" borderId="61" xfId="73" applyNumberFormat="1" applyFont="1" applyFill="1" applyBorder="1" applyAlignment="1">
      <alignment horizontal="left" vertical="center"/>
    </xf>
    <xf numFmtId="0" fontId="86" fillId="24" borderId="0" xfId="306" applyFont="1" applyFill="1" applyBorder="1" applyAlignment="1">
      <alignment horizontal="center" vertical="center"/>
    </xf>
    <xf numFmtId="38" fontId="86" fillId="24" borderId="0" xfId="73" applyFont="1" applyFill="1" applyBorder="1" applyAlignment="1">
      <alignment horizontal="right" vertical="center"/>
    </xf>
    <xf numFmtId="3" fontId="8" fillId="24" borderId="0" xfId="306" applyNumberFormat="1" applyFont="1" applyFill="1" applyBorder="1" applyAlignment="1">
      <alignment horizontal="left" vertical="center"/>
    </xf>
    <xf numFmtId="38" fontId="86" fillId="24" borderId="0" xfId="73" applyFont="1" applyFill="1" applyBorder="1" applyAlignment="1">
      <alignment horizontal="center" vertical="center"/>
    </xf>
    <xf numFmtId="178" fontId="86" fillId="24" borderId="0" xfId="30" applyNumberFormat="1" applyFont="1" applyFill="1" applyBorder="1" applyAlignment="1">
      <alignment horizontal="center" vertical="center"/>
    </xf>
    <xf numFmtId="0" fontId="86" fillId="24" borderId="0" xfId="306" applyFont="1" applyFill="1" applyBorder="1" applyAlignment="1">
      <alignment vertical="center"/>
    </xf>
    <xf numFmtId="0" fontId="86" fillId="24" borderId="35" xfId="306" applyFont="1" applyFill="1" applyBorder="1" applyAlignment="1">
      <alignment horizontal="center" vertical="center"/>
    </xf>
    <xf numFmtId="3" fontId="8" fillId="24" borderId="0" xfId="306" applyNumberFormat="1" applyFont="1" applyFill="1" applyBorder="1" applyAlignment="1">
      <alignment vertical="center"/>
    </xf>
    <xf numFmtId="2" fontId="86" fillId="24" borderId="0" xfId="306" applyNumberFormat="1" applyFont="1" applyFill="1" applyBorder="1" applyAlignment="1">
      <alignment horizontal="center" vertical="center"/>
    </xf>
    <xf numFmtId="0" fontId="43" fillId="24" borderId="0" xfId="306" applyFont="1" applyFill="1" applyAlignment="1">
      <alignment vertical="center"/>
    </xf>
    <xf numFmtId="0" fontId="51" fillId="24" borderId="0" xfId="306" applyFont="1" applyFill="1" applyBorder="1" applyAlignment="1">
      <alignment horizontal="left" vertical="center"/>
    </xf>
    <xf numFmtId="179" fontId="8" fillId="24" borderId="0" xfId="306" applyNumberFormat="1" applyFont="1" applyFill="1" applyBorder="1" applyAlignment="1">
      <alignment horizontal="right" vertical="center"/>
    </xf>
    <xf numFmtId="180" fontId="8" fillId="24" borderId="0" xfId="73" applyNumberFormat="1" applyFont="1" applyFill="1" applyBorder="1" applyAlignment="1">
      <alignment horizontal="center" vertical="center"/>
    </xf>
    <xf numFmtId="185" fontId="8" fillId="24" borderId="0" xfId="306" applyNumberFormat="1" applyFont="1" applyFill="1" applyBorder="1" applyAlignment="1">
      <alignment horizontal="center" vertical="center"/>
    </xf>
    <xf numFmtId="0" fontId="43" fillId="24" borderId="0" xfId="306" applyFont="1" applyFill="1" applyBorder="1" applyAlignment="1">
      <alignment vertical="center"/>
    </xf>
    <xf numFmtId="178" fontId="8" fillId="24" borderId="0" xfId="30" applyNumberFormat="1" applyFont="1" applyFill="1" applyBorder="1" applyAlignment="1">
      <alignment horizontal="center" vertical="center"/>
    </xf>
    <xf numFmtId="0" fontId="51" fillId="24" borderId="0" xfId="306" applyFont="1" applyFill="1" applyBorder="1" applyAlignment="1">
      <alignment vertical="top"/>
    </xf>
    <xf numFmtId="2" fontId="8" fillId="24" borderId="0" xfId="306" applyNumberFormat="1" applyFont="1" applyFill="1" applyBorder="1" applyAlignment="1">
      <alignment horizontal="right" vertical="center"/>
    </xf>
    <xf numFmtId="2" fontId="43" fillId="24" borderId="0" xfId="306" applyNumberFormat="1" applyFont="1" applyFill="1" applyBorder="1" applyAlignment="1">
      <alignment horizontal="center" vertical="center"/>
    </xf>
    <xf numFmtId="2" fontId="43" fillId="24" borderId="18" xfId="306" applyNumberFormat="1" applyFont="1" applyFill="1" applyBorder="1" applyAlignment="1">
      <alignment horizontal="center" vertical="center"/>
    </xf>
    <xf numFmtId="2" fontId="43" fillId="24" borderId="35" xfId="306" applyNumberFormat="1" applyFont="1" applyFill="1" applyBorder="1" applyAlignment="1">
      <alignment horizontal="center" vertical="center"/>
    </xf>
    <xf numFmtId="0" fontId="43" fillId="24" borderId="0" xfId="306" applyFont="1" applyFill="1" applyBorder="1" applyAlignment="1">
      <alignment horizontal="center" vertical="center"/>
    </xf>
    <xf numFmtId="186" fontId="43" fillId="24" borderId="0" xfId="306" applyNumberFormat="1" applyFont="1" applyFill="1" applyBorder="1" applyAlignment="1">
      <alignment horizontal="left" vertical="center"/>
    </xf>
    <xf numFmtId="185" fontId="51" fillId="24" borderId="0" xfId="306" applyNumberFormat="1" applyFont="1" applyFill="1" applyBorder="1" applyAlignment="1">
      <alignment horizontal="left" vertical="center"/>
    </xf>
    <xf numFmtId="0" fontId="43" fillId="24" borderId="18" xfId="306" applyFont="1" applyFill="1" applyBorder="1" applyAlignment="1">
      <alignment vertical="center"/>
    </xf>
    <xf numFmtId="0" fontId="85" fillId="24" borderId="0" xfId="306" applyFont="1" applyFill="1" applyBorder="1" applyAlignment="1">
      <alignment horizontal="left" vertical="center"/>
    </xf>
    <xf numFmtId="179" fontId="85" fillId="24" borderId="0" xfId="306" applyNumberFormat="1" applyFont="1" applyFill="1" applyBorder="1" applyAlignment="1">
      <alignment horizontal="right" vertical="center"/>
    </xf>
    <xf numFmtId="3" fontId="85" fillId="24" borderId="0" xfId="306" applyNumberFormat="1" applyFont="1" applyFill="1" applyBorder="1" applyAlignment="1">
      <alignment horizontal="left" vertical="center"/>
    </xf>
    <xf numFmtId="180" fontId="85" fillId="24" borderId="0" xfId="73" applyNumberFormat="1" applyFont="1" applyFill="1" applyBorder="1" applyAlignment="1">
      <alignment horizontal="center" vertical="center"/>
    </xf>
    <xf numFmtId="185" fontId="93" fillId="24" borderId="0" xfId="306" applyNumberFormat="1" applyFont="1" applyFill="1" applyBorder="1" applyAlignment="1">
      <alignment horizontal="left" vertical="center"/>
    </xf>
    <xf numFmtId="178" fontId="85" fillId="24" borderId="0" xfId="30" applyNumberFormat="1" applyFont="1" applyFill="1" applyBorder="1" applyAlignment="1">
      <alignment horizontal="center" vertical="center"/>
    </xf>
    <xf numFmtId="178" fontId="43" fillId="24" borderId="0" xfId="30" applyNumberFormat="1" applyFont="1" applyFill="1" applyBorder="1" applyAlignment="1">
      <alignment horizontal="center" vertical="center"/>
    </xf>
    <xf numFmtId="3" fontId="85" fillId="24" borderId="0" xfId="306" applyNumberFormat="1" applyFont="1" applyFill="1" applyBorder="1" applyAlignment="1">
      <alignment vertical="center"/>
    </xf>
    <xf numFmtId="2" fontId="8" fillId="24" borderId="0" xfId="306" applyNumberFormat="1" applyFont="1" applyFill="1" applyBorder="1" applyAlignment="1">
      <alignment horizontal="center" vertical="center"/>
    </xf>
    <xf numFmtId="2" fontId="8" fillId="24" borderId="18" xfId="306" applyNumberFormat="1" applyFont="1" applyFill="1" applyBorder="1" applyAlignment="1">
      <alignment horizontal="center" vertical="center"/>
    </xf>
    <xf numFmtId="2" fontId="8" fillId="24" borderId="35" xfId="306" applyNumberFormat="1" applyFont="1" applyFill="1" applyBorder="1" applyAlignment="1">
      <alignment horizontal="center" vertical="center"/>
    </xf>
    <xf numFmtId="177" fontId="43" fillId="24" borderId="0" xfId="306" applyNumberFormat="1" applyFont="1" applyFill="1" applyBorder="1" applyAlignment="1">
      <alignment horizontal="center" vertical="center"/>
    </xf>
    <xf numFmtId="0" fontId="85" fillId="24" borderId="0" xfId="306" applyFont="1" applyFill="1" applyAlignment="1">
      <alignment vertical="center"/>
    </xf>
    <xf numFmtId="0" fontId="85" fillId="24" borderId="0" xfId="306" applyFont="1" applyFill="1" applyBorder="1" applyAlignment="1">
      <alignment vertical="center"/>
    </xf>
    <xf numFmtId="2" fontId="85" fillId="24" borderId="0" xfId="306" applyNumberFormat="1" applyFont="1" applyFill="1" applyBorder="1" applyAlignment="1">
      <alignment horizontal="center" vertical="center"/>
    </xf>
    <xf numFmtId="2" fontId="85" fillId="24" borderId="18" xfId="306" applyNumberFormat="1" applyFont="1" applyFill="1" applyBorder="1" applyAlignment="1">
      <alignment horizontal="center" vertical="center"/>
    </xf>
    <xf numFmtId="2" fontId="85" fillId="24" borderId="35" xfId="306" applyNumberFormat="1" applyFont="1" applyFill="1" applyBorder="1" applyAlignment="1">
      <alignment horizontal="center" vertical="center"/>
    </xf>
    <xf numFmtId="9" fontId="43" fillId="24" borderId="0" xfId="30" applyFont="1" applyFill="1" applyBorder="1" applyAlignment="1">
      <alignment horizontal="center" vertical="center"/>
    </xf>
    <xf numFmtId="0" fontId="85" fillId="24" borderId="18" xfId="306" applyFont="1" applyFill="1" applyBorder="1" applyAlignment="1">
      <alignment vertical="center"/>
    </xf>
    <xf numFmtId="0" fontId="8" fillId="24" borderId="0" xfId="306" applyFont="1" applyFill="1" applyBorder="1" applyAlignment="1">
      <alignment horizontal="left" vertical="center"/>
    </xf>
    <xf numFmtId="0" fontId="85" fillId="24" borderId="0" xfId="306" applyFont="1" applyFill="1" applyBorder="1" applyAlignment="1">
      <alignment horizontal="center" vertical="center"/>
    </xf>
    <xf numFmtId="40" fontId="85" fillId="24" borderId="0" xfId="73" applyNumberFormat="1" applyFont="1" applyFill="1" applyBorder="1" applyAlignment="1">
      <alignment horizontal="center" vertical="center"/>
    </xf>
    <xf numFmtId="0" fontId="43" fillId="24" borderId="0" xfId="306" applyFont="1" applyFill="1" applyBorder="1" applyAlignment="1">
      <alignment horizontal="right" vertical="center"/>
    </xf>
    <xf numFmtId="0" fontId="43" fillId="24" borderId="35" xfId="306" applyFont="1" applyFill="1" applyBorder="1" applyAlignment="1">
      <alignment horizontal="center" vertical="center"/>
    </xf>
    <xf numFmtId="0" fontId="8" fillId="24" borderId="0" xfId="306" applyFont="1" applyFill="1" applyBorder="1" applyAlignment="1">
      <alignment horizontal="center" vertical="center"/>
    </xf>
    <xf numFmtId="0" fontId="43" fillId="24" borderId="35" xfId="306" applyFont="1" applyFill="1" applyBorder="1" applyAlignment="1">
      <alignment horizontal="center" vertical="center" textRotation="255"/>
    </xf>
    <xf numFmtId="0" fontId="8" fillId="24" borderId="35" xfId="306" applyFont="1" applyFill="1" applyBorder="1" applyAlignment="1">
      <alignment vertical="center"/>
    </xf>
    <xf numFmtId="0" fontId="43" fillId="24" borderId="0" xfId="306" applyFont="1" applyFill="1" applyBorder="1" applyAlignment="1">
      <alignment horizontal="left" vertical="center"/>
    </xf>
    <xf numFmtId="0" fontId="8" fillId="24" borderId="35" xfId="306" applyFont="1" applyFill="1" applyBorder="1" applyAlignment="1">
      <alignment horizontal="center" vertical="center"/>
    </xf>
    <xf numFmtId="0" fontId="59" fillId="24" borderId="0" xfId="306" applyFont="1" applyFill="1" applyBorder="1" applyAlignment="1">
      <alignment horizontal="center" vertical="center"/>
    </xf>
    <xf numFmtId="0" fontId="59" fillId="24" borderId="35" xfId="306" applyFont="1" applyFill="1" applyBorder="1" applyAlignment="1">
      <alignment vertical="center"/>
    </xf>
    <xf numFmtId="177" fontId="59" fillId="24" borderId="0" xfId="306" applyNumberFormat="1" applyFont="1" applyFill="1" applyBorder="1" applyAlignment="1">
      <alignment horizontal="center" vertical="center"/>
    </xf>
    <xf numFmtId="38" fontId="51" fillId="24" borderId="0" xfId="73" applyFont="1" applyFill="1" applyBorder="1" applyAlignment="1">
      <alignment horizontal="center" vertical="center"/>
    </xf>
    <xf numFmtId="0" fontId="51" fillId="24" borderId="0" xfId="306" applyFont="1" applyFill="1" applyBorder="1" applyAlignment="1">
      <alignment horizontal="center" vertical="center"/>
    </xf>
    <xf numFmtId="178" fontId="51" fillId="24" borderId="0" xfId="30" applyNumberFormat="1" applyFont="1" applyFill="1" applyBorder="1" applyAlignment="1">
      <alignment horizontal="center" vertical="center"/>
    </xf>
    <xf numFmtId="0" fontId="51" fillId="24" borderId="35" xfId="306" applyFont="1" applyFill="1" applyBorder="1" applyAlignment="1">
      <alignment vertical="center"/>
    </xf>
    <xf numFmtId="38" fontId="68" fillId="24" borderId="37" xfId="73" applyFont="1" applyFill="1" applyBorder="1" applyAlignment="1">
      <alignment horizontal="center" vertical="center"/>
    </xf>
    <xf numFmtId="38" fontId="51" fillId="24" borderId="18" xfId="73" applyFont="1" applyFill="1" applyBorder="1" applyAlignment="1">
      <alignment horizontal="center" vertical="center"/>
    </xf>
    <xf numFmtId="0" fontId="51" fillId="24" borderId="35" xfId="306" applyFont="1" applyFill="1" applyBorder="1" applyAlignment="1">
      <alignment horizontal="center" vertical="center"/>
    </xf>
    <xf numFmtId="38" fontId="68" fillId="24" borderId="74" xfId="73" applyFont="1" applyFill="1" applyBorder="1" applyAlignment="1">
      <alignment horizontal="center" vertical="center"/>
    </xf>
    <xf numFmtId="0" fontId="51" fillId="24" borderId="0" xfId="306" applyFont="1" applyFill="1" applyBorder="1" applyAlignment="1">
      <alignment vertical="center"/>
    </xf>
    <xf numFmtId="0" fontId="51" fillId="24" borderId="18" xfId="306" applyFont="1" applyFill="1" applyBorder="1" applyAlignment="1">
      <alignment vertical="center"/>
    </xf>
    <xf numFmtId="0" fontId="51" fillId="24" borderId="0" xfId="306" applyFont="1" applyFill="1" applyAlignment="1">
      <alignment vertical="center"/>
    </xf>
    <xf numFmtId="38" fontId="51" fillId="24" borderId="0" xfId="306" applyNumberFormat="1" applyFont="1" applyFill="1" applyBorder="1" applyAlignment="1">
      <alignment vertical="center"/>
    </xf>
    <xf numFmtId="38" fontId="51" fillId="24" borderId="18" xfId="306" applyNumberFormat="1" applyFont="1" applyFill="1" applyBorder="1" applyAlignment="1">
      <alignment vertical="center"/>
    </xf>
    <xf numFmtId="180" fontId="68" fillId="24" borderId="17" xfId="73" applyNumberFormat="1" applyFont="1" applyFill="1" applyBorder="1" applyAlignment="1">
      <alignment horizontal="center" vertical="center"/>
    </xf>
    <xf numFmtId="38" fontId="68" fillId="24" borderId="75" xfId="73" applyFont="1" applyFill="1" applyBorder="1" applyAlignment="1">
      <alignment horizontal="center" vertical="center"/>
    </xf>
    <xf numFmtId="38" fontId="94" fillId="24" borderId="0" xfId="306" applyNumberFormat="1" applyFont="1" applyFill="1" applyBorder="1" applyAlignment="1">
      <alignment vertical="center"/>
    </xf>
    <xf numFmtId="180" fontId="45" fillId="24" borderId="75" xfId="73" applyNumberFormat="1" applyFont="1" applyFill="1" applyBorder="1" applyAlignment="1">
      <alignment horizontal="center" vertical="center"/>
    </xf>
    <xf numFmtId="180" fontId="68" fillId="0" borderId="17" xfId="73" applyNumberFormat="1" applyFont="1" applyFill="1" applyBorder="1" applyAlignment="1">
      <alignment horizontal="center" vertical="center"/>
    </xf>
    <xf numFmtId="0" fontId="63" fillId="30" borderId="59" xfId="306" applyFont="1" applyFill="1" applyBorder="1" applyAlignment="1">
      <alignment horizontal="center" vertical="center"/>
    </xf>
    <xf numFmtId="187" fontId="63" fillId="30" borderId="76" xfId="306" applyNumberFormat="1" applyFont="1" applyFill="1" applyBorder="1" applyAlignment="1">
      <alignment horizontal="center" vertical="center"/>
    </xf>
    <xf numFmtId="187" fontId="96" fillId="30" borderId="76" xfId="306" applyNumberFormat="1" applyFont="1" applyFill="1" applyBorder="1" applyAlignment="1">
      <alignment horizontal="center" vertical="center"/>
    </xf>
    <xf numFmtId="187" fontId="97" fillId="30" borderId="77" xfId="306" applyNumberFormat="1" applyFont="1" applyFill="1" applyBorder="1" applyAlignment="1">
      <alignment horizontal="center" vertical="center"/>
    </xf>
    <xf numFmtId="187" fontId="94" fillId="24" borderId="0" xfId="306" applyNumberFormat="1" applyFont="1" applyFill="1" applyBorder="1" applyAlignment="1">
      <alignment horizontal="right" vertical="center"/>
    </xf>
    <xf numFmtId="187" fontId="51" fillId="24" borderId="18" xfId="306" applyNumberFormat="1" applyFont="1" applyFill="1" applyBorder="1" applyAlignment="1">
      <alignment horizontal="right" vertical="center"/>
    </xf>
    <xf numFmtId="187" fontId="98" fillId="30" borderId="76" xfId="306" applyNumberFormat="1" applyFont="1" applyFill="1" applyBorder="1" applyAlignment="1">
      <alignment horizontal="center" vertical="center"/>
    </xf>
    <xf numFmtId="187" fontId="98" fillId="30" borderId="77" xfId="306" applyNumberFormat="1" applyFont="1" applyFill="1" applyBorder="1" applyAlignment="1">
      <alignment horizontal="center" vertical="center"/>
    </xf>
    <xf numFmtId="0" fontId="51" fillId="24" borderId="0" xfId="306" applyFont="1" applyFill="1" applyAlignment="1">
      <alignment horizontal="center" vertical="center"/>
    </xf>
    <xf numFmtId="0" fontId="99" fillId="24" borderId="0" xfId="306" applyFont="1" applyFill="1" applyBorder="1" applyAlignment="1">
      <alignment horizontal="center" vertical="center"/>
    </xf>
    <xf numFmtId="178" fontId="99" fillId="24" borderId="0" xfId="30" applyNumberFormat="1" applyFont="1" applyFill="1" applyBorder="1" applyAlignment="1">
      <alignment horizontal="center" vertical="center"/>
    </xf>
    <xf numFmtId="178" fontId="50" fillId="29" borderId="0" xfId="30" applyNumberFormat="1" applyFont="1" applyFill="1" applyBorder="1" applyAlignment="1">
      <alignment horizontal="center" vertical="center"/>
    </xf>
    <xf numFmtId="178" fontId="94" fillId="24" borderId="0" xfId="30" applyNumberFormat="1" applyFont="1" applyFill="1" applyBorder="1" applyAlignment="1">
      <alignment horizontal="center" vertical="center"/>
    </xf>
    <xf numFmtId="0" fontId="51" fillId="24" borderId="78" xfId="306" applyFont="1" applyFill="1" applyBorder="1" applyAlignment="1">
      <alignment vertical="center"/>
    </xf>
    <xf numFmtId="0" fontId="100" fillId="24" borderId="0" xfId="306" applyFont="1" applyFill="1" applyBorder="1" applyAlignment="1">
      <alignment horizontal="center" vertical="center"/>
    </xf>
    <xf numFmtId="178" fontId="51" fillId="24" borderId="0" xfId="30" applyNumberFormat="1" applyFont="1" applyFill="1" applyAlignment="1">
      <alignment horizontal="center" vertical="center"/>
    </xf>
    <xf numFmtId="0" fontId="50" fillId="24" borderId="0" xfId="306" applyFont="1" applyFill="1" applyBorder="1" applyAlignment="1">
      <alignment horizontal="center" vertical="center"/>
    </xf>
    <xf numFmtId="178" fontId="50" fillId="24" borderId="0" xfId="30" applyNumberFormat="1" applyFont="1" applyFill="1" applyBorder="1" applyAlignment="1">
      <alignment horizontal="center" vertical="center"/>
    </xf>
    <xf numFmtId="0" fontId="101" fillId="24" borderId="0" xfId="306" applyFont="1" applyFill="1" applyBorder="1" applyAlignment="1">
      <alignment horizontal="center" vertical="center"/>
    </xf>
    <xf numFmtId="178" fontId="97" fillId="24" borderId="0" xfId="30" applyNumberFormat="1" applyFont="1" applyFill="1" applyBorder="1" applyAlignment="1">
      <alignment horizontal="center" vertical="center"/>
    </xf>
    <xf numFmtId="9" fontId="102" fillId="24" borderId="0" xfId="30" applyNumberFormat="1" applyFont="1" applyFill="1" applyBorder="1" applyAlignment="1">
      <alignment horizontal="center" vertical="center"/>
    </xf>
    <xf numFmtId="9" fontId="63" fillId="24" borderId="0" xfId="30" applyNumberFormat="1" applyFont="1" applyFill="1" applyBorder="1" applyAlignment="1">
      <alignment horizontal="center" vertical="center"/>
    </xf>
    <xf numFmtId="0" fontId="51" fillId="24" borderId="0" xfId="306" applyFont="1" applyFill="1" applyAlignment="1">
      <alignment horizontal="right" vertical="center"/>
    </xf>
    <xf numFmtId="178" fontId="51" fillId="24" borderId="0" xfId="306" applyNumberFormat="1" applyFont="1" applyFill="1" applyAlignment="1">
      <alignment horizontal="center" vertical="center"/>
    </xf>
    <xf numFmtId="0" fontId="8" fillId="24" borderId="24" xfId="306" applyFont="1" applyFill="1" applyBorder="1" applyAlignment="1">
      <alignment vertical="center"/>
    </xf>
    <xf numFmtId="0" fontId="97" fillId="24" borderId="33" xfId="306" applyFont="1" applyFill="1" applyBorder="1" applyAlignment="1">
      <alignment horizontal="center" vertical="center"/>
    </xf>
    <xf numFmtId="180" fontId="97" fillId="24" borderId="33" xfId="73" applyNumberFormat="1" applyFont="1" applyFill="1" applyBorder="1" applyAlignment="1">
      <alignment horizontal="center" vertical="center"/>
    </xf>
    <xf numFmtId="0" fontId="94" fillId="24" borderId="33" xfId="306" applyFont="1" applyFill="1" applyBorder="1" applyAlignment="1">
      <alignment vertical="center"/>
    </xf>
    <xf numFmtId="0" fontId="8" fillId="24" borderId="25" xfId="306" applyFont="1" applyFill="1" applyBorder="1" applyAlignment="1">
      <alignment vertical="center"/>
    </xf>
    <xf numFmtId="0" fontId="8" fillId="24" borderId="78" xfId="306" applyFont="1" applyFill="1" applyBorder="1" applyAlignment="1">
      <alignment vertical="center"/>
    </xf>
    <xf numFmtId="0" fontId="8" fillId="24" borderId="24" xfId="306" applyFont="1" applyFill="1" applyBorder="1" applyAlignment="1">
      <alignment horizontal="center" vertical="center"/>
    </xf>
    <xf numFmtId="0" fontId="84" fillId="29" borderId="33" xfId="306" applyFont="1" applyFill="1" applyBorder="1" applyAlignment="1">
      <alignment horizontal="center" vertical="center"/>
    </xf>
    <xf numFmtId="9" fontId="49" fillId="29" borderId="33" xfId="30" applyNumberFormat="1" applyFont="1" applyFill="1" applyBorder="1" applyAlignment="1">
      <alignment horizontal="center" vertical="center"/>
    </xf>
    <xf numFmtId="9" fontId="44" fillId="29" borderId="33" xfId="30" applyNumberFormat="1" applyFont="1" applyFill="1" applyBorder="1" applyAlignment="1">
      <alignment horizontal="center" vertical="center"/>
    </xf>
    <xf numFmtId="9" fontId="102" fillId="29" borderId="33" xfId="30" applyNumberFormat="1" applyFont="1" applyFill="1" applyBorder="1" applyAlignment="1">
      <alignment horizontal="center" vertical="center"/>
    </xf>
    <xf numFmtId="9" fontId="68" fillId="29" borderId="33" xfId="30" applyNumberFormat="1" applyFont="1" applyFill="1" applyBorder="1" applyAlignment="1">
      <alignment horizontal="center" vertical="center"/>
    </xf>
    <xf numFmtId="0" fontId="8" fillId="24" borderId="33" xfId="306" applyFont="1" applyFill="1" applyBorder="1" applyAlignment="1">
      <alignment vertical="center"/>
    </xf>
    <xf numFmtId="0" fontId="8" fillId="29" borderId="0" xfId="306" applyFont="1" applyFill="1" applyAlignment="1">
      <alignment vertical="center"/>
    </xf>
    <xf numFmtId="178" fontId="8" fillId="29" borderId="0" xfId="306" applyNumberFormat="1" applyFont="1" applyFill="1" applyAlignment="1">
      <alignment horizontal="center" vertical="center"/>
    </xf>
    <xf numFmtId="178" fontId="58" fillId="24" borderId="0" xfId="30" applyNumberFormat="1" applyFont="1" applyFill="1" applyBorder="1" applyAlignment="1">
      <alignment horizontal="center" vertical="center"/>
    </xf>
    <xf numFmtId="0" fontId="103" fillId="24" borderId="0" xfId="306" applyFont="1" applyFill="1" applyBorder="1" applyAlignment="1">
      <alignment vertical="center"/>
    </xf>
    <xf numFmtId="0" fontId="8" fillId="24" borderId="16" xfId="306" applyFont="1" applyFill="1" applyBorder="1" applyAlignment="1">
      <alignment vertical="center"/>
    </xf>
    <xf numFmtId="0" fontId="8" fillId="24" borderId="34" xfId="306" applyFont="1" applyFill="1" applyBorder="1" applyAlignment="1">
      <alignment vertical="center"/>
    </xf>
    <xf numFmtId="0" fontId="103" fillId="24" borderId="34" xfId="306" applyFont="1" applyFill="1" applyBorder="1" applyAlignment="1">
      <alignment vertical="center"/>
    </xf>
    <xf numFmtId="0" fontId="8" fillId="24" borderId="23" xfId="306" applyFont="1" applyFill="1" applyBorder="1" applyAlignment="1">
      <alignment vertical="center"/>
    </xf>
    <xf numFmtId="0" fontId="8" fillId="24" borderId="16" xfId="306" applyFont="1" applyFill="1" applyBorder="1" applyAlignment="1">
      <alignment horizontal="center" vertical="center"/>
    </xf>
    <xf numFmtId="180" fontId="8" fillId="24" borderId="0" xfId="306" applyNumberFormat="1" applyFont="1" applyFill="1" applyAlignment="1">
      <alignment vertical="center"/>
    </xf>
    <xf numFmtId="0" fontId="68" fillId="24" borderId="79" xfId="306" applyFont="1" applyFill="1" applyBorder="1" applyAlignment="1">
      <alignment vertical="center"/>
    </xf>
    <xf numFmtId="38" fontId="68" fillId="24" borderId="80" xfId="73" applyFont="1" applyFill="1" applyBorder="1" applyAlignment="1">
      <alignment horizontal="center" vertical="center"/>
    </xf>
    <xf numFmtId="38" fontId="68" fillId="24" borderId="82" xfId="73" applyFont="1" applyFill="1" applyBorder="1" applyAlignment="1">
      <alignment horizontal="center" vertical="center"/>
    </xf>
    <xf numFmtId="180" fontId="68" fillId="24" borderId="32" xfId="306" applyNumberFormat="1" applyFont="1" applyFill="1" applyBorder="1" applyAlignment="1">
      <alignment horizontal="center" vertical="center"/>
    </xf>
    <xf numFmtId="38" fontId="68" fillId="24" borderId="17" xfId="73" applyFont="1" applyFill="1" applyBorder="1" applyAlignment="1">
      <alignment horizontal="center" vertical="center"/>
    </xf>
    <xf numFmtId="180" fontId="68" fillId="24" borderId="75" xfId="73" applyNumberFormat="1" applyFont="1" applyFill="1" applyBorder="1" applyAlignment="1">
      <alignment horizontal="center" vertical="center"/>
    </xf>
    <xf numFmtId="0" fontId="94" fillId="24" borderId="0" xfId="306" applyFont="1" applyFill="1" applyBorder="1" applyAlignment="1">
      <alignment vertical="center"/>
    </xf>
    <xf numFmtId="185" fontId="81" fillId="24" borderId="17" xfId="306" applyNumberFormat="1" applyFont="1" applyFill="1" applyBorder="1" applyAlignment="1">
      <alignment horizontal="center" vertical="center"/>
    </xf>
    <xf numFmtId="185" fontId="84" fillId="24" borderId="17" xfId="306" applyNumberFormat="1" applyFont="1" applyFill="1" applyBorder="1" applyAlignment="1">
      <alignment horizontal="center" vertical="center"/>
    </xf>
    <xf numFmtId="38" fontId="63" fillId="30" borderId="84" xfId="73" applyFont="1" applyFill="1" applyBorder="1" applyAlignment="1">
      <alignment horizontal="center" vertical="center"/>
    </xf>
    <xf numFmtId="38" fontId="104" fillId="30" borderId="76" xfId="306" applyNumberFormat="1" applyFont="1" applyFill="1" applyBorder="1" applyAlignment="1">
      <alignment horizontal="center" vertical="center"/>
    </xf>
    <xf numFmtId="38" fontId="97" fillId="30" borderId="76" xfId="306" applyNumberFormat="1" applyFont="1" applyFill="1" applyBorder="1" applyAlignment="1">
      <alignment horizontal="center" vertical="center"/>
    </xf>
    <xf numFmtId="38" fontId="97" fillId="30" borderId="77" xfId="306" applyNumberFormat="1" applyFont="1" applyFill="1" applyBorder="1" applyAlignment="1">
      <alignment horizontal="center" vertical="center"/>
    </xf>
    <xf numFmtId="0" fontId="67" fillId="30" borderId="59" xfId="306" applyFont="1" applyFill="1" applyBorder="1" applyAlignment="1">
      <alignment horizontal="center" vertical="center"/>
    </xf>
    <xf numFmtId="187" fontId="97" fillId="30" borderId="76" xfId="306" applyNumberFormat="1" applyFont="1" applyFill="1" applyBorder="1" applyAlignment="1">
      <alignment horizontal="center" vertical="center"/>
    </xf>
    <xf numFmtId="0" fontId="55" fillId="24" borderId="0" xfId="306" applyFont="1" applyFill="1" applyBorder="1" applyAlignment="1">
      <alignment horizontal="center" vertical="center"/>
    </xf>
    <xf numFmtId="178" fontId="55" fillId="24" borderId="0" xfId="30" applyNumberFormat="1" applyFont="1" applyFill="1" applyBorder="1" applyAlignment="1">
      <alignment horizontal="center" vertical="center"/>
    </xf>
    <xf numFmtId="178" fontId="58" fillId="31" borderId="0" xfId="30" applyNumberFormat="1" applyFont="1" applyFill="1" applyBorder="1" applyAlignment="1">
      <alignment horizontal="center" vertical="center"/>
    </xf>
    <xf numFmtId="38" fontId="51" fillId="24" borderId="18" xfId="306" applyNumberFormat="1" applyFont="1" applyFill="1" applyBorder="1" applyAlignment="1">
      <alignment horizontal="center" vertical="center"/>
    </xf>
    <xf numFmtId="0" fontId="58" fillId="24" borderId="0" xfId="306" applyFont="1" applyFill="1" applyBorder="1" applyAlignment="1">
      <alignment horizontal="center" vertical="center"/>
    </xf>
    <xf numFmtId="0" fontId="58" fillId="24" borderId="33" xfId="306" applyFont="1" applyFill="1" applyBorder="1" applyAlignment="1">
      <alignment horizontal="center" vertical="center"/>
    </xf>
    <xf numFmtId="178" fontId="58" fillId="24" borderId="33" xfId="30" applyNumberFormat="1" applyFont="1" applyFill="1" applyBorder="1" applyAlignment="1">
      <alignment horizontal="center" vertical="center"/>
    </xf>
    <xf numFmtId="0" fontId="51" fillId="24" borderId="33" xfId="306" applyFont="1" applyFill="1" applyBorder="1" applyAlignment="1">
      <alignment horizontal="center" vertical="center"/>
    </xf>
    <xf numFmtId="178" fontId="51" fillId="24" borderId="33" xfId="30" applyNumberFormat="1" applyFont="1" applyFill="1" applyBorder="1" applyAlignment="1">
      <alignment horizontal="center" vertical="center"/>
    </xf>
    <xf numFmtId="178" fontId="49" fillId="29" borderId="33" xfId="30" applyNumberFormat="1" applyFont="1" applyFill="1" applyBorder="1" applyAlignment="1">
      <alignment horizontal="center" vertical="center"/>
    </xf>
    <xf numFmtId="178" fontId="8" fillId="24" borderId="0" xfId="30" applyNumberFormat="1" applyFont="1" applyFill="1" applyAlignment="1">
      <alignment vertical="center"/>
    </xf>
    <xf numFmtId="178" fontId="8" fillId="24" borderId="0" xfId="30" applyNumberFormat="1" applyFont="1" applyFill="1" applyAlignment="1">
      <alignment horizontal="center" vertical="center"/>
    </xf>
    <xf numFmtId="0" fontId="63" fillId="24" borderId="0" xfId="306" applyFont="1" applyFill="1" applyAlignment="1">
      <alignment horizontal="left" vertical="center"/>
    </xf>
    <xf numFmtId="0" fontId="8" fillId="24" borderId="0" xfId="306" applyFont="1" applyFill="1" applyAlignment="1">
      <alignment horizontal="left" vertical="center"/>
    </xf>
    <xf numFmtId="38" fontId="105" fillId="24" borderId="0" xfId="73" applyFont="1" applyFill="1" applyBorder="1" applyAlignment="1">
      <alignment horizontal="center" vertical="center"/>
    </xf>
    <xf numFmtId="0" fontId="51" fillId="24" borderId="0" xfId="306" applyFont="1" applyFill="1" applyAlignment="1">
      <alignment horizontal="left" vertical="center"/>
    </xf>
    <xf numFmtId="38" fontId="51" fillId="24" borderId="0" xfId="73" applyFont="1" applyFill="1" applyAlignment="1">
      <alignment horizontal="center" vertical="center"/>
    </xf>
    <xf numFmtId="38" fontId="49" fillId="24" borderId="0" xfId="306" applyNumberFormat="1" applyFont="1" applyFill="1" applyAlignment="1">
      <alignment horizontal="left" vertical="center"/>
    </xf>
    <xf numFmtId="0" fontId="80" fillId="24" borderId="0" xfId="306" applyFont="1" applyFill="1" applyAlignment="1">
      <alignment horizontal="left" vertical="center"/>
    </xf>
    <xf numFmtId="180" fontId="51" fillId="24" borderId="0" xfId="73" applyNumberFormat="1" applyFont="1" applyFill="1" applyAlignment="1">
      <alignment horizontal="center" vertical="center"/>
    </xf>
    <xf numFmtId="180" fontId="105" fillId="24" borderId="0" xfId="73" applyNumberFormat="1" applyFont="1" applyFill="1" applyBorder="1" applyAlignment="1">
      <alignment horizontal="center" vertical="center"/>
    </xf>
    <xf numFmtId="0" fontId="51" fillId="24" borderId="17" xfId="307" applyFont="1" applyFill="1" applyBorder="1" applyAlignment="1">
      <alignment vertical="center"/>
    </xf>
    <xf numFmtId="0" fontId="86" fillId="24" borderId="17" xfId="306" applyFont="1" applyFill="1" applyBorder="1" applyAlignment="1">
      <alignment horizontal="center" vertical="center"/>
    </xf>
    <xf numFmtId="0" fontId="86" fillId="24" borderId="17" xfId="307" applyFont="1" applyFill="1" applyBorder="1" applyAlignment="1">
      <alignment horizontal="center" vertical="center"/>
    </xf>
    <xf numFmtId="188" fontId="55" fillId="24" borderId="0" xfId="73" applyNumberFormat="1" applyFont="1" applyFill="1" applyBorder="1" applyAlignment="1">
      <alignment horizontal="center" vertical="center"/>
    </xf>
    <xf numFmtId="0" fontId="55" fillId="24" borderId="0" xfId="307" applyFont="1" applyFill="1" applyBorder="1" applyAlignment="1">
      <alignment horizontal="center" vertical="center"/>
    </xf>
    <xf numFmtId="0" fontId="51" fillId="24" borderId="0" xfId="307" applyFont="1" applyFill="1" applyBorder="1" applyAlignment="1">
      <alignment horizontal="center" vertical="center"/>
    </xf>
    <xf numFmtId="0" fontId="66" fillId="24" borderId="0" xfId="306" applyFont="1" applyFill="1" applyAlignment="1">
      <alignment vertical="center"/>
    </xf>
    <xf numFmtId="38" fontId="106" fillId="24" borderId="17" xfId="73" applyFont="1" applyFill="1" applyBorder="1" applyAlignment="1">
      <alignment horizontal="right" vertical="center"/>
    </xf>
    <xf numFmtId="38" fontId="106" fillId="24" borderId="17" xfId="73" applyFont="1" applyFill="1" applyBorder="1" applyAlignment="1">
      <alignment horizontal="center" vertical="center"/>
    </xf>
    <xf numFmtId="38" fontId="55" fillId="24" borderId="0" xfId="73" applyFont="1" applyFill="1" applyBorder="1" applyAlignment="1">
      <alignment horizontal="center" vertical="center"/>
    </xf>
    <xf numFmtId="38" fontId="6" fillId="24" borderId="0" xfId="73" applyFont="1" applyFill="1" applyBorder="1" applyAlignment="1">
      <alignment horizontal="center" vertical="center"/>
    </xf>
    <xf numFmtId="0" fontId="8" fillId="24" borderId="0" xfId="307" applyFont="1" applyFill="1" applyBorder="1" applyAlignment="1">
      <alignment horizontal="center" vertical="center"/>
    </xf>
    <xf numFmtId="0" fontId="57" fillId="24" borderId="17" xfId="307" applyFont="1" applyFill="1" applyBorder="1" applyAlignment="1">
      <alignment vertical="center"/>
    </xf>
    <xf numFmtId="180" fontId="86" fillId="24" borderId="17" xfId="73" applyNumberFormat="1" applyFont="1" applyFill="1" applyBorder="1" applyAlignment="1">
      <alignment horizontal="right" vertical="center"/>
    </xf>
    <xf numFmtId="180" fontId="106" fillId="24" borderId="17" xfId="73" applyNumberFormat="1" applyFont="1" applyFill="1" applyBorder="1" applyAlignment="1">
      <alignment horizontal="center" vertical="center"/>
    </xf>
    <xf numFmtId="178" fontId="6" fillId="24" borderId="0" xfId="30" applyNumberFormat="1" applyFont="1" applyFill="1" applyBorder="1" applyAlignment="1">
      <alignment horizontal="center" vertical="center"/>
    </xf>
    <xf numFmtId="178" fontId="105" fillId="24" borderId="0" xfId="30" applyNumberFormat="1" applyFont="1" applyFill="1" applyBorder="1" applyAlignment="1">
      <alignment horizontal="center" vertical="center"/>
    </xf>
    <xf numFmtId="38" fontId="8" fillId="24" borderId="0" xfId="73" applyFont="1" applyFill="1" applyBorder="1" applyAlignment="1">
      <alignment horizontal="center" vertical="center"/>
    </xf>
    <xf numFmtId="180" fontId="86" fillId="24" borderId="17" xfId="73" applyNumberFormat="1" applyFont="1" applyFill="1" applyBorder="1" applyAlignment="1">
      <alignment horizontal="center" vertical="center"/>
    </xf>
    <xf numFmtId="0" fontId="51" fillId="24" borderId="0" xfId="307" applyFont="1" applyFill="1" applyBorder="1" applyAlignment="1">
      <alignment vertical="center"/>
    </xf>
    <xf numFmtId="180" fontId="86" fillId="24" borderId="0" xfId="73" applyNumberFormat="1" applyFont="1" applyFill="1" applyBorder="1" applyAlignment="1">
      <alignment horizontal="center" vertical="center"/>
    </xf>
    <xf numFmtId="178" fontId="86" fillId="24" borderId="0" xfId="73" applyNumberFormat="1" applyFont="1" applyFill="1" applyBorder="1" applyAlignment="1">
      <alignment horizontal="center" vertical="center"/>
    </xf>
    <xf numFmtId="178" fontId="86" fillId="24" borderId="0" xfId="73" applyNumberFormat="1" applyFont="1" applyFill="1" applyBorder="1" applyAlignment="1">
      <alignment horizontal="left" vertical="center"/>
    </xf>
    <xf numFmtId="0" fontId="51" fillId="28" borderId="17" xfId="307" applyFont="1" applyFill="1" applyBorder="1" applyAlignment="1">
      <alignment vertical="center"/>
    </xf>
    <xf numFmtId="38" fontId="106" fillId="28" borderId="17" xfId="73" applyFont="1" applyFill="1" applyBorder="1" applyAlignment="1">
      <alignment horizontal="right" vertical="center"/>
    </xf>
    <xf numFmtId="178" fontId="105" fillId="24" borderId="0" xfId="30" applyNumberFormat="1" applyFont="1" applyFill="1" applyAlignment="1">
      <alignment horizontal="center" vertical="center"/>
    </xf>
    <xf numFmtId="178" fontId="51" fillId="24" borderId="0" xfId="30" applyNumberFormat="1" applyFont="1" applyFill="1" applyAlignment="1">
      <alignment vertical="center"/>
    </xf>
    <xf numFmtId="0" fontId="58" fillId="28" borderId="17" xfId="307" applyFont="1" applyFill="1" applyBorder="1" applyAlignment="1">
      <alignment horizontal="center" vertical="center"/>
    </xf>
    <xf numFmtId="178" fontId="107" fillId="28" borderId="17" xfId="30" applyNumberFormat="1" applyFont="1" applyFill="1" applyBorder="1" applyAlignment="1">
      <alignment horizontal="center" vertical="center"/>
    </xf>
    <xf numFmtId="0" fontId="57" fillId="28" borderId="17" xfId="307" applyFont="1" applyFill="1" applyBorder="1" applyAlignment="1">
      <alignment vertical="center"/>
    </xf>
    <xf numFmtId="180" fontId="86" fillId="28" borderId="17" xfId="73" applyNumberFormat="1" applyFont="1" applyFill="1" applyBorder="1" applyAlignment="1">
      <alignment horizontal="center" vertical="center"/>
    </xf>
    <xf numFmtId="0" fontId="109" fillId="24" borderId="0" xfId="308" applyFont="1" applyFill="1" applyBorder="1" applyAlignment="1" applyProtection="1">
      <alignment vertical="center"/>
    </xf>
    <xf numFmtId="38" fontId="58" fillId="24" borderId="0" xfId="306" applyNumberFormat="1" applyFont="1" applyFill="1" applyBorder="1" applyAlignment="1">
      <alignment vertical="center"/>
    </xf>
    <xf numFmtId="38" fontId="58" fillId="24" borderId="0" xfId="306" applyNumberFormat="1" applyFont="1" applyFill="1" applyAlignment="1">
      <alignment vertical="center"/>
    </xf>
    <xf numFmtId="0" fontId="58" fillId="24" borderId="0" xfId="307" applyFont="1" applyFill="1" applyBorder="1" applyAlignment="1">
      <alignment horizontal="center" vertical="center"/>
    </xf>
    <xf numFmtId="178" fontId="107" fillId="24" borderId="0" xfId="30" applyNumberFormat="1" applyFont="1" applyFill="1" applyBorder="1" applyAlignment="1">
      <alignment horizontal="center" vertical="center"/>
    </xf>
    <xf numFmtId="180" fontId="86" fillId="24" borderId="0" xfId="73" applyNumberFormat="1" applyFont="1" applyFill="1" applyBorder="1" applyAlignment="1">
      <alignment horizontal="left" vertical="center"/>
    </xf>
    <xf numFmtId="0" fontId="51" fillId="32" borderId="17" xfId="307" applyFont="1" applyFill="1" applyBorder="1" applyAlignment="1">
      <alignment vertical="center"/>
    </xf>
    <xf numFmtId="38" fontId="106" fillId="32" borderId="17" xfId="73" applyFont="1" applyFill="1" applyBorder="1" applyAlignment="1">
      <alignment horizontal="right" vertical="center"/>
    </xf>
    <xf numFmtId="0" fontId="58" fillId="0" borderId="17" xfId="307" applyFont="1" applyFill="1" applyBorder="1" applyAlignment="1">
      <alignment horizontal="center" vertical="center"/>
    </xf>
    <xf numFmtId="178" fontId="107" fillId="0" borderId="17" xfId="30" applyNumberFormat="1" applyFont="1" applyFill="1" applyBorder="1" applyAlignment="1">
      <alignment horizontal="center" vertical="center"/>
    </xf>
    <xf numFmtId="0" fontId="57" fillId="31" borderId="17" xfId="307" applyFont="1" applyFill="1" applyBorder="1" applyAlignment="1">
      <alignment vertical="center"/>
    </xf>
    <xf numFmtId="180" fontId="86" fillId="31" borderId="17" xfId="73" applyNumberFormat="1" applyFont="1" applyFill="1" applyBorder="1" applyAlignment="1">
      <alignment horizontal="center" vertical="center"/>
    </xf>
    <xf numFmtId="0" fontId="51" fillId="0" borderId="17" xfId="307" applyFont="1" applyFill="1" applyBorder="1" applyAlignment="1">
      <alignment vertical="center"/>
    </xf>
    <xf numFmtId="0" fontId="58" fillId="31" borderId="17" xfId="307" applyFont="1" applyFill="1" applyBorder="1" applyAlignment="1">
      <alignment horizontal="center" vertical="center"/>
    </xf>
    <xf numFmtId="178" fontId="107" fillId="31" borderId="17" xfId="30" applyNumberFormat="1" applyFont="1" applyFill="1" applyBorder="1" applyAlignment="1">
      <alignment horizontal="center" vertical="center"/>
    </xf>
    <xf numFmtId="188" fontId="86" fillId="24" borderId="0" xfId="73" applyNumberFormat="1" applyFont="1" applyFill="1" applyBorder="1" applyAlignment="1">
      <alignment horizontal="center" vertical="center"/>
    </xf>
    <xf numFmtId="0" fontId="58" fillId="24" borderId="17" xfId="307" applyFont="1" applyFill="1" applyBorder="1" applyAlignment="1">
      <alignment horizontal="center" vertical="center"/>
    </xf>
    <xf numFmtId="178" fontId="107" fillId="24" borderId="17" xfId="30" applyNumberFormat="1" applyFont="1" applyFill="1" applyBorder="1" applyAlignment="1">
      <alignment horizontal="center" vertical="center"/>
    </xf>
    <xf numFmtId="0" fontId="55" fillId="24" borderId="17" xfId="306" applyFont="1" applyFill="1" applyBorder="1" applyAlignment="1">
      <alignment horizontal="center" vertical="center"/>
    </xf>
    <xf numFmtId="0" fontId="55" fillId="24" borderId="17" xfId="307" applyFont="1" applyFill="1" applyBorder="1" applyAlignment="1">
      <alignment horizontal="center" vertical="center"/>
    </xf>
    <xf numFmtId="178" fontId="110" fillId="24" borderId="17" xfId="30" applyNumberFormat="1" applyFont="1" applyFill="1" applyBorder="1" applyAlignment="1">
      <alignment horizontal="center" vertical="center"/>
    </xf>
    <xf numFmtId="0" fontId="51" fillId="31" borderId="17" xfId="307" applyFont="1" applyFill="1" applyBorder="1" applyAlignment="1">
      <alignment vertical="center"/>
    </xf>
    <xf numFmtId="0" fontId="55" fillId="31" borderId="17" xfId="307" applyFont="1" applyFill="1" applyBorder="1" applyAlignment="1">
      <alignment horizontal="center" vertical="center"/>
    </xf>
    <xf numFmtId="178" fontId="110" fillId="31" borderId="17" xfId="30" applyNumberFormat="1" applyFont="1" applyFill="1" applyBorder="1" applyAlignment="1">
      <alignment horizontal="center" vertical="center"/>
    </xf>
    <xf numFmtId="0" fontId="8" fillId="24" borderId="0" xfId="307" applyFont="1" applyFill="1" applyBorder="1" applyAlignment="1">
      <alignment vertical="center"/>
    </xf>
    <xf numFmtId="0" fontId="86" fillId="24" borderId="0" xfId="306" applyFont="1" applyFill="1" applyAlignment="1">
      <alignment horizontal="left" vertical="center"/>
    </xf>
    <xf numFmtId="38" fontId="110" fillId="24" borderId="0" xfId="73" applyFont="1" applyFill="1" applyBorder="1" applyAlignment="1">
      <alignment horizontal="center" vertical="center"/>
    </xf>
    <xf numFmtId="180" fontId="106" fillId="24" borderId="0" xfId="73" applyNumberFormat="1" applyFont="1" applyFill="1" applyBorder="1" applyAlignment="1">
      <alignment horizontal="center" vertical="center"/>
    </xf>
    <xf numFmtId="178" fontId="58" fillId="24" borderId="0" xfId="30" applyNumberFormat="1" applyFont="1" applyFill="1" applyAlignment="1">
      <alignment horizontal="center" vertical="center"/>
    </xf>
    <xf numFmtId="38" fontId="58" fillId="24" borderId="0" xfId="73" applyFont="1" applyFill="1" applyBorder="1" applyAlignment="1">
      <alignment horizontal="center" vertical="center"/>
    </xf>
    <xf numFmtId="0" fontId="51" fillId="24" borderId="0" xfId="307" applyFont="1" applyFill="1" applyBorder="1" applyAlignment="1">
      <alignment horizontal="left" vertical="center"/>
    </xf>
    <xf numFmtId="178" fontId="6" fillId="24" borderId="17" xfId="30" applyNumberFormat="1" applyFont="1" applyFill="1" applyBorder="1" applyAlignment="1">
      <alignment horizontal="center" vertical="center"/>
    </xf>
    <xf numFmtId="38" fontId="58" fillId="24" borderId="0" xfId="306" applyNumberFormat="1" applyFont="1" applyFill="1" applyAlignment="1">
      <alignment horizontal="left" vertical="center"/>
    </xf>
    <xf numFmtId="40" fontId="106" fillId="24" borderId="17" xfId="73" applyNumberFormat="1" applyFont="1" applyFill="1" applyBorder="1" applyAlignment="1">
      <alignment horizontal="center" vertical="center"/>
    </xf>
    <xf numFmtId="180" fontId="55" fillId="24" borderId="0" xfId="73" applyNumberFormat="1" applyFont="1" applyFill="1" applyBorder="1" applyAlignment="1">
      <alignment horizontal="center" vertical="center"/>
    </xf>
    <xf numFmtId="38" fontId="86" fillId="24" borderId="17" xfId="73" applyFont="1" applyFill="1" applyBorder="1" applyAlignment="1">
      <alignment horizontal="center" vertical="center"/>
    </xf>
    <xf numFmtId="178" fontId="111" fillId="24" borderId="17" xfId="30" applyNumberFormat="1" applyFont="1" applyFill="1" applyBorder="1" applyAlignment="1">
      <alignment horizontal="center" vertical="center"/>
    </xf>
    <xf numFmtId="178" fontId="112" fillId="24" borderId="17" xfId="30" applyNumberFormat="1" applyFont="1" applyFill="1" applyBorder="1" applyAlignment="1">
      <alignment horizontal="center" vertical="center"/>
    </xf>
    <xf numFmtId="180" fontId="86" fillId="29" borderId="17" xfId="73" applyNumberFormat="1" applyFont="1" applyFill="1" applyBorder="1" applyAlignment="1">
      <alignment horizontal="center" vertical="center"/>
    </xf>
    <xf numFmtId="178" fontId="58" fillId="31" borderId="17" xfId="30" applyNumberFormat="1" applyFont="1" applyFill="1" applyBorder="1" applyAlignment="1">
      <alignment horizontal="center" vertical="center"/>
    </xf>
    <xf numFmtId="178" fontId="86" fillId="29" borderId="17" xfId="30" applyNumberFormat="1" applyFont="1" applyFill="1" applyBorder="1" applyAlignment="1">
      <alignment horizontal="center" vertical="center"/>
    </xf>
    <xf numFmtId="38" fontId="8" fillId="24" borderId="0" xfId="307" applyNumberFormat="1" applyFont="1" applyFill="1" applyBorder="1" applyAlignment="1">
      <alignment horizontal="center" vertical="center"/>
    </xf>
    <xf numFmtId="178" fontId="55" fillId="31" borderId="17" xfId="30" applyNumberFormat="1" applyFont="1" applyFill="1" applyBorder="1" applyAlignment="1">
      <alignment horizontal="center" vertical="center"/>
    </xf>
    <xf numFmtId="178" fontId="112" fillId="29" borderId="17" xfId="30" applyNumberFormat="1" applyFont="1" applyFill="1" applyBorder="1" applyAlignment="1">
      <alignment horizontal="center" vertical="center"/>
    </xf>
    <xf numFmtId="0" fontId="3" fillId="24" borderId="0" xfId="306" applyFont="1" applyFill="1" applyBorder="1" applyAlignment="1">
      <alignment vertical="center"/>
    </xf>
    <xf numFmtId="180" fontId="8" fillId="24" borderId="0" xfId="73" applyNumberFormat="1" applyFont="1" applyFill="1" applyAlignment="1">
      <alignment vertical="center"/>
    </xf>
    <xf numFmtId="49" fontId="8" fillId="24" borderId="0" xfId="296" applyNumberFormat="1" applyFont="1" applyFill="1" applyAlignment="1" applyProtection="1">
      <alignment horizontal="center" vertical="center" wrapText="1"/>
      <protection locked="0"/>
    </xf>
    <xf numFmtId="0" fontId="0" fillId="0" borderId="0" xfId="0" applyProtection="1">
      <alignment vertical="center"/>
    </xf>
    <xf numFmtId="0" fontId="0" fillId="0" borderId="0" xfId="0" applyAlignment="1" applyProtection="1">
      <alignment vertical="center"/>
    </xf>
    <xf numFmtId="0" fontId="0" fillId="28" borderId="0" xfId="0" applyFill="1" applyProtection="1">
      <alignment vertical="center"/>
    </xf>
    <xf numFmtId="0" fontId="120" fillId="0" borderId="0" xfId="0" applyFont="1" applyProtection="1">
      <alignment vertical="center"/>
    </xf>
    <xf numFmtId="0" fontId="0" fillId="0" borderId="0" xfId="0" applyBorder="1" applyProtection="1">
      <alignment vertical="center"/>
    </xf>
    <xf numFmtId="0" fontId="121" fillId="0" borderId="34" xfId="0" applyFont="1" applyFill="1" applyBorder="1" applyAlignment="1" applyProtection="1">
      <alignment horizontal="left" vertical="center" wrapText="1"/>
    </xf>
    <xf numFmtId="0" fontId="118" fillId="0" borderId="33" xfId="0" applyFont="1" applyFill="1" applyBorder="1" applyAlignment="1" applyProtection="1">
      <alignment horizontal="left" vertical="center"/>
    </xf>
    <xf numFmtId="0" fontId="11" fillId="0" borderId="94" xfId="0" applyNumberFormat="1" applyFont="1" applyFill="1" applyBorder="1" applyAlignment="1" applyProtection="1">
      <alignment vertical="top"/>
    </xf>
    <xf numFmtId="0" fontId="118" fillId="0" borderId="19" xfId="0" applyFont="1" applyFill="1" applyBorder="1" applyAlignment="1" applyProtection="1">
      <alignment horizontal="left" vertical="center"/>
    </xf>
    <xf numFmtId="0" fontId="118" fillId="0" borderId="96" xfId="0" applyFont="1" applyFill="1" applyBorder="1" applyAlignment="1" applyProtection="1">
      <alignment vertical="center"/>
    </xf>
    <xf numFmtId="0" fontId="11" fillId="0" borderId="16" xfId="0" applyNumberFormat="1" applyFont="1" applyFill="1" applyBorder="1" applyAlignment="1" applyProtection="1">
      <alignment horizontal="left" vertical="center"/>
    </xf>
    <xf numFmtId="0" fontId="118" fillId="0" borderId="34" xfId="0" applyNumberFormat="1" applyFont="1" applyFill="1" applyBorder="1" applyAlignment="1" applyProtection="1">
      <alignment horizontal="left" vertical="center" shrinkToFit="1"/>
    </xf>
    <xf numFmtId="0" fontId="118" fillId="0" borderId="93" xfId="0" applyNumberFormat="1" applyFont="1" applyFill="1" applyBorder="1" applyAlignment="1" applyProtection="1">
      <alignment horizontal="center" vertical="center"/>
    </xf>
    <xf numFmtId="0" fontId="11" fillId="0" borderId="35" xfId="0" applyNumberFormat="1" applyFont="1" applyFill="1" applyBorder="1" applyAlignment="1" applyProtection="1">
      <alignment horizontal="left" vertical="center"/>
    </xf>
    <xf numFmtId="0" fontId="118" fillId="0" borderId="0" xfId="0" applyNumberFormat="1" applyFont="1" applyFill="1" applyBorder="1" applyAlignment="1" applyProtection="1">
      <alignment horizontal="left" vertical="center"/>
    </xf>
    <xf numFmtId="0" fontId="120" fillId="0" borderId="100" xfId="0" applyNumberFormat="1" applyFont="1" applyFill="1" applyBorder="1" applyAlignment="1" applyProtection="1">
      <alignment vertical="center"/>
    </xf>
    <xf numFmtId="0" fontId="122" fillId="0" borderId="0" xfId="0" applyFont="1" applyProtection="1">
      <alignment vertical="center"/>
    </xf>
    <xf numFmtId="0" fontId="118" fillId="0" borderId="100" xfId="0" applyNumberFormat="1" applyFont="1" applyFill="1" applyBorder="1" applyAlignment="1" applyProtection="1">
      <alignment horizontal="center" vertical="center"/>
    </xf>
    <xf numFmtId="0" fontId="118" fillId="0" borderId="35" xfId="0" applyNumberFormat="1" applyFont="1" applyFill="1" applyBorder="1" applyAlignment="1" applyProtection="1">
      <alignment horizontal="center" vertical="center"/>
    </xf>
    <xf numFmtId="49" fontId="123" fillId="0" borderId="0" xfId="0" applyNumberFormat="1" applyFont="1" applyAlignment="1" applyProtection="1">
      <alignment vertical="center" shrinkToFit="1"/>
    </xf>
    <xf numFmtId="0" fontId="124" fillId="0" borderId="0" xfId="0" applyFont="1" applyProtection="1">
      <alignment vertical="center"/>
    </xf>
    <xf numFmtId="0" fontId="11" fillId="0" borderId="0" xfId="0" applyNumberFormat="1" applyFont="1" applyFill="1" applyBorder="1" applyAlignment="1" applyProtection="1">
      <alignment horizontal="center" vertical="center"/>
    </xf>
    <xf numFmtId="0" fontId="11" fillId="0" borderId="0" xfId="0" applyNumberFormat="1" applyFont="1" applyFill="1" applyBorder="1" applyAlignment="1" applyProtection="1">
      <alignment vertical="center"/>
    </xf>
    <xf numFmtId="0" fontId="119" fillId="0" borderId="100" xfId="0" applyNumberFormat="1" applyFont="1" applyBorder="1" applyAlignment="1" applyProtection="1">
      <alignment vertical="center"/>
    </xf>
    <xf numFmtId="49" fontId="11" fillId="0" borderId="16" xfId="0" applyNumberFormat="1" applyFont="1" applyFill="1" applyBorder="1" applyAlignment="1" applyProtection="1">
      <alignment horizontal="left" vertical="center"/>
    </xf>
    <xf numFmtId="49" fontId="118" fillId="0" borderId="34" xfId="0" applyNumberFormat="1" applyFont="1" applyFill="1" applyBorder="1" applyAlignment="1" applyProtection="1">
      <alignment horizontal="left" vertical="center" shrinkToFit="1"/>
    </xf>
    <xf numFmtId="181" fontId="118" fillId="0" borderId="93" xfId="0" applyNumberFormat="1" applyFont="1" applyFill="1" applyBorder="1" applyAlignment="1" applyProtection="1">
      <alignment horizontal="center" vertical="center"/>
    </xf>
    <xf numFmtId="49" fontId="11" fillId="0" borderId="35" xfId="0" applyNumberFormat="1" applyFont="1" applyFill="1" applyBorder="1" applyAlignment="1" applyProtection="1">
      <alignment horizontal="left" vertical="center"/>
    </xf>
    <xf numFmtId="49" fontId="118" fillId="0" borderId="0" xfId="0" applyNumberFormat="1" applyFont="1" applyFill="1" applyBorder="1" applyAlignment="1" applyProtection="1">
      <alignment horizontal="left" vertical="center"/>
    </xf>
    <xf numFmtId="0" fontId="120" fillId="0" borderId="100" xfId="0" applyFont="1" applyFill="1" applyBorder="1" applyAlignment="1" applyProtection="1">
      <alignment vertical="center"/>
    </xf>
    <xf numFmtId="49" fontId="118" fillId="0" borderId="100" xfId="0" applyNumberFormat="1" applyFont="1" applyFill="1" applyBorder="1" applyAlignment="1" applyProtection="1">
      <alignment horizontal="center" vertical="center"/>
    </xf>
    <xf numFmtId="49" fontId="118" fillId="0" borderId="35" xfId="0" applyNumberFormat="1" applyFont="1" applyFill="1" applyBorder="1" applyAlignment="1" applyProtection="1">
      <alignment horizontal="center" vertical="center"/>
    </xf>
    <xf numFmtId="0" fontId="11" fillId="0" borderId="35" xfId="0" applyFont="1" applyFill="1" applyBorder="1" applyAlignment="1" applyProtection="1">
      <alignment horizontal="left" vertical="center"/>
    </xf>
    <xf numFmtId="49" fontId="11" fillId="0" borderId="0" xfId="0" applyNumberFormat="1" applyFont="1" applyFill="1" applyBorder="1" applyAlignment="1" applyProtection="1">
      <alignment horizontal="center" vertical="center"/>
    </xf>
    <xf numFmtId="0" fontId="11" fillId="0" borderId="0" xfId="0" applyFont="1" applyFill="1" applyBorder="1" applyAlignment="1" applyProtection="1">
      <alignment vertical="center"/>
    </xf>
    <xf numFmtId="0" fontId="11" fillId="0" borderId="0" xfId="0" applyFont="1" applyFill="1" applyBorder="1" applyAlignment="1" applyProtection="1">
      <alignment horizontal="center" vertical="center"/>
    </xf>
    <xf numFmtId="0" fontId="119" fillId="0" borderId="100" xfId="0" applyFont="1" applyBorder="1" applyAlignment="1" applyProtection="1">
      <alignment vertical="center"/>
    </xf>
    <xf numFmtId="0" fontId="128" fillId="0" borderId="0" xfId="0" applyFont="1" applyBorder="1" applyProtection="1">
      <alignment vertical="center"/>
    </xf>
    <xf numFmtId="38" fontId="0" fillId="0" borderId="0" xfId="0" applyNumberFormat="1" applyProtection="1">
      <alignment vertical="center"/>
    </xf>
    <xf numFmtId="0" fontId="123" fillId="0" borderId="0" xfId="0" applyFont="1" applyProtection="1">
      <alignment vertical="center"/>
    </xf>
    <xf numFmtId="190" fontId="136" fillId="0" borderId="0" xfId="0" applyNumberFormat="1" applyFont="1" applyFill="1" applyProtection="1">
      <alignment vertical="center"/>
    </xf>
    <xf numFmtId="0" fontId="18" fillId="0" borderId="14" xfId="0" applyFont="1" applyFill="1" applyBorder="1" applyAlignment="1" applyProtection="1">
      <alignment horizontal="center" vertical="center" shrinkToFit="1"/>
    </xf>
    <xf numFmtId="0" fontId="18" fillId="0" borderId="13" xfId="0" applyFont="1" applyFill="1" applyBorder="1" applyAlignment="1" applyProtection="1">
      <alignment horizontal="center" vertical="center" shrinkToFit="1"/>
    </xf>
    <xf numFmtId="179" fontId="0" fillId="0" borderId="0" xfId="0" applyNumberFormat="1" applyProtection="1">
      <alignment vertical="center"/>
    </xf>
    <xf numFmtId="0" fontId="0" fillId="0" borderId="0" xfId="0" applyAlignment="1" applyProtection="1">
      <alignment horizontal="right" vertical="center"/>
    </xf>
    <xf numFmtId="0" fontId="18" fillId="0" borderId="60" xfId="0" applyFont="1" applyFill="1" applyBorder="1" applyAlignment="1" applyProtection="1">
      <alignment horizontal="center" vertical="center" shrinkToFit="1"/>
    </xf>
    <xf numFmtId="4" fontId="0" fillId="0" borderId="0" xfId="0" applyNumberFormat="1" applyProtection="1">
      <alignment vertical="center"/>
    </xf>
    <xf numFmtId="0" fontId="18" fillId="0" borderId="32" xfId="0" applyFont="1" applyBorder="1" applyAlignment="1" applyProtection="1">
      <alignment horizontal="center" vertical="center"/>
    </xf>
    <xf numFmtId="0" fontId="118" fillId="0" borderId="14" xfId="66" applyNumberFormat="1" applyFont="1" applyFill="1" applyBorder="1" applyAlignment="1" applyProtection="1">
      <alignment horizontal="center" vertical="center" wrapText="1"/>
    </xf>
    <xf numFmtId="0" fontId="141" fillId="0" borderId="13" xfId="0" applyNumberFormat="1" applyFont="1" applyFill="1" applyBorder="1" applyAlignment="1" applyProtection="1">
      <alignment vertical="center"/>
    </xf>
    <xf numFmtId="187" fontId="118" fillId="0" borderId="14" xfId="66" applyNumberFormat="1" applyFont="1" applyFill="1" applyBorder="1" applyAlignment="1" applyProtection="1">
      <alignment horizontal="center" vertical="center"/>
    </xf>
    <xf numFmtId="187" fontId="121" fillId="0" borderId="13" xfId="66" applyNumberFormat="1" applyFont="1" applyFill="1" applyBorder="1" applyAlignment="1" applyProtection="1">
      <alignment horizontal="center" vertical="center"/>
    </xf>
    <xf numFmtId="0" fontId="141" fillId="0" borderId="13" xfId="0" applyFont="1" applyBorder="1" applyAlignment="1" applyProtection="1">
      <alignment vertical="center"/>
    </xf>
    <xf numFmtId="187" fontId="121" fillId="0" borderId="17" xfId="66" applyNumberFormat="1" applyFont="1" applyFill="1" applyBorder="1" applyAlignment="1" applyProtection="1">
      <alignment vertical="center"/>
    </xf>
    <xf numFmtId="0" fontId="121" fillId="0" borderId="17" xfId="66" applyNumberFormat="1" applyFont="1" applyFill="1" applyBorder="1" applyAlignment="1" applyProtection="1">
      <alignment vertical="center"/>
    </xf>
    <xf numFmtId="0" fontId="144" fillId="0" borderId="0" xfId="0" applyFont="1" applyProtection="1">
      <alignment vertical="center"/>
    </xf>
    <xf numFmtId="0" fontId="145" fillId="0" borderId="0" xfId="0" applyFont="1" applyBorder="1" applyAlignment="1" applyProtection="1">
      <alignment vertical="top"/>
    </xf>
    <xf numFmtId="0" fontId="145" fillId="0" borderId="0" xfId="0" applyFont="1" applyFill="1" applyBorder="1" applyAlignment="1" applyProtection="1">
      <alignment vertical="top"/>
    </xf>
    <xf numFmtId="0" fontId="146" fillId="0" borderId="0" xfId="0" applyFont="1" applyBorder="1" applyAlignment="1" applyProtection="1">
      <alignment vertical="top"/>
    </xf>
    <xf numFmtId="0" fontId="144" fillId="0" borderId="0" xfId="0" applyFont="1" applyBorder="1" applyProtection="1">
      <alignment vertical="center"/>
    </xf>
    <xf numFmtId="0" fontId="146" fillId="0" borderId="0" xfId="0" applyFont="1" applyFill="1" applyBorder="1" applyAlignment="1" applyProtection="1">
      <alignment vertical="top"/>
    </xf>
    <xf numFmtId="177" fontId="147" fillId="0" borderId="0" xfId="0" applyNumberFormat="1" applyFont="1" applyBorder="1" applyAlignment="1" applyProtection="1">
      <alignment vertical="center"/>
    </xf>
    <xf numFmtId="0" fontId="35" fillId="0" borderId="0" xfId="0" applyFont="1" applyProtection="1">
      <alignment vertical="center"/>
    </xf>
    <xf numFmtId="0" fontId="134" fillId="0" borderId="0" xfId="0" applyFont="1" applyProtection="1">
      <alignment vertical="center"/>
    </xf>
    <xf numFmtId="0" fontId="134" fillId="0" borderId="0" xfId="0" applyFont="1" applyAlignment="1" applyProtection="1">
      <alignment vertical="top"/>
    </xf>
    <xf numFmtId="0" fontId="134" fillId="0" borderId="0" xfId="0" applyFont="1" applyFill="1" applyBorder="1" applyProtection="1">
      <alignment vertical="center"/>
    </xf>
    <xf numFmtId="0" fontId="17" fillId="24" borderId="0" xfId="0" applyFont="1" applyFill="1" applyBorder="1" applyProtection="1">
      <alignment vertical="center"/>
    </xf>
    <xf numFmtId="0" fontId="148" fillId="24" borderId="0" xfId="0" applyFont="1" applyFill="1" applyBorder="1" applyProtection="1">
      <alignment vertical="center"/>
    </xf>
    <xf numFmtId="0" fontId="134" fillId="28" borderId="0" xfId="0" applyFont="1" applyFill="1" applyBorder="1" applyProtection="1">
      <alignment vertical="center"/>
    </xf>
    <xf numFmtId="191" fontId="17" fillId="24" borderId="0" xfId="0" applyNumberFormat="1" applyFont="1" applyFill="1" applyBorder="1" applyProtection="1">
      <alignment vertical="center"/>
    </xf>
    <xf numFmtId="0" fontId="0" fillId="0" borderId="0" xfId="0" applyAlignment="1" applyProtection="1"/>
    <xf numFmtId="0" fontId="134" fillId="0" borderId="0" xfId="0" applyFont="1" applyAlignment="1" applyProtection="1"/>
    <xf numFmtId="0" fontId="114" fillId="0" borderId="0" xfId="0" applyFont="1" applyAlignment="1" applyProtection="1">
      <alignment horizontal="left" vertical="center" wrapText="1"/>
    </xf>
    <xf numFmtId="0" fontId="0" fillId="0" borderId="0" xfId="0" applyAlignment="1">
      <alignment horizontal="left" vertical="center"/>
    </xf>
    <xf numFmtId="0" fontId="0" fillId="0" borderId="0" xfId="0" applyAlignment="1">
      <alignment vertical="center"/>
    </xf>
    <xf numFmtId="0" fontId="116" fillId="0" borderId="85" xfId="0" applyFont="1" applyBorder="1" applyAlignment="1" applyProtection="1">
      <alignment vertical="top"/>
    </xf>
    <xf numFmtId="0" fontId="116" fillId="0" borderId="85" xfId="0" applyFont="1" applyBorder="1" applyAlignment="1">
      <alignment vertical="top"/>
    </xf>
    <xf numFmtId="0" fontId="134" fillId="0" borderId="11" xfId="0" applyFont="1" applyBorder="1" applyProtection="1">
      <alignment vertical="center"/>
    </xf>
    <xf numFmtId="0" fontId="114" fillId="0" borderId="0" xfId="0" applyFont="1" applyAlignment="1" applyProtection="1">
      <alignment vertical="top"/>
    </xf>
    <xf numFmtId="0" fontId="134" fillId="0" borderId="85" xfId="0" applyFont="1" applyBorder="1" applyAlignment="1" applyProtection="1">
      <alignment horizontal="center" vertical="center"/>
    </xf>
    <xf numFmtId="49" fontId="150" fillId="0" borderId="129" xfId="0" applyNumberFormat="1" applyFont="1" applyFill="1" applyBorder="1" applyAlignment="1" applyProtection="1">
      <alignment vertical="center"/>
    </xf>
    <xf numFmtId="49" fontId="150" fillId="0" borderId="130" xfId="0" applyNumberFormat="1" applyFont="1" applyFill="1" applyBorder="1" applyAlignment="1" applyProtection="1">
      <alignment vertical="center"/>
    </xf>
    <xf numFmtId="0" fontId="150" fillId="0" borderId="130" xfId="0" applyNumberFormat="1" applyFont="1" applyFill="1" applyBorder="1" applyAlignment="1" applyProtection="1">
      <alignment horizontal="right" vertical="center"/>
    </xf>
    <xf numFmtId="0" fontId="17" fillId="0" borderId="101" xfId="0" applyFont="1" applyBorder="1" applyAlignment="1" applyProtection="1">
      <alignment horizontal="left" vertical="center"/>
    </xf>
    <xf numFmtId="0" fontId="17" fillId="0" borderId="85" xfId="0" applyFont="1" applyBorder="1" applyAlignment="1" applyProtection="1">
      <alignment horizontal="left" vertical="center"/>
    </xf>
    <xf numFmtId="0" fontId="17" fillId="0" borderId="85" xfId="0" applyFont="1" applyFill="1" applyBorder="1" applyAlignment="1" applyProtection="1">
      <alignment horizontal="left" vertical="center"/>
    </xf>
    <xf numFmtId="0" fontId="18" fillId="0" borderId="85" xfId="0" applyFont="1" applyBorder="1" applyAlignment="1" applyProtection="1">
      <alignment horizontal="left" vertical="center"/>
    </xf>
    <xf numFmtId="0" fontId="18" fillId="0" borderId="85" xfId="0" applyFont="1" applyFill="1" applyBorder="1" applyAlignment="1" applyProtection="1">
      <alignment horizontal="right" vertical="center"/>
    </xf>
    <xf numFmtId="0" fontId="116" fillId="0" borderId="0" xfId="0" applyFont="1" applyProtection="1">
      <alignment vertical="center"/>
    </xf>
    <xf numFmtId="0" fontId="131" fillId="0" borderId="0" xfId="0" applyFont="1" applyAlignment="1" applyProtection="1">
      <alignment horizontal="left" vertical="center"/>
    </xf>
    <xf numFmtId="0" fontId="131" fillId="0" borderId="0" xfId="0" applyFont="1" applyAlignment="1" applyProtection="1">
      <alignment horizontal="right" vertical="center"/>
    </xf>
    <xf numFmtId="0" fontId="17" fillId="0" borderId="102" xfId="0" applyFont="1" applyFill="1" applyBorder="1" applyAlignment="1" applyProtection="1">
      <alignment horizontal="left" vertical="center"/>
    </xf>
    <xf numFmtId="0" fontId="134" fillId="0" borderId="11" xfId="0" applyFont="1" applyFill="1" applyBorder="1" applyAlignment="1" applyProtection="1">
      <alignment horizontal="left" vertical="center"/>
    </xf>
    <xf numFmtId="0" fontId="134" fillId="0" borderId="11" xfId="0" applyFont="1" applyFill="1" applyBorder="1" applyAlignment="1" applyProtection="1">
      <alignment horizontal="center" vertical="center"/>
    </xf>
    <xf numFmtId="192" fontId="134" fillId="0" borderId="11" xfId="0" applyNumberFormat="1" applyFont="1" applyFill="1" applyBorder="1" applyAlignment="1" applyProtection="1">
      <alignment horizontal="center" vertical="center" shrinkToFit="1"/>
    </xf>
    <xf numFmtId="192" fontId="153" fillId="0" borderId="0" xfId="0" applyNumberFormat="1" applyFont="1" applyFill="1" applyBorder="1" applyAlignment="1" applyProtection="1">
      <alignment horizontal="left" vertical="center" shrinkToFit="1"/>
    </xf>
    <xf numFmtId="0" fontId="134" fillId="0" borderId="0" xfId="0" applyFont="1" applyFill="1" applyBorder="1" applyAlignment="1" applyProtection="1">
      <alignment horizontal="left" vertical="center"/>
    </xf>
    <xf numFmtId="0" fontId="134" fillId="0" borderId="0" xfId="0" applyFont="1" applyFill="1" applyBorder="1" applyAlignment="1" applyProtection="1">
      <alignment horizontal="center" vertical="center"/>
    </xf>
    <xf numFmtId="192" fontId="134" fillId="0" borderId="0" xfId="0" applyNumberFormat="1" applyFont="1" applyFill="1" applyBorder="1" applyAlignment="1" applyProtection="1">
      <alignment horizontal="center" vertical="center" shrinkToFit="1"/>
    </xf>
    <xf numFmtId="0" fontId="134" fillId="0" borderId="0" xfId="0" applyNumberFormat="1" applyFont="1" applyFill="1" applyBorder="1" applyAlignment="1" applyProtection="1">
      <alignment horizontal="center" vertical="center" shrinkToFit="1"/>
    </xf>
    <xf numFmtId="0" fontId="154" fillId="0" borderId="0" xfId="0" applyNumberFormat="1" applyFont="1" applyFill="1" applyBorder="1" applyAlignment="1" applyProtection="1">
      <alignment horizontal="center" vertical="center" shrinkToFit="1"/>
    </xf>
    <xf numFmtId="193" fontId="155" fillId="0" borderId="0" xfId="0" applyNumberFormat="1" applyFont="1" applyFill="1" applyBorder="1" applyAlignment="1" applyProtection="1">
      <alignment horizontal="center" vertical="center" shrinkToFit="1"/>
    </xf>
    <xf numFmtId="0" fontId="114" fillId="0" borderId="0" xfId="0" applyFont="1" applyProtection="1">
      <alignment vertical="center"/>
    </xf>
    <xf numFmtId="187" fontId="134" fillId="0" borderId="0" xfId="0" applyNumberFormat="1" applyFont="1" applyProtection="1">
      <alignment vertical="center"/>
    </xf>
    <xf numFmtId="0" fontId="155" fillId="0" borderId="0" xfId="0" applyFont="1" applyProtection="1">
      <alignment vertical="center"/>
    </xf>
    <xf numFmtId="0" fontId="150" fillId="0" borderId="129" xfId="0" applyNumberFormat="1" applyFont="1" applyFill="1" applyBorder="1" applyAlignment="1" applyProtection="1">
      <alignment vertical="center"/>
    </xf>
    <xf numFmtId="0" fontId="150" fillId="0" borderId="130" xfId="0" applyNumberFormat="1" applyFont="1" applyFill="1" applyBorder="1" applyAlignment="1" applyProtection="1">
      <alignment vertical="center"/>
    </xf>
    <xf numFmtId="0" fontId="17" fillId="0" borderId="87" xfId="0" applyFont="1" applyBorder="1" applyAlignment="1" applyProtection="1"/>
    <xf numFmtId="0" fontId="17" fillId="0" borderId="87" xfId="0" applyFont="1" applyBorder="1" applyAlignment="1" applyProtection="1">
      <alignment vertical="center"/>
    </xf>
    <xf numFmtId="0" fontId="116" fillId="0" borderId="87" xfId="0" applyFont="1" applyBorder="1" applyProtection="1">
      <alignment vertical="center"/>
    </xf>
    <xf numFmtId="0" fontId="17" fillId="0" borderId="87" xfId="0" applyNumberFormat="1" applyFont="1" applyBorder="1" applyAlignment="1" applyProtection="1">
      <alignment horizontal="center" vertical="center"/>
    </xf>
    <xf numFmtId="0" fontId="17" fillId="0" borderId="11" xfId="0" applyNumberFormat="1" applyFont="1" applyBorder="1" applyAlignment="1" applyProtection="1">
      <alignment horizontal="center" vertical="center"/>
    </xf>
    <xf numFmtId="189" fontId="156" fillId="0" borderId="11" xfId="0" applyNumberFormat="1" applyFont="1" applyBorder="1" applyAlignment="1" applyProtection="1">
      <alignment horizontal="center" vertical="center"/>
    </xf>
    <xf numFmtId="0" fontId="157" fillId="0" borderId="105" xfId="0" applyFont="1" applyBorder="1" applyProtection="1">
      <alignment vertical="center"/>
    </xf>
    <xf numFmtId="189" fontId="158" fillId="0" borderId="0" xfId="0" applyNumberFormat="1" applyFont="1" applyProtection="1">
      <alignment vertical="center"/>
    </xf>
    <xf numFmtId="191" fontId="158" fillId="0" borderId="0" xfId="0" applyNumberFormat="1" applyFont="1" applyProtection="1">
      <alignment vertical="center"/>
    </xf>
    <xf numFmtId="0" fontId="17" fillId="0" borderId="0" xfId="0" applyFont="1" applyBorder="1" applyAlignment="1" applyProtection="1">
      <alignment vertical="top"/>
    </xf>
    <xf numFmtId="0" fontId="17" fillId="0" borderId="0" xfId="0" applyFont="1" applyBorder="1" applyAlignment="1" applyProtection="1"/>
    <xf numFmtId="0" fontId="17" fillId="0" borderId="0" xfId="0" applyNumberFormat="1" applyFont="1" applyBorder="1" applyAlignment="1" applyProtection="1">
      <alignment horizontal="center"/>
    </xf>
    <xf numFmtId="0" fontId="156" fillId="0" borderId="0" xfId="0" applyNumberFormat="1" applyFont="1" applyBorder="1" applyAlignment="1" applyProtection="1">
      <alignment horizontal="center"/>
    </xf>
    <xf numFmtId="0" fontId="17" fillId="0" borderId="18" xfId="0" applyNumberFormat="1" applyFont="1" applyBorder="1" applyAlignment="1" applyProtection="1">
      <alignment horizontal="center"/>
    </xf>
    <xf numFmtId="0" fontId="17" fillId="0" borderId="85" xfId="0" applyFont="1" applyBorder="1" applyAlignment="1" applyProtection="1">
      <alignment horizontal="left" vertical="top"/>
    </xf>
    <xf numFmtId="0" fontId="157" fillId="0" borderId="85" xfId="0" applyFont="1" applyBorder="1" applyAlignment="1" applyProtection="1">
      <alignment horizontal="left" vertical="top"/>
    </xf>
    <xf numFmtId="0" fontId="157" fillId="0" borderId="102" xfId="0" applyFont="1" applyBorder="1" applyProtection="1">
      <alignment vertical="center"/>
    </xf>
    <xf numFmtId="0" fontId="159" fillId="0" borderId="11" xfId="0" applyFont="1" applyBorder="1" applyAlignment="1" applyProtection="1">
      <alignment horizontal="center" vertical="center"/>
    </xf>
    <xf numFmtId="0" fontId="134" fillId="0" borderId="11" xfId="0" applyNumberFormat="1" applyFont="1" applyBorder="1" applyAlignment="1" applyProtection="1">
      <alignment horizontal="center" vertical="center"/>
    </xf>
    <xf numFmtId="189" fontId="160" fillId="0" borderId="11" xfId="0" applyNumberFormat="1" applyFont="1" applyBorder="1" applyAlignment="1" applyProtection="1">
      <alignment horizontal="center" vertical="center"/>
    </xf>
    <xf numFmtId="0" fontId="161" fillId="0" borderId="105" xfId="0" applyFont="1" applyBorder="1" applyProtection="1">
      <alignment vertical="center"/>
    </xf>
    <xf numFmtId="0" fontId="17" fillId="0" borderId="0" xfId="0" applyFont="1" applyProtection="1">
      <alignment vertical="center"/>
    </xf>
    <xf numFmtId="0" fontId="134" fillId="0" borderId="0" xfId="0" applyFont="1" applyFill="1" applyProtection="1">
      <alignment vertical="center"/>
    </xf>
    <xf numFmtId="0" fontId="159" fillId="0" borderId="0" xfId="0" applyFont="1" applyAlignment="1" applyProtection="1">
      <alignment horizontal="center" vertical="center"/>
    </xf>
    <xf numFmtId="0" fontId="159" fillId="0" borderId="0" xfId="0" applyFont="1" applyBorder="1" applyAlignment="1" applyProtection="1">
      <alignment horizontal="center" vertical="center"/>
    </xf>
    <xf numFmtId="190" fontId="134" fillId="0" borderId="0" xfId="0" applyNumberFormat="1" applyFont="1" applyProtection="1">
      <alignment vertical="center"/>
    </xf>
    <xf numFmtId="0" fontId="134" fillId="0" borderId="101" xfId="0" applyFont="1" applyBorder="1" applyAlignment="1" applyProtection="1"/>
    <xf numFmtId="190" fontId="0" fillId="0" borderId="0" xfId="0" applyNumberFormat="1" applyProtection="1">
      <alignment vertical="center"/>
    </xf>
    <xf numFmtId="0" fontId="162" fillId="0" borderId="0" xfId="0" applyFont="1" applyProtection="1">
      <alignment vertical="center"/>
    </xf>
    <xf numFmtId="0" fontId="134" fillId="0" borderId="0" xfId="0" applyFont="1" applyAlignment="1" applyProtection="1">
      <alignment horizontal="left" vertical="top"/>
    </xf>
    <xf numFmtId="0" fontId="134" fillId="0" borderId="0" xfId="0" applyFont="1" applyFill="1" applyBorder="1" applyAlignment="1" applyProtection="1">
      <alignment vertical="top" wrapText="1"/>
    </xf>
    <xf numFmtId="0" fontId="134" fillId="28" borderId="0" xfId="0" applyFont="1" applyFill="1" applyBorder="1" applyAlignment="1" applyProtection="1">
      <alignment vertical="top" wrapText="1"/>
    </xf>
    <xf numFmtId="0" fontId="114" fillId="0" borderId="0" xfId="0" applyFont="1" applyAlignment="1" applyProtection="1">
      <alignment horizontal="left" vertical="top"/>
    </xf>
    <xf numFmtId="0" fontId="134" fillId="0" borderId="0" xfId="0" applyFont="1" applyBorder="1" applyAlignment="1" applyProtection="1">
      <alignment horizontal="left" vertical="top"/>
    </xf>
    <xf numFmtId="0" fontId="155" fillId="0" borderId="0" xfId="0" applyFont="1" applyAlignment="1" applyProtection="1">
      <alignment horizontal="left" vertical="top"/>
    </xf>
    <xf numFmtId="0" fontId="0" fillId="0" borderId="100" xfId="0" applyBorder="1" applyProtection="1">
      <alignment vertical="center"/>
    </xf>
    <xf numFmtId="0" fontId="155" fillId="0" borderId="123" xfId="0" applyNumberFormat="1" applyFont="1" applyFill="1" applyBorder="1" applyAlignment="1" applyProtection="1">
      <alignment vertical="top"/>
    </xf>
    <xf numFmtId="0" fontId="155" fillId="0" borderId="100" xfId="0" applyNumberFormat="1" applyFont="1" applyFill="1" applyBorder="1" applyAlignment="1" applyProtection="1">
      <alignment vertical="top"/>
    </xf>
    <xf numFmtId="0" fontId="155" fillId="0" borderId="12" xfId="0" applyNumberFormat="1" applyFont="1" applyFill="1" applyBorder="1" applyAlignment="1" applyProtection="1">
      <alignment vertical="top"/>
    </xf>
    <xf numFmtId="49" fontId="155" fillId="0" borderId="0" xfId="0" applyNumberFormat="1" applyFont="1" applyFill="1" applyBorder="1" applyAlignment="1" applyProtection="1">
      <alignment vertical="top"/>
    </xf>
    <xf numFmtId="49" fontId="155" fillId="0" borderId="100" xfId="0" applyNumberFormat="1" applyFont="1" applyFill="1" applyBorder="1" applyAlignment="1" applyProtection="1">
      <alignment vertical="top"/>
    </xf>
    <xf numFmtId="49" fontId="155" fillId="0" borderId="12" xfId="0" applyNumberFormat="1" applyFont="1" applyFill="1" applyBorder="1" applyAlignment="1" applyProtection="1">
      <alignment vertical="top"/>
    </xf>
    <xf numFmtId="49" fontId="155" fillId="0" borderId="85" xfId="0" applyNumberFormat="1" applyFont="1" applyFill="1" applyBorder="1" applyAlignment="1" applyProtection="1">
      <alignment vertical="top"/>
    </xf>
    <xf numFmtId="49" fontId="155" fillId="0" borderId="104" xfId="0" applyNumberFormat="1" applyFont="1" applyFill="1" applyBorder="1" applyAlignment="1" applyProtection="1">
      <alignment vertical="top"/>
    </xf>
    <xf numFmtId="0" fontId="118" fillId="0" borderId="123" xfId="0" applyNumberFormat="1" applyFont="1" applyFill="1" applyBorder="1" applyAlignment="1" applyProtection="1">
      <alignment vertical="top"/>
    </xf>
    <xf numFmtId="0" fontId="118" fillId="0" borderId="12" xfId="0" applyNumberFormat="1" applyFont="1" applyFill="1" applyBorder="1" applyAlignment="1" applyProtection="1">
      <alignment vertical="top"/>
    </xf>
    <xf numFmtId="0" fontId="118" fillId="0" borderId="0" xfId="0" applyFont="1" applyFill="1" applyBorder="1" applyAlignment="1" applyProtection="1">
      <alignment vertical="top"/>
    </xf>
    <xf numFmtId="0" fontId="118" fillId="0" borderId="85" xfId="0" applyFont="1" applyFill="1" applyBorder="1" applyAlignment="1" applyProtection="1">
      <alignment vertical="top"/>
    </xf>
    <xf numFmtId="0" fontId="17" fillId="0" borderId="11" xfId="0" applyFont="1" applyBorder="1" applyProtection="1">
      <alignment vertical="center"/>
    </xf>
    <xf numFmtId="0" fontId="0" fillId="0" borderId="11" xfId="0" applyBorder="1" applyProtection="1">
      <alignment vertical="center"/>
    </xf>
    <xf numFmtId="0" fontId="34" fillId="0" borderId="0" xfId="0" applyFont="1" applyProtection="1">
      <alignment vertical="center"/>
    </xf>
    <xf numFmtId="0" fontId="155" fillId="0" borderId="56" xfId="0" applyNumberFormat="1" applyFont="1" applyFill="1" applyBorder="1" applyAlignment="1" applyProtection="1">
      <alignment vertical="top"/>
    </xf>
    <xf numFmtId="0" fontId="0" fillId="0" borderId="100" xfId="0" applyBorder="1" applyAlignment="1" applyProtection="1">
      <alignment vertical="center"/>
    </xf>
    <xf numFmtId="0" fontId="134" fillId="0" borderId="0" xfId="0" applyFont="1" applyAlignment="1" applyProtection="1">
      <alignment vertical="center"/>
    </xf>
    <xf numFmtId="0" fontId="0" fillId="28" borderId="0" xfId="0" applyFill="1" applyAlignment="1" applyProtection="1">
      <alignment vertical="center"/>
    </xf>
    <xf numFmtId="0" fontId="160" fillId="28" borderId="0" xfId="0" applyFont="1" applyFill="1" applyProtection="1">
      <alignment vertical="center"/>
    </xf>
    <xf numFmtId="0" fontId="136" fillId="28" borderId="0" xfId="0" applyFont="1" applyFill="1" applyProtection="1">
      <alignment vertical="center"/>
    </xf>
    <xf numFmtId="0" fontId="163" fillId="0" borderId="0" xfId="0" applyFont="1" applyProtection="1">
      <alignment vertical="center"/>
    </xf>
    <xf numFmtId="0" fontId="114" fillId="0" borderId="0" xfId="0" applyFont="1" applyBorder="1" applyAlignment="1" applyProtection="1">
      <alignment vertical="top"/>
    </xf>
    <xf numFmtId="0" fontId="134" fillId="0" borderId="0" xfId="0" applyFont="1" applyBorder="1" applyAlignment="1" applyProtection="1">
      <alignment vertical="top"/>
    </xf>
    <xf numFmtId="0" fontId="164" fillId="28" borderId="0" xfId="0" applyFont="1" applyFill="1" applyProtection="1">
      <alignment vertical="center"/>
    </xf>
    <xf numFmtId="0" fontId="165" fillId="28" borderId="0" xfId="0" applyFont="1" applyFill="1" applyProtection="1">
      <alignment vertical="center"/>
    </xf>
    <xf numFmtId="0" fontId="166" fillId="0" borderId="0" xfId="0" applyFont="1" applyBorder="1" applyAlignment="1" applyProtection="1">
      <alignment vertical="top"/>
    </xf>
    <xf numFmtId="0" fontId="11" fillId="0" borderId="0" xfId="0" applyFont="1" applyProtection="1">
      <alignment vertical="center"/>
    </xf>
    <xf numFmtId="0" fontId="0" fillId="0" borderId="0" xfId="0" applyFill="1" applyProtection="1">
      <alignment vertical="center"/>
    </xf>
    <xf numFmtId="0" fontId="168" fillId="0" borderId="0" xfId="0" applyFont="1" applyAlignment="1" applyProtection="1"/>
    <xf numFmtId="0" fontId="0" fillId="0" borderId="0" xfId="0" applyFill="1" applyAlignment="1" applyProtection="1"/>
    <xf numFmtId="190" fontId="0" fillId="28" borderId="0" xfId="0" applyNumberFormat="1" applyFill="1" applyProtection="1">
      <alignment vertical="center"/>
    </xf>
    <xf numFmtId="0" fontId="167" fillId="0" borderId="35" xfId="0" applyFont="1" applyBorder="1" applyAlignment="1" applyProtection="1">
      <alignment vertical="top"/>
    </xf>
    <xf numFmtId="0" fontId="167" fillId="0" borderId="0" xfId="0" applyFont="1" applyBorder="1" applyAlignment="1" applyProtection="1">
      <alignment vertical="top" wrapText="1"/>
    </xf>
    <xf numFmtId="0" fontId="167" fillId="0" borderId="0" xfId="0" applyFont="1" applyAlignment="1" applyProtection="1">
      <alignment vertical="top" wrapText="1"/>
    </xf>
    <xf numFmtId="0" fontId="0" fillId="0" borderId="35" xfId="0" applyBorder="1" applyAlignment="1" applyProtection="1">
      <alignment vertical="center" wrapText="1"/>
    </xf>
    <xf numFmtId="0" fontId="171" fillId="0" borderId="0" xfId="0" applyFont="1" applyBorder="1" applyProtection="1">
      <alignment vertical="center"/>
    </xf>
    <xf numFmtId="0" fontId="171" fillId="0" borderId="100" xfId="0" applyFont="1" applyBorder="1" applyProtection="1">
      <alignment vertical="center"/>
    </xf>
    <xf numFmtId="0" fontId="168" fillId="0" borderId="0" xfId="0" applyFont="1" applyProtection="1">
      <alignment vertical="center"/>
    </xf>
    <xf numFmtId="190" fontId="0" fillId="0" borderId="0" xfId="0" applyNumberFormat="1" applyFill="1" applyProtection="1">
      <alignment vertical="center"/>
    </xf>
    <xf numFmtId="190" fontId="0" fillId="0" borderId="35" xfId="0" applyNumberFormat="1" applyBorder="1" applyProtection="1">
      <alignment vertical="center"/>
      <protection locked="0"/>
    </xf>
    <xf numFmtId="0" fontId="172" fillId="0" borderId="0" xfId="0" applyFont="1" applyProtection="1">
      <alignment vertical="center"/>
    </xf>
    <xf numFmtId="0" fontId="5" fillId="0" borderId="0" xfId="0" applyFont="1" applyProtection="1">
      <alignment vertical="center"/>
    </xf>
    <xf numFmtId="0" fontId="119" fillId="0" borderId="0" xfId="0" applyFont="1" applyProtection="1">
      <alignment vertical="center"/>
    </xf>
    <xf numFmtId="0" fontId="172" fillId="0" borderId="0" xfId="0" applyFont="1" applyAlignment="1" applyProtection="1">
      <alignment vertical="center"/>
    </xf>
    <xf numFmtId="0" fontId="167" fillId="0" borderId="35" xfId="0" applyFont="1" applyBorder="1" applyAlignment="1" applyProtection="1">
      <alignment vertical="center"/>
    </xf>
    <xf numFmtId="0" fontId="167" fillId="0" borderId="0" xfId="0" applyFont="1" applyBorder="1" applyAlignment="1" applyProtection="1">
      <alignment vertical="center"/>
    </xf>
    <xf numFmtId="0" fontId="167" fillId="0" borderId="100" xfId="0" applyFont="1" applyBorder="1" applyAlignment="1" applyProtection="1">
      <alignment vertical="center"/>
    </xf>
    <xf numFmtId="0" fontId="0" fillId="0" borderId="18" xfId="0" applyBorder="1" applyAlignment="1" applyProtection="1">
      <alignment vertical="center"/>
    </xf>
    <xf numFmtId="0" fontId="0" fillId="0" borderId="35" xfId="0" applyBorder="1" applyProtection="1">
      <alignment vertical="center"/>
    </xf>
    <xf numFmtId="0" fontId="167" fillId="0" borderId="0" xfId="0" applyFont="1" applyBorder="1" applyProtection="1">
      <alignment vertical="center"/>
    </xf>
    <xf numFmtId="0" fontId="167" fillId="0" borderId="0" xfId="0" applyFont="1" applyProtection="1">
      <alignment vertical="center"/>
    </xf>
    <xf numFmtId="0" fontId="167" fillId="0" borderId="0" xfId="0" applyFont="1" applyBorder="1" applyAlignment="1" applyProtection="1">
      <alignment vertical="top"/>
    </xf>
    <xf numFmtId="0" fontId="167" fillId="0" borderId="0" xfId="0" applyFont="1" applyAlignment="1" applyProtection="1">
      <alignment vertical="top"/>
    </xf>
    <xf numFmtId="190" fontId="0" fillId="0" borderId="24" xfId="0" applyNumberFormat="1" applyBorder="1" applyProtection="1">
      <alignment vertical="center"/>
      <protection locked="0"/>
    </xf>
    <xf numFmtId="0" fontId="0" fillId="0" borderId="33" xfId="0" applyBorder="1" applyProtection="1">
      <alignment vertical="center"/>
    </xf>
    <xf numFmtId="0" fontId="168" fillId="0" borderId="0" xfId="0" applyFont="1" applyAlignment="1" applyProtection="1">
      <alignment vertical="top"/>
    </xf>
    <xf numFmtId="0" fontId="0" fillId="0" borderId="0" xfId="0" applyAlignment="1" applyProtection="1">
      <alignment vertical="top"/>
    </xf>
    <xf numFmtId="0" fontId="121" fillId="0" borderId="12" xfId="0" applyFont="1" applyBorder="1" applyAlignment="1" applyProtection="1">
      <alignment horizontal="centerContinuous" vertical="top"/>
    </xf>
    <xf numFmtId="0" fontId="144" fillId="0" borderId="0" xfId="0" applyFont="1" applyBorder="1" applyAlignment="1" applyProtection="1">
      <alignment horizontal="centerContinuous" vertical="center"/>
    </xf>
    <xf numFmtId="0" fontId="144" fillId="0" borderId="18" xfId="0" applyFont="1" applyBorder="1" applyAlignment="1" applyProtection="1">
      <alignment horizontal="centerContinuous" vertical="center"/>
    </xf>
    <xf numFmtId="0" fontId="0" fillId="0" borderId="16" xfId="0" applyBorder="1" applyProtection="1">
      <alignment vertical="center"/>
    </xf>
    <xf numFmtId="0" fontId="119" fillId="0" borderId="12" xfId="0" applyFont="1" applyBorder="1" applyProtection="1">
      <alignment vertical="center"/>
    </xf>
    <xf numFmtId="0" fontId="119" fillId="0" borderId="0" xfId="0" applyFont="1" applyBorder="1" applyProtection="1">
      <alignment vertical="center"/>
    </xf>
    <xf numFmtId="0" fontId="170" fillId="0" borderId="0" xfId="0" applyFont="1" applyAlignment="1" applyProtection="1">
      <alignment horizontal="right" vertical="center"/>
    </xf>
    <xf numFmtId="190" fontId="174" fillId="0" borderId="35" xfId="0" applyNumberFormat="1" applyFont="1" applyBorder="1" applyProtection="1">
      <alignment vertical="center"/>
      <protection locked="0"/>
    </xf>
    <xf numFmtId="0" fontId="121" fillId="0" borderId="101" xfId="0" applyFont="1" applyBorder="1" applyAlignment="1" applyProtection="1">
      <alignment vertical="top"/>
    </xf>
    <xf numFmtId="0" fontId="121" fillId="0" borderId="85" xfId="0" applyFont="1" applyBorder="1" applyAlignment="1" applyProtection="1">
      <alignment vertical="top"/>
    </xf>
    <xf numFmtId="0" fontId="121" fillId="0" borderId="102" xfId="0" applyFont="1" applyBorder="1" applyAlignment="1" applyProtection="1">
      <alignment vertical="top"/>
    </xf>
    <xf numFmtId="0" fontId="0" fillId="0" borderId="85" xfId="0" applyBorder="1" applyProtection="1">
      <alignment vertical="center"/>
    </xf>
    <xf numFmtId="0" fontId="0" fillId="0" borderId="103" xfId="0" applyBorder="1" applyProtection="1">
      <alignment vertical="center"/>
    </xf>
    <xf numFmtId="190" fontId="0" fillId="0" borderId="103" xfId="0" applyNumberFormat="1" applyBorder="1" applyProtection="1">
      <alignment vertical="center"/>
      <protection locked="0"/>
    </xf>
    <xf numFmtId="0" fontId="0" fillId="0" borderId="104" xfId="0" applyBorder="1" applyProtection="1">
      <alignment vertical="center"/>
    </xf>
    <xf numFmtId="0" fontId="0" fillId="0" borderId="157" xfId="0" applyBorder="1" applyProtection="1">
      <alignment vertical="center"/>
    </xf>
    <xf numFmtId="190" fontId="0" fillId="0" borderId="11" xfId="0" applyNumberFormat="1" applyBorder="1" applyProtection="1">
      <alignment vertical="center"/>
      <protection locked="0"/>
    </xf>
    <xf numFmtId="0" fontId="179" fillId="0" borderId="137" xfId="0" applyFont="1" applyBorder="1" applyAlignment="1" applyProtection="1">
      <alignment horizontal="right" vertical="center"/>
    </xf>
    <xf numFmtId="190" fontId="0" fillId="0" borderId="0" xfId="0" applyNumberFormat="1" applyBorder="1" applyProtection="1">
      <alignment vertical="center"/>
      <protection locked="0"/>
    </xf>
    <xf numFmtId="0" fontId="119" fillId="0" borderId="101" xfId="0" applyFont="1" applyBorder="1" applyProtection="1">
      <alignment vertical="center"/>
    </xf>
    <xf numFmtId="0" fontId="119" fillId="0" borderId="85" xfId="0" applyFont="1" applyBorder="1" applyProtection="1">
      <alignment vertical="center"/>
    </xf>
    <xf numFmtId="0" fontId="0" fillId="0" borderId="102" xfId="0" applyBorder="1" applyProtection="1">
      <alignment vertical="center"/>
    </xf>
    <xf numFmtId="190" fontId="0" fillId="0" borderId="85" xfId="0" applyNumberFormat="1" applyBorder="1" applyProtection="1">
      <alignment vertical="center"/>
      <protection locked="0"/>
    </xf>
    <xf numFmtId="0" fontId="168" fillId="0" borderId="0" xfId="0" applyFont="1" applyAlignment="1" applyProtection="1">
      <alignment vertical="center"/>
    </xf>
    <xf numFmtId="0" fontId="181" fillId="0" borderId="0" xfId="0" applyFont="1" applyBorder="1" applyAlignment="1" applyProtection="1">
      <alignment vertical="top"/>
    </xf>
    <xf numFmtId="0" fontId="0" fillId="0" borderId="0" xfId="0" applyBorder="1" applyAlignment="1" applyProtection="1">
      <alignment vertical="center"/>
    </xf>
    <xf numFmtId="0" fontId="0" fillId="0" borderId="24" xfId="0" applyBorder="1" applyProtection="1">
      <alignment vertical="center"/>
    </xf>
    <xf numFmtId="0" fontId="0" fillId="0" borderId="94" xfId="0" applyBorder="1" applyProtection="1">
      <alignment vertical="center"/>
    </xf>
    <xf numFmtId="0" fontId="121" fillId="0" borderId="158" xfId="0" applyFont="1" applyBorder="1" applyAlignment="1" applyProtection="1">
      <alignment vertical="center"/>
    </xf>
    <xf numFmtId="0" fontId="2" fillId="0" borderId="159" xfId="0" applyFont="1" applyBorder="1" applyAlignment="1" applyProtection="1">
      <alignment vertical="center"/>
    </xf>
    <xf numFmtId="0" fontId="0" fillId="0" borderId="159" xfId="0" applyBorder="1" applyProtection="1">
      <alignment vertical="center"/>
    </xf>
    <xf numFmtId="0" fontId="0" fillId="0" borderId="160" xfId="0" applyBorder="1" applyProtection="1">
      <alignment vertical="center"/>
    </xf>
    <xf numFmtId="0" fontId="174" fillId="0" borderId="0" xfId="0" applyFont="1" applyProtection="1">
      <alignment vertical="center"/>
    </xf>
    <xf numFmtId="0" fontId="182" fillId="0" borderId="0" xfId="0" applyFont="1" applyProtection="1">
      <alignment vertical="center"/>
    </xf>
    <xf numFmtId="0" fontId="171" fillId="0" borderId="35" xfId="0" applyFont="1" applyBorder="1" applyAlignment="1" applyProtection="1">
      <alignment vertical="top"/>
    </xf>
    <xf numFmtId="0" fontId="171" fillId="0" borderId="0" xfId="0" applyFont="1" applyBorder="1" applyAlignment="1" applyProtection="1">
      <alignment vertical="top"/>
    </xf>
    <xf numFmtId="0" fontId="171" fillId="0" borderId="0" xfId="0" applyFont="1" applyAlignment="1" applyProtection="1">
      <alignment vertical="top"/>
    </xf>
    <xf numFmtId="0" fontId="134" fillId="0" borderId="0" xfId="0" applyFont="1" applyBorder="1" applyProtection="1">
      <alignment vertical="center"/>
    </xf>
    <xf numFmtId="0" fontId="114" fillId="0" borderId="0" xfId="0" applyFont="1" applyAlignment="1" applyProtection="1"/>
    <xf numFmtId="0" fontId="114" fillId="0" borderId="0" xfId="0" applyFont="1" applyAlignment="1" applyProtection="1">
      <alignment vertical="center"/>
    </xf>
    <xf numFmtId="49" fontId="155" fillId="0" borderId="56" xfId="0" applyNumberFormat="1" applyFont="1" applyFill="1" applyBorder="1" applyAlignment="1" applyProtection="1">
      <alignment vertical="top"/>
    </xf>
    <xf numFmtId="49" fontId="155" fillId="0" borderId="123" xfId="0" applyNumberFormat="1" applyFont="1" applyFill="1" applyBorder="1" applyAlignment="1" applyProtection="1">
      <alignment vertical="top"/>
    </xf>
    <xf numFmtId="49" fontId="155" fillId="0" borderId="67" xfId="0" applyNumberFormat="1" applyFont="1" applyFill="1" applyBorder="1" applyAlignment="1" applyProtection="1">
      <alignment vertical="top"/>
    </xf>
    <xf numFmtId="0" fontId="155" fillId="0" borderId="0" xfId="0" applyFont="1" applyAlignment="1" applyProtection="1"/>
    <xf numFmtId="0" fontId="183" fillId="0" borderId="0" xfId="0" applyFont="1" applyBorder="1" applyAlignment="1" applyProtection="1">
      <alignment horizontal="center"/>
    </xf>
    <xf numFmtId="195" fontId="134" fillId="0" borderId="0" xfId="0" applyNumberFormat="1" applyFont="1" applyFill="1" applyBorder="1" applyAlignment="1" applyProtection="1">
      <alignment vertical="center" shrinkToFit="1"/>
    </xf>
    <xf numFmtId="0" fontId="114" fillId="0" borderId="0" xfId="0" applyFont="1" applyBorder="1" applyAlignment="1" applyProtection="1">
      <alignment horizontal="left" vertical="center"/>
    </xf>
    <xf numFmtId="0" fontId="134" fillId="0" borderId="0" xfId="0" applyFont="1" applyBorder="1" applyAlignment="1" applyProtection="1">
      <alignment horizontal="left" vertical="center"/>
    </xf>
    <xf numFmtId="192" fontId="155" fillId="0" borderId="0" xfId="0" applyNumberFormat="1" applyFont="1" applyFill="1" applyBorder="1" applyAlignment="1" applyProtection="1">
      <alignment horizontal="center" vertical="center" shrinkToFit="1"/>
    </xf>
    <xf numFmtId="195" fontId="134" fillId="0" borderId="0" xfId="0" applyNumberFormat="1" applyFont="1" applyFill="1" applyBorder="1" applyAlignment="1" applyProtection="1">
      <alignment horizontal="left" vertical="center" shrinkToFit="1"/>
    </xf>
    <xf numFmtId="0" fontId="17" fillId="0" borderId="0" xfId="0" applyFont="1" applyBorder="1" applyAlignment="1" applyProtection="1">
      <alignment horizontal="left" vertical="center"/>
    </xf>
    <xf numFmtId="0" fontId="134" fillId="0" borderId="0" xfId="0" applyFont="1" applyBorder="1" applyAlignment="1" applyProtection="1">
      <alignment horizontal="center" vertical="center"/>
    </xf>
    <xf numFmtId="49" fontId="155" fillId="0" borderId="0" xfId="0" applyNumberFormat="1" applyFont="1" applyFill="1" applyBorder="1" applyAlignment="1" applyProtection="1">
      <alignment horizontal="center" vertical="center" shrinkToFit="1"/>
    </xf>
    <xf numFmtId="0" fontId="134" fillId="0" borderId="0" xfId="0" applyFont="1" applyBorder="1" applyAlignment="1" applyProtection="1">
      <alignment horizontal="left" vertical="center" wrapText="1"/>
    </xf>
    <xf numFmtId="0" fontId="17" fillId="0" borderId="172" xfId="0" applyFont="1" applyBorder="1" applyAlignment="1" applyProtection="1">
      <alignment horizontal="centerContinuous" vertical="center"/>
    </xf>
    <xf numFmtId="0" fontId="17" fillId="0" borderId="45" xfId="0" applyFont="1" applyBorder="1" applyAlignment="1" applyProtection="1">
      <alignment horizontal="centerContinuous" vertical="center"/>
    </xf>
    <xf numFmtId="0" fontId="17" fillId="0" borderId="43" xfId="0" applyFont="1" applyBorder="1" applyAlignment="1" applyProtection="1">
      <alignment horizontal="centerContinuous" vertical="center"/>
    </xf>
    <xf numFmtId="49" fontId="114" fillId="0" borderId="45" xfId="0" applyNumberFormat="1" applyFont="1" applyFill="1" applyBorder="1" applyAlignment="1" applyProtection="1">
      <alignment horizontal="centerContinuous" vertical="center" shrinkToFit="1"/>
    </xf>
    <xf numFmtId="195" fontId="17" fillId="0" borderId="45" xfId="0" applyNumberFormat="1" applyFont="1" applyFill="1" applyBorder="1" applyAlignment="1" applyProtection="1">
      <alignment horizontal="centerContinuous" vertical="center" shrinkToFit="1"/>
    </xf>
    <xf numFmtId="195" fontId="17" fillId="0" borderId="173" xfId="0" applyNumberFormat="1" applyFont="1" applyFill="1" applyBorder="1" applyAlignment="1" applyProtection="1">
      <alignment horizontal="centerContinuous" vertical="center" shrinkToFit="1"/>
    </xf>
    <xf numFmtId="0" fontId="134" fillId="0" borderId="56" xfId="0" applyFont="1" applyBorder="1" applyAlignment="1" applyProtection="1">
      <alignment horizontal="left" vertical="center" wrapText="1"/>
    </xf>
    <xf numFmtId="0" fontId="134" fillId="0" borderId="176" xfId="0" applyNumberFormat="1" applyFont="1" applyBorder="1" applyAlignment="1" applyProtection="1">
      <alignment horizontal="center" vertical="center" wrapText="1"/>
    </xf>
    <xf numFmtId="0" fontId="0" fillId="0" borderId="175" xfId="0" applyBorder="1" applyAlignment="1" applyProtection="1">
      <alignment horizontal="center" vertical="center" wrapText="1"/>
    </xf>
    <xf numFmtId="0" fontId="134" fillId="0" borderId="176" xfId="0" applyFont="1" applyBorder="1" applyAlignment="1" applyProtection="1">
      <alignment horizontal="left" vertical="center" wrapText="1"/>
    </xf>
    <xf numFmtId="0" fontId="0" fillId="0" borderId="177" xfId="0" applyBorder="1" applyAlignment="1" applyProtection="1">
      <alignment vertical="center" wrapText="1"/>
    </xf>
    <xf numFmtId="0" fontId="134" fillId="0" borderId="123" xfId="0" applyFont="1" applyBorder="1" applyAlignment="1" applyProtection="1">
      <alignment horizontal="left" vertical="center" wrapText="1"/>
    </xf>
    <xf numFmtId="0" fontId="134" fillId="0" borderId="14" xfId="0" applyNumberFormat="1" applyFont="1" applyBorder="1" applyAlignment="1" applyProtection="1">
      <alignment horizontal="center" vertical="center" wrapText="1"/>
    </xf>
    <xf numFmtId="0" fontId="0" fillId="0" borderId="13" xfId="0" applyBorder="1" applyAlignment="1" applyProtection="1">
      <alignment horizontal="center" vertical="center" wrapText="1"/>
    </xf>
    <xf numFmtId="0" fontId="134" fillId="0" borderId="14" xfId="0" applyFont="1" applyBorder="1" applyAlignment="1" applyProtection="1">
      <alignment horizontal="left" vertical="center" wrapText="1"/>
    </xf>
    <xf numFmtId="0" fontId="0" fillId="0" borderId="96" xfId="0" applyBorder="1" applyAlignment="1" applyProtection="1">
      <alignment vertical="center" wrapText="1"/>
    </xf>
    <xf numFmtId="0" fontId="134" fillId="0" borderId="19" xfId="0" applyFont="1" applyBorder="1" applyAlignment="1" applyProtection="1">
      <alignment horizontal="left" vertical="top"/>
    </xf>
    <xf numFmtId="0" fontId="134" fillId="0" borderId="19" xfId="0" applyFont="1" applyBorder="1" applyAlignment="1" applyProtection="1">
      <alignment horizontal="left" vertical="center"/>
    </xf>
    <xf numFmtId="0" fontId="134" fillId="0" borderId="14" xfId="0" applyFont="1" applyBorder="1" applyAlignment="1" applyProtection="1">
      <alignment horizontal="center" vertical="center" wrapText="1"/>
    </xf>
    <xf numFmtId="0" fontId="134" fillId="0" borderId="67" xfId="0" applyFont="1" applyBorder="1" applyAlignment="1" applyProtection="1">
      <alignment horizontal="left" vertical="center" wrapText="1"/>
    </xf>
    <xf numFmtId="0" fontId="134" fillId="0" borderId="62" xfId="0" applyFont="1" applyBorder="1" applyAlignment="1" applyProtection="1">
      <alignment horizontal="left" vertical="top"/>
    </xf>
    <xf numFmtId="0" fontId="134" fillId="0" borderId="62" xfId="0" applyFont="1" applyBorder="1" applyAlignment="1" applyProtection="1">
      <alignment horizontal="left" vertical="center"/>
    </xf>
    <xf numFmtId="0" fontId="134" fillId="0" borderId="60" xfId="0" applyFont="1" applyBorder="1" applyAlignment="1" applyProtection="1">
      <alignment horizontal="center" vertical="center" wrapText="1"/>
    </xf>
    <xf numFmtId="0" fontId="0" fillId="0" borderId="61" xfId="0" applyBorder="1" applyAlignment="1" applyProtection="1">
      <alignment horizontal="center" vertical="center" wrapText="1"/>
    </xf>
    <xf numFmtId="0" fontId="134" fillId="0" borderId="60" xfId="0" applyFont="1" applyBorder="1" applyAlignment="1" applyProtection="1">
      <alignment horizontal="left" vertical="center" wrapText="1"/>
    </xf>
    <xf numFmtId="0" fontId="0" fillId="0" borderId="108" xfId="0" applyBorder="1" applyAlignment="1" applyProtection="1">
      <alignment vertical="center" wrapText="1"/>
    </xf>
    <xf numFmtId="0" fontId="155" fillId="0" borderId="0" xfId="0" applyFont="1" applyBorder="1" applyAlignment="1" applyProtection="1">
      <alignment horizontal="left" vertical="center"/>
    </xf>
    <xf numFmtId="0" fontId="155" fillId="0" borderId="0" xfId="0" applyFont="1" applyBorder="1" applyAlignment="1" applyProtection="1">
      <alignment horizontal="left" vertical="center" wrapText="1"/>
    </xf>
    <xf numFmtId="0" fontId="134" fillId="0" borderId="178" xfId="0" applyNumberFormat="1" applyFont="1" applyFill="1" applyBorder="1" applyAlignment="1" applyProtection="1">
      <alignment horizontal="left"/>
    </xf>
    <xf numFmtId="0" fontId="134" fillId="0" borderId="180" xfId="0" applyNumberFormat="1" applyFont="1" applyFill="1" applyBorder="1" applyAlignment="1" applyProtection="1">
      <alignment horizontal="left"/>
    </xf>
    <xf numFmtId="0" fontId="134" fillId="0" borderId="181" xfId="0" applyNumberFormat="1" applyFont="1" applyFill="1" applyBorder="1" applyAlignment="1" applyProtection="1">
      <alignment horizontal="left"/>
    </xf>
    <xf numFmtId="0" fontId="134" fillId="0" borderId="183" xfId="0" applyNumberFormat="1" applyFont="1" applyFill="1" applyBorder="1" applyAlignment="1" applyProtection="1">
      <alignment horizontal="left"/>
    </xf>
    <xf numFmtId="0" fontId="134" fillId="0" borderId="0" xfId="0" applyFont="1" applyFill="1" applyBorder="1" applyAlignment="1" applyProtection="1">
      <alignment horizontal="left"/>
    </xf>
    <xf numFmtId="0" fontId="134" fillId="0" borderId="100" xfId="0" applyFont="1" applyFill="1" applyBorder="1" applyAlignment="1" applyProtection="1">
      <alignment horizontal="left"/>
    </xf>
    <xf numFmtId="0" fontId="134" fillId="0" borderId="12" xfId="0" applyFont="1" applyFill="1" applyBorder="1" applyAlignment="1" applyProtection="1">
      <alignment horizontal="left"/>
    </xf>
    <xf numFmtId="0" fontId="134" fillId="0" borderId="101" xfId="0" applyFont="1" applyFill="1" applyBorder="1" applyAlignment="1" applyProtection="1">
      <alignment horizontal="left"/>
    </xf>
    <xf numFmtId="0" fontId="134" fillId="0" borderId="104" xfId="0" applyFont="1" applyFill="1" applyBorder="1" applyAlignment="1" applyProtection="1">
      <alignment horizontal="left"/>
    </xf>
    <xf numFmtId="0" fontId="114" fillId="0" borderId="11" xfId="0" applyFont="1" applyBorder="1" applyProtection="1">
      <alignment vertical="center"/>
    </xf>
    <xf numFmtId="0" fontId="134" fillId="0" borderId="105" xfId="0" applyFont="1" applyBorder="1" applyProtection="1">
      <alignment vertical="center"/>
    </xf>
    <xf numFmtId="0" fontId="134" fillId="0" borderId="137" xfId="0" applyFont="1" applyBorder="1" applyProtection="1">
      <alignment vertical="center"/>
    </xf>
    <xf numFmtId="0" fontId="134" fillId="0" borderId="85" xfId="0" applyFont="1" applyBorder="1" applyProtection="1">
      <alignment vertical="center"/>
    </xf>
    <xf numFmtId="0" fontId="134" fillId="0" borderId="102" xfId="0" applyFont="1" applyBorder="1" applyProtection="1">
      <alignment vertical="center"/>
    </xf>
    <xf numFmtId="0" fontId="134" fillId="0" borderId="104" xfId="0" applyFont="1" applyBorder="1" applyProtection="1">
      <alignment vertical="center"/>
    </xf>
    <xf numFmtId="0" fontId="17" fillId="0" borderId="0" xfId="0" applyFont="1" applyBorder="1" applyAlignment="1" applyProtection="1">
      <alignment vertical="top" wrapText="1"/>
    </xf>
    <xf numFmtId="0" fontId="134" fillId="0" borderId="0" xfId="0" applyFont="1" applyBorder="1" applyAlignment="1" applyProtection="1">
      <alignment vertical="top" wrapText="1"/>
    </xf>
    <xf numFmtId="0" fontId="17" fillId="0" borderId="0" xfId="0" applyFont="1" applyAlignment="1" applyProtection="1">
      <alignment vertical="top"/>
    </xf>
    <xf numFmtId="0" fontId="17" fillId="0" borderId="0" xfId="0" applyFont="1" applyAlignment="1" applyProtection="1">
      <alignment vertical="top" wrapText="1"/>
    </xf>
    <xf numFmtId="0" fontId="18" fillId="0" borderId="0" xfId="0" applyFont="1" applyAlignment="1" applyProtection="1">
      <alignment vertical="top" wrapText="1"/>
    </xf>
    <xf numFmtId="0" fontId="17" fillId="0" borderId="0" xfId="0" quotePrefix="1" applyFont="1" applyAlignment="1" applyProtection="1">
      <alignment vertical="top"/>
    </xf>
    <xf numFmtId="0" fontId="18" fillId="0" borderId="0" xfId="0" quotePrefix="1" applyFont="1" applyAlignment="1" applyProtection="1">
      <alignment vertical="top"/>
    </xf>
    <xf numFmtId="0" fontId="17" fillId="0" borderId="0" xfId="0" applyFont="1" applyAlignment="1" applyProtection="1">
      <alignment horizontal="left" vertical="center"/>
    </xf>
    <xf numFmtId="0" fontId="18" fillId="0" borderId="0" xfId="0" applyFont="1" applyAlignment="1" applyProtection="1">
      <alignment horizontal="left" vertical="top" wrapText="1"/>
    </xf>
    <xf numFmtId="0" fontId="17" fillId="0" borderId="0" xfId="0" quotePrefix="1" applyFont="1" applyAlignment="1" applyProtection="1">
      <alignment horizontal="left" vertical="top"/>
    </xf>
    <xf numFmtId="0" fontId="17" fillId="0" borderId="0" xfId="0" applyFont="1" applyAlignment="1" applyProtection="1">
      <alignment horizontal="left" vertical="top" wrapText="1"/>
    </xf>
    <xf numFmtId="0" fontId="17" fillId="0" borderId="0" xfId="0" applyFont="1" applyAlignment="1" applyProtection="1">
      <alignment horizontal="left" vertical="top"/>
    </xf>
    <xf numFmtId="0" fontId="116" fillId="0" borderId="0" xfId="0" applyFont="1">
      <alignment vertical="center"/>
    </xf>
    <xf numFmtId="0" fontId="186" fillId="0" borderId="0" xfId="0" applyFont="1">
      <alignment vertical="center"/>
    </xf>
    <xf numFmtId="56" fontId="18" fillId="0" borderId="0" xfId="0" quotePrefix="1" applyNumberFormat="1" applyFont="1" applyAlignment="1" applyProtection="1">
      <alignment horizontal="left"/>
    </xf>
    <xf numFmtId="0" fontId="17" fillId="0" borderId="0" xfId="0" applyFont="1" applyAlignment="1" applyProtection="1">
      <alignment horizontal="left"/>
    </xf>
    <xf numFmtId="0" fontId="18" fillId="0" borderId="0" xfId="0" applyFont="1" applyAlignment="1" applyProtection="1">
      <alignment horizontal="left"/>
    </xf>
    <xf numFmtId="0" fontId="18" fillId="0" borderId="0" xfId="0" quotePrefix="1" applyFont="1" applyAlignment="1" applyProtection="1">
      <alignment horizontal="left"/>
    </xf>
    <xf numFmtId="0" fontId="114" fillId="0" borderId="0" xfId="0" applyFont="1" applyAlignment="1" applyProtection="1">
      <alignment horizontal="left"/>
    </xf>
    <xf numFmtId="0" fontId="11" fillId="0" borderId="0" xfId="296" applyFont="1"/>
    <xf numFmtId="0" fontId="11" fillId="0" borderId="0" xfId="296" applyFont="1" applyBorder="1"/>
    <xf numFmtId="1" fontId="11" fillId="30" borderId="0" xfId="296" applyNumberFormat="1" applyFont="1" applyFill="1"/>
    <xf numFmtId="0" fontId="192" fillId="0" borderId="16" xfId="296" applyFont="1" applyFill="1" applyBorder="1" applyAlignment="1">
      <alignment vertical="center"/>
    </xf>
    <xf numFmtId="0" fontId="192" fillId="0" borderId="93" xfId="296" applyFont="1" applyFill="1" applyBorder="1" applyAlignment="1">
      <alignment vertical="center"/>
    </xf>
    <xf numFmtId="0" fontId="192" fillId="0" borderId="35" xfId="296" applyFont="1" applyFill="1" applyBorder="1" applyAlignment="1">
      <alignment vertical="center"/>
    </xf>
    <xf numFmtId="0" fontId="192" fillId="0" borderId="100" xfId="296" applyFont="1" applyFill="1" applyBorder="1" applyAlignment="1">
      <alignment vertical="center"/>
    </xf>
    <xf numFmtId="0" fontId="192" fillId="0" borderId="24" xfId="296" applyFont="1" applyFill="1" applyBorder="1" applyAlignment="1">
      <alignment vertical="center"/>
    </xf>
    <xf numFmtId="0" fontId="192" fillId="0" borderId="94" xfId="296" applyFont="1" applyFill="1" applyBorder="1" applyAlignment="1">
      <alignment vertical="center"/>
    </xf>
    <xf numFmtId="0" fontId="11" fillId="0" borderId="0" xfId="296"/>
    <xf numFmtId="0" fontId="19" fillId="0" borderId="0" xfId="296" applyFont="1"/>
    <xf numFmtId="0" fontId="11" fillId="0" borderId="0" xfId="310" applyProtection="1">
      <alignment vertical="center"/>
    </xf>
    <xf numFmtId="0" fontId="118" fillId="35" borderId="184" xfId="310" applyFont="1" applyFill="1" applyBorder="1" applyAlignment="1">
      <alignment horizontal="center" vertical="center"/>
    </xf>
    <xf numFmtId="0" fontId="118" fillId="35" borderId="185" xfId="310" applyFont="1" applyFill="1" applyBorder="1" applyAlignment="1">
      <alignment horizontal="center" vertical="center"/>
    </xf>
    <xf numFmtId="0" fontId="118" fillId="35" borderId="186" xfId="310" applyFont="1" applyFill="1" applyBorder="1" applyAlignment="1">
      <alignment horizontal="center" vertical="center"/>
    </xf>
    <xf numFmtId="38" fontId="11" fillId="36" borderId="187" xfId="311" applyFill="1" applyBorder="1">
      <alignment vertical="center"/>
    </xf>
    <xf numFmtId="38" fontId="11" fillId="36" borderId="188" xfId="311" applyFill="1" applyBorder="1">
      <alignment vertical="center"/>
    </xf>
    <xf numFmtId="38" fontId="11" fillId="36" borderId="189" xfId="311" applyFill="1" applyBorder="1">
      <alignment vertical="center"/>
    </xf>
    <xf numFmtId="0" fontId="11" fillId="35" borderId="190" xfId="310" applyFill="1" applyBorder="1" applyAlignment="1">
      <alignment horizontal="right" vertical="center"/>
    </xf>
    <xf numFmtId="0" fontId="11" fillId="35" borderId="191" xfId="310" applyFill="1" applyBorder="1" applyAlignment="1">
      <alignment horizontal="right" vertical="center"/>
    </xf>
    <xf numFmtId="0" fontId="11" fillId="35" borderId="192" xfId="310" applyFill="1" applyBorder="1" applyAlignment="1">
      <alignment horizontal="right" vertical="center"/>
    </xf>
    <xf numFmtId="0" fontId="194" fillId="37" borderId="59" xfId="310" applyFont="1" applyFill="1" applyBorder="1" applyAlignment="1" applyProtection="1">
      <alignment horizontal="center" vertical="center" wrapText="1"/>
    </xf>
    <xf numFmtId="0" fontId="194" fillId="37" borderId="76" xfId="310" applyFont="1" applyFill="1" applyBorder="1" applyAlignment="1" applyProtection="1">
      <alignment horizontal="center" vertical="center" wrapText="1"/>
    </xf>
    <xf numFmtId="0" fontId="118" fillId="35" borderId="193" xfId="310" applyFont="1" applyFill="1" applyBorder="1" applyAlignment="1" applyProtection="1">
      <alignment horizontal="center" vertical="center" wrapText="1"/>
    </xf>
    <xf numFmtId="0" fontId="194" fillId="34" borderId="194" xfId="310" applyFont="1" applyFill="1" applyBorder="1" applyAlignment="1" applyProtection="1">
      <alignment horizontal="center" vertical="center" wrapText="1"/>
    </xf>
    <xf numFmtId="0" fontId="194" fillId="34" borderId="104" xfId="310" applyFont="1" applyFill="1" applyBorder="1" applyAlignment="1" applyProtection="1">
      <alignment horizontal="center" vertical="center" wrapText="1"/>
    </xf>
    <xf numFmtId="0" fontId="11" fillId="35" borderId="195" xfId="310" applyFill="1" applyBorder="1" applyAlignment="1">
      <alignment horizontal="right" vertical="center"/>
    </xf>
    <xf numFmtId="0" fontId="11" fillId="35" borderId="196" xfId="310" applyFill="1" applyBorder="1" applyAlignment="1">
      <alignment horizontal="right" vertical="center"/>
    </xf>
    <xf numFmtId="0" fontId="11" fillId="35" borderId="197" xfId="310" applyFill="1" applyBorder="1" applyAlignment="1">
      <alignment horizontal="right" vertical="center"/>
    </xf>
    <xf numFmtId="0" fontId="196" fillId="27" borderId="198" xfId="310" applyFont="1" applyFill="1" applyBorder="1" applyAlignment="1" applyProtection="1">
      <alignment horizontal="center" vertical="center" wrapText="1"/>
    </xf>
    <xf numFmtId="38" fontId="199" fillId="0" borderId="199" xfId="311" applyFont="1" applyBorder="1" applyAlignment="1" applyProtection="1">
      <alignment vertical="center" wrapText="1"/>
      <protection locked="0"/>
    </xf>
    <xf numFmtId="180" fontId="199" fillId="35" borderId="143" xfId="311" applyNumberFormat="1" applyFont="1" applyFill="1" applyBorder="1" applyAlignment="1" applyProtection="1">
      <alignment vertical="center" wrapText="1"/>
    </xf>
    <xf numFmtId="0" fontId="200" fillId="27" borderId="201" xfId="310" applyFont="1" applyFill="1" applyBorder="1" applyAlignment="1" applyProtection="1">
      <alignment horizontal="center" vertical="center" wrapText="1"/>
    </xf>
    <xf numFmtId="0" fontId="201" fillId="27" borderId="201" xfId="310" applyFont="1" applyFill="1" applyBorder="1" applyAlignment="1" applyProtection="1">
      <alignment horizontal="center" vertical="center" wrapText="1"/>
    </xf>
    <xf numFmtId="0" fontId="196" fillId="27" borderId="205" xfId="310" applyFont="1" applyFill="1" applyBorder="1" applyAlignment="1" applyProtection="1">
      <alignment horizontal="center" vertical="center" wrapText="1"/>
    </xf>
    <xf numFmtId="38" fontId="199" fillId="0" borderId="206" xfId="311" applyFont="1" applyBorder="1" applyAlignment="1" applyProtection="1">
      <alignment vertical="center" wrapText="1"/>
      <protection locked="0"/>
    </xf>
    <xf numFmtId="180" fontId="199" fillId="35" borderId="207" xfId="311" applyNumberFormat="1" applyFont="1" applyFill="1" applyBorder="1" applyAlignment="1" applyProtection="1">
      <alignment vertical="center" wrapText="1"/>
    </xf>
    <xf numFmtId="0" fontId="200" fillId="27" borderId="208" xfId="310" applyFont="1" applyFill="1" applyBorder="1" applyAlignment="1" applyProtection="1">
      <alignment horizontal="center" vertical="center" wrapText="1"/>
    </xf>
    <xf numFmtId="0" fontId="201" fillId="27" borderId="208" xfId="310" applyFont="1" applyFill="1" applyBorder="1" applyAlignment="1" applyProtection="1">
      <alignment horizontal="center" vertical="center" wrapText="1"/>
    </xf>
    <xf numFmtId="0" fontId="204" fillId="27" borderId="208" xfId="310" applyFont="1" applyFill="1" applyBorder="1" applyAlignment="1" applyProtection="1">
      <alignment horizontal="center" vertical="center" wrapText="1"/>
    </xf>
    <xf numFmtId="0" fontId="11" fillId="0" borderId="0" xfId="310" applyFill="1">
      <alignment vertical="center"/>
    </xf>
    <xf numFmtId="38" fontId="199" fillId="30" borderId="206" xfId="311" applyFont="1" applyFill="1" applyBorder="1" applyAlignment="1" applyProtection="1">
      <alignment vertical="center" wrapText="1"/>
      <protection locked="0"/>
    </xf>
    <xf numFmtId="0" fontId="205" fillId="0" borderId="0" xfId="310" applyFont="1" applyFill="1">
      <alignment vertical="center"/>
    </xf>
    <xf numFmtId="180" fontId="147" fillId="0" borderId="0" xfId="311" applyNumberFormat="1" applyFont="1" applyFill="1">
      <alignment vertical="center"/>
    </xf>
    <xf numFmtId="0" fontId="206" fillId="0" borderId="0" xfId="310" applyFont="1" applyProtection="1">
      <alignment vertical="center"/>
    </xf>
    <xf numFmtId="38" fontId="0" fillId="30" borderId="194" xfId="311" applyFont="1" applyFill="1" applyBorder="1">
      <alignment vertical="center"/>
    </xf>
    <xf numFmtId="0" fontId="196" fillId="27" borderId="210" xfId="310" applyFont="1" applyFill="1" applyBorder="1" applyAlignment="1" applyProtection="1">
      <alignment horizontal="center" vertical="center" wrapText="1"/>
    </xf>
    <xf numFmtId="38" fontId="199" fillId="0" borderId="211" xfId="311" applyFont="1" applyBorder="1" applyAlignment="1" applyProtection="1">
      <alignment vertical="center" wrapText="1"/>
      <protection locked="0"/>
    </xf>
    <xf numFmtId="180" fontId="199" fillId="35" borderId="213" xfId="311" applyNumberFormat="1" applyFont="1" applyFill="1" applyBorder="1" applyAlignment="1" applyProtection="1">
      <alignment vertical="center" wrapText="1"/>
    </xf>
    <xf numFmtId="0" fontId="204" fillId="27" borderId="214" xfId="310" applyFont="1" applyFill="1" applyBorder="1" applyAlignment="1" applyProtection="1">
      <alignment horizontal="center" vertical="center" wrapText="1"/>
    </xf>
    <xf numFmtId="0" fontId="201" fillId="27" borderId="214" xfId="310" applyFont="1" applyFill="1" applyBorder="1" applyAlignment="1" applyProtection="1">
      <alignment horizontal="center" vertical="center" wrapText="1"/>
    </xf>
    <xf numFmtId="0" fontId="196" fillId="27" borderId="217" xfId="310" applyFont="1" applyFill="1" applyBorder="1" applyAlignment="1" applyProtection="1">
      <alignment horizontal="center" vertical="center" wrapText="1"/>
    </xf>
    <xf numFmtId="38" fontId="199" fillId="30" borderId="215" xfId="311" applyFont="1" applyFill="1" applyBorder="1" applyAlignment="1" applyProtection="1">
      <alignment vertical="center" wrapText="1"/>
      <protection locked="0"/>
    </xf>
    <xf numFmtId="180" fontId="199" fillId="35" borderId="153" xfId="311" applyNumberFormat="1" applyFont="1" applyFill="1" applyBorder="1" applyAlignment="1" applyProtection="1">
      <alignment vertical="center" wrapText="1"/>
    </xf>
    <xf numFmtId="0" fontId="204" fillId="27" borderId="218" xfId="310" applyFont="1" applyFill="1" applyBorder="1" applyAlignment="1" applyProtection="1">
      <alignment horizontal="center" vertical="center" wrapText="1"/>
    </xf>
    <xf numFmtId="0" fontId="201" fillId="27" borderId="218" xfId="310" applyFont="1" applyFill="1" applyBorder="1" applyAlignment="1" applyProtection="1">
      <alignment horizontal="center" vertical="center" wrapText="1"/>
    </xf>
    <xf numFmtId="0" fontId="209" fillId="27" borderId="210" xfId="310" applyFont="1" applyFill="1" applyBorder="1" applyAlignment="1" applyProtection="1">
      <alignment horizontal="center" vertical="center" wrapText="1"/>
    </xf>
    <xf numFmtId="0" fontId="200" fillId="27" borderId="214" xfId="310" applyFont="1" applyFill="1" applyBorder="1" applyAlignment="1" applyProtection="1">
      <alignment horizontal="center" vertical="center" wrapText="1"/>
    </xf>
    <xf numFmtId="38" fontId="199" fillId="0" borderId="215" xfId="311" applyFont="1" applyBorder="1" applyAlignment="1" applyProtection="1">
      <alignment vertical="center" wrapText="1"/>
      <protection locked="0"/>
    </xf>
    <xf numFmtId="0" fontId="200" fillId="27" borderId="218" xfId="310" applyFont="1" applyFill="1" applyBorder="1" applyAlignment="1" applyProtection="1">
      <alignment horizontal="center" vertical="center" wrapText="1"/>
    </xf>
    <xf numFmtId="0" fontId="209" fillId="27" borderId="205" xfId="310" applyFont="1" applyFill="1" applyBorder="1" applyAlignment="1" applyProtection="1">
      <alignment horizontal="center" vertical="center" wrapText="1"/>
    </xf>
    <xf numFmtId="0" fontId="209" fillId="27" borderId="217" xfId="310" applyFont="1" applyFill="1" applyBorder="1" applyAlignment="1" applyProtection="1">
      <alignment horizontal="center" vertical="center" wrapText="1"/>
    </xf>
    <xf numFmtId="180" fontId="199" fillId="35" borderId="16" xfId="311" applyNumberFormat="1" applyFont="1" applyFill="1" applyBorder="1" applyAlignment="1" applyProtection="1">
      <alignment vertical="center" wrapText="1"/>
    </xf>
    <xf numFmtId="197" fontId="204" fillId="0" borderId="218" xfId="310" applyNumberFormat="1" applyFont="1" applyFill="1" applyBorder="1" applyAlignment="1" applyProtection="1">
      <alignment horizontal="center" vertical="center" wrapText="1"/>
      <protection locked="0"/>
    </xf>
    <xf numFmtId="0" fontId="209" fillId="0" borderId="205" xfId="310" applyFont="1" applyFill="1" applyBorder="1" applyAlignment="1" applyProtection="1">
      <alignment horizontal="center" vertical="center" wrapText="1"/>
      <protection locked="0"/>
    </xf>
    <xf numFmtId="180" fontId="199" fillId="35" borderId="209" xfId="311" applyNumberFormat="1" applyFont="1" applyFill="1" applyBorder="1" applyAlignment="1" applyProtection="1">
      <alignment vertical="center" wrapText="1"/>
    </xf>
    <xf numFmtId="0" fontId="204" fillId="0" borderId="208" xfId="310" applyFont="1" applyFill="1" applyBorder="1" applyAlignment="1" applyProtection="1">
      <alignment horizontal="center" vertical="center" wrapText="1"/>
      <protection locked="0"/>
    </xf>
    <xf numFmtId="0" fontId="201" fillId="0" borderId="208" xfId="310" applyFont="1" applyFill="1" applyBorder="1" applyAlignment="1" applyProtection="1">
      <alignment horizontal="center" vertical="center" wrapText="1"/>
      <protection locked="0"/>
    </xf>
    <xf numFmtId="0" fontId="205" fillId="0" borderId="0" xfId="310" applyFont="1" applyFill="1" applyBorder="1">
      <alignment vertical="center"/>
    </xf>
    <xf numFmtId="0" fontId="11" fillId="0" borderId="0" xfId="310" applyFill="1" applyBorder="1">
      <alignment vertical="center"/>
    </xf>
    <xf numFmtId="0" fontId="209" fillId="0" borderId="221" xfId="310" applyFont="1" applyFill="1" applyBorder="1" applyAlignment="1" applyProtection="1">
      <alignment horizontal="center" vertical="center" wrapText="1"/>
      <protection locked="0"/>
    </xf>
    <xf numFmtId="38" fontId="199" fillId="0" borderId="222" xfId="311" applyFont="1" applyBorder="1" applyAlignment="1" applyProtection="1">
      <alignment vertical="center" wrapText="1"/>
      <protection locked="0"/>
    </xf>
    <xf numFmtId="180" fontId="199" fillId="35" borderId="193" xfId="311" applyNumberFormat="1" applyFont="1" applyFill="1" applyBorder="1" applyAlignment="1" applyProtection="1">
      <alignment vertical="center" wrapText="1"/>
    </xf>
    <xf numFmtId="0" fontId="204" fillId="0" borderId="223" xfId="310" applyFont="1" applyFill="1" applyBorder="1" applyAlignment="1" applyProtection="1">
      <alignment horizontal="center" vertical="center" wrapText="1"/>
      <protection locked="0"/>
    </xf>
    <xf numFmtId="0" fontId="201" fillId="0" borderId="223" xfId="310" applyFont="1" applyFill="1" applyBorder="1" applyAlignment="1" applyProtection="1">
      <alignment horizontal="center" vertical="center" wrapText="1"/>
      <protection locked="0"/>
    </xf>
    <xf numFmtId="0" fontId="209" fillId="38" borderId="225" xfId="310" applyFont="1" applyFill="1" applyBorder="1" applyAlignment="1" applyProtection="1">
      <alignment horizontal="center" vertical="center" wrapText="1"/>
    </xf>
    <xf numFmtId="38" fontId="199" fillId="0" borderId="226" xfId="311" applyFont="1" applyBorder="1" applyAlignment="1" applyProtection="1">
      <alignment vertical="center" wrapText="1"/>
      <protection locked="0"/>
    </xf>
    <xf numFmtId="180" fontId="199" fillId="35" borderId="164" xfId="311" applyNumberFormat="1" applyFont="1" applyFill="1" applyBorder="1" applyAlignment="1" applyProtection="1">
      <alignment vertical="center" wrapText="1"/>
    </xf>
    <xf numFmtId="4" fontId="212" fillId="0" borderId="227" xfId="310" applyNumberFormat="1" applyFont="1" applyFill="1" applyBorder="1" applyAlignment="1" applyProtection="1">
      <alignment horizontal="center" vertical="center" wrapText="1"/>
      <protection locked="0"/>
    </xf>
    <xf numFmtId="0" fontId="209" fillId="38" borderId="205" xfId="310" applyFont="1" applyFill="1" applyBorder="1" applyAlignment="1" applyProtection="1">
      <alignment horizontal="center" vertical="center" wrapText="1"/>
    </xf>
    <xf numFmtId="0" fontId="212" fillId="0" borderId="208" xfId="310" applyFont="1" applyFill="1" applyBorder="1" applyAlignment="1" applyProtection="1">
      <alignment horizontal="center" vertical="center" wrapText="1"/>
      <protection locked="0"/>
    </xf>
    <xf numFmtId="38" fontId="0" fillId="30" borderId="194" xfId="311" applyNumberFormat="1" applyFont="1" applyFill="1" applyBorder="1">
      <alignment vertical="center"/>
    </xf>
    <xf numFmtId="38" fontId="147" fillId="0" borderId="0" xfId="311" applyFont="1" applyFill="1">
      <alignment vertical="center"/>
    </xf>
    <xf numFmtId="0" fontId="209" fillId="0" borderId="230" xfId="310" applyFont="1" applyFill="1" applyBorder="1" applyAlignment="1" applyProtection="1">
      <alignment horizontal="center" vertical="center" wrapText="1"/>
      <protection locked="0"/>
    </xf>
    <xf numFmtId="38" fontId="199" fillId="0" borderId="231" xfId="311" applyFont="1" applyBorder="1" applyAlignment="1" applyProtection="1">
      <alignment vertical="center" wrapText="1"/>
      <protection locked="0"/>
    </xf>
    <xf numFmtId="180" fontId="199" fillId="35" borderId="147" xfId="311" applyNumberFormat="1" applyFont="1" applyFill="1" applyBorder="1" applyAlignment="1" applyProtection="1">
      <alignment vertical="center" wrapText="1"/>
    </xf>
    <xf numFmtId="0" fontId="212" fillId="0" borderId="232" xfId="310" applyFont="1" applyFill="1" applyBorder="1" applyAlignment="1" applyProtection="1">
      <alignment horizontal="center" vertical="center" wrapText="1"/>
      <protection locked="0"/>
    </xf>
    <xf numFmtId="0" fontId="195" fillId="0" borderId="233" xfId="310" applyFont="1" applyFill="1" applyBorder="1" applyAlignment="1" applyProtection="1">
      <alignment horizontal="center" vertical="center" wrapText="1"/>
      <protection locked="0"/>
    </xf>
    <xf numFmtId="180" fontId="199" fillId="35" borderId="219" xfId="311" applyNumberFormat="1" applyFont="1" applyFill="1" applyBorder="1" applyAlignment="1" applyProtection="1">
      <alignment vertical="center" wrapText="1"/>
    </xf>
    <xf numFmtId="0" fontId="213" fillId="0" borderId="232" xfId="310" applyFont="1" applyFill="1" applyBorder="1" applyAlignment="1" applyProtection="1">
      <alignment horizontal="center" vertical="top" wrapText="1"/>
      <protection locked="0"/>
    </xf>
    <xf numFmtId="0" fontId="11" fillId="0" borderId="0" xfId="310" applyFont="1" applyProtection="1">
      <alignment vertical="center"/>
    </xf>
    <xf numFmtId="0" fontId="195" fillId="27" borderId="12" xfId="310" applyFont="1" applyFill="1" applyBorder="1" applyAlignment="1" applyProtection="1">
      <alignment horizontal="center" vertical="center" wrapText="1"/>
    </xf>
    <xf numFmtId="0" fontId="195" fillId="27" borderId="236" xfId="310" applyFont="1" applyFill="1" applyBorder="1" applyAlignment="1" applyProtection="1">
      <alignment horizontal="justify" vertical="top" wrapText="1"/>
      <protection locked="0"/>
    </xf>
    <xf numFmtId="180" fontId="199" fillId="35" borderId="35" xfId="310" applyNumberFormat="1" applyFont="1" applyFill="1" applyBorder="1" applyAlignment="1" applyProtection="1">
      <alignment horizontal="right" vertical="center" wrapText="1"/>
    </xf>
    <xf numFmtId="180" fontId="199" fillId="31" borderId="237" xfId="311" applyNumberFormat="1" applyFont="1" applyFill="1" applyBorder="1" applyAlignment="1" applyProtection="1">
      <alignment horizontal="center" vertical="center" wrapText="1"/>
    </xf>
    <xf numFmtId="0" fontId="203" fillId="27" borderId="100" xfId="310" applyFont="1" applyFill="1" applyBorder="1" applyAlignment="1" applyProtection="1">
      <alignment horizontal="justify" vertical="top" wrapText="1"/>
    </xf>
    <xf numFmtId="0" fontId="196" fillId="34" borderId="224" xfId="310" applyFont="1" applyFill="1" applyBorder="1" applyAlignment="1" applyProtection="1">
      <alignment horizontal="center" vertical="center" wrapText="1"/>
    </xf>
    <xf numFmtId="0" fontId="207" fillId="25" borderId="224" xfId="310" applyFont="1" applyFill="1" applyBorder="1" applyAlignment="1" applyProtection="1">
      <alignment horizontal="center" vertical="center" wrapText="1"/>
    </xf>
    <xf numFmtId="38" fontId="199" fillId="30" borderId="199" xfId="311" applyFont="1" applyFill="1" applyBorder="1" applyAlignment="1" applyProtection="1">
      <alignment vertical="center" wrapText="1"/>
    </xf>
    <xf numFmtId="4" fontId="194" fillId="37" borderId="227" xfId="310" applyNumberFormat="1" applyFont="1" applyFill="1" applyBorder="1" applyAlignment="1" applyProtection="1">
      <alignment horizontal="center" vertical="center" wrapText="1"/>
    </xf>
    <xf numFmtId="0" fontId="209" fillId="25" borderId="201" xfId="310" applyFont="1" applyFill="1" applyBorder="1" applyAlignment="1" applyProtection="1">
      <alignment horizontal="center" vertical="center" wrapText="1"/>
    </xf>
    <xf numFmtId="0" fontId="144" fillId="0" borderId="0" xfId="310" applyFont="1" applyFill="1">
      <alignment vertical="center"/>
    </xf>
    <xf numFmtId="0" fontId="196" fillId="34" borderId="238" xfId="310" applyFont="1" applyFill="1" applyBorder="1" applyAlignment="1" applyProtection="1">
      <alignment horizontal="center" vertical="center" wrapText="1"/>
    </xf>
    <xf numFmtId="0" fontId="207" fillId="25" borderId="238" xfId="310" applyFont="1" applyFill="1" applyBorder="1" applyAlignment="1" applyProtection="1">
      <alignment horizontal="center" vertical="center" wrapText="1"/>
    </xf>
    <xf numFmtId="38" fontId="199" fillId="30" borderId="211" xfId="311" applyFont="1" applyFill="1" applyBorder="1" applyAlignment="1" applyProtection="1">
      <alignment vertical="center" wrapText="1"/>
    </xf>
    <xf numFmtId="4" fontId="194" fillId="37" borderId="238" xfId="310" applyNumberFormat="1" applyFont="1" applyFill="1" applyBorder="1" applyAlignment="1" applyProtection="1">
      <alignment horizontal="center" vertical="center" wrapText="1"/>
    </xf>
    <xf numFmtId="0" fontId="209" fillId="25" borderId="214" xfId="310" applyFont="1" applyFill="1" applyBorder="1" applyAlignment="1" applyProtection="1">
      <alignment horizontal="center" vertical="center" wrapText="1"/>
    </xf>
    <xf numFmtId="180" fontId="0" fillId="0" borderId="0" xfId="311" applyNumberFormat="1" applyFont="1" applyFill="1">
      <alignment vertical="center"/>
    </xf>
    <xf numFmtId="0" fontId="196" fillId="34" borderId="239" xfId="310" applyFont="1" applyFill="1" applyBorder="1" applyAlignment="1" applyProtection="1">
      <alignment horizontal="center" vertical="center" wrapText="1"/>
    </xf>
    <xf numFmtId="0" fontId="207" fillId="25" borderId="239" xfId="310" applyFont="1" applyFill="1" applyBorder="1" applyAlignment="1" applyProtection="1">
      <alignment horizontal="center" vertical="center" wrapText="1"/>
    </xf>
    <xf numFmtId="4" fontId="194" fillId="37" borderId="239" xfId="310" applyNumberFormat="1" applyFont="1" applyFill="1" applyBorder="1" applyAlignment="1" applyProtection="1">
      <alignment horizontal="center" vertical="center" wrapText="1"/>
    </xf>
    <xf numFmtId="0" fontId="209" fillId="25" borderId="218" xfId="310" applyFont="1" applyFill="1" applyBorder="1" applyAlignment="1" applyProtection="1">
      <alignment horizontal="center" vertical="center" wrapText="1"/>
    </xf>
    <xf numFmtId="38" fontId="214" fillId="0" borderId="0" xfId="311" applyFont="1" applyFill="1">
      <alignment vertical="center"/>
    </xf>
    <xf numFmtId="38" fontId="0" fillId="0" borderId="0" xfId="311" applyFont="1" applyProtection="1">
      <alignment vertical="center"/>
      <protection locked="0"/>
    </xf>
    <xf numFmtId="0" fontId="196" fillId="34" borderId="233" xfId="310" applyFont="1" applyFill="1" applyBorder="1" applyAlignment="1" applyProtection="1">
      <alignment horizontal="center" vertical="center" wrapText="1"/>
    </xf>
    <xf numFmtId="0" fontId="207" fillId="25" borderId="233" xfId="310" applyFont="1" applyFill="1" applyBorder="1" applyAlignment="1" applyProtection="1">
      <alignment horizontal="center" vertical="center" wrapText="1"/>
    </xf>
    <xf numFmtId="198" fontId="215" fillId="30" borderId="231" xfId="310" applyNumberFormat="1" applyFont="1" applyFill="1" applyBorder="1" applyAlignment="1" applyProtection="1">
      <alignment horizontal="center" vertical="center" wrapText="1"/>
      <protection locked="0"/>
    </xf>
    <xf numFmtId="0" fontId="215" fillId="35" borderId="240" xfId="310" applyFont="1" applyFill="1" applyBorder="1" applyAlignment="1" applyProtection="1">
      <alignment horizontal="right" vertical="center" wrapText="1"/>
    </xf>
    <xf numFmtId="0" fontId="216" fillId="37" borderId="230" xfId="310" applyFont="1" applyFill="1" applyBorder="1" applyAlignment="1" applyProtection="1">
      <alignment horizontal="right" vertical="center" wrapText="1"/>
    </xf>
    <xf numFmtId="0" fontId="209" fillId="25" borderId="223" xfId="310" applyFont="1" applyFill="1" applyBorder="1" applyAlignment="1" applyProtection="1">
      <alignment horizontal="center" vertical="center" wrapText="1"/>
    </xf>
    <xf numFmtId="38" fontId="205" fillId="0" borderId="0" xfId="311" applyFont="1" applyFill="1">
      <alignment vertical="center"/>
    </xf>
    <xf numFmtId="0" fontId="207" fillId="25" borderId="101" xfId="310" applyFont="1" applyFill="1" applyBorder="1" applyAlignment="1" applyProtection="1">
      <alignment horizontal="center" vertical="center" wrapText="1"/>
    </xf>
    <xf numFmtId="38" fontId="199" fillId="31" borderId="237" xfId="311" applyFont="1" applyFill="1" applyBorder="1" applyAlignment="1" applyProtection="1">
      <alignment horizontal="right" vertical="center" wrapText="1"/>
      <protection locked="0"/>
    </xf>
    <xf numFmtId="177" fontId="199" fillId="35" borderId="85" xfId="310" applyNumberFormat="1" applyFont="1" applyFill="1" applyBorder="1" applyAlignment="1" applyProtection="1">
      <alignment horizontal="right" vertical="center" wrapText="1"/>
    </xf>
    <xf numFmtId="0" fontId="195" fillId="35" borderId="194" xfId="310" applyFont="1" applyFill="1" applyBorder="1" applyAlignment="1" applyProtection="1">
      <alignment horizontal="center" vertical="center" wrapText="1"/>
    </xf>
    <xf numFmtId="0" fontId="195" fillId="25" borderId="104" xfId="310" applyFont="1" applyFill="1" applyBorder="1" applyAlignment="1" applyProtection="1">
      <alignment horizontal="center" vertical="center" wrapText="1"/>
    </xf>
    <xf numFmtId="0" fontId="11" fillId="0" borderId="0" xfId="310" applyAlignment="1" applyProtection="1">
      <alignment horizontal="left" vertical="center"/>
    </xf>
    <xf numFmtId="180" fontId="199" fillId="35" borderId="106" xfId="311" applyNumberFormat="1" applyFont="1" applyFill="1" applyBorder="1" applyAlignment="1" applyProtection="1">
      <alignment horizontal="right" vertical="center" wrapText="1"/>
    </xf>
    <xf numFmtId="0" fontId="195" fillId="34" borderId="235" xfId="310" applyFont="1" applyFill="1" applyBorder="1" applyAlignment="1" applyProtection="1">
      <alignment horizontal="center" vertical="center" wrapText="1"/>
    </xf>
    <xf numFmtId="0" fontId="195" fillId="34" borderId="138" xfId="310" applyFont="1" applyFill="1" applyBorder="1" applyAlignment="1" applyProtection="1">
      <alignment horizontal="center" vertical="center" wrapText="1"/>
    </xf>
    <xf numFmtId="180" fontId="199" fillId="31" borderId="237" xfId="311" applyNumberFormat="1" applyFont="1" applyFill="1" applyBorder="1" applyAlignment="1" applyProtection="1">
      <alignment horizontal="right" vertical="center" wrapText="1"/>
    </xf>
    <xf numFmtId="0" fontId="219" fillId="34" borderId="138" xfId="310" applyFont="1" applyFill="1" applyBorder="1" applyAlignment="1" applyProtection="1">
      <alignment horizontal="center" vertical="center" wrapText="1"/>
    </xf>
    <xf numFmtId="0" fontId="202" fillId="34" borderId="194" xfId="310" applyFont="1" applyFill="1" applyBorder="1" applyAlignment="1" applyProtection="1">
      <alignment horizontal="center" vertical="center" wrapText="1"/>
    </xf>
    <xf numFmtId="0" fontId="220" fillId="35" borderId="0" xfId="310" applyFont="1" applyFill="1" applyAlignment="1" applyProtection="1">
      <alignment vertical="center" wrapText="1"/>
    </xf>
    <xf numFmtId="0" fontId="220" fillId="35" borderId="121" xfId="310" applyFont="1" applyFill="1" applyBorder="1" applyAlignment="1" applyProtection="1">
      <alignment vertical="center" wrapText="1"/>
    </xf>
    <xf numFmtId="0" fontId="220" fillId="35" borderId="242" xfId="310" applyFont="1" applyFill="1" applyBorder="1" applyAlignment="1" applyProtection="1">
      <alignment vertical="center" wrapText="1"/>
    </xf>
    <xf numFmtId="0" fontId="130" fillId="35" borderId="17" xfId="310" applyFont="1" applyFill="1" applyBorder="1" applyAlignment="1" applyProtection="1">
      <alignment horizontal="center" vertical="center" wrapText="1"/>
    </xf>
    <xf numFmtId="0" fontId="221" fillId="0" borderId="17" xfId="310" applyFont="1" applyBorder="1" applyAlignment="1" applyProtection="1">
      <alignment horizontal="center" vertical="center" wrapText="1"/>
    </xf>
    <xf numFmtId="0" fontId="218" fillId="35" borderId="17" xfId="310" applyFont="1" applyFill="1" applyBorder="1" applyAlignment="1" applyProtection="1">
      <alignment horizontal="center" vertical="center"/>
    </xf>
    <xf numFmtId="0" fontId="223" fillId="35" borderId="0" xfId="310" applyFont="1" applyFill="1" applyAlignment="1" applyProtection="1">
      <alignment vertical="center"/>
    </xf>
    <xf numFmtId="0" fontId="223" fillId="0" borderId="0" xfId="310" applyFont="1" applyAlignment="1" applyProtection="1">
      <alignment vertical="center"/>
    </xf>
    <xf numFmtId="0" fontId="209" fillId="0" borderId="0" xfId="310" applyFont="1" applyAlignment="1" applyProtection="1">
      <alignment vertical="center"/>
    </xf>
    <xf numFmtId="0" fontId="11" fillId="0" borderId="0" xfId="310" applyAlignment="1" applyProtection="1">
      <alignment vertical="center"/>
    </xf>
    <xf numFmtId="0" fontId="18" fillId="0" borderId="0" xfId="296" applyFont="1"/>
    <xf numFmtId="0" fontId="225" fillId="0" borderId="0" xfId="296" applyFont="1" applyAlignment="1">
      <alignment horizontal="center"/>
    </xf>
    <xf numFmtId="0" fontId="18" fillId="0" borderId="0" xfId="296" applyFont="1" applyAlignment="1"/>
    <xf numFmtId="0" fontId="150" fillId="0" borderId="0" xfId="296" applyFont="1"/>
    <xf numFmtId="0" fontId="227" fillId="0" borderId="0" xfId="296" applyFont="1" applyAlignment="1"/>
    <xf numFmtId="0" fontId="18" fillId="0" borderId="0" xfId="296" applyFont="1" applyAlignment="1">
      <alignment horizontal="justify"/>
    </xf>
    <xf numFmtId="0" fontId="18" fillId="30" borderId="17" xfId="296" applyFont="1" applyFill="1" applyBorder="1" applyAlignment="1">
      <alignment horizontal="center" wrapText="1"/>
    </xf>
    <xf numFmtId="0" fontId="18" fillId="30" borderId="13" xfId="296" applyFont="1" applyFill="1" applyBorder="1" applyAlignment="1">
      <alignment horizontal="center" wrapText="1"/>
    </xf>
    <xf numFmtId="0" fontId="18" fillId="0" borderId="32" xfId="296" applyFont="1" applyBorder="1" applyAlignment="1">
      <alignment horizontal="justify" vertical="top" wrapText="1"/>
    </xf>
    <xf numFmtId="0" fontId="18" fillId="0" borderId="25" xfId="296" applyFont="1" applyBorder="1" applyAlignment="1">
      <alignment horizontal="center" vertical="top" wrapText="1"/>
    </xf>
    <xf numFmtId="0" fontId="228" fillId="0" borderId="17" xfId="296" applyFont="1" applyFill="1" applyBorder="1" applyAlignment="1">
      <alignment horizontal="justify" vertical="top" wrapText="1"/>
    </xf>
    <xf numFmtId="0" fontId="228" fillId="0" borderId="13" xfId="296" applyFont="1" applyFill="1" applyBorder="1" applyAlignment="1">
      <alignment horizontal="center" vertical="top" wrapText="1"/>
    </xf>
    <xf numFmtId="0" fontId="228" fillId="0" borderId="13" xfId="296" applyFont="1" applyFill="1" applyBorder="1" applyAlignment="1">
      <alignment horizontal="left" vertical="top" wrapText="1"/>
    </xf>
    <xf numFmtId="0" fontId="18" fillId="0" borderId="17" xfId="296" applyFont="1" applyBorder="1" applyAlignment="1">
      <alignment horizontal="justify" vertical="top" wrapText="1"/>
    </xf>
    <xf numFmtId="0" fontId="18" fillId="0" borderId="13" xfId="296" applyFont="1" applyBorder="1" applyAlignment="1">
      <alignment horizontal="center" vertical="top" wrapText="1"/>
    </xf>
    <xf numFmtId="0" fontId="228" fillId="0" borderId="32" xfId="296" applyFont="1" applyBorder="1" applyAlignment="1">
      <alignment horizontal="justify" vertical="top" wrapText="1"/>
    </xf>
    <xf numFmtId="0" fontId="228" fillId="0" borderId="25" xfId="296" applyFont="1" applyBorder="1" applyAlignment="1">
      <alignment horizontal="left" vertical="top" wrapText="1"/>
    </xf>
    <xf numFmtId="0" fontId="18" fillId="0" borderId="25" xfId="296" applyFont="1" applyBorder="1" applyAlignment="1">
      <alignment horizontal="left" vertical="top" wrapText="1"/>
    </xf>
    <xf numFmtId="0" fontId="18" fillId="0" borderId="13" xfId="296" applyFont="1" applyFill="1" applyBorder="1" applyAlignment="1">
      <alignment horizontal="center" vertical="top" wrapText="1"/>
    </xf>
    <xf numFmtId="0" fontId="18" fillId="0" borderId="13" xfId="296" applyFont="1" applyFill="1" applyBorder="1" applyAlignment="1">
      <alignment horizontal="left" vertical="top" wrapText="1"/>
    </xf>
    <xf numFmtId="0" fontId="228" fillId="0" borderId="15" xfId="296" applyFont="1" applyFill="1" applyBorder="1" applyAlignment="1">
      <alignment horizontal="justify" vertical="top" wrapText="1"/>
    </xf>
    <xf numFmtId="0" fontId="228" fillId="0" borderId="23" xfId="296" applyFont="1" applyFill="1" applyBorder="1" applyAlignment="1">
      <alignment horizontal="left" vertical="top" wrapText="1"/>
    </xf>
    <xf numFmtId="0" fontId="228" fillId="0" borderId="25" xfId="296" applyFont="1" applyFill="1" applyBorder="1" applyAlignment="1">
      <alignment horizontal="center" vertical="top" wrapText="1"/>
    </xf>
    <xf numFmtId="0" fontId="18" fillId="0" borderId="17" xfId="296" applyFont="1" applyFill="1" applyBorder="1" applyAlignment="1">
      <alignment horizontal="justify" vertical="top" wrapText="1"/>
    </xf>
    <xf numFmtId="0" fontId="18" fillId="0" borderId="0" xfId="296" applyFont="1" applyFill="1" applyBorder="1" applyAlignment="1">
      <alignment horizontal="justify" wrapText="1"/>
    </xf>
    <xf numFmtId="0" fontId="18" fillId="0" borderId="0" xfId="296" applyFont="1" applyFill="1" applyBorder="1" applyAlignment="1">
      <alignment horizontal="center" vertical="top" wrapText="1"/>
    </xf>
    <xf numFmtId="0" fontId="18" fillId="0" borderId="0" xfId="296" applyFont="1" applyFill="1" applyBorder="1" applyAlignment="1">
      <alignment horizontal="center" wrapText="1"/>
    </xf>
    <xf numFmtId="0" fontId="18" fillId="0" borderId="18" xfId="296" applyFont="1" applyBorder="1" applyAlignment="1">
      <alignment horizontal="center" vertical="top" wrapText="1"/>
    </xf>
    <xf numFmtId="0" fontId="18" fillId="0" borderId="0" xfId="296" applyFont="1" applyAlignment="1">
      <alignment horizontal="right"/>
    </xf>
    <xf numFmtId="0" fontId="62" fillId="24" borderId="0" xfId="306" applyFont="1" applyFill="1" applyBorder="1" applyAlignment="1">
      <alignment horizontal="center" vertical="center"/>
    </xf>
    <xf numFmtId="0" fontId="51" fillId="24" borderId="34" xfId="306" applyFont="1" applyFill="1" applyBorder="1" applyAlignment="1">
      <alignment horizontal="center"/>
    </xf>
    <xf numFmtId="0" fontId="83" fillId="24" borderId="34" xfId="306" applyFont="1" applyFill="1" applyBorder="1" applyAlignment="1">
      <alignment horizontal="center"/>
    </xf>
    <xf numFmtId="0" fontId="68" fillId="24" borderId="37" xfId="306" applyFont="1" applyFill="1" applyBorder="1" applyAlignment="1">
      <alignment horizontal="center" vertical="center"/>
    </xf>
    <xf numFmtId="0" fontId="68" fillId="24" borderId="38" xfId="306" applyFont="1" applyFill="1" applyBorder="1" applyAlignment="1">
      <alignment horizontal="center" vertical="center"/>
    </xf>
    <xf numFmtId="0" fontId="63" fillId="24" borderId="39" xfId="306" applyFont="1" applyFill="1" applyBorder="1" applyAlignment="1">
      <alignment horizontal="center" vertical="center"/>
    </xf>
    <xf numFmtId="0" fontId="63" fillId="24" borderId="40" xfId="306" applyFont="1" applyFill="1" applyBorder="1" applyAlignment="1">
      <alignment horizontal="center" vertical="center"/>
    </xf>
    <xf numFmtId="0" fontId="63" fillId="24" borderId="41" xfId="306" applyFont="1" applyFill="1" applyBorder="1" applyAlignment="1">
      <alignment horizontal="center" vertical="center"/>
    </xf>
    <xf numFmtId="0" fontId="88" fillId="24" borderId="19" xfId="306" applyFont="1" applyFill="1" applyBorder="1" applyAlignment="1">
      <alignment horizontal="center" vertical="center"/>
    </xf>
    <xf numFmtId="0" fontId="88" fillId="24" borderId="13" xfId="306" applyFont="1" applyFill="1" applyBorder="1" applyAlignment="1">
      <alignment horizontal="center" vertical="center"/>
    </xf>
    <xf numFmtId="0" fontId="83" fillId="24" borderId="52" xfId="306" applyFont="1" applyFill="1" applyBorder="1" applyAlignment="1">
      <alignment horizontal="center" vertical="center"/>
    </xf>
    <xf numFmtId="0" fontId="83" fillId="0" borderId="51" xfId="306" applyFont="1" applyBorder="1"/>
    <xf numFmtId="180" fontId="89" fillId="28" borderId="14" xfId="306" applyNumberFormat="1" applyFont="1" applyFill="1" applyBorder="1" applyAlignment="1">
      <alignment horizontal="center" vertical="center"/>
    </xf>
    <xf numFmtId="180" fontId="89" fillId="28" borderId="13" xfId="306" applyNumberFormat="1" applyFont="1" applyFill="1" applyBorder="1" applyAlignment="1">
      <alignment horizontal="center" vertical="center"/>
    </xf>
    <xf numFmtId="180" fontId="89" fillId="28" borderId="14" xfId="73" applyNumberFormat="1" applyFont="1" applyFill="1" applyBorder="1" applyAlignment="1">
      <alignment horizontal="center" vertical="center"/>
    </xf>
    <xf numFmtId="180" fontId="89" fillId="28" borderId="19" xfId="73" applyNumberFormat="1" applyFont="1" applyFill="1" applyBorder="1" applyAlignment="1">
      <alignment horizontal="center" vertical="center"/>
    </xf>
    <xf numFmtId="180" fontId="90" fillId="28" borderId="54" xfId="73" applyNumberFormat="1" applyFont="1" applyFill="1" applyBorder="1" applyAlignment="1">
      <alignment horizontal="center" vertical="center"/>
    </xf>
    <xf numFmtId="180" fontId="90" fillId="28" borderId="13" xfId="73" applyNumberFormat="1" applyFont="1" applyFill="1" applyBorder="1" applyAlignment="1">
      <alignment horizontal="center" vertical="center"/>
    </xf>
    <xf numFmtId="2" fontId="91" fillId="24" borderId="14" xfId="306" applyNumberFormat="1" applyFont="1" applyFill="1" applyBorder="1" applyAlignment="1">
      <alignment horizontal="center" vertical="center"/>
    </xf>
    <xf numFmtId="2" fontId="91" fillId="24" borderId="55" xfId="306" applyNumberFormat="1" applyFont="1" applyFill="1" applyBorder="1" applyAlignment="1">
      <alignment horizontal="center" vertical="center"/>
    </xf>
    <xf numFmtId="178" fontId="88" fillId="24" borderId="19" xfId="30" applyNumberFormat="1" applyFont="1" applyFill="1" applyBorder="1" applyAlignment="1">
      <alignment horizontal="center" vertical="center"/>
    </xf>
    <xf numFmtId="178" fontId="88" fillId="24" borderId="13" xfId="30" applyNumberFormat="1" applyFont="1" applyFill="1" applyBorder="1" applyAlignment="1">
      <alignment horizontal="center" vertical="center"/>
    </xf>
    <xf numFmtId="180" fontId="89" fillId="24" borderId="24" xfId="73" applyNumberFormat="1" applyFont="1" applyFill="1" applyBorder="1" applyAlignment="1">
      <alignment horizontal="center" vertical="center"/>
    </xf>
    <xf numFmtId="180" fontId="89" fillId="24" borderId="25" xfId="73" applyNumberFormat="1" applyFont="1" applyFill="1" applyBorder="1" applyAlignment="1">
      <alignment horizontal="center" vertical="center"/>
    </xf>
    <xf numFmtId="180" fontId="89" fillId="28" borderId="24" xfId="73" applyNumberFormat="1" applyFont="1" applyFill="1" applyBorder="1" applyAlignment="1">
      <alignment horizontal="center" vertical="center"/>
    </xf>
    <xf numFmtId="180" fontId="89" fillId="28" borderId="33" xfId="73" applyNumberFormat="1" applyFont="1" applyFill="1" applyBorder="1" applyAlignment="1">
      <alignment horizontal="center" vertical="center"/>
    </xf>
    <xf numFmtId="180" fontId="90" fillId="28" borderId="57" xfId="73" applyNumberFormat="1" applyFont="1" applyFill="1" applyBorder="1" applyAlignment="1">
      <alignment horizontal="center" vertical="center"/>
    </xf>
    <xf numFmtId="180" fontId="90" fillId="28" borderId="25" xfId="73" applyNumberFormat="1" applyFont="1" applyFill="1" applyBorder="1" applyAlignment="1">
      <alignment horizontal="center" vertical="center"/>
    </xf>
    <xf numFmtId="2" fontId="91" fillId="28" borderId="24" xfId="306" applyNumberFormat="1" applyFont="1" applyFill="1" applyBorder="1" applyAlignment="1">
      <alignment horizontal="center" vertical="center"/>
    </xf>
    <xf numFmtId="2" fontId="91" fillId="28" borderId="58" xfId="306" applyNumberFormat="1" applyFont="1" applyFill="1" applyBorder="1" applyAlignment="1">
      <alignment horizontal="center" vertical="center"/>
    </xf>
    <xf numFmtId="0" fontId="87" fillId="24" borderId="43" xfId="306" applyFont="1" applyFill="1" applyBorder="1" applyAlignment="1">
      <alignment horizontal="center" vertical="center"/>
    </xf>
    <xf numFmtId="0" fontId="87" fillId="24" borderId="44" xfId="306" applyFont="1" applyFill="1" applyBorder="1" applyAlignment="1">
      <alignment horizontal="center" vertical="center"/>
    </xf>
    <xf numFmtId="0" fontId="87" fillId="24" borderId="45" xfId="306" applyFont="1" applyFill="1" applyBorder="1" applyAlignment="1">
      <alignment horizontal="center" vertical="center"/>
    </xf>
    <xf numFmtId="0" fontId="63" fillId="24" borderId="46" xfId="306" applyFont="1" applyFill="1" applyBorder="1" applyAlignment="1">
      <alignment horizontal="center" vertical="center"/>
    </xf>
    <xf numFmtId="0" fontId="63" fillId="24" borderId="47" xfId="306" applyFont="1" applyFill="1" applyBorder="1" applyAlignment="1">
      <alignment horizontal="center" vertical="center"/>
    </xf>
    <xf numFmtId="0" fontId="63" fillId="24" borderId="48" xfId="306" applyFont="1" applyFill="1" applyBorder="1" applyAlignment="1">
      <alignment horizontal="center" vertical="center"/>
    </xf>
    <xf numFmtId="0" fontId="63" fillId="24" borderId="49" xfId="306" applyFont="1" applyFill="1" applyBorder="1" applyAlignment="1">
      <alignment horizontal="center" vertical="center"/>
    </xf>
    <xf numFmtId="0" fontId="83" fillId="24" borderId="50" xfId="306" applyFont="1" applyFill="1" applyBorder="1" applyAlignment="1">
      <alignment horizontal="center" vertical="center"/>
    </xf>
    <xf numFmtId="0" fontId="83" fillId="24" borderId="51" xfId="306" applyFont="1" applyFill="1" applyBorder="1" applyAlignment="1">
      <alignment horizontal="center" vertical="center"/>
    </xf>
    <xf numFmtId="0" fontId="43" fillId="24" borderId="35" xfId="306" applyFont="1" applyFill="1" applyBorder="1" applyAlignment="1">
      <alignment horizontal="center" vertical="center" textRotation="255"/>
    </xf>
    <xf numFmtId="178" fontId="92" fillId="24" borderId="50" xfId="30" applyNumberFormat="1" applyFont="1" applyFill="1" applyBorder="1" applyAlignment="1">
      <alignment horizontal="center" vertical="center"/>
    </xf>
    <xf numFmtId="178" fontId="92" fillId="24" borderId="51" xfId="30" applyNumberFormat="1" applyFont="1" applyFill="1" applyBorder="1" applyAlignment="1">
      <alignment horizontal="center" vertical="center"/>
    </xf>
    <xf numFmtId="178" fontId="77" fillId="24" borderId="52" xfId="30" applyNumberFormat="1" applyFont="1" applyFill="1" applyBorder="1" applyAlignment="1">
      <alignment horizontal="center" vertical="center"/>
    </xf>
    <xf numFmtId="178" fontId="77" fillId="0" borderId="51" xfId="30" applyNumberFormat="1" applyFont="1" applyBorder="1"/>
    <xf numFmtId="180" fontId="89" fillId="24" borderId="60" xfId="306" applyNumberFormat="1" applyFont="1" applyFill="1" applyBorder="1" applyAlignment="1">
      <alignment horizontal="center" vertical="center"/>
    </xf>
    <xf numFmtId="180" fontId="89" fillId="24" borderId="61" xfId="306" applyNumberFormat="1" applyFont="1" applyFill="1" applyBorder="1" applyAlignment="1">
      <alignment horizontal="center" vertical="center"/>
    </xf>
    <xf numFmtId="180" fontId="89" fillId="24" borderId="60" xfId="73" applyNumberFormat="1" applyFont="1" applyFill="1" applyBorder="1" applyAlignment="1">
      <alignment horizontal="center" vertical="center"/>
    </xf>
    <xf numFmtId="180" fontId="89" fillId="24" borderId="62" xfId="73" applyNumberFormat="1" applyFont="1" applyFill="1" applyBorder="1" applyAlignment="1">
      <alignment horizontal="center" vertical="center"/>
    </xf>
    <xf numFmtId="180" fontId="90" fillId="24" borderId="63" xfId="73" applyNumberFormat="1" applyFont="1" applyFill="1" applyBorder="1" applyAlignment="1">
      <alignment horizontal="center" vertical="center"/>
    </xf>
    <xf numFmtId="180" fontId="90" fillId="24" borderId="64" xfId="73" applyNumberFormat="1" applyFont="1" applyFill="1" applyBorder="1" applyAlignment="1">
      <alignment horizontal="center" vertical="center"/>
    </xf>
    <xf numFmtId="2" fontId="91" fillId="24" borderId="65" xfId="306" applyNumberFormat="1" applyFont="1" applyFill="1" applyBorder="1" applyAlignment="1">
      <alignment horizontal="center" vertical="center"/>
    </xf>
    <xf numFmtId="2" fontId="91" fillId="24" borderId="66" xfId="306" applyNumberFormat="1" applyFont="1" applyFill="1" applyBorder="1" applyAlignment="1">
      <alignment horizontal="center" vertical="center"/>
    </xf>
    <xf numFmtId="38" fontId="89" fillId="24" borderId="60" xfId="73" applyFont="1" applyFill="1" applyBorder="1" applyAlignment="1">
      <alignment horizontal="center" vertical="center"/>
    </xf>
    <xf numFmtId="38" fontId="89" fillId="24" borderId="61" xfId="73" applyFont="1" applyFill="1" applyBorder="1" applyAlignment="1">
      <alignment horizontal="center" vertical="center"/>
    </xf>
    <xf numFmtId="38" fontId="89" fillId="28" borderId="60" xfId="73" applyFont="1" applyFill="1" applyBorder="1" applyAlignment="1">
      <alignment horizontal="center" vertical="center"/>
    </xf>
    <xf numFmtId="38" fontId="89" fillId="28" borderId="62" xfId="73" applyFont="1" applyFill="1" applyBorder="1" applyAlignment="1">
      <alignment horizontal="center" vertical="center"/>
    </xf>
    <xf numFmtId="180" fontId="90" fillId="28" borderId="68" xfId="73" applyNumberFormat="1" applyFont="1" applyFill="1" applyBorder="1" applyAlignment="1">
      <alignment horizontal="center" vertical="center"/>
    </xf>
    <xf numFmtId="180" fontId="90" fillId="28" borderId="69" xfId="73" applyNumberFormat="1" applyFont="1" applyFill="1" applyBorder="1" applyAlignment="1">
      <alignment horizontal="center" vertical="center"/>
    </xf>
    <xf numFmtId="2" fontId="91" fillId="28" borderId="70" xfId="306" applyNumberFormat="1" applyFont="1" applyFill="1" applyBorder="1" applyAlignment="1">
      <alignment horizontal="center" vertical="center"/>
    </xf>
    <xf numFmtId="2" fontId="91" fillId="28" borderId="71" xfId="306" applyNumberFormat="1" applyFont="1" applyFill="1" applyBorder="1" applyAlignment="1">
      <alignment horizontal="center" vertical="center"/>
    </xf>
    <xf numFmtId="178" fontId="92" fillId="24" borderId="52" xfId="30" applyNumberFormat="1" applyFont="1" applyFill="1" applyBorder="1" applyAlignment="1">
      <alignment horizontal="center" vertical="center"/>
    </xf>
    <xf numFmtId="178" fontId="56" fillId="0" borderId="51" xfId="30" applyNumberFormat="1" applyFont="1" applyBorder="1"/>
    <xf numFmtId="0" fontId="86" fillId="24" borderId="72" xfId="306" applyFont="1" applyFill="1" applyBorder="1" applyAlignment="1">
      <alignment horizontal="center" vertical="center"/>
    </xf>
    <xf numFmtId="0" fontId="86" fillId="24" borderId="0" xfId="306" applyFont="1" applyFill="1" applyBorder="1" applyAlignment="1">
      <alignment horizontal="center" vertical="center"/>
    </xf>
    <xf numFmtId="49" fontId="51" fillId="24" borderId="14" xfId="73" applyNumberFormat="1" applyFont="1" applyFill="1" applyBorder="1" applyAlignment="1" applyProtection="1">
      <alignment horizontal="center" vertical="center" wrapText="1"/>
      <protection locked="0"/>
    </xf>
    <xf numFmtId="49" fontId="51" fillId="24" borderId="19" xfId="73" applyNumberFormat="1" applyFont="1" applyFill="1" applyBorder="1" applyAlignment="1" applyProtection="1">
      <alignment horizontal="center" vertical="center" wrapText="1"/>
      <protection locked="0"/>
    </xf>
    <xf numFmtId="49" fontId="51" fillId="24" borderId="13" xfId="73" applyNumberFormat="1" applyFont="1" applyFill="1" applyBorder="1" applyAlignment="1" applyProtection="1">
      <alignment horizontal="center" vertical="center" wrapText="1"/>
      <protection locked="0"/>
    </xf>
    <xf numFmtId="49" fontId="8" fillId="24" borderId="15" xfId="303" applyNumberFormat="1" applyFont="1" applyFill="1" applyBorder="1" applyAlignment="1" applyProtection="1">
      <alignment horizontal="center" vertical="center" wrapText="1"/>
      <protection locked="0"/>
    </xf>
    <xf numFmtId="49" fontId="8" fillId="24" borderId="32" xfId="303" applyNumberFormat="1" applyFont="1" applyFill="1" applyBorder="1" applyAlignment="1" applyProtection="1">
      <alignment horizontal="center" vertical="center" wrapText="1"/>
      <protection locked="0"/>
    </xf>
    <xf numFmtId="49" fontId="8" fillId="24" borderId="0" xfId="296" applyNumberFormat="1" applyFont="1" applyFill="1" applyAlignment="1" applyProtection="1">
      <alignment horizontal="center" vertical="center" wrapText="1"/>
      <protection locked="0"/>
    </xf>
    <xf numFmtId="0" fontId="17" fillId="0" borderId="0" xfId="0" applyFont="1" applyAlignment="1" applyProtection="1">
      <alignment horizontal="left" vertical="top" wrapText="1"/>
    </xf>
    <xf numFmtId="0" fontId="185" fillId="0" borderId="0" xfId="0" applyFont="1" applyAlignment="1" applyProtection="1">
      <alignment horizontal="left" vertical="top" wrapText="1"/>
    </xf>
    <xf numFmtId="0" fontId="17" fillId="0" borderId="0" xfId="0" applyFont="1" applyAlignment="1" applyProtection="1">
      <alignment horizontal="left" vertical="center"/>
    </xf>
    <xf numFmtId="0" fontId="17" fillId="0" borderId="33" xfId="0" applyFont="1" applyBorder="1" applyAlignment="1" applyProtection="1">
      <alignment horizontal="center" vertical="center"/>
    </xf>
    <xf numFmtId="0" fontId="17" fillId="0" borderId="34" xfId="0" applyFont="1" applyBorder="1" applyAlignment="1" applyProtection="1">
      <alignment horizontal="center" vertical="center"/>
    </xf>
    <xf numFmtId="0" fontId="114" fillId="0" borderId="10" xfId="0" applyFont="1" applyBorder="1" applyAlignment="1" applyProtection="1">
      <alignment horizontal="left" vertical="center" wrapText="1"/>
    </xf>
    <xf numFmtId="0" fontId="114" fillId="0" borderId="11" xfId="0" applyFont="1" applyBorder="1" applyAlignment="1" applyProtection="1">
      <alignment horizontal="left" vertical="center" wrapText="1"/>
    </xf>
    <xf numFmtId="0" fontId="114" fillId="0" borderId="105" xfId="0" applyFont="1" applyBorder="1" applyAlignment="1" applyProtection="1">
      <alignment horizontal="left" vertical="center" wrapText="1"/>
    </xf>
    <xf numFmtId="0" fontId="114" fillId="0" borderId="101" xfId="0" applyFont="1" applyBorder="1" applyAlignment="1" applyProtection="1">
      <alignment horizontal="left" vertical="center" wrapText="1"/>
    </xf>
    <xf numFmtId="0" fontId="114" fillId="0" borderId="85" xfId="0" applyFont="1" applyBorder="1" applyAlignment="1" applyProtection="1">
      <alignment horizontal="left" vertical="center" wrapText="1"/>
    </xf>
    <xf numFmtId="0" fontId="114" fillId="0" borderId="102" xfId="0" applyFont="1" applyBorder="1" applyAlignment="1" applyProtection="1">
      <alignment horizontal="left" vertical="center" wrapText="1"/>
    </xf>
    <xf numFmtId="0" fontId="114" fillId="26" borderId="106" xfId="0" applyFont="1" applyFill="1" applyBorder="1" applyAlignment="1" applyProtection="1">
      <alignment horizontal="center" vertical="center"/>
      <protection locked="0"/>
    </xf>
    <xf numFmtId="0" fontId="114" fillId="26" borderId="11" xfId="0" applyFont="1" applyFill="1" applyBorder="1" applyAlignment="1" applyProtection="1">
      <alignment horizontal="center" vertical="center"/>
      <protection locked="0"/>
    </xf>
    <xf numFmtId="0" fontId="116" fillId="26" borderId="11" xfId="0" applyFont="1" applyFill="1" applyBorder="1" applyAlignment="1" applyProtection="1">
      <alignment vertical="center"/>
      <protection locked="0"/>
    </xf>
    <xf numFmtId="0" fontId="114" fillId="0" borderId="106" xfId="0" applyFont="1" applyBorder="1" applyAlignment="1" applyProtection="1">
      <alignment horizontal="left" vertical="center" wrapText="1"/>
    </xf>
    <xf numFmtId="0" fontId="114" fillId="0" borderId="103" xfId="0" applyFont="1" applyBorder="1" applyAlignment="1" applyProtection="1">
      <alignment horizontal="left" vertical="center" wrapText="1"/>
    </xf>
    <xf numFmtId="0" fontId="114" fillId="0" borderId="103" xfId="0" applyFont="1" applyFill="1" applyBorder="1" applyAlignment="1" applyProtection="1">
      <alignment horizontal="center" vertical="center"/>
    </xf>
    <xf numFmtId="0" fontId="114" fillId="0" borderId="85" xfId="0" applyFont="1" applyFill="1" applyBorder="1" applyAlignment="1" applyProtection="1">
      <alignment horizontal="center" vertical="center"/>
    </xf>
    <xf numFmtId="0" fontId="116" fillId="0" borderId="85" xfId="0" applyFont="1" applyBorder="1" applyAlignment="1" applyProtection="1">
      <alignment vertical="center"/>
    </xf>
    <xf numFmtId="0" fontId="11" fillId="26" borderId="0" xfId="0" applyFont="1" applyFill="1" applyBorder="1" applyAlignment="1" applyProtection="1">
      <alignment horizontal="left" vertical="center"/>
      <protection locked="0"/>
    </xf>
    <xf numFmtId="0" fontId="11" fillId="26" borderId="85" xfId="0" applyFont="1" applyFill="1" applyBorder="1" applyAlignment="1" applyProtection="1">
      <alignment horizontal="left" vertical="center"/>
      <protection locked="0"/>
    </xf>
    <xf numFmtId="0" fontId="11" fillId="26" borderId="182" xfId="0" applyNumberFormat="1" applyFont="1" applyFill="1" applyBorder="1" applyAlignment="1" applyProtection="1">
      <alignment horizontal="left" vertical="center"/>
      <protection locked="0"/>
    </xf>
    <xf numFmtId="0" fontId="11" fillId="26" borderId="179" xfId="0" applyNumberFormat="1" applyFont="1" applyFill="1" applyBorder="1" applyAlignment="1" applyProtection="1">
      <alignment horizontal="left" vertical="center"/>
      <protection locked="0"/>
    </xf>
    <xf numFmtId="196" fontId="11" fillId="26" borderId="19" xfId="0" applyNumberFormat="1" applyFont="1" applyFill="1" applyBorder="1" applyAlignment="1" applyProtection="1">
      <alignment horizontal="left" vertical="center"/>
      <protection locked="0"/>
    </xf>
    <xf numFmtId="196" fontId="11" fillId="26" borderId="13" xfId="0" applyNumberFormat="1" applyFont="1" applyFill="1" applyBorder="1" applyAlignment="1" applyProtection="1">
      <alignment horizontal="left" vertical="center"/>
      <protection locked="0"/>
    </xf>
    <xf numFmtId="0" fontId="0" fillId="26" borderId="19" xfId="0" applyFill="1" applyBorder="1" applyAlignment="1" applyProtection="1">
      <alignment vertical="center" wrapText="1"/>
      <protection locked="0"/>
    </xf>
    <xf numFmtId="196" fontId="11" fillId="26" borderId="62" xfId="0" applyNumberFormat="1" applyFont="1" applyFill="1" applyBorder="1" applyAlignment="1" applyProtection="1">
      <alignment horizontal="left" vertical="center"/>
      <protection locked="0"/>
    </xf>
    <xf numFmtId="196" fontId="11" fillId="26" borderId="61" xfId="0" applyNumberFormat="1" applyFont="1" applyFill="1" applyBorder="1" applyAlignment="1" applyProtection="1">
      <alignment horizontal="left" vertical="center"/>
      <protection locked="0"/>
    </xf>
    <xf numFmtId="0" fontId="0" fillId="26" borderId="62" xfId="0" applyFill="1" applyBorder="1" applyAlignment="1" applyProtection="1">
      <alignment vertical="center" wrapText="1"/>
      <protection locked="0"/>
    </xf>
    <xf numFmtId="196" fontId="11" fillId="0" borderId="19" xfId="0" applyNumberFormat="1" applyFont="1" applyBorder="1" applyAlignment="1" applyProtection="1">
      <alignment horizontal="left" vertical="center"/>
    </xf>
    <xf numFmtId="0" fontId="0" fillId="0" borderId="19" xfId="0" applyBorder="1" applyAlignment="1" applyProtection="1">
      <alignment vertical="center" wrapText="1"/>
    </xf>
    <xf numFmtId="196" fontId="11" fillId="0" borderId="19" xfId="0" applyNumberFormat="1" applyFont="1" applyFill="1" applyBorder="1" applyAlignment="1" applyProtection="1">
      <alignment horizontal="left" vertical="center"/>
    </xf>
    <xf numFmtId="196" fontId="11" fillId="0" borderId="13" xfId="0" applyNumberFormat="1" applyFont="1" applyFill="1" applyBorder="1" applyAlignment="1" applyProtection="1">
      <alignment horizontal="left" vertical="center"/>
    </xf>
    <xf numFmtId="0" fontId="0" fillId="0" borderId="19" xfId="0" applyFill="1" applyBorder="1" applyAlignment="1" applyProtection="1">
      <alignment vertical="center" wrapText="1"/>
    </xf>
    <xf numFmtId="0" fontId="11" fillId="0" borderId="174" xfId="0" applyNumberFormat="1" applyFont="1" applyBorder="1" applyAlignment="1" applyProtection="1">
      <alignment horizontal="right" vertical="center"/>
    </xf>
    <xf numFmtId="0" fontId="11" fillId="0" borderId="174" xfId="0" applyFont="1" applyBorder="1" applyAlignment="1" applyProtection="1">
      <alignment horizontal="center" vertical="center"/>
    </xf>
    <xf numFmtId="0" fontId="11" fillId="0" borderId="175" xfId="0" applyFont="1" applyBorder="1" applyAlignment="1" applyProtection="1">
      <alignment horizontal="center" vertical="center"/>
    </xf>
    <xf numFmtId="0" fontId="0" fillId="0" borderId="174" xfId="0" applyBorder="1" applyAlignment="1" applyProtection="1">
      <alignment vertical="center" wrapText="1"/>
    </xf>
    <xf numFmtId="0" fontId="11" fillId="0" borderId="19" xfId="0" applyNumberFormat="1" applyFont="1" applyBorder="1" applyAlignment="1" applyProtection="1">
      <alignment horizontal="right" vertical="center"/>
    </xf>
    <xf numFmtId="0" fontId="134" fillId="0" borderId="19" xfId="0" applyFont="1" applyBorder="1" applyAlignment="1" applyProtection="1">
      <alignment horizontal="center" vertical="center"/>
    </xf>
    <xf numFmtId="0" fontId="134" fillId="0" borderId="13" xfId="0" applyFont="1" applyBorder="1" applyAlignment="1" applyProtection="1">
      <alignment horizontal="center" vertical="center"/>
    </xf>
    <xf numFmtId="0" fontId="114" fillId="0" borderId="142" xfId="0" applyFont="1" applyBorder="1" applyAlignment="1" applyProtection="1">
      <alignment horizontal="left" vertical="center"/>
    </xf>
    <xf numFmtId="0" fontId="114" fillId="0" borderId="130" xfId="0" applyFont="1" applyBorder="1" applyAlignment="1" applyProtection="1">
      <alignment horizontal="left" vertical="center"/>
    </xf>
    <xf numFmtId="0" fontId="114" fillId="0" borderId="131" xfId="0" applyFont="1" applyBorder="1" applyAlignment="1" applyProtection="1">
      <alignment horizontal="left" vertical="center"/>
    </xf>
    <xf numFmtId="194" fontId="117" fillId="0" borderId="128" xfId="0" applyNumberFormat="1" applyFont="1" applyFill="1" applyBorder="1" applyAlignment="1" applyProtection="1">
      <alignment horizontal="center" vertical="center" shrinkToFit="1"/>
    </xf>
    <xf numFmtId="195" fontId="118" fillId="0" borderId="130" xfId="0" applyNumberFormat="1" applyFont="1" applyFill="1" applyBorder="1" applyAlignment="1" applyProtection="1">
      <alignment horizontal="center" vertical="center" shrinkToFit="1"/>
    </xf>
    <xf numFmtId="195" fontId="118" fillId="0" borderId="138" xfId="0" applyNumberFormat="1" applyFont="1" applyFill="1" applyBorder="1" applyAlignment="1" applyProtection="1">
      <alignment horizontal="center" vertical="center" shrinkToFit="1"/>
    </xf>
    <xf numFmtId="0" fontId="114" fillId="0" borderId="142" xfId="0" applyFont="1" applyBorder="1" applyAlignment="1" applyProtection="1">
      <alignment horizontal="left" vertical="center" wrapText="1"/>
    </xf>
    <xf numFmtId="0" fontId="114" fillId="0" borderId="130" xfId="0" applyFont="1" applyBorder="1" applyAlignment="1" applyProtection="1">
      <alignment horizontal="left" vertical="center" wrapText="1"/>
    </xf>
    <xf numFmtId="0" fontId="114" fillId="0" borderId="131" xfId="0" applyFont="1" applyBorder="1" applyAlignment="1" applyProtection="1">
      <alignment horizontal="left" vertical="center" wrapText="1"/>
    </xf>
    <xf numFmtId="0" fontId="117" fillId="0" borderId="170" xfId="0" applyNumberFormat="1" applyFont="1" applyFill="1" applyBorder="1" applyAlignment="1" applyProtection="1">
      <alignment horizontal="center" vertical="center" shrinkToFit="1"/>
    </xf>
    <xf numFmtId="0" fontId="117" fillId="0" borderId="171" xfId="0" applyNumberFormat="1" applyFont="1" applyFill="1" applyBorder="1" applyAlignment="1" applyProtection="1">
      <alignment horizontal="center" vertical="center" shrinkToFit="1"/>
    </xf>
    <xf numFmtId="49" fontId="118" fillId="33" borderId="19" xfId="0" applyNumberFormat="1" applyFont="1" applyFill="1" applyBorder="1" applyAlignment="1" applyProtection="1">
      <alignment horizontal="left" vertical="center"/>
      <protection locked="0"/>
    </xf>
    <xf numFmtId="49" fontId="118" fillId="33" borderId="62" xfId="0" applyNumberFormat="1" applyFont="1" applyFill="1" applyBorder="1" applyAlignment="1" applyProtection="1">
      <alignment horizontal="left" vertical="center"/>
      <protection locked="0"/>
    </xf>
    <xf numFmtId="0" fontId="114" fillId="0" borderId="0" xfId="0" applyFont="1" applyAlignment="1" applyProtection="1">
      <alignment wrapText="1"/>
    </xf>
    <xf numFmtId="0" fontId="0" fillId="0" borderId="0" xfId="0" applyAlignment="1">
      <alignment vertical="center"/>
    </xf>
    <xf numFmtId="0" fontId="118" fillId="33" borderId="19" xfId="0" applyNumberFormat="1" applyFont="1" applyFill="1" applyBorder="1" applyAlignment="1" applyProtection="1">
      <alignment horizontal="left" vertical="center"/>
      <protection locked="0"/>
    </xf>
    <xf numFmtId="49" fontId="118" fillId="33" borderId="0" xfId="0" applyNumberFormat="1" applyFont="1" applyFill="1" applyBorder="1" applyAlignment="1" applyProtection="1">
      <alignment horizontal="left" vertical="center"/>
      <protection locked="0"/>
    </xf>
    <xf numFmtId="49" fontId="118" fillId="33" borderId="33" xfId="0" applyNumberFormat="1" applyFont="1" applyFill="1" applyBorder="1" applyAlignment="1" applyProtection="1">
      <alignment horizontal="left" vertical="center"/>
      <protection locked="0"/>
    </xf>
    <xf numFmtId="0" fontId="17" fillId="0" borderId="10" xfId="0" applyFont="1" applyBorder="1" applyAlignment="1" applyProtection="1">
      <alignment horizontal="center" vertical="center"/>
    </xf>
    <xf numFmtId="0" fontId="116" fillId="0" borderId="11" xfId="0" applyFont="1" applyBorder="1" applyAlignment="1" applyProtection="1">
      <alignment vertical="center"/>
    </xf>
    <xf numFmtId="0" fontId="116" fillId="0" borderId="138" xfId="0" applyFont="1" applyBorder="1" applyAlignment="1" applyProtection="1">
      <alignment vertical="center"/>
    </xf>
    <xf numFmtId="0" fontId="5" fillId="0" borderId="0" xfId="0" applyNumberFormat="1" applyFont="1" applyFill="1" applyAlignment="1" applyProtection="1">
      <alignment vertical="center"/>
      <protection locked="0"/>
    </xf>
    <xf numFmtId="0" fontId="167" fillId="0" borderId="150" xfId="0" applyFont="1" applyBorder="1" applyAlignment="1" applyProtection="1">
      <alignment vertical="top" wrapText="1"/>
    </xf>
    <xf numFmtId="0" fontId="167" fillId="0" borderId="151" xfId="0" applyFont="1" applyBorder="1" applyAlignment="1" applyProtection="1">
      <alignment vertical="top" wrapText="1"/>
    </xf>
    <xf numFmtId="0" fontId="167" fillId="0" borderId="152" xfId="0" applyFont="1" applyBorder="1" applyAlignment="1" applyProtection="1">
      <alignment vertical="top" wrapText="1"/>
    </xf>
    <xf numFmtId="0" fontId="17" fillId="0" borderId="11" xfId="0" applyFont="1" applyBorder="1" applyAlignment="1" applyProtection="1">
      <alignment horizontal="center" vertical="center"/>
    </xf>
    <xf numFmtId="0" fontId="17" fillId="0" borderId="138" xfId="0" applyFont="1" applyBorder="1" applyAlignment="1" applyProtection="1">
      <alignment horizontal="center" vertical="center"/>
    </xf>
    <xf numFmtId="0" fontId="121" fillId="0" borderId="95" xfId="0" applyFont="1" applyBorder="1" applyAlignment="1" applyProtection="1">
      <alignment vertical="top" wrapText="1"/>
    </xf>
    <xf numFmtId="0" fontId="121" fillId="0" borderId="34" xfId="0" applyFont="1" applyBorder="1" applyAlignment="1" applyProtection="1">
      <alignment vertical="top" wrapText="1"/>
    </xf>
    <xf numFmtId="0" fontId="121" fillId="0" borderId="23" xfId="0" applyFont="1" applyBorder="1" applyAlignment="1" applyProtection="1">
      <alignment vertical="top" wrapText="1"/>
    </xf>
    <xf numFmtId="0" fontId="167" fillId="0" borderId="153" xfId="0" applyFont="1" applyBorder="1" applyAlignment="1" applyProtection="1">
      <alignment vertical="top" wrapText="1"/>
    </xf>
    <xf numFmtId="0" fontId="167" fillId="0" borderId="154" xfId="0" applyFont="1" applyBorder="1" applyAlignment="1" applyProtection="1">
      <alignment vertical="top" wrapText="1"/>
    </xf>
    <xf numFmtId="0" fontId="167" fillId="0" borderId="155" xfId="0" applyFont="1" applyBorder="1" applyAlignment="1" applyProtection="1">
      <alignment vertical="top" wrapText="1"/>
    </xf>
    <xf numFmtId="0" fontId="167" fillId="0" borderId="156" xfId="0" applyFont="1" applyBorder="1" applyAlignment="1" applyProtection="1">
      <alignment vertical="top" wrapText="1"/>
    </xf>
    <xf numFmtId="0" fontId="169" fillId="0" borderId="0" xfId="0" applyFont="1" applyAlignment="1" applyProtection="1">
      <alignment vertical="center" wrapText="1"/>
    </xf>
    <xf numFmtId="0" fontId="170" fillId="0" borderId="12" xfId="0" applyFont="1" applyBorder="1" applyAlignment="1" applyProtection="1">
      <alignment vertical="center" wrapText="1"/>
    </xf>
    <xf numFmtId="0" fontId="170" fillId="0" borderId="0" xfId="0" applyFont="1" applyAlignment="1" applyProtection="1">
      <alignment vertical="center" wrapText="1"/>
    </xf>
    <xf numFmtId="0" fontId="170" fillId="0" borderId="18" xfId="0" applyFont="1" applyBorder="1" applyAlignment="1" applyProtection="1">
      <alignment vertical="center" wrapText="1"/>
    </xf>
    <xf numFmtId="0" fontId="119" fillId="0" borderId="12" xfId="0" applyFont="1" applyBorder="1" applyAlignment="1" applyProtection="1">
      <alignment vertical="center" wrapText="1"/>
    </xf>
    <xf numFmtId="0" fontId="119" fillId="0" borderId="0" xfId="0" applyFont="1" applyAlignment="1" applyProtection="1">
      <alignment vertical="center" wrapText="1"/>
    </xf>
    <xf numFmtId="0" fontId="119" fillId="0" borderId="18" xfId="0" applyFont="1" applyBorder="1" applyAlignment="1" applyProtection="1">
      <alignment vertical="center" wrapText="1"/>
    </xf>
    <xf numFmtId="0" fontId="119" fillId="0" borderId="101" xfId="0" applyFont="1" applyBorder="1" applyAlignment="1" applyProtection="1">
      <alignment vertical="center" wrapText="1"/>
    </xf>
    <xf numFmtId="0" fontId="119" fillId="0" borderId="85" xfId="0" applyFont="1" applyBorder="1" applyAlignment="1" applyProtection="1">
      <alignment vertical="center" wrapText="1"/>
    </xf>
    <xf numFmtId="0" fontId="119" fillId="0" borderId="102" xfId="0" applyFont="1" applyBorder="1" applyAlignment="1" applyProtection="1">
      <alignment vertical="center" wrapText="1"/>
    </xf>
    <xf numFmtId="0" fontId="167" fillId="0" borderId="147" xfId="0" applyFont="1" applyBorder="1" applyAlignment="1" applyProtection="1">
      <alignment vertical="top" wrapText="1"/>
    </xf>
    <xf numFmtId="0" fontId="119" fillId="0" borderId="148" xfId="0" applyFont="1" applyBorder="1" applyAlignment="1" applyProtection="1">
      <alignment vertical="top" wrapText="1"/>
    </xf>
    <xf numFmtId="0" fontId="119" fillId="0" borderId="149" xfId="0" applyFont="1" applyBorder="1" applyAlignment="1" applyProtection="1">
      <alignment vertical="top" wrapText="1"/>
    </xf>
    <xf numFmtId="0" fontId="119" fillId="0" borderId="0" xfId="0" applyFont="1" applyBorder="1" applyAlignment="1" applyProtection="1">
      <alignment vertical="center" wrapText="1"/>
    </xf>
    <xf numFmtId="0" fontId="121" fillId="0" borderId="161" xfId="0" applyFont="1" applyBorder="1" applyAlignment="1" applyProtection="1">
      <alignment vertical="top" wrapText="1"/>
    </xf>
    <xf numFmtId="0" fontId="121" fillId="0" borderId="162" xfId="0" applyFont="1" applyBorder="1" applyAlignment="1" applyProtection="1">
      <alignment vertical="top" wrapText="1"/>
    </xf>
    <xf numFmtId="0" fontId="121" fillId="0" borderId="163" xfId="0" applyFont="1" applyBorder="1" applyAlignment="1" applyProtection="1">
      <alignment vertical="top" wrapText="1"/>
    </xf>
    <xf numFmtId="0" fontId="167" fillId="0" borderId="164" xfId="0" applyFont="1" applyBorder="1" applyAlignment="1" applyProtection="1">
      <alignment vertical="top" wrapText="1"/>
    </xf>
    <xf numFmtId="0" fontId="167" fillId="0" borderId="165" xfId="0" applyFont="1" applyBorder="1" applyAlignment="1" applyProtection="1">
      <alignment vertical="top" wrapText="1"/>
    </xf>
    <xf numFmtId="0" fontId="167" fillId="0" borderId="166" xfId="0" applyFont="1" applyBorder="1" applyAlignment="1" applyProtection="1">
      <alignment vertical="top" wrapText="1"/>
    </xf>
    <xf numFmtId="0" fontId="167" fillId="0" borderId="167" xfId="0" applyFont="1" applyBorder="1" applyAlignment="1" applyProtection="1">
      <alignment vertical="top" wrapText="1"/>
    </xf>
    <xf numFmtId="0" fontId="167" fillId="0" borderId="168" xfId="0" applyFont="1" applyBorder="1" applyAlignment="1" applyProtection="1">
      <alignment vertical="top" wrapText="1"/>
    </xf>
    <xf numFmtId="0" fontId="167" fillId="0" borderId="169" xfId="0" applyFont="1" applyBorder="1" applyAlignment="1" applyProtection="1">
      <alignment vertical="top" wrapText="1"/>
    </xf>
    <xf numFmtId="0" fontId="119" fillId="0" borderId="56" xfId="0" applyFont="1" applyBorder="1" applyAlignment="1" applyProtection="1">
      <alignment vertical="center" wrapText="1"/>
    </xf>
    <xf numFmtId="0" fontId="119" fillId="0" borderId="33" xfId="0" applyFont="1" applyBorder="1" applyAlignment="1" applyProtection="1">
      <alignment vertical="center" wrapText="1"/>
    </xf>
    <xf numFmtId="0" fontId="119" fillId="0" borderId="25" xfId="0" applyFont="1" applyBorder="1" applyAlignment="1" applyProtection="1">
      <alignment vertical="center" wrapText="1"/>
    </xf>
    <xf numFmtId="0" fontId="174" fillId="0" borderId="0" xfId="0" applyNumberFormat="1" applyFont="1" applyFill="1" applyAlignment="1" applyProtection="1">
      <alignment vertical="center"/>
      <protection locked="0"/>
    </xf>
    <xf numFmtId="0" fontId="171" fillId="0" borderId="150" xfId="0" applyFont="1" applyBorder="1" applyAlignment="1" applyProtection="1">
      <alignment vertical="top" wrapText="1"/>
    </xf>
    <xf numFmtId="0" fontId="171" fillId="0" borderId="151" xfId="0" applyFont="1" applyBorder="1" applyAlignment="1" applyProtection="1">
      <alignment vertical="top" wrapText="1"/>
    </xf>
    <xf numFmtId="0" fontId="171" fillId="0" borderId="152" xfId="0" applyFont="1" applyBorder="1" applyAlignment="1" applyProtection="1">
      <alignment vertical="top" wrapText="1"/>
    </xf>
    <xf numFmtId="0" fontId="121" fillId="0" borderId="95" xfId="0" applyFont="1" applyBorder="1" applyAlignment="1" applyProtection="1">
      <alignment vertical="top" wrapText="1" shrinkToFit="1"/>
    </xf>
    <xf numFmtId="0" fontId="121" fillId="0" borderId="34" xfId="0" applyFont="1" applyBorder="1" applyAlignment="1" applyProtection="1">
      <alignment vertical="top" wrapText="1" shrinkToFit="1"/>
    </xf>
    <xf numFmtId="0" fontId="121" fillId="0" borderId="23" xfId="0" applyFont="1" applyBorder="1" applyAlignment="1" applyProtection="1">
      <alignment vertical="top" wrapText="1" shrinkToFit="1"/>
    </xf>
    <xf numFmtId="0" fontId="121" fillId="0" borderId="10" xfId="0" applyFont="1" applyBorder="1" applyAlignment="1" applyProtection="1">
      <alignment vertical="top" wrapText="1"/>
    </xf>
    <xf numFmtId="0" fontId="121" fillId="0" borderId="11" xfId="0" applyFont="1" applyBorder="1" applyAlignment="1" applyProtection="1">
      <alignment vertical="top" wrapText="1"/>
    </xf>
    <xf numFmtId="0" fontId="121" fillId="0" borderId="105" xfId="0" applyFont="1" applyBorder="1" applyAlignment="1" applyProtection="1">
      <alignment vertical="top" wrapText="1"/>
    </xf>
    <xf numFmtId="0" fontId="167" fillId="0" borderId="143" xfId="0" applyFont="1" applyBorder="1" applyAlignment="1" applyProtection="1">
      <alignment vertical="top" wrapText="1"/>
    </xf>
    <xf numFmtId="0" fontId="167" fillId="0" borderId="144" xfId="0" applyFont="1" applyBorder="1" applyAlignment="1" applyProtection="1">
      <alignment vertical="top" wrapText="1"/>
    </xf>
    <xf numFmtId="0" fontId="167" fillId="0" borderId="145" xfId="0" applyFont="1" applyBorder="1" applyAlignment="1" applyProtection="1">
      <alignment vertical="top" wrapText="1"/>
    </xf>
    <xf numFmtId="0" fontId="167" fillId="0" borderId="146" xfId="0" applyFont="1" applyBorder="1" applyAlignment="1" applyProtection="1">
      <alignment vertical="top" wrapText="1"/>
    </xf>
    <xf numFmtId="0" fontId="180" fillId="0" borderId="12" xfId="0" applyFont="1" applyBorder="1" applyAlignment="1" applyProtection="1">
      <alignment vertical="center"/>
    </xf>
    <xf numFmtId="0" fontId="178" fillId="0" borderId="0" xfId="0" applyFont="1" applyAlignment="1">
      <alignment vertical="center"/>
    </xf>
    <xf numFmtId="0" fontId="178" fillId="0" borderId="18" xfId="0" applyFont="1" applyBorder="1" applyAlignment="1">
      <alignment vertical="center"/>
    </xf>
    <xf numFmtId="0" fontId="11" fillId="0" borderId="142" xfId="0" applyFont="1" applyBorder="1" applyAlignment="1" applyProtection="1">
      <alignment horizontal="center" vertical="center" wrapText="1"/>
    </xf>
    <xf numFmtId="0" fontId="11" fillId="0" borderId="130" xfId="0" applyFont="1" applyBorder="1" applyAlignment="1" applyProtection="1">
      <alignment horizontal="center" vertical="center" wrapText="1"/>
    </xf>
    <xf numFmtId="0" fontId="11" fillId="0" borderId="131" xfId="0" applyFont="1" applyBorder="1" applyAlignment="1" applyProtection="1">
      <alignment horizontal="center" vertical="center" wrapText="1"/>
    </xf>
    <xf numFmtId="0" fontId="11" fillId="0" borderId="128" xfId="0" applyFont="1" applyBorder="1" applyAlignment="1" applyProtection="1">
      <alignment horizontal="center" vertical="center" wrapText="1"/>
    </xf>
    <xf numFmtId="0" fontId="119" fillId="0" borderId="128" xfId="0" applyFont="1" applyBorder="1" applyAlignment="1" applyProtection="1">
      <alignment vertical="center"/>
    </xf>
    <xf numFmtId="0" fontId="11" fillId="0" borderId="129" xfId="0" applyFont="1" applyBorder="1" applyAlignment="1" applyProtection="1">
      <alignment horizontal="center" vertical="center" wrapText="1"/>
    </xf>
    <xf numFmtId="0" fontId="11" fillId="0" borderId="138" xfId="0" applyFont="1" applyBorder="1" applyAlignment="1" applyProtection="1">
      <alignment horizontal="center" vertical="center" wrapText="1"/>
    </xf>
    <xf numFmtId="0" fontId="177" fillId="0" borderId="10" xfId="0" applyFont="1" applyBorder="1" applyAlignment="1" applyProtection="1">
      <alignment vertical="center"/>
    </xf>
    <xf numFmtId="0" fontId="178" fillId="0" borderId="11" xfId="0" applyFont="1" applyBorder="1" applyAlignment="1">
      <alignment vertical="center"/>
    </xf>
    <xf numFmtId="0" fontId="178" fillId="0" borderId="105" xfId="0" applyFont="1" applyBorder="1" applyAlignment="1">
      <alignment vertical="center"/>
    </xf>
    <xf numFmtId="0" fontId="171" fillId="0" borderId="147" xfId="0" applyFont="1" applyBorder="1" applyAlignment="1" applyProtection="1">
      <alignment vertical="top" wrapText="1"/>
    </xf>
    <xf numFmtId="0" fontId="0" fillId="0" borderId="148" xfId="0" applyBorder="1" applyAlignment="1" applyProtection="1">
      <alignment vertical="top" wrapText="1"/>
    </xf>
    <xf numFmtId="0" fontId="0" fillId="0" borderId="149" xfId="0" applyBorder="1" applyAlignment="1" applyProtection="1">
      <alignment vertical="top" wrapText="1"/>
    </xf>
    <xf numFmtId="0" fontId="175" fillId="0" borderId="12" xfId="0" applyFont="1" applyBorder="1" applyAlignment="1" applyProtection="1">
      <alignment vertical="center" wrapText="1"/>
    </xf>
    <xf numFmtId="0" fontId="175" fillId="0" borderId="0" xfId="0" applyFont="1" applyAlignment="1" applyProtection="1">
      <alignment vertical="center" wrapText="1"/>
    </xf>
    <xf numFmtId="0" fontId="175" fillId="0" borderId="18" xfId="0" applyFont="1" applyBorder="1" applyAlignment="1" applyProtection="1">
      <alignment vertical="center" wrapText="1"/>
    </xf>
    <xf numFmtId="0" fontId="176" fillId="0" borderId="12" xfId="0" applyFont="1" applyBorder="1" applyAlignment="1" applyProtection="1">
      <alignment vertical="center" wrapText="1"/>
    </xf>
    <xf numFmtId="0" fontId="176" fillId="0" borderId="0" xfId="0" applyFont="1" applyAlignment="1" applyProtection="1">
      <alignment vertical="center" wrapText="1"/>
    </xf>
    <xf numFmtId="0" fontId="176" fillId="0" borderId="18" xfId="0" applyFont="1" applyBorder="1" applyAlignment="1" applyProtection="1">
      <alignment vertical="center" wrapText="1"/>
    </xf>
    <xf numFmtId="0" fontId="176" fillId="0" borderId="0" xfId="0" applyFont="1" applyBorder="1" applyAlignment="1" applyProtection="1">
      <alignment vertical="center" wrapText="1"/>
    </xf>
    <xf numFmtId="0" fontId="119" fillId="0" borderId="12" xfId="0" applyFont="1" applyBorder="1" applyAlignment="1" applyProtection="1">
      <alignment vertical="top"/>
    </xf>
    <xf numFmtId="0" fontId="119" fillId="0" borderId="0" xfId="0" applyFont="1" applyAlignment="1" applyProtection="1">
      <alignment vertical="top"/>
    </xf>
    <xf numFmtId="0" fontId="119" fillId="0" borderId="18" xfId="0" applyFont="1" applyBorder="1" applyAlignment="1" applyProtection="1">
      <alignment vertical="top"/>
    </xf>
    <xf numFmtId="0" fontId="119" fillId="0" borderId="12" xfId="0" applyFont="1" applyBorder="1" applyAlignment="1" applyProtection="1">
      <alignment vertical="center"/>
    </xf>
    <xf numFmtId="0" fontId="119" fillId="0" borderId="0" xfId="0" applyFont="1" applyAlignment="1" applyProtection="1">
      <alignment vertical="center"/>
    </xf>
    <xf numFmtId="0" fontId="119" fillId="0" borderId="18" xfId="0" applyFont="1" applyBorder="1" applyAlignment="1" applyProtection="1">
      <alignment vertical="center"/>
    </xf>
    <xf numFmtId="0" fontId="167" fillId="0" borderId="147" xfId="0" applyFont="1" applyBorder="1" applyAlignment="1" applyProtection="1">
      <alignment vertical="center" wrapText="1"/>
    </xf>
    <xf numFmtId="0" fontId="119" fillId="0" borderId="148" xfId="0" applyFont="1" applyBorder="1" applyAlignment="1" applyProtection="1">
      <alignment vertical="center" wrapText="1"/>
    </xf>
    <xf numFmtId="0" fontId="119" fillId="0" borderId="149" xfId="0" applyFont="1" applyBorder="1" applyAlignment="1" applyProtection="1">
      <alignment vertical="center" wrapText="1"/>
    </xf>
    <xf numFmtId="0" fontId="173" fillId="0" borderId="12" xfId="0" applyFont="1" applyBorder="1" applyAlignment="1" applyProtection="1">
      <alignment vertical="center" wrapText="1"/>
    </xf>
    <xf numFmtId="0" fontId="173" fillId="0" borderId="0" xfId="0" applyFont="1" applyAlignment="1" applyProtection="1">
      <alignment vertical="center" wrapText="1"/>
    </xf>
    <xf numFmtId="0" fontId="173" fillId="0" borderId="18" xfId="0" applyFont="1" applyBorder="1" applyAlignment="1" applyProtection="1">
      <alignment vertical="center" wrapText="1"/>
    </xf>
    <xf numFmtId="0" fontId="173" fillId="0" borderId="0" xfId="0" applyFont="1" applyBorder="1" applyAlignment="1" applyProtection="1">
      <alignment vertical="center" wrapText="1"/>
    </xf>
    <xf numFmtId="0" fontId="118" fillId="0" borderId="0" xfId="0" applyFont="1" applyFill="1" applyBorder="1" applyAlignment="1" applyProtection="1">
      <alignment horizontal="left" vertical="center"/>
      <protection locked="0"/>
    </xf>
    <xf numFmtId="0" fontId="118" fillId="0" borderId="85" xfId="0" applyFont="1" applyFill="1" applyBorder="1" applyAlignment="1" applyProtection="1">
      <alignment horizontal="left" vertical="center"/>
      <protection locked="0"/>
    </xf>
    <xf numFmtId="0" fontId="114" fillId="0" borderId="0" xfId="0" applyFont="1" applyBorder="1" applyAlignment="1" applyProtection="1">
      <alignment wrapText="1"/>
    </xf>
    <xf numFmtId="0" fontId="0" fillId="0" borderId="0" xfId="0" applyAlignment="1"/>
    <xf numFmtId="0" fontId="118" fillId="0" borderId="0" xfId="0" quotePrefix="1" applyFont="1" applyFill="1" applyBorder="1" applyAlignment="1" applyProtection="1">
      <alignment horizontal="left" vertical="center"/>
      <protection locked="0"/>
    </xf>
    <xf numFmtId="0" fontId="118" fillId="0" borderId="19" xfId="0" quotePrefix="1" applyNumberFormat="1" applyFont="1" applyFill="1" applyBorder="1" applyAlignment="1" applyProtection="1">
      <alignment horizontal="left" vertical="center"/>
      <protection locked="0"/>
    </xf>
    <xf numFmtId="0" fontId="118" fillId="0" borderId="19" xfId="0" applyNumberFormat="1" applyFont="1" applyFill="1" applyBorder="1" applyAlignment="1" applyProtection="1">
      <alignment horizontal="left" vertical="center"/>
      <protection locked="0"/>
    </xf>
    <xf numFmtId="0" fontId="118" fillId="0" borderId="0" xfId="0" applyNumberFormat="1" applyFont="1" applyFill="1" applyBorder="1" applyAlignment="1" applyProtection="1">
      <alignment horizontal="left" vertical="center"/>
      <protection locked="0"/>
    </xf>
    <xf numFmtId="49" fontId="118" fillId="0" borderId="0" xfId="0" applyNumberFormat="1" applyFont="1" applyFill="1" applyBorder="1" applyAlignment="1" applyProtection="1">
      <alignment horizontal="left" vertical="center"/>
      <protection locked="0"/>
    </xf>
    <xf numFmtId="0" fontId="114" fillId="0" borderId="86" xfId="0" applyFont="1" applyFill="1" applyBorder="1" applyAlignment="1" applyProtection="1">
      <alignment vertical="center"/>
    </xf>
    <xf numFmtId="0" fontId="0" fillId="0" borderId="87" xfId="0" applyBorder="1" applyAlignment="1">
      <alignment vertical="center"/>
    </xf>
    <xf numFmtId="0" fontId="0" fillId="0" borderId="107" xfId="0" applyBorder="1" applyAlignment="1">
      <alignment vertical="center"/>
    </xf>
    <xf numFmtId="0" fontId="114" fillId="0" borderId="10" xfId="0" applyFont="1" applyBorder="1" applyAlignment="1" applyProtection="1">
      <alignment horizontal="left" vertical="center"/>
    </xf>
    <xf numFmtId="0" fontId="0" fillId="0" borderId="11" xfId="0" applyBorder="1" applyAlignment="1">
      <alignment horizontal="left" vertical="center"/>
    </xf>
    <xf numFmtId="0" fontId="0" fillId="0" borderId="137" xfId="0" applyBorder="1" applyAlignment="1">
      <alignment horizontal="left" vertical="center"/>
    </xf>
    <xf numFmtId="0" fontId="118" fillId="0" borderId="33" xfId="0" applyNumberFormat="1" applyFont="1" applyFill="1" applyBorder="1" applyAlignment="1" applyProtection="1">
      <alignment horizontal="left" vertical="center"/>
      <protection locked="0"/>
    </xf>
    <xf numFmtId="0" fontId="118" fillId="0" borderId="34" xfId="0" applyFont="1" applyFill="1" applyBorder="1" applyAlignment="1" applyProtection="1">
      <alignment horizontal="left" vertical="center"/>
      <protection locked="0"/>
    </xf>
    <xf numFmtId="49" fontId="118" fillId="0" borderId="85" xfId="0" applyNumberFormat="1" applyFont="1" applyFill="1" applyBorder="1" applyAlignment="1" applyProtection="1">
      <alignment horizontal="left" vertical="center"/>
      <protection locked="0"/>
    </xf>
    <xf numFmtId="180" fontId="152" fillId="0" borderId="62" xfId="309" applyNumberFormat="1" applyFont="1" applyFill="1" applyBorder="1" applyAlignment="1" applyProtection="1">
      <alignment horizontal="center" vertical="center" shrinkToFit="1"/>
    </xf>
    <xf numFmtId="180" fontId="152" fillId="0" borderId="61" xfId="309" applyNumberFormat="1" applyFont="1" applyFill="1" applyBorder="1" applyAlignment="1" applyProtection="1">
      <alignment horizontal="center" vertical="center" shrinkToFit="1"/>
    </xf>
    <xf numFmtId="182" fontId="152" fillId="0" borderId="60" xfId="0" applyNumberFormat="1" applyFont="1" applyFill="1" applyBorder="1" applyAlignment="1" applyProtection="1">
      <alignment horizontal="center" vertical="center" shrinkToFit="1"/>
    </xf>
    <xf numFmtId="182" fontId="152" fillId="0" borderId="62" xfId="0" applyNumberFormat="1" applyFont="1" applyFill="1" applyBorder="1" applyAlignment="1" applyProtection="1">
      <alignment horizontal="center" vertical="center" shrinkToFit="1"/>
    </xf>
    <xf numFmtId="182" fontId="152" fillId="0" borderId="108" xfId="0" applyNumberFormat="1" applyFont="1" applyFill="1" applyBorder="1" applyAlignment="1" applyProtection="1">
      <alignment horizontal="center" vertical="center" shrinkToFit="1"/>
    </xf>
    <xf numFmtId="0" fontId="114" fillId="0" borderId="10" xfId="0" applyFont="1" applyBorder="1" applyAlignment="1" applyProtection="1">
      <alignment vertical="center"/>
    </xf>
    <xf numFmtId="0" fontId="0" fillId="0" borderId="11" xfId="0" applyBorder="1" applyAlignment="1">
      <alignment vertical="center"/>
    </xf>
    <xf numFmtId="0" fontId="0" fillId="0" borderId="137" xfId="0" applyBorder="1" applyAlignment="1">
      <alignment vertical="center"/>
    </xf>
    <xf numFmtId="0" fontId="117" fillId="0" borderId="109" xfId="0" applyFont="1" applyBorder="1" applyAlignment="1" applyProtection="1">
      <alignment horizontal="center" shrinkToFit="1"/>
    </xf>
    <xf numFmtId="0" fontId="117" fillId="0" borderId="110" xfId="0" applyFont="1" applyBorder="1" applyAlignment="1" applyProtection="1">
      <alignment horizontal="center" shrinkToFit="1"/>
    </xf>
    <xf numFmtId="0" fontId="17" fillId="0" borderId="60" xfId="0" applyFont="1" applyBorder="1" applyAlignment="1" applyProtection="1">
      <alignment horizontal="center" vertical="center" shrinkToFit="1"/>
    </xf>
    <xf numFmtId="0" fontId="17" fillId="0" borderId="62" xfId="0" applyFont="1" applyBorder="1" applyAlignment="1" applyProtection="1">
      <alignment horizontal="center" vertical="center" shrinkToFit="1"/>
    </xf>
    <xf numFmtId="0" fontId="17" fillId="0" borderId="61" xfId="0" applyFont="1" applyBorder="1" applyAlignment="1" applyProtection="1">
      <alignment horizontal="center" vertical="center" shrinkToFit="1"/>
    </xf>
    <xf numFmtId="0" fontId="117" fillId="0" borderId="124" xfId="0" applyNumberFormat="1" applyFont="1" applyBorder="1" applyAlignment="1" applyProtection="1">
      <alignment horizontal="center" vertical="center" shrinkToFit="1"/>
    </xf>
    <xf numFmtId="0" fontId="117" fillId="0" borderId="125" xfId="0" applyNumberFormat="1" applyFont="1" applyBorder="1" applyAlignment="1" applyProtection="1">
      <alignment horizontal="center" vertical="center" shrinkToFit="1"/>
    </xf>
    <xf numFmtId="0" fontId="117" fillId="0" borderId="126" xfId="0" applyNumberFormat="1" applyFont="1" applyBorder="1" applyAlignment="1" applyProtection="1">
      <alignment horizontal="center" vertical="center" shrinkToFit="1"/>
    </xf>
    <xf numFmtId="0" fontId="17" fillId="24" borderId="60" xfId="0" applyNumberFormat="1" applyFont="1" applyFill="1" applyBorder="1" applyAlignment="1" applyProtection="1">
      <alignment horizontal="center" vertical="center" shrinkToFit="1"/>
    </xf>
    <xf numFmtId="0" fontId="17" fillId="24" borderId="62" xfId="0" applyNumberFormat="1" applyFont="1" applyFill="1" applyBorder="1" applyAlignment="1" applyProtection="1">
      <alignment horizontal="center" vertical="center" shrinkToFit="1"/>
    </xf>
    <xf numFmtId="180" fontId="152" fillId="0" borderId="62" xfId="66" applyNumberFormat="1" applyFont="1" applyFill="1" applyBorder="1" applyAlignment="1" applyProtection="1">
      <alignment horizontal="center" vertical="center" shrinkToFit="1"/>
    </xf>
    <xf numFmtId="180" fontId="152" fillId="0" borderId="61" xfId="66" applyNumberFormat="1" applyFont="1" applyFill="1" applyBorder="1" applyAlignment="1" applyProtection="1">
      <alignment horizontal="center" vertical="center" shrinkToFit="1"/>
    </xf>
    <xf numFmtId="0" fontId="17" fillId="0" borderId="60" xfId="0" applyNumberFormat="1" applyFont="1" applyFill="1" applyBorder="1" applyAlignment="1" applyProtection="1">
      <alignment horizontal="center" vertical="center" shrinkToFit="1"/>
    </xf>
    <xf numFmtId="0" fontId="17" fillId="0" borderId="62" xfId="0" applyNumberFormat="1" applyFont="1" applyFill="1" applyBorder="1" applyAlignment="1" applyProtection="1">
      <alignment horizontal="center" vertical="center" shrinkToFit="1"/>
    </xf>
    <xf numFmtId="186" fontId="152" fillId="0" borderId="62" xfId="0" applyNumberFormat="1" applyFont="1" applyFill="1" applyBorder="1" applyAlignment="1" applyProtection="1">
      <alignment horizontal="center" vertical="center" shrinkToFit="1"/>
    </xf>
    <xf numFmtId="186" fontId="152" fillId="0" borderId="61" xfId="0" applyNumberFormat="1" applyFont="1" applyFill="1" applyBorder="1" applyAlignment="1" applyProtection="1">
      <alignment horizontal="center" vertical="center" shrinkToFit="1"/>
    </xf>
    <xf numFmtId="0" fontId="17" fillId="0" borderId="130" xfId="0" applyFont="1" applyBorder="1" applyAlignment="1" applyProtection="1">
      <alignment horizontal="left" vertical="center"/>
    </xf>
    <xf numFmtId="0" fontId="17" fillId="0" borderId="131" xfId="0" applyFont="1" applyBorder="1" applyAlignment="1" applyProtection="1">
      <alignment horizontal="left" vertical="center"/>
    </xf>
    <xf numFmtId="0" fontId="17" fillId="0" borderId="129" xfId="0" applyFont="1" applyFill="1" applyBorder="1" applyAlignment="1" applyProtection="1">
      <alignment horizontal="right" vertical="center" shrinkToFit="1"/>
    </xf>
    <xf numFmtId="0" fontId="17" fillId="0" borderId="130" xfId="0" applyFont="1" applyFill="1" applyBorder="1" applyAlignment="1" applyProtection="1">
      <alignment horizontal="right" vertical="center" shrinkToFit="1"/>
    </xf>
    <xf numFmtId="0" fontId="17" fillId="0" borderId="130" xfId="0" applyFont="1" applyBorder="1" applyAlignment="1" applyProtection="1">
      <alignment horizontal="left" vertical="center" wrapText="1"/>
    </xf>
    <xf numFmtId="0" fontId="17" fillId="0" borderId="131" xfId="0" applyFont="1" applyBorder="1" applyAlignment="1" applyProtection="1">
      <alignment horizontal="left" vertical="center" wrapText="1"/>
    </xf>
    <xf numFmtId="0" fontId="17" fillId="0" borderId="129" xfId="0" applyFont="1" applyBorder="1" applyAlignment="1" applyProtection="1">
      <alignment horizontal="left" vertical="center" wrapText="1" shrinkToFit="1"/>
    </xf>
    <xf numFmtId="0" fontId="17" fillId="0" borderId="130" xfId="0" applyFont="1" applyBorder="1" applyAlignment="1" applyProtection="1">
      <alignment horizontal="left" vertical="center" shrinkToFit="1"/>
    </xf>
    <xf numFmtId="0" fontId="17" fillId="0" borderId="138" xfId="0" applyFont="1" applyBorder="1" applyAlignment="1" applyProtection="1">
      <alignment horizontal="left" vertical="center" shrinkToFit="1"/>
    </xf>
    <xf numFmtId="0" fontId="17" fillId="0" borderId="10" xfId="0" applyFont="1" applyBorder="1" applyAlignment="1" applyProtection="1">
      <alignment horizontal="left" vertical="center" wrapText="1"/>
    </xf>
    <xf numFmtId="0" fontId="17" fillId="0" borderId="11" xfId="0" applyFont="1" applyBorder="1" applyAlignment="1" applyProtection="1">
      <alignment horizontal="left" vertical="center" wrapText="1"/>
    </xf>
    <xf numFmtId="0" fontId="17" fillId="0" borderId="105" xfId="0" applyFont="1" applyBorder="1" applyAlignment="1" applyProtection="1">
      <alignment horizontal="left" vertical="center" wrapText="1"/>
    </xf>
    <xf numFmtId="0" fontId="152" fillId="0" borderId="38" xfId="0" applyNumberFormat="1" applyFont="1" applyFill="1" applyBorder="1" applyAlignment="1" applyProtection="1">
      <alignment horizontal="center" vertical="center" shrinkToFit="1"/>
    </xf>
    <xf numFmtId="0" fontId="152" fillId="0" borderId="87" xfId="0" applyNumberFormat="1" applyFont="1" applyFill="1" applyBorder="1" applyAlignment="1" applyProtection="1">
      <alignment horizontal="center" vertical="center" shrinkToFit="1"/>
    </xf>
    <xf numFmtId="0" fontId="152" fillId="0" borderId="88" xfId="0" applyNumberFormat="1" applyFont="1" applyFill="1" applyBorder="1" applyAlignment="1" applyProtection="1">
      <alignment horizontal="center" vertical="center" shrinkToFit="1"/>
    </xf>
    <xf numFmtId="0" fontId="152" fillId="0" borderId="106" xfId="0" quotePrefix="1" applyNumberFormat="1" applyFont="1" applyFill="1" applyBorder="1" applyAlignment="1" applyProtection="1">
      <alignment horizontal="center" vertical="center" shrinkToFit="1"/>
    </xf>
    <xf numFmtId="0" fontId="152" fillId="0" borderId="11" xfId="0" applyNumberFormat="1" applyFont="1" applyFill="1" applyBorder="1" applyAlignment="1" applyProtection="1">
      <alignment horizontal="center" vertical="center" shrinkToFit="1"/>
    </xf>
    <xf numFmtId="180" fontId="152" fillId="0" borderId="60" xfId="309" applyNumberFormat="1" applyFont="1" applyFill="1" applyBorder="1" applyAlignment="1" applyProtection="1">
      <alignment horizontal="center" vertical="center" shrinkToFit="1"/>
    </xf>
    <xf numFmtId="180" fontId="152" fillId="0" borderId="108" xfId="309" applyNumberFormat="1" applyFont="1" applyFill="1" applyBorder="1" applyAlignment="1" applyProtection="1">
      <alignment horizontal="center" vertical="center" shrinkToFit="1"/>
    </xf>
    <xf numFmtId="0" fontId="134" fillId="0" borderId="139" xfId="0" applyFont="1" applyBorder="1" applyAlignment="1" applyProtection="1">
      <alignment horizontal="center" vertical="top" wrapText="1"/>
    </xf>
    <xf numFmtId="0" fontId="134" fillId="0" borderId="140" xfId="0" applyFont="1" applyBorder="1" applyAlignment="1" applyProtection="1">
      <alignment horizontal="center" vertical="top" wrapText="1"/>
    </xf>
    <xf numFmtId="0" fontId="134" fillId="0" borderId="141" xfId="0" applyFont="1" applyBorder="1" applyAlignment="1" applyProtection="1">
      <alignment horizontal="center" vertical="top" wrapText="1"/>
    </xf>
    <xf numFmtId="0" fontId="17" fillId="0" borderId="129" xfId="0" applyFont="1" applyBorder="1" applyAlignment="1" applyProtection="1">
      <alignment horizontal="right" vertical="center" shrinkToFit="1"/>
    </xf>
    <xf numFmtId="0" fontId="17" fillId="0" borderId="130" xfId="0" applyFont="1" applyBorder="1" applyAlignment="1" applyProtection="1">
      <alignment horizontal="right" vertical="center" shrinkToFit="1"/>
    </xf>
    <xf numFmtId="0" fontId="117" fillId="0" borderId="109" xfId="0" applyNumberFormat="1" applyFont="1" applyBorder="1" applyAlignment="1" applyProtection="1">
      <alignment horizontal="center" shrinkToFit="1"/>
    </xf>
    <xf numFmtId="0" fontId="117" fillId="0" borderId="110" xfId="0" applyNumberFormat="1" applyFont="1" applyBorder="1" applyAlignment="1" applyProtection="1">
      <alignment horizontal="center" shrinkToFit="1"/>
    </xf>
    <xf numFmtId="0" fontId="134" fillId="0" borderId="60" xfId="0" applyFont="1" applyBorder="1" applyAlignment="1" applyProtection="1">
      <alignment horizontal="center" vertical="center" shrinkToFit="1"/>
    </xf>
    <xf numFmtId="0" fontId="134" fillId="0" borderId="62" xfId="0" applyFont="1" applyBorder="1" applyAlignment="1" applyProtection="1">
      <alignment horizontal="center" vertical="center" shrinkToFit="1"/>
    </xf>
    <xf numFmtId="0" fontId="134" fillId="0" borderId="61" xfId="0" applyFont="1" applyBorder="1" applyAlignment="1" applyProtection="1">
      <alignment horizontal="center" vertical="center" shrinkToFit="1"/>
    </xf>
    <xf numFmtId="0" fontId="11" fillId="24" borderId="60" xfId="0" applyNumberFormat="1" applyFont="1" applyFill="1" applyBorder="1" applyAlignment="1" applyProtection="1">
      <alignment horizontal="center" vertical="center" shrinkToFit="1"/>
    </xf>
    <xf numFmtId="0" fontId="11" fillId="24" borderId="62" xfId="0" applyNumberFormat="1" applyFont="1" applyFill="1" applyBorder="1" applyAlignment="1" applyProtection="1">
      <alignment horizontal="center" vertical="center" shrinkToFit="1"/>
    </xf>
    <xf numFmtId="0" fontId="11" fillId="0" borderId="60" xfId="0" applyNumberFormat="1" applyFont="1" applyFill="1" applyBorder="1" applyAlignment="1" applyProtection="1">
      <alignment horizontal="center" vertical="center" shrinkToFit="1"/>
    </xf>
    <xf numFmtId="0" fontId="11" fillId="0" borderId="62" xfId="0" applyNumberFormat="1" applyFont="1" applyFill="1" applyBorder="1" applyAlignment="1" applyProtection="1">
      <alignment horizontal="center" vertical="center" shrinkToFit="1"/>
    </xf>
    <xf numFmtId="0" fontId="17" fillId="0" borderId="129" xfId="0" applyNumberFormat="1" applyFont="1" applyBorder="1" applyAlignment="1" applyProtection="1">
      <alignment horizontal="left" vertical="center" wrapText="1" shrinkToFit="1"/>
    </xf>
    <xf numFmtId="0" fontId="17" fillId="0" borderId="130" xfId="0" applyNumberFormat="1" applyFont="1" applyBorder="1" applyAlignment="1" applyProtection="1">
      <alignment horizontal="left" vertical="center" shrinkToFit="1"/>
    </xf>
    <xf numFmtId="0" fontId="17" fillId="0" borderId="138" xfId="0" applyNumberFormat="1" applyFont="1" applyBorder="1" applyAlignment="1" applyProtection="1">
      <alignment horizontal="left" vertical="center" shrinkToFit="1"/>
    </xf>
    <xf numFmtId="0" fontId="17" fillId="0" borderId="0" xfId="0" applyFont="1" applyAlignment="1" applyProtection="1">
      <alignment horizontal="center" vertical="center" wrapText="1"/>
    </xf>
    <xf numFmtId="0" fontId="116" fillId="0" borderId="0" xfId="0" applyFont="1" applyAlignment="1" applyProtection="1">
      <alignment horizontal="center" vertical="center"/>
    </xf>
    <xf numFmtId="0" fontId="116" fillId="0" borderId="0" xfId="0" quotePrefix="1" applyFont="1" applyAlignment="1" applyProtection="1">
      <alignment vertical="center"/>
    </xf>
    <xf numFmtId="0" fontId="116" fillId="0" borderId="0" xfId="0" applyFont="1" applyAlignment="1" applyProtection="1">
      <alignment vertical="center"/>
    </xf>
    <xf numFmtId="0" fontId="134" fillId="0" borderId="134" xfId="0" applyFont="1" applyBorder="1" applyAlignment="1" applyProtection="1">
      <alignment horizontal="center"/>
    </xf>
    <xf numFmtId="0" fontId="134" fillId="0" borderId="135" xfId="0" applyFont="1" applyBorder="1" applyAlignment="1" applyProtection="1">
      <alignment horizontal="center"/>
    </xf>
    <xf numFmtId="0" fontId="134" fillId="0" borderId="136" xfId="0" applyFont="1" applyBorder="1" applyAlignment="1" applyProtection="1">
      <alignment horizontal="center"/>
    </xf>
    <xf numFmtId="0" fontId="151" fillId="0" borderId="87" xfId="0" applyNumberFormat="1" applyFont="1" applyFill="1" applyBorder="1" applyAlignment="1" applyProtection="1">
      <alignment horizontal="center" vertical="center"/>
    </xf>
    <xf numFmtId="0" fontId="17" fillId="0" borderId="130" xfId="0" applyNumberFormat="1" applyFont="1" applyFill="1" applyBorder="1" applyAlignment="1" applyProtection="1">
      <alignment horizontal="left" vertical="center"/>
    </xf>
    <xf numFmtId="0" fontId="17" fillId="0" borderId="131" xfId="0" applyNumberFormat="1" applyFont="1" applyFill="1" applyBorder="1" applyAlignment="1" applyProtection="1">
      <alignment horizontal="left" vertical="center"/>
    </xf>
    <xf numFmtId="0" fontId="17" fillId="0" borderId="129" xfId="0" applyFont="1" applyBorder="1" applyAlignment="1" applyProtection="1">
      <alignment horizontal="center" vertical="center"/>
    </xf>
    <xf numFmtId="0" fontId="17" fillId="0" borderId="130" xfId="0" applyFont="1" applyBorder="1" applyAlignment="1" applyProtection="1">
      <alignment horizontal="center" vertical="center"/>
    </xf>
    <xf numFmtId="0" fontId="129" fillId="0" borderId="10" xfId="0" applyFont="1" applyBorder="1" applyAlignment="1" applyProtection="1">
      <alignment horizontal="center" vertical="center" wrapText="1"/>
    </xf>
    <xf numFmtId="0" fontId="129" fillId="0" borderId="11" xfId="0" applyFont="1" applyBorder="1" applyAlignment="1" applyProtection="1">
      <alignment horizontal="center" vertical="center"/>
    </xf>
    <xf numFmtId="0" fontId="129" fillId="0" borderId="12" xfId="0" applyFont="1" applyBorder="1" applyAlignment="1" applyProtection="1">
      <alignment horizontal="center" vertical="center"/>
    </xf>
    <xf numFmtId="0" fontId="129" fillId="0" borderId="0" xfId="0" applyFont="1" applyBorder="1" applyAlignment="1" applyProtection="1">
      <alignment horizontal="center" vertical="center"/>
    </xf>
    <xf numFmtId="0" fontId="18" fillId="0" borderId="87" xfId="0" applyFont="1" applyBorder="1" applyAlignment="1" applyProtection="1">
      <alignment horizontal="center" wrapText="1" shrinkToFit="1"/>
    </xf>
    <xf numFmtId="0" fontId="131" fillId="0" borderId="87" xfId="0" applyFont="1" applyBorder="1" applyAlignment="1" applyProtection="1">
      <alignment horizontal="center" vertical="center" shrinkToFit="1"/>
    </xf>
    <xf numFmtId="0" fontId="154" fillId="0" borderId="106" xfId="0" quotePrefix="1" applyNumberFormat="1" applyFont="1" applyFill="1" applyBorder="1" applyAlignment="1" applyProtection="1">
      <alignment horizontal="center" vertical="center" shrinkToFit="1"/>
    </xf>
    <xf numFmtId="0" fontId="154" fillId="0" borderId="11" xfId="0" applyNumberFormat="1" applyFont="1" applyFill="1" applyBorder="1" applyAlignment="1" applyProtection="1">
      <alignment horizontal="center" vertical="center" shrinkToFit="1"/>
    </xf>
    <xf numFmtId="0" fontId="154" fillId="0" borderId="105" xfId="0" applyNumberFormat="1" applyFont="1" applyFill="1" applyBorder="1" applyAlignment="1" applyProtection="1">
      <alignment horizontal="center" vertical="center" shrinkToFit="1"/>
    </xf>
    <xf numFmtId="0" fontId="154" fillId="0" borderId="35" xfId="0" applyNumberFormat="1" applyFont="1" applyFill="1" applyBorder="1" applyAlignment="1" applyProtection="1">
      <alignment horizontal="center" vertical="center" shrinkToFit="1"/>
    </xf>
    <xf numFmtId="0" fontId="154" fillId="0" borderId="0" xfId="0" applyNumberFormat="1" applyFont="1" applyFill="1" applyBorder="1" applyAlignment="1" applyProtection="1">
      <alignment horizontal="center" vertical="center" shrinkToFit="1"/>
    </xf>
    <xf numFmtId="0" fontId="154" fillId="0" borderId="18" xfId="0" applyNumberFormat="1" applyFont="1" applyFill="1" applyBorder="1" applyAlignment="1" applyProtection="1">
      <alignment horizontal="center" vertical="center" shrinkToFit="1"/>
    </xf>
    <xf numFmtId="0" fontId="154" fillId="0" borderId="103" xfId="0" applyNumberFormat="1" applyFont="1" applyFill="1" applyBorder="1" applyAlignment="1" applyProtection="1">
      <alignment horizontal="center" vertical="center" shrinkToFit="1"/>
    </xf>
    <xf numFmtId="0" fontId="154" fillId="0" borderId="85" xfId="0" applyNumberFormat="1" applyFont="1" applyFill="1" applyBorder="1" applyAlignment="1" applyProtection="1">
      <alignment horizontal="center" vertical="center" shrinkToFit="1"/>
    </xf>
    <xf numFmtId="0" fontId="154" fillId="0" borderId="102" xfId="0" applyNumberFormat="1" applyFont="1" applyFill="1" applyBorder="1" applyAlignment="1" applyProtection="1">
      <alignment horizontal="center" vertical="center" shrinkToFit="1"/>
    </xf>
    <xf numFmtId="178" fontId="154" fillId="0" borderId="106" xfId="0" applyNumberFormat="1" applyFont="1" applyFill="1" applyBorder="1" applyAlignment="1" applyProtection="1">
      <alignment horizontal="center" vertical="center" shrinkToFit="1"/>
    </xf>
    <xf numFmtId="178" fontId="154" fillId="0" borderId="11" xfId="0" applyNumberFormat="1" applyFont="1" applyFill="1" applyBorder="1" applyAlignment="1" applyProtection="1">
      <alignment horizontal="center" vertical="center" shrinkToFit="1"/>
    </xf>
    <xf numFmtId="178" fontId="154" fillId="0" borderId="137" xfId="0" applyNumberFormat="1" applyFont="1" applyFill="1" applyBorder="1" applyAlignment="1" applyProtection="1">
      <alignment horizontal="center" vertical="center" shrinkToFit="1"/>
    </xf>
    <xf numFmtId="178" fontId="154" fillId="0" borderId="35" xfId="0" applyNumberFormat="1" applyFont="1" applyFill="1" applyBorder="1" applyAlignment="1" applyProtection="1">
      <alignment horizontal="center" vertical="center" shrinkToFit="1"/>
    </xf>
    <xf numFmtId="178" fontId="154" fillId="0" borderId="0" xfId="0" applyNumberFormat="1" applyFont="1" applyFill="1" applyBorder="1" applyAlignment="1" applyProtection="1">
      <alignment horizontal="center" vertical="center" shrinkToFit="1"/>
    </xf>
    <xf numFmtId="178" fontId="154" fillId="0" borderId="100" xfId="0" applyNumberFormat="1" applyFont="1" applyFill="1" applyBorder="1" applyAlignment="1" applyProtection="1">
      <alignment horizontal="center" vertical="center" shrinkToFit="1"/>
    </xf>
    <xf numFmtId="178" fontId="154" fillId="0" borderId="103" xfId="0" applyNumberFormat="1" applyFont="1" applyFill="1" applyBorder="1" applyAlignment="1" applyProtection="1">
      <alignment horizontal="center" vertical="center" shrinkToFit="1"/>
    </xf>
    <xf numFmtId="178" fontId="154" fillId="0" borderId="85" xfId="0" applyNumberFormat="1" applyFont="1" applyFill="1" applyBorder="1" applyAlignment="1" applyProtection="1">
      <alignment horizontal="center" vertical="center" shrinkToFit="1"/>
    </xf>
    <xf numFmtId="178" fontId="154" fillId="0" borderId="104" xfId="0" applyNumberFormat="1" applyFont="1" applyFill="1" applyBorder="1" applyAlignment="1" applyProtection="1">
      <alignment horizontal="center" vertical="center" shrinkToFit="1"/>
    </xf>
    <xf numFmtId="0" fontId="134" fillId="0" borderId="101" xfId="0" applyFont="1" applyBorder="1" applyProtection="1">
      <alignment vertical="center"/>
    </xf>
    <xf numFmtId="0" fontId="134" fillId="0" borderId="85" xfId="0" applyFont="1" applyBorder="1" applyProtection="1">
      <alignment vertical="center"/>
    </xf>
    <xf numFmtId="0" fontId="17" fillId="0" borderId="10" xfId="0" applyFont="1" applyBorder="1" applyAlignment="1" applyProtection="1">
      <alignment horizontal="center" vertical="center" wrapText="1"/>
    </xf>
    <xf numFmtId="0" fontId="17" fillId="0" borderId="12" xfId="0" applyFont="1" applyBorder="1" applyAlignment="1" applyProtection="1">
      <alignment horizontal="center" vertical="center"/>
    </xf>
    <xf numFmtId="0" fontId="17" fillId="0" borderId="0" xfId="0" applyFont="1" applyBorder="1" applyAlignment="1" applyProtection="1">
      <alignment horizontal="center" vertical="center"/>
    </xf>
    <xf numFmtId="0" fontId="134" fillId="0" borderId="134" xfId="0" applyFont="1" applyBorder="1" applyProtection="1">
      <alignment vertical="center"/>
    </xf>
    <xf numFmtId="0" fontId="134" fillId="0" borderId="135" xfId="0" applyFont="1" applyBorder="1" applyProtection="1">
      <alignment vertical="center"/>
    </xf>
    <xf numFmtId="0" fontId="134" fillId="0" borderId="136" xfId="0" applyFont="1" applyBorder="1" applyProtection="1">
      <alignment vertical="center"/>
    </xf>
    <xf numFmtId="0" fontId="151" fillId="0" borderId="130" xfId="0" applyFont="1" applyFill="1" applyBorder="1" applyAlignment="1" applyProtection="1">
      <alignment horizontal="center" vertical="center"/>
    </xf>
    <xf numFmtId="0" fontId="141" fillId="0" borderId="130" xfId="0" applyFont="1" applyBorder="1" applyAlignment="1">
      <alignment vertical="center"/>
    </xf>
    <xf numFmtId="0" fontId="17" fillId="0" borderId="130" xfId="0" applyFont="1" applyFill="1" applyBorder="1" applyAlignment="1" applyProtection="1">
      <alignment horizontal="left" vertical="center"/>
    </xf>
    <xf numFmtId="0" fontId="17" fillId="0" borderId="131" xfId="0" applyFont="1" applyFill="1" applyBorder="1" applyAlignment="1" applyProtection="1">
      <alignment horizontal="left" vertical="center"/>
    </xf>
    <xf numFmtId="0" fontId="17" fillId="0" borderId="128" xfId="0" applyFont="1" applyBorder="1" applyAlignment="1" applyProtection="1">
      <alignment horizontal="center" vertical="center"/>
    </xf>
    <xf numFmtId="0" fontId="17" fillId="0" borderId="132" xfId="0" applyFont="1" applyBorder="1" applyAlignment="1" applyProtection="1">
      <alignment horizontal="center" vertical="center"/>
    </xf>
    <xf numFmtId="0" fontId="17" fillId="0" borderId="10" xfId="0" applyFont="1" applyBorder="1" applyAlignment="1" applyProtection="1">
      <alignment vertical="center"/>
    </xf>
    <xf numFmtId="0" fontId="17" fillId="0" borderId="11" xfId="0" applyFont="1" applyBorder="1" applyAlignment="1" applyProtection="1">
      <alignment vertical="center"/>
    </xf>
    <xf numFmtId="0" fontId="17" fillId="0" borderId="105" xfId="0" applyFont="1" applyBorder="1" applyAlignment="1" applyProtection="1">
      <alignment vertical="center"/>
    </xf>
    <xf numFmtId="192" fontId="11" fillId="0" borderId="106" xfId="0" applyNumberFormat="1" applyFont="1" applyFill="1" applyBorder="1" applyAlignment="1" applyProtection="1">
      <alignment horizontal="center" vertical="center" shrinkToFit="1"/>
    </xf>
    <xf numFmtId="192" fontId="11" fillId="0" borderId="11" xfId="0" applyNumberFormat="1" applyFont="1" applyFill="1" applyBorder="1" applyAlignment="1" applyProtection="1">
      <alignment horizontal="center" vertical="center" shrinkToFit="1"/>
    </xf>
    <xf numFmtId="192" fontId="11" fillId="0" borderId="103" xfId="0" applyNumberFormat="1" applyFont="1" applyFill="1" applyBorder="1" applyAlignment="1" applyProtection="1">
      <alignment horizontal="center" vertical="center" shrinkToFit="1"/>
    </xf>
    <xf numFmtId="192" fontId="11" fillId="0" borderId="85" xfId="0" applyNumberFormat="1" applyFont="1" applyFill="1" applyBorder="1" applyAlignment="1" applyProtection="1">
      <alignment horizontal="center" vertical="center" shrinkToFit="1"/>
    </xf>
    <xf numFmtId="38" fontId="152" fillId="26" borderId="35" xfId="66" applyFont="1" applyFill="1" applyBorder="1" applyAlignment="1" applyProtection="1">
      <alignment horizontal="center" vertical="center" shrinkToFit="1"/>
      <protection locked="0"/>
    </xf>
    <xf numFmtId="38" fontId="152" fillId="26" borderId="0" xfId="66" applyFont="1" applyFill="1" applyBorder="1" applyAlignment="1" applyProtection="1">
      <alignment horizontal="center" vertical="center" shrinkToFit="1"/>
      <protection locked="0"/>
    </xf>
    <xf numFmtId="38" fontId="152" fillId="26" borderId="18" xfId="66" applyFont="1" applyFill="1" applyBorder="1" applyAlignment="1" applyProtection="1">
      <alignment horizontal="center" vertical="center" shrinkToFit="1"/>
      <protection locked="0"/>
    </xf>
    <xf numFmtId="38" fontId="152" fillId="0" borderId="103" xfId="66" applyFont="1" applyBorder="1" applyAlignment="1" applyProtection="1">
      <alignment horizontal="center" vertical="center" shrinkToFit="1"/>
      <protection locked="0"/>
    </xf>
    <xf numFmtId="38" fontId="152" fillId="0" borderId="85" xfId="66" applyFont="1" applyBorder="1" applyAlignment="1" applyProtection="1">
      <alignment horizontal="center" vertical="center" shrinkToFit="1"/>
      <protection locked="0"/>
    </xf>
    <xf numFmtId="38" fontId="152" fillId="0" borderId="102" xfId="66" applyFont="1" applyBorder="1" applyAlignment="1" applyProtection="1">
      <alignment horizontal="center" vertical="center" shrinkToFit="1"/>
      <protection locked="0"/>
    </xf>
    <xf numFmtId="178" fontId="152" fillId="0" borderId="106" xfId="0" applyNumberFormat="1" applyFont="1" applyFill="1" applyBorder="1" applyAlignment="1" applyProtection="1">
      <alignment horizontal="center" vertical="center" shrinkToFit="1"/>
    </xf>
    <xf numFmtId="0" fontId="119" fillId="0" borderId="11" xfId="0" applyFont="1" applyBorder="1" applyAlignment="1" applyProtection="1">
      <alignment vertical="center" shrinkToFit="1"/>
    </xf>
    <xf numFmtId="0" fontId="119" fillId="0" borderId="137" xfId="0" applyFont="1" applyBorder="1" applyAlignment="1" applyProtection="1">
      <alignment vertical="center" shrinkToFit="1"/>
    </xf>
    <xf numFmtId="0" fontId="119" fillId="0" borderId="103" xfId="0" applyFont="1" applyBorder="1" applyAlignment="1" applyProtection="1">
      <alignment vertical="center" shrinkToFit="1"/>
    </xf>
    <xf numFmtId="0" fontId="119" fillId="0" borderId="85" xfId="0" applyFont="1" applyBorder="1" applyAlignment="1" applyProtection="1">
      <alignment vertical="center" shrinkToFit="1"/>
    </xf>
    <xf numFmtId="0" fontId="119" fillId="0" borderId="104" xfId="0" applyFont="1" applyBorder="1" applyAlignment="1" applyProtection="1">
      <alignment vertical="center" shrinkToFit="1"/>
    </xf>
    <xf numFmtId="0" fontId="0" fillId="33" borderId="85" xfId="0" applyFill="1" applyBorder="1" applyAlignment="1" applyProtection="1">
      <alignment vertical="center" wrapText="1" shrinkToFit="1"/>
      <protection locked="0"/>
    </xf>
    <xf numFmtId="0" fontId="17" fillId="26" borderId="85" xfId="0" applyFont="1" applyFill="1" applyBorder="1" applyAlignment="1" applyProtection="1">
      <alignment horizontal="center" vertical="center" shrinkToFit="1"/>
      <protection locked="0"/>
    </xf>
    <xf numFmtId="0" fontId="116" fillId="0" borderId="85" xfId="0" applyFont="1" applyBorder="1" applyAlignment="1" applyProtection="1">
      <alignment vertical="center" shrinkToFit="1"/>
      <protection locked="0"/>
    </xf>
    <xf numFmtId="49" fontId="121" fillId="26" borderId="14" xfId="0" applyNumberFormat="1" applyFont="1" applyFill="1" applyBorder="1" applyAlignment="1" applyProtection="1">
      <alignment vertical="center" wrapText="1" shrinkToFit="1"/>
      <protection locked="0"/>
    </xf>
    <xf numFmtId="49" fontId="121" fillId="26" borderId="19" xfId="0" applyNumberFormat="1" applyFont="1" applyFill="1" applyBorder="1" applyAlignment="1" applyProtection="1">
      <alignment vertical="center" wrapText="1" shrinkToFit="1"/>
      <protection locked="0"/>
    </xf>
    <xf numFmtId="49" fontId="121" fillId="26" borderId="13" xfId="0" applyNumberFormat="1" applyFont="1" applyFill="1" applyBorder="1" applyAlignment="1" applyProtection="1">
      <alignment vertical="center" wrapText="1" shrinkToFit="1"/>
      <protection locked="0"/>
    </xf>
    <xf numFmtId="49" fontId="121" fillId="26" borderId="96" xfId="0" applyNumberFormat="1" applyFont="1" applyFill="1" applyBorder="1" applyAlignment="1" applyProtection="1">
      <alignment vertical="center" wrapText="1" shrinkToFit="1"/>
      <protection locked="0"/>
    </xf>
    <xf numFmtId="49" fontId="121" fillId="26" borderId="60" xfId="0" applyNumberFormat="1" applyFont="1" applyFill="1" applyBorder="1" applyAlignment="1" applyProtection="1">
      <alignment vertical="center" wrapText="1" shrinkToFit="1"/>
      <protection locked="0"/>
    </xf>
    <xf numFmtId="49" fontId="121" fillId="26" borderId="62" xfId="0" applyNumberFormat="1" applyFont="1" applyFill="1" applyBorder="1" applyAlignment="1" applyProtection="1">
      <alignment vertical="center" wrapText="1" shrinkToFit="1"/>
      <protection locked="0"/>
    </xf>
    <xf numFmtId="49" fontId="121" fillId="26" borderId="61" xfId="0" applyNumberFormat="1" applyFont="1" applyFill="1" applyBorder="1" applyAlignment="1" applyProtection="1">
      <alignment vertical="center" wrapText="1" shrinkToFit="1"/>
      <protection locked="0"/>
    </xf>
    <xf numFmtId="49" fontId="121" fillId="26" borderId="108" xfId="0" applyNumberFormat="1" applyFont="1" applyFill="1" applyBorder="1" applyAlignment="1" applyProtection="1">
      <alignment vertical="center" wrapText="1" shrinkToFit="1"/>
      <protection locked="0"/>
    </xf>
    <xf numFmtId="0" fontId="121" fillId="26" borderId="14" xfId="0" applyNumberFormat="1" applyFont="1" applyFill="1" applyBorder="1" applyAlignment="1" applyProtection="1">
      <alignment vertical="center" wrapText="1" shrinkToFit="1"/>
      <protection locked="0"/>
    </xf>
    <xf numFmtId="0" fontId="121" fillId="26" borderId="19" xfId="0" applyNumberFormat="1" applyFont="1" applyFill="1" applyBorder="1" applyAlignment="1" applyProtection="1">
      <alignment vertical="center" wrapText="1" shrinkToFit="1"/>
      <protection locked="0"/>
    </xf>
    <xf numFmtId="0" fontId="121" fillId="26" borderId="13" xfId="0" applyNumberFormat="1" applyFont="1" applyFill="1" applyBorder="1" applyAlignment="1" applyProtection="1">
      <alignment vertical="center" wrapText="1" shrinkToFit="1"/>
      <protection locked="0"/>
    </xf>
    <xf numFmtId="0" fontId="121" fillId="26" borderId="14" xfId="0" applyNumberFormat="1" applyFont="1" applyFill="1" applyBorder="1" applyAlignment="1" applyProtection="1">
      <alignment horizontal="right" vertical="center" wrapText="1" shrinkToFit="1"/>
      <protection locked="0"/>
    </xf>
    <xf numFmtId="0" fontId="121" fillId="26" borderId="19" xfId="0" applyNumberFormat="1" applyFont="1" applyFill="1" applyBorder="1" applyAlignment="1" applyProtection="1">
      <alignment horizontal="right" vertical="center" wrapText="1" shrinkToFit="1"/>
      <protection locked="0"/>
    </xf>
    <xf numFmtId="0" fontId="121" fillId="26" borderId="13" xfId="0" applyNumberFormat="1" applyFont="1" applyFill="1" applyBorder="1" applyAlignment="1" applyProtection="1">
      <alignment horizontal="right" vertical="center" wrapText="1" shrinkToFit="1"/>
      <protection locked="0"/>
    </xf>
    <xf numFmtId="0" fontId="17" fillId="0" borderId="133" xfId="0" applyFont="1" applyBorder="1" applyAlignment="1" applyProtection="1">
      <alignment horizontal="center" vertical="center" textRotation="255" wrapText="1"/>
    </xf>
    <xf numFmtId="0" fontId="17" fillId="0" borderId="37" xfId="0" applyFont="1" applyBorder="1" applyAlignment="1" applyProtection="1">
      <alignment horizontal="center" vertical="center" textRotation="255" wrapText="1"/>
    </xf>
    <xf numFmtId="0" fontId="17" fillId="0" borderId="82" xfId="0" applyFont="1" applyBorder="1" applyAlignment="1" applyProtection="1">
      <alignment horizontal="center" vertical="center" textRotation="255" wrapText="1"/>
    </xf>
    <xf numFmtId="0" fontId="17" fillId="0" borderId="32" xfId="0" applyFont="1" applyBorder="1" applyAlignment="1" applyProtection="1">
      <alignment horizontal="center" vertical="center" textRotation="255" wrapText="1"/>
    </xf>
    <xf numFmtId="0" fontId="17" fillId="0" borderId="53" xfId="0" applyFont="1" applyBorder="1" applyAlignment="1" applyProtection="1">
      <alignment horizontal="center" vertical="center" textRotation="255" wrapText="1"/>
    </xf>
    <xf numFmtId="0" fontId="17" fillId="0" borderId="17" xfId="0" applyFont="1" applyBorder="1" applyAlignment="1" applyProtection="1">
      <alignment horizontal="center" vertical="center" textRotation="255" wrapText="1"/>
    </xf>
    <xf numFmtId="0" fontId="17" fillId="0" borderId="59" xfId="0" applyFont="1" applyBorder="1" applyAlignment="1" applyProtection="1">
      <alignment horizontal="center" vertical="center" textRotation="255" wrapText="1"/>
    </xf>
    <xf numFmtId="0" fontId="17" fillId="0" borderId="76" xfId="0" applyFont="1" applyBorder="1" applyAlignment="1" applyProtection="1">
      <alignment horizontal="center" vertical="center" textRotation="255" wrapText="1"/>
    </xf>
    <xf numFmtId="0" fontId="121" fillId="26" borderId="38" xfId="0" applyNumberFormat="1" applyFont="1" applyFill="1" applyBorder="1" applyAlignment="1" applyProtection="1">
      <alignment vertical="center" wrapText="1" shrinkToFit="1"/>
      <protection locked="0"/>
    </xf>
    <xf numFmtId="0" fontId="121" fillId="26" borderId="87" xfId="0" applyNumberFormat="1" applyFont="1" applyFill="1" applyBorder="1" applyAlignment="1" applyProtection="1">
      <alignment vertical="center" wrapText="1" shrinkToFit="1"/>
      <protection locked="0"/>
    </xf>
    <xf numFmtId="0" fontId="121" fillId="26" borderId="88" xfId="0" applyNumberFormat="1" applyFont="1" applyFill="1" applyBorder="1" applyAlignment="1" applyProtection="1">
      <alignment vertical="center" wrapText="1" shrinkToFit="1"/>
      <protection locked="0"/>
    </xf>
    <xf numFmtId="0" fontId="121" fillId="26" borderId="38" xfId="0" applyNumberFormat="1" applyFont="1" applyFill="1" applyBorder="1" applyAlignment="1" applyProtection="1">
      <alignment horizontal="right" vertical="center" wrapText="1" shrinkToFit="1"/>
      <protection locked="0"/>
    </xf>
    <xf numFmtId="0" fontId="121" fillId="26" borderId="87" xfId="0" applyNumberFormat="1" applyFont="1" applyFill="1" applyBorder="1" applyAlignment="1" applyProtection="1">
      <alignment horizontal="right" vertical="center" wrapText="1" shrinkToFit="1"/>
      <protection locked="0"/>
    </xf>
    <xf numFmtId="0" fontId="121" fillId="26" borderId="88" xfId="0" applyNumberFormat="1" applyFont="1" applyFill="1" applyBorder="1" applyAlignment="1" applyProtection="1">
      <alignment horizontal="right" vertical="center" wrapText="1" shrinkToFit="1"/>
      <protection locked="0"/>
    </xf>
    <xf numFmtId="49" fontId="121" fillId="26" borderId="38" xfId="0" applyNumberFormat="1" applyFont="1" applyFill="1" applyBorder="1" applyAlignment="1" applyProtection="1">
      <alignment vertical="center" wrapText="1" shrinkToFit="1"/>
      <protection locked="0"/>
    </xf>
    <xf numFmtId="49" fontId="121" fillId="26" borderId="87" xfId="0" applyNumberFormat="1" applyFont="1" applyFill="1" applyBorder="1" applyAlignment="1" applyProtection="1">
      <alignment vertical="center" wrapText="1" shrinkToFit="1"/>
      <protection locked="0"/>
    </xf>
    <xf numFmtId="49" fontId="121" fillId="26" borderId="107" xfId="0" applyNumberFormat="1" applyFont="1" applyFill="1" applyBorder="1" applyAlignment="1" applyProtection="1">
      <alignment vertical="center" wrapText="1" shrinkToFit="1"/>
      <protection locked="0"/>
    </xf>
    <xf numFmtId="0" fontId="121" fillId="26" borderId="14" xfId="0" applyNumberFormat="1" applyFont="1" applyFill="1" applyBorder="1" applyAlignment="1" applyProtection="1">
      <alignment horizontal="left" vertical="center" wrapText="1" shrinkToFit="1"/>
      <protection locked="0"/>
    </xf>
    <xf numFmtId="0" fontId="121" fillId="26" borderId="19" xfId="0" applyNumberFormat="1" applyFont="1" applyFill="1" applyBorder="1" applyAlignment="1" applyProtection="1">
      <alignment horizontal="left" vertical="center" wrapText="1" shrinkToFit="1"/>
      <protection locked="0"/>
    </xf>
    <xf numFmtId="0" fontId="121" fillId="26" borderId="13" xfId="0" applyNumberFormat="1" applyFont="1" applyFill="1" applyBorder="1" applyAlignment="1" applyProtection="1">
      <alignment horizontal="left" vertical="center" wrapText="1" shrinkToFit="1"/>
      <protection locked="0"/>
    </xf>
    <xf numFmtId="49" fontId="121" fillId="26" borderId="17" xfId="0" applyNumberFormat="1" applyFont="1" applyFill="1" applyBorder="1" applyAlignment="1" applyProtection="1">
      <alignment vertical="center" wrapText="1" shrinkToFit="1"/>
      <protection locked="0"/>
    </xf>
    <xf numFmtId="49" fontId="121" fillId="26" borderId="75" xfId="0" applyNumberFormat="1" applyFont="1" applyFill="1" applyBorder="1" applyAlignment="1" applyProtection="1">
      <alignment vertical="center" wrapText="1" shrinkToFit="1"/>
      <protection locked="0"/>
    </xf>
    <xf numFmtId="0" fontId="121" fillId="26" borderId="16" xfId="0" applyNumberFormat="1" applyFont="1" applyFill="1" applyBorder="1" applyAlignment="1" applyProtection="1">
      <alignment vertical="center" wrapText="1" shrinkToFit="1"/>
      <protection locked="0"/>
    </xf>
    <xf numFmtId="0" fontId="121" fillId="26" borderId="34" xfId="0" applyNumberFormat="1" applyFont="1" applyFill="1" applyBorder="1" applyAlignment="1" applyProtection="1">
      <alignment vertical="center" wrapText="1" shrinkToFit="1"/>
      <protection locked="0"/>
    </xf>
    <xf numFmtId="0" fontId="121" fillId="26" borderId="23" xfId="0" applyNumberFormat="1" applyFont="1" applyFill="1" applyBorder="1" applyAlignment="1" applyProtection="1">
      <alignment vertical="center" wrapText="1" shrinkToFit="1"/>
      <protection locked="0"/>
    </xf>
    <xf numFmtId="0" fontId="121" fillId="26" borderId="16" xfId="0" applyNumberFormat="1" applyFont="1" applyFill="1" applyBorder="1" applyAlignment="1" applyProtection="1">
      <alignment horizontal="right" vertical="center" wrapText="1" shrinkToFit="1"/>
      <protection locked="0"/>
    </xf>
    <xf numFmtId="0" fontId="121" fillId="26" borderId="34" xfId="0" applyNumberFormat="1" applyFont="1" applyFill="1" applyBorder="1" applyAlignment="1" applyProtection="1">
      <alignment horizontal="right" vertical="center" wrapText="1" shrinkToFit="1"/>
      <protection locked="0"/>
    </xf>
    <xf numFmtId="0" fontId="121" fillId="26" borderId="23" xfId="0" applyNumberFormat="1" applyFont="1" applyFill="1" applyBorder="1" applyAlignment="1" applyProtection="1">
      <alignment horizontal="right" vertical="center" wrapText="1" shrinkToFit="1"/>
      <protection locked="0"/>
    </xf>
    <xf numFmtId="0" fontId="121" fillId="26" borderId="60" xfId="0" applyNumberFormat="1" applyFont="1" applyFill="1" applyBorder="1" applyAlignment="1" applyProtection="1">
      <alignment vertical="center" wrapText="1" shrinkToFit="1"/>
      <protection locked="0"/>
    </xf>
    <xf numFmtId="0" fontId="121" fillId="26" borderId="62" xfId="0" applyNumberFormat="1" applyFont="1" applyFill="1" applyBorder="1" applyAlignment="1" applyProtection="1">
      <alignment vertical="center" wrapText="1" shrinkToFit="1"/>
      <protection locked="0"/>
    </xf>
    <xf numFmtId="0" fontId="121" fillId="26" borderId="61" xfId="0" applyNumberFormat="1" applyFont="1" applyFill="1" applyBorder="1" applyAlignment="1" applyProtection="1">
      <alignment vertical="center" wrapText="1" shrinkToFit="1"/>
      <protection locked="0"/>
    </xf>
    <xf numFmtId="0" fontId="121" fillId="26" borderId="60" xfId="0" applyNumberFormat="1" applyFont="1" applyFill="1" applyBorder="1" applyAlignment="1" applyProtection="1">
      <alignment horizontal="right" vertical="center" wrapText="1" shrinkToFit="1"/>
      <protection locked="0"/>
    </xf>
    <xf numFmtId="0" fontId="121" fillId="26" borderId="62" xfId="0" applyNumberFormat="1" applyFont="1" applyFill="1" applyBorder="1" applyAlignment="1" applyProtection="1">
      <alignment horizontal="right" vertical="center" wrapText="1" shrinkToFit="1"/>
      <protection locked="0"/>
    </xf>
    <xf numFmtId="0" fontId="121" fillId="26" borderId="61" xfId="0" applyNumberFormat="1" applyFont="1" applyFill="1" applyBorder="1" applyAlignment="1" applyProtection="1">
      <alignment horizontal="right" vertical="center" wrapText="1" shrinkToFit="1"/>
      <protection locked="0"/>
    </xf>
    <xf numFmtId="49" fontId="121" fillId="26" borderId="37" xfId="0" applyNumberFormat="1" applyFont="1" applyFill="1" applyBorder="1" applyAlignment="1" applyProtection="1">
      <alignment vertical="center" wrapText="1" shrinkToFit="1"/>
      <protection locked="0"/>
    </xf>
    <xf numFmtId="49" fontId="121" fillId="26" borderId="74" xfId="0" applyNumberFormat="1" applyFont="1" applyFill="1" applyBorder="1" applyAlignment="1" applyProtection="1">
      <alignment vertical="center" wrapText="1" shrinkToFit="1"/>
      <protection locked="0"/>
    </xf>
    <xf numFmtId="0" fontId="134" fillId="0" borderId="127" xfId="0" applyFont="1" applyBorder="1" applyProtection="1">
      <alignment vertical="center"/>
    </xf>
    <xf numFmtId="0" fontId="134" fillId="0" borderId="128" xfId="0" applyFont="1" applyBorder="1" applyProtection="1">
      <alignment vertical="center"/>
    </xf>
    <xf numFmtId="0" fontId="17" fillId="0" borderId="131" xfId="0" applyFont="1" applyBorder="1" applyAlignment="1" applyProtection="1">
      <alignment horizontal="center" vertical="center"/>
    </xf>
    <xf numFmtId="0" fontId="17" fillId="0" borderId="128" xfId="0" applyFont="1" applyBorder="1" applyAlignment="1" applyProtection="1">
      <alignment horizontal="center" vertical="center" wrapText="1"/>
    </xf>
    <xf numFmtId="0" fontId="17" fillId="0" borderId="132" xfId="0" applyFont="1" applyBorder="1" applyAlignment="1" applyProtection="1">
      <alignment horizontal="center" vertical="center" wrapText="1"/>
    </xf>
    <xf numFmtId="0" fontId="134" fillId="0" borderId="0" xfId="0" applyFont="1" applyFill="1" applyBorder="1" applyAlignment="1" applyProtection="1">
      <alignment horizontal="center" vertical="top"/>
    </xf>
    <xf numFmtId="177" fontId="11" fillId="0" borderId="0" xfId="0" applyNumberFormat="1" applyFont="1" applyFill="1" applyBorder="1" applyAlignment="1" applyProtection="1">
      <alignment horizontal="center" vertical="top"/>
    </xf>
    <xf numFmtId="0" fontId="145" fillId="0" borderId="0" xfId="0" applyFont="1" applyBorder="1" applyAlignment="1" applyProtection="1">
      <alignment horizontal="center" vertical="top"/>
    </xf>
    <xf numFmtId="177" fontId="147" fillId="0" borderId="0" xfId="0" applyNumberFormat="1" applyFont="1" applyFill="1" applyBorder="1" applyAlignment="1" applyProtection="1">
      <alignment horizontal="center" vertical="top"/>
    </xf>
    <xf numFmtId="0" fontId="18" fillId="0" borderId="67" xfId="0" applyFont="1" applyBorder="1" applyAlignment="1" applyProtection="1">
      <alignment horizontal="center" vertical="center"/>
    </xf>
    <xf numFmtId="0" fontId="18" fillId="0" borderId="62" xfId="0" applyFont="1" applyBorder="1" applyAlignment="1" applyProtection="1">
      <alignment horizontal="center" vertical="center"/>
    </xf>
    <xf numFmtId="0" fontId="116" fillId="0" borderId="62" xfId="0" applyFont="1" applyBorder="1" applyAlignment="1" applyProtection="1">
      <alignment vertical="center"/>
    </xf>
    <xf numFmtId="0" fontId="116" fillId="0" borderId="61" xfId="0" applyFont="1" applyBorder="1" applyAlignment="1" applyProtection="1">
      <alignment vertical="center"/>
    </xf>
    <xf numFmtId="177" fontId="132" fillId="0" borderId="60" xfId="0" applyNumberFormat="1" applyFont="1" applyFill="1" applyBorder="1" applyAlignment="1" applyProtection="1">
      <alignment vertical="center" shrinkToFit="1"/>
    </xf>
    <xf numFmtId="177" fontId="132" fillId="0" borderId="62" xfId="0" applyNumberFormat="1" applyFont="1" applyFill="1" applyBorder="1" applyAlignment="1" applyProtection="1">
      <alignment vertical="center" shrinkToFit="1"/>
    </xf>
    <xf numFmtId="177" fontId="133" fillId="0" borderId="62" xfId="0" applyNumberFormat="1" applyFont="1" applyBorder="1" applyAlignment="1" applyProtection="1">
      <alignment vertical="center" shrinkToFit="1"/>
    </xf>
    <xf numFmtId="177" fontId="133" fillId="0" borderId="61" xfId="0" applyNumberFormat="1" applyFont="1" applyBorder="1" applyAlignment="1" applyProtection="1">
      <alignment vertical="center" shrinkToFit="1"/>
    </xf>
    <xf numFmtId="0" fontId="142" fillId="0" borderId="124" xfId="0" applyFont="1" applyBorder="1" applyAlignment="1" applyProtection="1">
      <alignment horizontal="center" vertical="center" shrinkToFit="1"/>
    </xf>
    <xf numFmtId="0" fontId="142" fillId="0" borderId="125" xfId="0" applyFont="1" applyBorder="1" applyAlignment="1" applyProtection="1">
      <alignment horizontal="center" vertical="center" shrinkToFit="1"/>
    </xf>
    <xf numFmtId="0" fontId="133" fillId="0" borderId="125" xfId="0" applyFont="1" applyBorder="1" applyAlignment="1" applyProtection="1">
      <alignment vertical="center" shrinkToFit="1"/>
    </xf>
    <xf numFmtId="0" fontId="133" fillId="0" borderId="126" xfId="0" applyFont="1" applyBorder="1" applyAlignment="1" applyProtection="1">
      <alignment vertical="center" shrinkToFit="1"/>
    </xf>
    <xf numFmtId="0" fontId="142" fillId="0" borderId="124" xfId="0" applyFont="1" applyBorder="1" applyAlignment="1" applyProtection="1">
      <alignment vertical="center" shrinkToFit="1"/>
    </xf>
    <xf numFmtId="0" fontId="142" fillId="0" borderId="125" xfId="0" applyFont="1" applyBorder="1" applyAlignment="1" applyProtection="1">
      <alignment vertical="center" shrinkToFit="1"/>
    </xf>
    <xf numFmtId="0" fontId="134" fillId="0" borderId="115" xfId="0" applyFont="1" applyFill="1" applyBorder="1" applyAlignment="1" applyProtection="1">
      <alignment vertical="center"/>
    </xf>
    <xf numFmtId="0" fontId="134" fillId="0" borderId="119" xfId="0" applyFont="1" applyFill="1" applyBorder="1" applyAlignment="1" applyProtection="1">
      <alignment vertical="center"/>
    </xf>
    <xf numFmtId="191" fontId="132" fillId="0" borderId="19" xfId="0" applyNumberFormat="1" applyFont="1" applyFill="1" applyBorder="1" applyAlignment="1" applyProtection="1">
      <alignment vertical="center"/>
    </xf>
    <xf numFmtId="0" fontId="0" fillId="0" borderId="19" xfId="0" applyBorder="1">
      <alignment vertical="center"/>
    </xf>
    <xf numFmtId="0" fontId="0" fillId="0" borderId="96" xfId="0" applyBorder="1">
      <alignment vertical="center"/>
    </xf>
    <xf numFmtId="0" fontId="18" fillId="0" borderId="123" xfId="0" applyFont="1" applyBorder="1" applyAlignment="1" applyProtection="1">
      <alignment horizontal="center" vertical="center"/>
    </xf>
    <xf numFmtId="0" fontId="18" fillId="0" borderId="19" xfId="0" applyFont="1" applyBorder="1" applyAlignment="1" applyProtection="1">
      <alignment horizontal="center" vertical="center"/>
    </xf>
    <xf numFmtId="0" fontId="116" fillId="0" borderId="19" xfId="0" applyFont="1" applyBorder="1" applyAlignment="1" applyProtection="1">
      <alignment vertical="center"/>
    </xf>
    <xf numFmtId="0" fontId="116" fillId="0" borderId="13" xfId="0" applyFont="1" applyBorder="1" applyAlignment="1" applyProtection="1">
      <alignment vertical="center"/>
    </xf>
    <xf numFmtId="189" fontId="132" fillId="0" borderId="14" xfId="66" quotePrefix="1" applyNumberFormat="1" applyFont="1" applyFill="1" applyBorder="1" applyAlignment="1" applyProtection="1">
      <alignment vertical="center" shrinkToFit="1"/>
    </xf>
    <xf numFmtId="189" fontId="133" fillId="0" borderId="19" xfId="0" applyNumberFormat="1" applyFont="1" applyBorder="1" applyAlignment="1" applyProtection="1">
      <alignment vertical="center" shrinkToFit="1"/>
    </xf>
    <xf numFmtId="189" fontId="133" fillId="0" borderId="13" xfId="0" applyNumberFormat="1" applyFont="1" applyBorder="1" applyAlignment="1" applyProtection="1">
      <alignment vertical="center" shrinkToFit="1"/>
    </xf>
    <xf numFmtId="38" fontId="142" fillId="0" borderId="97" xfId="66" applyFont="1" applyBorder="1" applyAlignment="1" applyProtection="1">
      <alignment horizontal="center" vertical="center" shrinkToFit="1"/>
    </xf>
    <xf numFmtId="38" fontId="142" fillId="0" borderId="98" xfId="66" applyFont="1" applyBorder="1" applyAlignment="1" applyProtection="1">
      <alignment horizontal="center" vertical="center" shrinkToFit="1"/>
    </xf>
    <xf numFmtId="0" fontId="133" fillId="0" borderId="98" xfId="0" applyFont="1" applyBorder="1" applyAlignment="1" applyProtection="1">
      <alignment vertical="center" shrinkToFit="1"/>
    </xf>
    <xf numFmtId="0" fontId="133" fillId="0" borderId="118" xfId="0" applyFont="1" applyBorder="1" applyAlignment="1" applyProtection="1">
      <alignment vertical="center" shrinkToFit="1"/>
    </xf>
    <xf numFmtId="0" fontId="142" fillId="0" borderId="97" xfId="0" applyFont="1" applyBorder="1" applyAlignment="1" applyProtection="1">
      <alignment vertical="center" shrinkToFit="1"/>
    </xf>
    <xf numFmtId="0" fontId="142" fillId="0" borderId="98" xfId="0" applyFont="1" applyBorder="1" applyAlignment="1" applyProtection="1">
      <alignment vertical="center" shrinkToFit="1"/>
    </xf>
    <xf numFmtId="0" fontId="134" fillId="0" borderId="113" xfId="0" applyFont="1" applyFill="1" applyBorder="1" applyAlignment="1" applyProtection="1">
      <alignment vertical="center"/>
    </xf>
    <xf numFmtId="0" fontId="134" fillId="0" borderId="114" xfId="0" applyFont="1" applyFill="1" applyBorder="1" applyAlignment="1" applyProtection="1">
      <alignment vertical="center"/>
    </xf>
    <xf numFmtId="189" fontId="132" fillId="0" borderId="19" xfId="66" quotePrefix="1" applyNumberFormat="1" applyFont="1" applyFill="1" applyBorder="1" applyAlignment="1" applyProtection="1">
      <alignment vertical="center" shrinkToFit="1"/>
    </xf>
    <xf numFmtId="191" fontId="143" fillId="0" borderId="14" xfId="0" applyNumberFormat="1" applyFont="1" applyFill="1" applyBorder="1" applyAlignment="1" applyProtection="1">
      <alignment horizontal="center" vertical="center"/>
    </xf>
    <xf numFmtId="0" fontId="143" fillId="0" borderId="13" xfId="0" applyFont="1" applyBorder="1">
      <alignment vertical="center"/>
    </xf>
    <xf numFmtId="0" fontId="18" fillId="0" borderId="86" xfId="0" applyFont="1" applyBorder="1" applyAlignment="1" applyProtection="1">
      <alignment horizontal="center" vertical="center"/>
    </xf>
    <xf numFmtId="0" fontId="18" fillId="0" borderId="87" xfId="0" applyFont="1" applyBorder="1" applyAlignment="1" applyProtection="1">
      <alignment horizontal="center" vertical="center"/>
    </xf>
    <xf numFmtId="0" fontId="116" fillId="0" borderId="87" xfId="0" applyFont="1" applyBorder="1" applyAlignment="1" applyProtection="1">
      <alignment vertical="center"/>
    </xf>
    <xf numFmtId="0" fontId="116" fillId="0" borderId="88" xfId="0" applyFont="1" applyBorder="1" applyAlignment="1" applyProtection="1">
      <alignment vertical="center"/>
    </xf>
    <xf numFmtId="189" fontId="132" fillId="0" borderId="38" xfId="66" quotePrefix="1" applyNumberFormat="1" applyFont="1" applyFill="1" applyBorder="1" applyAlignment="1" applyProtection="1">
      <alignment vertical="center" shrinkToFit="1"/>
    </xf>
    <xf numFmtId="189" fontId="132" fillId="0" borderId="87" xfId="66" quotePrefix="1" applyNumberFormat="1" applyFont="1" applyFill="1" applyBorder="1" applyAlignment="1" applyProtection="1">
      <alignment vertical="center" shrinkToFit="1"/>
    </xf>
    <xf numFmtId="189" fontId="133" fillId="0" borderId="87" xfId="0" applyNumberFormat="1" applyFont="1" applyBorder="1" applyAlignment="1" applyProtection="1">
      <alignment vertical="center" shrinkToFit="1"/>
    </xf>
    <xf numFmtId="189" fontId="133" fillId="0" borderId="88" xfId="0" applyNumberFormat="1" applyFont="1" applyBorder="1" applyAlignment="1" applyProtection="1">
      <alignment vertical="center" shrinkToFit="1"/>
    </xf>
    <xf numFmtId="38" fontId="142" fillId="0" borderId="120" xfId="66" applyFont="1" applyBorder="1" applyAlignment="1" applyProtection="1">
      <alignment horizontal="center" vertical="center" shrinkToFit="1"/>
    </xf>
    <xf numFmtId="38" fontId="142" fillId="0" borderId="121" xfId="66" applyFont="1" applyBorder="1" applyAlignment="1" applyProtection="1">
      <alignment horizontal="center" vertical="center" shrinkToFit="1"/>
    </xf>
    <xf numFmtId="0" fontId="133" fillId="0" borderId="121" xfId="0" applyFont="1" applyBorder="1" applyAlignment="1" applyProtection="1">
      <alignment vertical="center" shrinkToFit="1"/>
    </xf>
    <xf numFmtId="0" fontId="133" fillId="0" borderId="122" xfId="0" applyFont="1" applyBorder="1" applyAlignment="1" applyProtection="1">
      <alignment vertical="center" shrinkToFit="1"/>
    </xf>
    <xf numFmtId="0" fontId="134" fillId="0" borderId="111" xfId="0" applyFont="1" applyFill="1" applyBorder="1" applyAlignment="1" applyProtection="1">
      <alignment vertical="center"/>
    </xf>
    <xf numFmtId="191" fontId="132" fillId="0" borderId="38" xfId="0" applyNumberFormat="1" applyFont="1" applyFill="1" applyBorder="1" applyAlignment="1" applyProtection="1">
      <alignment vertical="center" shrinkToFit="1"/>
    </xf>
    <xf numFmtId="191" fontId="132" fillId="0" borderId="87" xfId="0" applyNumberFormat="1" applyFont="1" applyFill="1" applyBorder="1" applyAlignment="1" applyProtection="1">
      <alignment vertical="center" shrinkToFit="1"/>
    </xf>
    <xf numFmtId="191" fontId="132" fillId="0" borderId="107" xfId="0" applyNumberFormat="1" applyFont="1" applyFill="1" applyBorder="1" applyAlignment="1" applyProtection="1">
      <alignment vertical="center" shrinkToFit="1"/>
    </xf>
    <xf numFmtId="0" fontId="18" fillId="0" borderId="60" xfId="0" applyFont="1" applyBorder="1" applyAlignment="1" applyProtection="1">
      <alignment horizontal="center" vertical="center" wrapText="1"/>
    </xf>
    <xf numFmtId="0" fontId="18" fillId="0" borderId="62" xfId="0" applyFont="1" applyBorder="1" applyAlignment="1" applyProtection="1">
      <alignment horizontal="center" vertical="center" wrapText="1"/>
    </xf>
    <xf numFmtId="0" fontId="18" fillId="0" borderId="61" xfId="0" applyFont="1" applyBorder="1" applyAlignment="1" applyProtection="1">
      <alignment horizontal="center" vertical="center" wrapText="1"/>
    </xf>
    <xf numFmtId="49" fontId="121" fillId="0" borderId="60" xfId="0" applyNumberFormat="1" applyFont="1" applyFill="1" applyBorder="1" applyAlignment="1" applyProtection="1">
      <alignment horizontal="center" vertical="center" shrinkToFit="1"/>
    </xf>
    <xf numFmtId="49" fontId="121" fillId="0" borderId="62" xfId="0" applyNumberFormat="1" applyFont="1" applyFill="1" applyBorder="1" applyAlignment="1" applyProtection="1">
      <alignment horizontal="center" vertical="center" shrinkToFit="1"/>
    </xf>
    <xf numFmtId="49" fontId="121" fillId="0" borderId="61" xfId="0" applyNumberFormat="1" applyFont="1" applyFill="1" applyBorder="1" applyAlignment="1" applyProtection="1">
      <alignment horizontal="center" vertical="center" shrinkToFit="1"/>
    </xf>
    <xf numFmtId="189" fontId="132" fillId="0" borderId="60" xfId="66" quotePrefix="1" applyNumberFormat="1" applyFont="1" applyFill="1" applyBorder="1" applyAlignment="1" applyProtection="1">
      <alignment vertical="center" shrinkToFit="1"/>
    </xf>
    <xf numFmtId="189" fontId="132" fillId="0" borderId="62" xfId="66" quotePrefix="1" applyNumberFormat="1" applyFont="1" applyFill="1" applyBorder="1" applyAlignment="1" applyProtection="1">
      <alignment vertical="center" shrinkToFit="1"/>
    </xf>
    <xf numFmtId="189" fontId="133" fillId="0" borderId="62" xfId="0" applyNumberFormat="1" applyFont="1" applyBorder="1" applyAlignment="1" applyProtection="1">
      <alignment vertical="center" shrinkToFit="1"/>
    </xf>
    <xf numFmtId="189" fontId="133" fillId="0" borderId="61" xfId="0" applyNumberFormat="1" applyFont="1" applyBorder="1" applyAlignment="1" applyProtection="1">
      <alignment vertical="center" shrinkToFit="1"/>
    </xf>
    <xf numFmtId="0" fontId="18" fillId="0" borderId="14" xfId="0" applyFont="1" applyBorder="1" applyAlignment="1" applyProtection="1">
      <alignment horizontal="center" vertical="center"/>
    </xf>
    <xf numFmtId="0" fontId="18" fillId="0" borderId="13" xfId="0" applyFont="1" applyBorder="1" applyAlignment="1" applyProtection="1">
      <alignment horizontal="center" vertical="center"/>
    </xf>
    <xf numFmtId="0" fontId="121" fillId="0" borderId="14" xfId="0" applyFont="1" applyBorder="1" applyAlignment="1" applyProtection="1">
      <alignment horizontal="center" vertical="center"/>
    </xf>
    <xf numFmtId="0" fontId="121" fillId="0" borderId="19" xfId="0" applyFont="1" applyBorder="1" applyAlignment="1" applyProtection="1">
      <alignment horizontal="center" vertical="center"/>
    </xf>
    <xf numFmtId="0" fontId="121" fillId="0" borderId="13" xfId="0" applyFont="1" applyBorder="1" applyAlignment="1" applyProtection="1">
      <alignment horizontal="center" vertical="center"/>
    </xf>
    <xf numFmtId="191" fontId="132" fillId="26" borderId="14" xfId="66" applyNumberFormat="1" applyFont="1" applyFill="1" applyBorder="1" applyAlignment="1" applyProtection="1">
      <alignment vertical="center" shrinkToFit="1"/>
      <protection locked="0"/>
    </xf>
    <xf numFmtId="191" fontId="132" fillId="26" borderId="19" xfId="66" applyNumberFormat="1" applyFont="1" applyFill="1" applyBorder="1" applyAlignment="1" applyProtection="1">
      <alignment vertical="center" shrinkToFit="1"/>
      <protection locked="0"/>
    </xf>
    <xf numFmtId="191" fontId="133" fillId="26" borderId="19" xfId="0" applyNumberFormat="1" applyFont="1" applyFill="1" applyBorder="1" applyAlignment="1" applyProtection="1">
      <alignment vertical="center" shrinkToFit="1"/>
      <protection locked="0"/>
    </xf>
    <xf numFmtId="191" fontId="133" fillId="26" borderId="13" xfId="0" applyNumberFormat="1" applyFont="1" applyFill="1" applyBorder="1" applyAlignment="1" applyProtection="1">
      <alignment vertical="center" shrinkToFit="1"/>
      <protection locked="0"/>
    </xf>
    <xf numFmtId="187" fontId="138" fillId="0" borderId="97" xfId="66" quotePrefix="1" applyNumberFormat="1" applyFont="1" applyFill="1" applyBorder="1" applyAlignment="1" applyProtection="1">
      <alignment horizontal="center" vertical="center" shrinkToFit="1"/>
    </xf>
    <xf numFmtId="187" fontId="138" fillId="0" borderId="98" xfId="66" quotePrefix="1" applyNumberFormat="1" applyFont="1" applyFill="1" applyBorder="1" applyAlignment="1" applyProtection="1">
      <alignment horizontal="center" vertical="center" shrinkToFit="1"/>
    </xf>
    <xf numFmtId="187" fontId="137" fillId="0" borderId="14" xfId="66" applyNumberFormat="1" applyFont="1" applyFill="1" applyBorder="1" applyAlignment="1" applyProtection="1">
      <alignment vertical="center" shrinkToFit="1"/>
    </xf>
    <xf numFmtId="187" fontId="137" fillId="0" borderId="19" xfId="66" applyNumberFormat="1" applyFont="1" applyFill="1" applyBorder="1" applyAlignment="1" applyProtection="1">
      <alignment vertical="center" shrinkToFit="1"/>
    </xf>
    <xf numFmtId="0" fontId="133" fillId="0" borderId="19" xfId="0" applyFont="1" applyBorder="1" applyAlignment="1" applyProtection="1">
      <alignment vertical="center" shrinkToFit="1"/>
    </xf>
    <xf numFmtId="0" fontId="18" fillId="0" borderId="16" xfId="0" applyFont="1" applyBorder="1" applyAlignment="1" applyProtection="1">
      <alignment horizontal="center" vertical="center"/>
    </xf>
    <xf numFmtId="0" fontId="18" fillId="0" borderId="34" xfId="0" applyFont="1" applyBorder="1" applyAlignment="1" applyProtection="1">
      <alignment horizontal="center" vertical="center"/>
    </xf>
    <xf numFmtId="0" fontId="18" fillId="0" borderId="23" xfId="0" applyFont="1" applyBorder="1" applyAlignment="1" applyProtection="1">
      <alignment horizontal="center" vertical="center"/>
    </xf>
    <xf numFmtId="0" fontId="18" fillId="0" borderId="24" xfId="0" applyFont="1" applyBorder="1" applyAlignment="1" applyProtection="1">
      <alignment horizontal="center" vertical="center"/>
    </xf>
    <xf numFmtId="0" fontId="18" fillId="0" borderId="33" xfId="0" applyFont="1" applyBorder="1" applyAlignment="1" applyProtection="1">
      <alignment horizontal="center" vertical="center"/>
    </xf>
    <xf numFmtId="0" fontId="18" fillId="0" borderId="25" xfId="0" applyFont="1" applyBorder="1" applyAlignment="1" applyProtection="1">
      <alignment horizontal="center" vertical="center"/>
    </xf>
    <xf numFmtId="189" fontId="132" fillId="0" borderId="14" xfId="66" applyNumberFormat="1" applyFont="1" applyFill="1" applyBorder="1" applyAlignment="1" applyProtection="1">
      <alignment vertical="center" shrinkToFit="1"/>
    </xf>
    <xf numFmtId="189" fontId="132" fillId="0" borderId="19" xfId="66" applyNumberFormat="1" applyFont="1" applyFill="1" applyBorder="1" applyAlignment="1" applyProtection="1">
      <alignment vertical="center" shrinkToFit="1"/>
    </xf>
    <xf numFmtId="189" fontId="133" fillId="0" borderId="19" xfId="0" applyNumberFormat="1" applyFont="1" applyFill="1" applyBorder="1" applyAlignment="1" applyProtection="1">
      <alignment vertical="center" shrinkToFit="1"/>
    </xf>
    <xf numFmtId="189" fontId="133" fillId="0" borderId="13" xfId="0" applyNumberFormat="1" applyFont="1" applyFill="1" applyBorder="1" applyAlignment="1" applyProtection="1">
      <alignment vertical="center" shrinkToFit="1"/>
    </xf>
    <xf numFmtId="38" fontId="138" fillId="0" borderId="97" xfId="66" applyFont="1" applyFill="1" applyBorder="1" applyAlignment="1" applyProtection="1">
      <alignment horizontal="center" vertical="center" shrinkToFit="1"/>
    </xf>
    <xf numFmtId="38" fontId="138" fillId="0" borderId="98" xfId="66" applyFont="1" applyFill="1" applyBorder="1" applyAlignment="1" applyProtection="1">
      <alignment horizontal="center" vertical="center" shrinkToFit="1"/>
    </xf>
    <xf numFmtId="187" fontId="132" fillId="0" borderId="97" xfId="66" applyNumberFormat="1" applyFont="1" applyFill="1" applyBorder="1" applyAlignment="1" applyProtection="1">
      <alignment horizontal="center" vertical="center" shrinkToFit="1"/>
    </xf>
    <xf numFmtId="187" fontId="132" fillId="0" borderId="98" xfId="66" applyNumberFormat="1" applyFont="1" applyFill="1" applyBorder="1" applyAlignment="1" applyProtection="1">
      <alignment horizontal="center" vertical="center" shrinkToFit="1"/>
    </xf>
    <xf numFmtId="0" fontId="139" fillId="0" borderId="14" xfId="0" applyFont="1" applyBorder="1" applyAlignment="1" applyProtection="1">
      <alignment horizontal="center" vertical="center" wrapText="1" shrinkToFit="1"/>
    </xf>
    <xf numFmtId="0" fontId="140" fillId="0" borderId="19" xfId="0" applyFont="1" applyBorder="1" applyAlignment="1" applyProtection="1">
      <alignment horizontal="center" vertical="center" shrinkToFit="1"/>
    </xf>
    <xf numFmtId="0" fontId="140" fillId="0" borderId="13" xfId="0" applyFont="1" applyBorder="1" applyAlignment="1" applyProtection="1">
      <alignment horizontal="center" vertical="center" shrinkToFit="1"/>
    </xf>
    <xf numFmtId="0" fontId="133" fillId="0" borderId="19" xfId="0" applyFont="1" applyBorder="1" applyAlignment="1">
      <alignment vertical="center" shrinkToFit="1"/>
    </xf>
    <xf numFmtId="187" fontId="132" fillId="0" borderId="14" xfId="66" quotePrefix="1" applyNumberFormat="1" applyFont="1" applyFill="1" applyBorder="1" applyAlignment="1" applyProtection="1">
      <alignment vertical="center" shrinkToFit="1"/>
    </xf>
    <xf numFmtId="187" fontId="132" fillId="0" borderId="19" xfId="66" quotePrefix="1" applyNumberFormat="1" applyFont="1" applyFill="1" applyBorder="1" applyAlignment="1" applyProtection="1">
      <alignment vertical="center" shrinkToFit="1"/>
    </xf>
    <xf numFmtId="0" fontId="133" fillId="0" borderId="96" xfId="0" applyFont="1" applyBorder="1" applyAlignment="1" applyProtection="1">
      <alignment vertical="center" shrinkToFit="1"/>
    </xf>
    <xf numFmtId="0" fontId="18" fillId="0" borderId="95" xfId="0" applyFont="1" applyBorder="1" applyAlignment="1" applyProtection="1">
      <alignment horizontal="center" vertical="center" wrapText="1"/>
    </xf>
    <xf numFmtId="0" fontId="18" fillId="0" borderId="23" xfId="0" applyFont="1" applyBorder="1" applyAlignment="1" applyProtection="1">
      <alignment horizontal="center" vertical="center" wrapText="1"/>
    </xf>
    <xf numFmtId="0" fontId="18" fillId="0" borderId="12" xfId="0" applyFont="1" applyBorder="1" applyAlignment="1" applyProtection="1">
      <alignment horizontal="center" vertical="center" wrapText="1"/>
    </xf>
    <xf numFmtId="0" fontId="18" fillId="0" borderId="18" xfId="0" applyFont="1" applyBorder="1" applyAlignment="1" applyProtection="1">
      <alignment horizontal="center" vertical="center" wrapText="1"/>
    </xf>
    <xf numFmtId="0" fontId="18" fillId="0" borderId="101" xfId="0" applyFont="1" applyBorder="1" applyAlignment="1" applyProtection="1">
      <alignment horizontal="center" vertical="center" wrapText="1"/>
    </xf>
    <xf numFmtId="0" fontId="18" fillId="0" borderId="102" xfId="0" applyFont="1" applyBorder="1" applyAlignment="1" applyProtection="1">
      <alignment horizontal="center" vertical="center" wrapText="1"/>
    </xf>
    <xf numFmtId="0" fontId="18" fillId="0" borderId="16" xfId="0" applyFont="1" applyBorder="1" applyAlignment="1" applyProtection="1">
      <alignment horizontal="center" vertical="center" wrapText="1"/>
    </xf>
    <xf numFmtId="0" fontId="18" fillId="0" borderId="34" xfId="0" applyFont="1" applyBorder="1" applyAlignment="1" applyProtection="1">
      <alignment horizontal="center" vertical="center" wrapText="1"/>
    </xf>
    <xf numFmtId="0" fontId="18" fillId="0" borderId="35" xfId="0" applyFont="1" applyBorder="1" applyAlignment="1" applyProtection="1">
      <alignment horizontal="center" vertical="center" wrapText="1"/>
    </xf>
    <xf numFmtId="0" fontId="18" fillId="0" borderId="0" xfId="0" applyFont="1" applyBorder="1" applyAlignment="1" applyProtection="1">
      <alignment horizontal="center" vertical="center" wrapText="1"/>
    </xf>
    <xf numFmtId="0" fontId="18" fillId="0" borderId="24" xfId="0" applyFont="1" applyBorder="1" applyAlignment="1" applyProtection="1">
      <alignment horizontal="center" vertical="center" wrapText="1"/>
    </xf>
    <xf numFmtId="0" fontId="18" fillId="0" borderId="33" xfId="0" applyFont="1" applyBorder="1" applyAlignment="1" applyProtection="1">
      <alignment horizontal="center" vertical="center" wrapText="1"/>
    </xf>
    <xf numFmtId="0" fontId="18" fillId="0" borderId="25" xfId="0" applyFont="1" applyBorder="1" applyAlignment="1" applyProtection="1">
      <alignment horizontal="center" vertical="center" wrapText="1"/>
    </xf>
    <xf numFmtId="0" fontId="18" fillId="0" borderId="14" xfId="0" applyFont="1" applyBorder="1" applyAlignment="1" applyProtection="1">
      <alignment horizontal="center" vertical="center" wrapText="1"/>
    </xf>
    <xf numFmtId="0" fontId="18" fillId="0" borderId="19" xfId="0" applyFont="1" applyBorder="1" applyAlignment="1" applyProtection="1">
      <alignment horizontal="center" vertical="center" wrapText="1"/>
    </xf>
    <xf numFmtId="0" fontId="18" fillId="0" borderId="13" xfId="0" applyFont="1" applyBorder="1" applyAlignment="1" applyProtection="1">
      <alignment horizontal="center" vertical="center" wrapText="1"/>
    </xf>
    <xf numFmtId="49" fontId="121" fillId="0" borderId="14" xfId="0" applyNumberFormat="1" applyFont="1" applyFill="1" applyBorder="1" applyAlignment="1" applyProtection="1">
      <alignment horizontal="center" vertical="center" shrinkToFit="1"/>
    </xf>
    <xf numFmtId="49" fontId="121" fillId="0" borderId="19" xfId="0" applyNumberFormat="1" applyFont="1" applyFill="1" applyBorder="1" applyAlignment="1" applyProtection="1">
      <alignment horizontal="center" vertical="center" shrinkToFit="1"/>
    </xf>
    <xf numFmtId="49" fontId="121" fillId="0" borderId="13" xfId="0" applyNumberFormat="1" applyFont="1" applyFill="1" applyBorder="1" applyAlignment="1" applyProtection="1">
      <alignment horizontal="center" vertical="center" shrinkToFit="1"/>
    </xf>
    <xf numFmtId="182" fontId="132" fillId="0" borderId="97" xfId="66" applyNumberFormat="1" applyFont="1" applyFill="1" applyBorder="1" applyAlignment="1" applyProtection="1">
      <alignment vertical="center" shrinkToFit="1"/>
    </xf>
    <xf numFmtId="182" fontId="132" fillId="0" borderId="98" xfId="66" applyNumberFormat="1" applyFont="1" applyFill="1" applyBorder="1" applyAlignment="1" applyProtection="1">
      <alignment vertical="center" shrinkToFit="1"/>
    </xf>
    <xf numFmtId="38" fontId="132" fillId="0" borderId="97" xfId="66" applyFont="1" applyFill="1" applyBorder="1" applyAlignment="1" applyProtection="1">
      <alignment vertical="center" shrinkToFit="1"/>
    </xf>
    <xf numFmtId="38" fontId="132" fillId="0" borderId="98" xfId="66" applyFont="1" applyFill="1" applyBorder="1" applyAlignment="1" applyProtection="1">
      <alignment vertical="center" shrinkToFit="1"/>
    </xf>
    <xf numFmtId="191" fontId="132" fillId="26" borderId="14" xfId="0" applyNumberFormat="1" applyFont="1" applyFill="1" applyBorder="1" applyAlignment="1" applyProtection="1">
      <alignment vertical="center" shrinkToFit="1"/>
      <protection locked="0"/>
    </xf>
    <xf numFmtId="191" fontId="132" fillId="26" borderId="19" xfId="0" applyNumberFormat="1" applyFont="1" applyFill="1" applyBorder="1" applyAlignment="1" applyProtection="1">
      <alignment vertical="center" shrinkToFit="1"/>
      <protection locked="0"/>
    </xf>
    <xf numFmtId="191" fontId="132" fillId="26" borderId="13" xfId="0" applyNumberFormat="1" applyFont="1" applyFill="1" applyBorder="1" applyAlignment="1" applyProtection="1">
      <alignment vertical="center" shrinkToFit="1"/>
      <protection locked="0"/>
    </xf>
    <xf numFmtId="191" fontId="132" fillId="0" borderId="14" xfId="0" applyNumberFormat="1" applyFont="1" applyFill="1" applyBorder="1" applyAlignment="1" applyProtection="1">
      <alignment vertical="center" shrinkToFit="1"/>
    </xf>
    <xf numFmtId="191" fontId="132" fillId="0" borderId="19" xfId="0" applyNumberFormat="1" applyFont="1" applyFill="1" applyBorder="1" applyAlignment="1" applyProtection="1">
      <alignment vertical="center" shrinkToFit="1"/>
    </xf>
    <xf numFmtId="191" fontId="132" fillId="0" borderId="96" xfId="0" applyNumberFormat="1" applyFont="1" applyFill="1" applyBorder="1" applyAlignment="1" applyProtection="1">
      <alignment vertical="center" shrinkToFit="1"/>
    </xf>
    <xf numFmtId="189" fontId="132" fillId="26" borderId="14" xfId="66" applyNumberFormat="1" applyFont="1" applyFill="1" applyBorder="1" applyAlignment="1" applyProtection="1">
      <alignment vertical="center" shrinkToFit="1"/>
      <protection locked="0"/>
    </xf>
    <xf numFmtId="189" fontId="132" fillId="26" borderId="19" xfId="66" applyNumberFormat="1" applyFont="1" applyFill="1" applyBorder="1" applyAlignment="1" applyProtection="1">
      <alignment vertical="center" shrinkToFit="1"/>
      <protection locked="0"/>
    </xf>
    <xf numFmtId="189" fontId="133" fillId="26" borderId="19" xfId="0" applyNumberFormat="1" applyFont="1" applyFill="1" applyBorder="1" applyAlignment="1" applyProtection="1">
      <alignment vertical="center" shrinkToFit="1"/>
      <protection locked="0"/>
    </xf>
    <xf numFmtId="189" fontId="133" fillId="26" borderId="13" xfId="0" applyNumberFormat="1" applyFont="1" applyFill="1" applyBorder="1" applyAlignment="1" applyProtection="1">
      <alignment vertical="center" shrinkToFit="1"/>
      <protection locked="0"/>
    </xf>
    <xf numFmtId="189" fontId="137" fillId="0" borderId="14" xfId="66" applyNumberFormat="1" applyFont="1" applyFill="1" applyBorder="1" applyAlignment="1" applyProtection="1">
      <alignment vertical="center" shrinkToFit="1"/>
    </xf>
    <xf numFmtId="189" fontId="137" fillId="0" borderId="19" xfId="66" applyNumberFormat="1" applyFont="1" applyFill="1" applyBorder="1" applyAlignment="1" applyProtection="1">
      <alignment vertical="center" shrinkToFit="1"/>
    </xf>
    <xf numFmtId="191" fontId="132" fillId="33" borderId="38" xfId="0" applyNumberFormat="1" applyFont="1" applyFill="1" applyBorder="1" applyAlignment="1" applyProtection="1">
      <alignment vertical="center" shrinkToFit="1"/>
      <protection locked="0"/>
    </xf>
    <xf numFmtId="191" fontId="132" fillId="33" borderId="87" xfId="0" applyNumberFormat="1" applyFont="1" applyFill="1" applyBorder="1" applyAlignment="1" applyProtection="1">
      <alignment vertical="center" shrinkToFit="1"/>
      <protection locked="0"/>
    </xf>
    <xf numFmtId="191" fontId="132" fillId="33" borderId="88" xfId="0" applyNumberFormat="1" applyFont="1" applyFill="1" applyBorder="1" applyAlignment="1" applyProtection="1">
      <alignment vertical="center" shrinkToFit="1"/>
      <protection locked="0"/>
    </xf>
    <xf numFmtId="0" fontId="18" fillId="0" borderId="38" xfId="0" applyFont="1" applyBorder="1" applyAlignment="1" applyProtection="1">
      <alignment horizontal="center" vertical="center" wrapText="1"/>
    </xf>
    <xf numFmtId="0" fontId="18" fillId="0" borderId="87" xfId="0" applyFont="1" applyBorder="1" applyAlignment="1" applyProtection="1">
      <alignment horizontal="center" vertical="center" wrapText="1"/>
    </xf>
    <xf numFmtId="0" fontId="18" fillId="0" borderId="88" xfId="0" applyFont="1" applyBorder="1" applyAlignment="1" applyProtection="1">
      <alignment horizontal="center" vertical="center" wrapText="1"/>
    </xf>
    <xf numFmtId="0" fontId="121" fillId="0" borderId="38" xfId="0" applyFont="1" applyBorder="1" applyAlignment="1" applyProtection="1">
      <alignment horizontal="center" vertical="center"/>
    </xf>
    <xf numFmtId="0" fontId="121" fillId="0" borderId="87" xfId="0" applyFont="1" applyBorder="1" applyAlignment="1" applyProtection="1">
      <alignment horizontal="center" vertical="center"/>
    </xf>
    <xf numFmtId="0" fontId="121" fillId="0" borderId="88" xfId="0" applyFont="1" applyBorder="1" applyAlignment="1" applyProtection="1">
      <alignment horizontal="center" vertical="center"/>
    </xf>
    <xf numFmtId="189" fontId="132" fillId="26" borderId="38" xfId="66" applyNumberFormat="1" applyFont="1" applyFill="1" applyBorder="1" applyAlignment="1" applyProtection="1">
      <alignment vertical="center" shrinkToFit="1"/>
      <protection locked="0"/>
    </xf>
    <xf numFmtId="189" fontId="132" fillId="26" borderId="87" xfId="66" applyNumberFormat="1" applyFont="1" applyFill="1" applyBorder="1" applyAlignment="1" applyProtection="1">
      <alignment vertical="center" shrinkToFit="1"/>
      <protection locked="0"/>
    </xf>
    <xf numFmtId="189" fontId="132" fillId="26" borderId="88" xfId="66" applyNumberFormat="1" applyFont="1" applyFill="1" applyBorder="1" applyAlignment="1" applyProtection="1">
      <alignment vertical="center" shrinkToFit="1"/>
      <protection locked="0"/>
    </xf>
    <xf numFmtId="189" fontId="132" fillId="0" borderId="38" xfId="66" applyNumberFormat="1" applyFont="1" applyFill="1" applyBorder="1" applyAlignment="1" applyProtection="1">
      <alignment vertical="center" shrinkToFit="1"/>
    </xf>
    <xf numFmtId="189" fontId="132" fillId="0" borderId="87" xfId="66" applyNumberFormat="1" applyFont="1" applyFill="1" applyBorder="1" applyAlignment="1" applyProtection="1">
      <alignment vertical="center" shrinkToFit="1"/>
    </xf>
    <xf numFmtId="189" fontId="133" fillId="26" borderId="87" xfId="0" applyNumberFormat="1" applyFont="1" applyFill="1" applyBorder="1" applyAlignment="1" applyProtection="1">
      <alignment vertical="center" shrinkToFit="1"/>
      <protection locked="0"/>
    </xf>
    <xf numFmtId="189" fontId="133" fillId="26" borderId="88" xfId="0" applyNumberFormat="1" applyFont="1" applyFill="1" applyBorder="1" applyAlignment="1" applyProtection="1">
      <alignment vertical="center" shrinkToFit="1"/>
      <protection locked="0"/>
    </xf>
    <xf numFmtId="189" fontId="137" fillId="0" borderId="38" xfId="66" applyNumberFormat="1" applyFont="1" applyFill="1" applyBorder="1" applyAlignment="1" applyProtection="1">
      <alignment vertical="center" shrinkToFit="1"/>
    </xf>
    <xf numFmtId="189" fontId="137" fillId="0" borderId="87" xfId="66" applyNumberFormat="1" applyFont="1" applyFill="1" applyBorder="1" applyAlignment="1" applyProtection="1">
      <alignment vertical="center" shrinkToFit="1"/>
    </xf>
    <xf numFmtId="0" fontId="18" fillId="0" borderId="19" xfId="0" applyFont="1" applyFill="1" applyBorder="1" applyAlignment="1" applyProtection="1">
      <alignment horizontal="center" vertical="center" wrapText="1" shrinkToFit="1"/>
    </xf>
    <xf numFmtId="0" fontId="116" fillId="0" borderId="19" xfId="0" applyFont="1" applyBorder="1" applyAlignment="1">
      <alignment horizontal="center" vertical="center" wrapText="1" shrinkToFit="1"/>
    </xf>
    <xf numFmtId="0" fontId="121" fillId="0" borderId="60" xfId="0" applyFont="1" applyFill="1" applyBorder="1" applyAlignment="1" applyProtection="1">
      <alignment horizontal="center" vertical="center" shrinkToFit="1"/>
    </xf>
    <xf numFmtId="0" fontId="121" fillId="0" borderId="62" xfId="0" applyFont="1" applyFill="1" applyBorder="1" applyAlignment="1" applyProtection="1">
      <alignment horizontal="center" vertical="center" shrinkToFit="1"/>
    </xf>
    <xf numFmtId="0" fontId="121" fillId="0" borderId="61" xfId="0" applyFont="1" applyFill="1" applyBorder="1" applyAlignment="1" applyProtection="1">
      <alignment horizontal="center" vertical="center" shrinkToFit="1"/>
    </xf>
    <xf numFmtId="189" fontId="132" fillId="0" borderId="60" xfId="66" applyNumberFormat="1" applyFont="1" applyFill="1" applyBorder="1" applyAlignment="1" applyProtection="1">
      <alignment vertical="center" shrinkToFit="1"/>
      <protection locked="0"/>
    </xf>
    <xf numFmtId="189" fontId="132" fillId="0" borderId="62" xfId="66" applyNumberFormat="1" applyFont="1" applyFill="1" applyBorder="1" applyAlignment="1" applyProtection="1">
      <alignment vertical="center" shrinkToFit="1"/>
      <protection locked="0"/>
    </xf>
    <xf numFmtId="189" fontId="132" fillId="0" borderId="61" xfId="66" applyNumberFormat="1" applyFont="1" applyFill="1" applyBorder="1" applyAlignment="1" applyProtection="1">
      <alignment vertical="center" shrinkToFit="1"/>
      <protection locked="0"/>
    </xf>
    <xf numFmtId="189" fontId="137" fillId="0" borderId="60" xfId="66" applyNumberFormat="1" applyFont="1" applyFill="1" applyBorder="1" applyAlignment="1" applyProtection="1">
      <alignment vertical="center" shrinkToFit="1"/>
    </xf>
    <xf numFmtId="189" fontId="137" fillId="0" borderId="62" xfId="66" applyNumberFormat="1" applyFont="1" applyFill="1" applyBorder="1" applyAlignment="1" applyProtection="1">
      <alignment vertical="center" shrinkToFit="1"/>
    </xf>
    <xf numFmtId="189" fontId="137" fillId="0" borderId="61" xfId="66" applyNumberFormat="1" applyFont="1" applyFill="1" applyBorder="1" applyAlignment="1" applyProtection="1">
      <alignment vertical="center" shrinkToFit="1"/>
    </xf>
    <xf numFmtId="0" fontId="134" fillId="0" borderId="116" xfId="0" applyFont="1" applyFill="1" applyBorder="1" applyAlignment="1" applyProtection="1">
      <alignment vertical="center"/>
    </xf>
    <xf numFmtId="0" fontId="134" fillId="0" borderId="117" xfId="0" applyFont="1" applyFill="1" applyBorder="1" applyAlignment="1" applyProtection="1">
      <alignment vertical="center"/>
    </xf>
    <xf numFmtId="0" fontId="121" fillId="0" borderId="14" xfId="0" applyFont="1" applyFill="1" applyBorder="1" applyAlignment="1" applyProtection="1">
      <alignment horizontal="center" vertical="center" shrinkToFit="1"/>
    </xf>
    <xf numFmtId="0" fontId="121" fillId="0" borderId="19" xfId="0" applyFont="1" applyFill="1" applyBorder="1" applyAlignment="1" applyProtection="1">
      <alignment horizontal="center" vertical="center" shrinkToFit="1"/>
    </xf>
    <xf numFmtId="0" fontId="121" fillId="0" borderId="13" xfId="0" applyFont="1" applyFill="1" applyBorder="1" applyAlignment="1" applyProtection="1">
      <alignment horizontal="center" vertical="center" shrinkToFit="1"/>
    </xf>
    <xf numFmtId="189" fontId="132" fillId="0" borderId="14" xfId="66" applyNumberFormat="1" applyFont="1" applyFill="1" applyBorder="1" applyAlignment="1" applyProtection="1">
      <alignment vertical="center" shrinkToFit="1"/>
      <protection locked="0"/>
    </xf>
    <xf numFmtId="189" fontId="132" fillId="0" borderId="19" xfId="66" applyNumberFormat="1" applyFont="1" applyFill="1" applyBorder="1" applyAlignment="1" applyProtection="1">
      <alignment vertical="center" shrinkToFit="1"/>
      <protection locked="0"/>
    </xf>
    <xf numFmtId="189" fontId="132" fillId="0" borderId="13" xfId="66" applyNumberFormat="1" applyFont="1" applyFill="1" applyBorder="1" applyAlignment="1" applyProtection="1">
      <alignment vertical="center" shrinkToFit="1"/>
      <protection locked="0"/>
    </xf>
    <xf numFmtId="189" fontId="137" fillId="0" borderId="13" xfId="66" applyNumberFormat="1" applyFont="1" applyFill="1" applyBorder="1" applyAlignment="1" applyProtection="1">
      <alignment vertical="center" shrinkToFit="1"/>
    </xf>
    <xf numFmtId="0" fontId="134" fillId="0" borderId="109" xfId="0" applyFont="1" applyFill="1" applyBorder="1" applyAlignment="1" applyProtection="1">
      <alignment vertical="center"/>
    </xf>
    <xf numFmtId="0" fontId="134" fillId="0" borderId="110" xfId="0" applyFont="1" applyFill="1" applyBorder="1" applyAlignment="1" applyProtection="1">
      <alignment vertical="center"/>
    </xf>
    <xf numFmtId="189" fontId="133" fillId="0" borderId="19" xfId="0" applyNumberFormat="1" applyFont="1" applyBorder="1" applyAlignment="1" applyProtection="1">
      <alignment vertical="center" shrinkToFit="1"/>
      <protection locked="0"/>
    </xf>
    <xf numFmtId="189" fontId="133" fillId="0" borderId="13" xfId="0" applyNumberFormat="1" applyFont="1" applyBorder="1" applyAlignment="1" applyProtection="1">
      <alignment vertical="center" shrinkToFit="1"/>
      <protection locked="0"/>
    </xf>
    <xf numFmtId="0" fontId="18" fillId="0" borderId="10" xfId="0" applyFont="1" applyFill="1" applyBorder="1" applyAlignment="1" applyProtection="1">
      <alignment horizontal="center" vertical="center" wrapText="1"/>
    </xf>
    <xf numFmtId="0" fontId="18" fillId="0" borderId="11" xfId="0" applyFont="1" applyFill="1" applyBorder="1" applyAlignment="1" applyProtection="1">
      <alignment horizontal="center" vertical="center" wrapText="1"/>
    </xf>
    <xf numFmtId="0" fontId="18" fillId="0" borderId="105" xfId="0" applyFont="1" applyFill="1" applyBorder="1" applyAlignment="1" applyProtection="1">
      <alignment horizontal="center" vertical="center" wrapText="1"/>
    </xf>
    <xf numFmtId="0" fontId="18" fillId="0" borderId="12" xfId="0" applyFont="1" applyFill="1" applyBorder="1" applyAlignment="1" applyProtection="1">
      <alignment horizontal="center" vertical="center" wrapText="1"/>
    </xf>
    <xf numFmtId="0" fontId="18" fillId="0" borderId="0" xfId="0" applyFont="1" applyFill="1" applyBorder="1" applyAlignment="1" applyProtection="1">
      <alignment horizontal="center" vertical="center" wrapText="1"/>
    </xf>
    <xf numFmtId="0" fontId="18" fillId="0" borderId="18" xfId="0" applyFont="1" applyFill="1" applyBorder="1" applyAlignment="1" applyProtection="1">
      <alignment horizontal="center" vertical="center" wrapText="1"/>
    </xf>
    <xf numFmtId="0" fontId="18" fillId="0" borderId="101" xfId="0" applyFont="1" applyFill="1" applyBorder="1" applyAlignment="1" applyProtection="1">
      <alignment horizontal="center" vertical="center" wrapText="1"/>
    </xf>
    <xf numFmtId="0" fontId="18" fillId="0" borderId="85" xfId="0" applyFont="1" applyFill="1" applyBorder="1" applyAlignment="1" applyProtection="1">
      <alignment horizontal="center" vertical="center" wrapText="1"/>
    </xf>
    <xf numFmtId="0" fontId="18" fillId="0" borderId="102" xfId="0" applyFont="1" applyFill="1" applyBorder="1" applyAlignment="1" applyProtection="1">
      <alignment horizontal="center" vertical="center" wrapText="1"/>
    </xf>
    <xf numFmtId="0" fontId="18" fillId="0" borderId="38" xfId="0" applyFont="1" applyFill="1" applyBorder="1" applyAlignment="1" applyProtection="1">
      <alignment horizontal="center" vertical="center"/>
    </xf>
    <xf numFmtId="0" fontId="116" fillId="0" borderId="87" xfId="0" applyFont="1" applyBorder="1" applyAlignment="1" applyProtection="1">
      <alignment horizontal="center" vertical="center"/>
    </xf>
    <xf numFmtId="0" fontId="121" fillId="0" borderId="106" xfId="0" applyFont="1" applyBorder="1" applyAlignment="1" applyProtection="1">
      <alignment horizontal="center" vertical="center"/>
    </xf>
    <xf numFmtId="0" fontId="121" fillId="0" borderId="11" xfId="0" applyFont="1" applyBorder="1" applyAlignment="1" applyProtection="1">
      <alignment horizontal="center" vertical="center"/>
    </xf>
    <xf numFmtId="0" fontId="121" fillId="0" borderId="105" xfId="0" applyFont="1" applyBorder="1" applyAlignment="1" applyProtection="1">
      <alignment horizontal="center" vertical="center"/>
    </xf>
    <xf numFmtId="189" fontId="132" fillId="0" borderId="38" xfId="66" applyNumberFormat="1" applyFont="1" applyFill="1" applyBorder="1" applyAlignment="1" applyProtection="1">
      <alignment vertical="center" shrinkToFit="1"/>
      <protection locked="0"/>
    </xf>
    <xf numFmtId="189" fontId="132" fillId="0" borderId="87" xfId="66" applyNumberFormat="1" applyFont="1" applyFill="1" applyBorder="1" applyAlignment="1" applyProtection="1">
      <alignment vertical="center" shrinkToFit="1"/>
      <protection locked="0"/>
    </xf>
    <xf numFmtId="189" fontId="133" fillId="0" borderId="87" xfId="0" applyNumberFormat="1" applyFont="1" applyFill="1" applyBorder="1" applyAlignment="1" applyProtection="1">
      <alignment vertical="center" shrinkToFit="1"/>
      <protection locked="0"/>
    </xf>
    <xf numFmtId="189" fontId="133" fillId="0" borderId="88" xfId="0" applyNumberFormat="1" applyFont="1" applyFill="1" applyBorder="1" applyAlignment="1" applyProtection="1">
      <alignment vertical="center" shrinkToFit="1"/>
      <protection locked="0"/>
    </xf>
    <xf numFmtId="0" fontId="121" fillId="0" borderId="16" xfId="0" applyFont="1" applyBorder="1" applyAlignment="1" applyProtection="1">
      <alignment horizontal="center" vertical="center"/>
    </xf>
    <xf numFmtId="0" fontId="121" fillId="0" borderId="34" xfId="0" applyFont="1" applyBorder="1" applyAlignment="1" applyProtection="1">
      <alignment horizontal="center" vertical="center"/>
    </xf>
    <xf numFmtId="0" fontId="121" fillId="0" borderId="23" xfId="0" applyFont="1" applyBorder="1" applyAlignment="1" applyProtection="1">
      <alignment horizontal="center" vertical="center"/>
    </xf>
    <xf numFmtId="189" fontId="132" fillId="26" borderId="16" xfId="66" applyNumberFormat="1" applyFont="1" applyFill="1" applyBorder="1" applyAlignment="1" applyProtection="1">
      <alignment vertical="center" shrinkToFit="1"/>
      <protection locked="0"/>
    </xf>
    <xf numFmtId="189" fontId="132" fillId="26" borderId="34" xfId="66" applyNumberFormat="1" applyFont="1" applyFill="1" applyBorder="1" applyAlignment="1" applyProtection="1">
      <alignment vertical="center" shrinkToFit="1"/>
      <protection locked="0"/>
    </xf>
    <xf numFmtId="189" fontId="133" fillId="26" borderId="34" xfId="0" applyNumberFormat="1" applyFont="1" applyFill="1" applyBorder="1" applyAlignment="1" applyProtection="1">
      <alignment vertical="center" shrinkToFit="1"/>
      <protection locked="0"/>
    </xf>
    <xf numFmtId="189" fontId="133" fillId="26" borderId="23" xfId="0" applyNumberFormat="1" applyFont="1" applyFill="1" applyBorder="1" applyAlignment="1" applyProtection="1">
      <alignment vertical="center" shrinkToFit="1"/>
      <protection locked="0"/>
    </xf>
    <xf numFmtId="189" fontId="132" fillId="0" borderId="16" xfId="66" applyNumberFormat="1" applyFont="1" applyFill="1" applyBorder="1" applyAlignment="1" applyProtection="1">
      <alignment vertical="center" shrinkToFit="1"/>
    </xf>
    <xf numFmtId="189" fontId="132" fillId="0" borderId="34" xfId="66" applyNumberFormat="1" applyFont="1" applyFill="1" applyBorder="1" applyAlignment="1" applyProtection="1">
      <alignment vertical="center" shrinkToFit="1"/>
    </xf>
    <xf numFmtId="189" fontId="133" fillId="0" borderId="34" xfId="0" applyNumberFormat="1" applyFont="1" applyBorder="1" applyAlignment="1" applyProtection="1">
      <alignment vertical="center" shrinkToFit="1"/>
    </xf>
    <xf numFmtId="189" fontId="133" fillId="0" borderId="23" xfId="0" applyNumberFormat="1" applyFont="1" applyBorder="1" applyAlignment="1" applyProtection="1">
      <alignment vertical="center" shrinkToFit="1"/>
    </xf>
    <xf numFmtId="189" fontId="132" fillId="0" borderId="60" xfId="66" applyNumberFormat="1" applyFont="1" applyFill="1" applyBorder="1" applyAlignment="1" applyProtection="1">
      <alignment vertical="center" shrinkToFit="1"/>
    </xf>
    <xf numFmtId="189" fontId="132" fillId="0" borderId="62" xfId="66" applyNumberFormat="1" applyFont="1" applyFill="1" applyBorder="1" applyAlignment="1" applyProtection="1">
      <alignment vertical="center" shrinkToFit="1"/>
    </xf>
    <xf numFmtId="0" fontId="18" fillId="0" borderId="35" xfId="0" applyFont="1" applyBorder="1" applyAlignment="1" applyProtection="1">
      <alignment horizontal="center" vertical="center"/>
    </xf>
    <xf numFmtId="0" fontId="18" fillId="0" borderId="0" xfId="0" applyFont="1" applyBorder="1" applyAlignment="1" applyProtection="1">
      <alignment horizontal="center" vertical="center"/>
    </xf>
    <xf numFmtId="0" fontId="18" fillId="0" borderId="18" xfId="0" applyFont="1" applyBorder="1" applyAlignment="1" applyProtection="1">
      <alignment horizontal="center" vertical="center"/>
    </xf>
    <xf numFmtId="0" fontId="18" fillId="0" borderId="14" xfId="0" applyFont="1" applyBorder="1" applyAlignment="1" applyProtection="1">
      <alignment horizontal="center" vertical="center" wrapText="1" shrinkToFit="1"/>
    </xf>
    <xf numFmtId="0" fontId="18" fillId="0" borderId="19" xfId="0" applyFont="1" applyBorder="1" applyAlignment="1" applyProtection="1">
      <alignment horizontal="center" vertical="center" wrapText="1" shrinkToFit="1"/>
    </xf>
    <xf numFmtId="0" fontId="18" fillId="0" borderId="13" xfId="0" applyFont="1" applyBorder="1" applyAlignment="1" applyProtection="1">
      <alignment horizontal="center" vertical="center" wrapText="1" shrinkToFit="1"/>
    </xf>
    <xf numFmtId="0" fontId="134" fillId="0" borderId="112" xfId="0" applyFont="1" applyFill="1" applyBorder="1" applyAlignment="1" applyProtection="1">
      <alignment vertical="center"/>
    </xf>
    <xf numFmtId="189" fontId="132" fillId="0" borderId="24" xfId="66" applyNumberFormat="1" applyFont="1" applyFill="1" applyBorder="1" applyAlignment="1" applyProtection="1">
      <alignment vertical="center" shrinkToFit="1"/>
    </xf>
    <xf numFmtId="189" fontId="132" fillId="0" borderId="33" xfId="66" applyNumberFormat="1" applyFont="1" applyFill="1" applyBorder="1" applyAlignment="1" applyProtection="1">
      <alignment vertical="center" shrinkToFit="1"/>
    </xf>
    <xf numFmtId="189" fontId="133" fillId="0" borderId="33" xfId="0" applyNumberFormat="1" applyFont="1" applyBorder="1" applyAlignment="1" applyProtection="1">
      <alignment vertical="center" shrinkToFit="1"/>
    </xf>
    <xf numFmtId="0" fontId="18" fillId="0" borderId="14" xfId="0" applyFont="1" applyBorder="1" applyAlignment="1" applyProtection="1">
      <alignment horizontal="center" vertical="center" shrinkToFit="1"/>
    </xf>
    <xf numFmtId="0" fontId="18" fillId="0" borderId="19" xfId="0" applyFont="1" applyBorder="1" applyAlignment="1" applyProtection="1">
      <alignment horizontal="center" vertical="center" shrinkToFit="1"/>
    </xf>
    <xf numFmtId="0" fontId="18" fillId="0" borderId="13" xfId="0" applyFont="1" applyBorder="1" applyAlignment="1" applyProtection="1">
      <alignment horizontal="center" vertical="center" shrinkToFit="1"/>
    </xf>
    <xf numFmtId="0" fontId="129" fillId="0" borderId="60" xfId="0" applyFont="1" applyFill="1" applyBorder="1" applyAlignment="1" applyProtection="1">
      <alignment horizontal="center" vertical="center"/>
    </xf>
    <xf numFmtId="0" fontId="129" fillId="0" borderId="62" xfId="0" applyFont="1" applyFill="1" applyBorder="1" applyAlignment="1" applyProtection="1">
      <alignment horizontal="center" vertical="center"/>
    </xf>
    <xf numFmtId="0" fontId="129" fillId="0" borderId="60" xfId="0" applyFont="1" applyFill="1" applyBorder="1" applyAlignment="1" applyProtection="1">
      <alignment horizontal="center" vertical="center" shrinkToFit="1"/>
      <protection locked="0"/>
    </xf>
    <xf numFmtId="0" fontId="116" fillId="0" borderId="62" xfId="0" applyFont="1" applyBorder="1" applyAlignment="1" applyProtection="1">
      <alignment vertical="center"/>
      <protection locked="0"/>
    </xf>
    <xf numFmtId="0" fontId="129" fillId="0" borderId="61" xfId="0" applyFont="1" applyFill="1" applyBorder="1" applyAlignment="1" applyProtection="1">
      <alignment horizontal="center" vertical="center"/>
    </xf>
    <xf numFmtId="0" fontId="129" fillId="0" borderId="60" xfId="0" applyFont="1" applyFill="1" applyBorder="1" applyAlignment="1" applyProtection="1">
      <alignment horizontal="center" vertical="center"/>
      <protection locked="0"/>
    </xf>
    <xf numFmtId="0" fontId="129" fillId="0" borderId="62" xfId="0" applyFont="1" applyFill="1" applyBorder="1" applyAlignment="1" applyProtection="1">
      <alignment horizontal="center" vertical="center"/>
      <protection locked="0"/>
    </xf>
    <xf numFmtId="0" fontId="129" fillId="0" borderId="108" xfId="0" applyFont="1" applyFill="1" applyBorder="1" applyAlignment="1" applyProtection="1">
      <alignment horizontal="center" vertical="center"/>
      <protection locked="0"/>
    </xf>
    <xf numFmtId="0" fontId="18" fillId="0" borderId="10" xfId="0" applyFont="1" applyBorder="1" applyAlignment="1" applyProtection="1">
      <alignment horizontal="center" vertical="center" wrapText="1"/>
    </xf>
    <xf numFmtId="0" fontId="18" fillId="0" borderId="105" xfId="0" applyFont="1" applyBorder="1" applyAlignment="1" applyProtection="1">
      <alignment horizontal="center" vertical="center" wrapText="1"/>
    </xf>
    <xf numFmtId="0" fontId="18" fillId="0" borderId="56" xfId="0" applyFont="1" applyBorder="1" applyAlignment="1" applyProtection="1">
      <alignment horizontal="center" vertical="center" wrapText="1"/>
    </xf>
    <xf numFmtId="0" fontId="18" fillId="0" borderId="38" xfId="0" applyFont="1" applyBorder="1" applyAlignment="1" applyProtection="1">
      <alignment horizontal="center" vertical="center" shrinkToFit="1"/>
    </xf>
    <xf numFmtId="0" fontId="18" fillId="0" borderId="87" xfId="0" applyFont="1" applyBorder="1" applyAlignment="1" applyProtection="1">
      <alignment horizontal="center" vertical="center" shrinkToFit="1"/>
    </xf>
    <xf numFmtId="0" fontId="18" fillId="0" borderId="88" xfId="0" applyFont="1" applyBorder="1" applyAlignment="1" applyProtection="1">
      <alignment horizontal="center" vertical="center" shrinkToFit="1"/>
    </xf>
    <xf numFmtId="189" fontId="132" fillId="26" borderId="24" xfId="66" applyNumberFormat="1" applyFont="1" applyFill="1" applyBorder="1" applyAlignment="1" applyProtection="1">
      <alignment vertical="center" shrinkToFit="1"/>
      <protection locked="0"/>
    </xf>
    <xf numFmtId="189" fontId="132" fillId="26" borderId="33" xfId="66" applyNumberFormat="1" applyFont="1" applyFill="1" applyBorder="1" applyAlignment="1" applyProtection="1">
      <alignment vertical="center" shrinkToFit="1"/>
      <protection locked="0"/>
    </xf>
    <xf numFmtId="189" fontId="133" fillId="26" borderId="33" xfId="0" applyNumberFormat="1" applyFont="1" applyFill="1" applyBorder="1" applyAlignment="1" applyProtection="1">
      <alignment vertical="center" shrinkToFit="1"/>
      <protection locked="0"/>
    </xf>
    <xf numFmtId="189" fontId="133" fillId="26" borderId="25" xfId="0" applyNumberFormat="1" applyFont="1" applyFill="1" applyBorder="1" applyAlignment="1" applyProtection="1">
      <alignment vertical="center" shrinkToFit="1"/>
      <protection locked="0"/>
    </xf>
    <xf numFmtId="189" fontId="133" fillId="0" borderId="25" xfId="0" applyNumberFormat="1" applyFont="1" applyBorder="1" applyAlignment="1" applyProtection="1">
      <alignment vertical="center" shrinkToFit="1"/>
    </xf>
    <xf numFmtId="0" fontId="18" fillId="0" borderId="10" xfId="0" applyFont="1" applyBorder="1" applyAlignment="1" applyProtection="1">
      <alignment horizontal="center" vertical="center"/>
    </xf>
    <xf numFmtId="0" fontId="18" fillId="0" borderId="11" xfId="0" applyFont="1" applyBorder="1" applyAlignment="1" applyProtection="1">
      <alignment horizontal="center" vertical="center"/>
    </xf>
    <xf numFmtId="0" fontId="18" fillId="0" borderId="105" xfId="0" applyFont="1" applyBorder="1" applyAlignment="1" applyProtection="1">
      <alignment horizontal="center" vertical="center"/>
    </xf>
    <xf numFmtId="0" fontId="18" fillId="0" borderId="12" xfId="0" applyFont="1" applyBorder="1" applyAlignment="1" applyProtection="1">
      <alignment horizontal="center" vertical="center"/>
    </xf>
    <xf numFmtId="0" fontId="18" fillId="0" borderId="101" xfId="0" applyFont="1" applyBorder="1" applyAlignment="1" applyProtection="1">
      <alignment horizontal="center" vertical="center"/>
    </xf>
    <xf numFmtId="0" fontId="18" fillId="0" borderId="85" xfId="0" applyFont="1" applyBorder="1" applyAlignment="1" applyProtection="1">
      <alignment horizontal="center" vertical="center"/>
    </xf>
    <xf numFmtId="0" fontId="18" fillId="0" borderId="102" xfId="0" applyFont="1" applyBorder="1" applyAlignment="1" applyProtection="1">
      <alignment horizontal="center" vertical="center"/>
    </xf>
    <xf numFmtId="0" fontId="129" fillId="0" borderId="106" xfId="0" applyFont="1" applyBorder="1" applyAlignment="1" applyProtection="1">
      <alignment horizontal="center" vertical="center"/>
    </xf>
    <xf numFmtId="0" fontId="129" fillId="0" borderId="105" xfId="0" applyFont="1" applyBorder="1" applyAlignment="1" applyProtection="1">
      <alignment horizontal="center" vertical="center"/>
    </xf>
    <xf numFmtId="0" fontId="129" fillId="0" borderId="35" xfId="0" applyFont="1" applyBorder="1" applyAlignment="1" applyProtection="1">
      <alignment horizontal="center" vertical="center"/>
    </xf>
    <xf numFmtId="0" fontId="129" fillId="0" borderId="18" xfId="0" applyFont="1" applyBorder="1" applyAlignment="1" applyProtection="1">
      <alignment horizontal="center" vertical="center"/>
    </xf>
    <xf numFmtId="0" fontId="129" fillId="0" borderId="103" xfId="0" applyFont="1" applyBorder="1" applyAlignment="1" applyProtection="1">
      <alignment horizontal="center" vertical="center"/>
    </xf>
    <xf numFmtId="0" fontId="129" fillId="0" borderId="85" xfId="0" applyFont="1" applyBorder="1" applyAlignment="1" applyProtection="1">
      <alignment horizontal="center" vertical="center"/>
    </xf>
    <xf numFmtId="0" fontId="129" fillId="0" borderId="102" xfId="0" applyFont="1" applyBorder="1" applyAlignment="1" applyProtection="1">
      <alignment horizontal="center" vertical="center"/>
    </xf>
    <xf numFmtId="0" fontId="17" fillId="0" borderId="38" xfId="0" applyFont="1" applyBorder="1" applyAlignment="1" applyProtection="1">
      <alignment horizontal="right" vertical="center"/>
    </xf>
    <xf numFmtId="0" fontId="17" fillId="0" borderId="87" xfId="0" applyFont="1" applyBorder="1" applyAlignment="1" applyProtection="1">
      <alignment horizontal="right" vertical="center"/>
    </xf>
    <xf numFmtId="0" fontId="130" fillId="0" borderId="87" xfId="0" applyFont="1" applyBorder="1" applyAlignment="1" applyProtection="1">
      <alignment horizontal="center" vertical="center"/>
    </xf>
    <xf numFmtId="0" fontId="17" fillId="0" borderId="87" xfId="0" applyFont="1" applyBorder="1" applyAlignment="1" applyProtection="1">
      <alignment horizontal="lef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33" xfId="0" applyBorder="1" applyAlignment="1">
      <alignment horizontal="center" vertical="center"/>
    </xf>
    <xf numFmtId="0" fontId="131" fillId="0" borderId="14" xfId="0" applyFont="1" applyBorder="1" applyAlignment="1" applyProtection="1">
      <alignment horizontal="center" vertical="center"/>
    </xf>
    <xf numFmtId="0" fontId="131" fillId="0" borderId="19" xfId="0" applyFont="1" applyBorder="1" applyAlignment="1" applyProtection="1">
      <alignment horizontal="center" vertical="center"/>
    </xf>
    <xf numFmtId="0" fontId="131" fillId="0" borderId="96" xfId="0" applyFont="1" applyBorder="1" applyAlignment="1" applyProtection="1">
      <alignment horizontal="center" vertical="center"/>
    </xf>
    <xf numFmtId="49" fontId="129" fillId="0" borderId="60" xfId="0" applyNumberFormat="1" applyFont="1" applyFill="1" applyBorder="1" applyAlignment="1" applyProtection="1">
      <alignment horizontal="center" vertical="center"/>
    </xf>
    <xf numFmtId="0" fontId="0" fillId="0" borderId="62" xfId="0" applyBorder="1" applyAlignment="1">
      <alignment horizontal="center" vertical="center"/>
    </xf>
    <xf numFmtId="0" fontId="0" fillId="0" borderId="61" xfId="0" applyBorder="1" applyAlignment="1">
      <alignment horizontal="center" vertical="center"/>
    </xf>
    <xf numFmtId="0" fontId="116" fillId="0" borderId="61" xfId="0" applyFont="1" applyBorder="1" applyAlignment="1" applyProtection="1">
      <alignment vertical="center"/>
      <protection locked="0"/>
    </xf>
    <xf numFmtId="49" fontId="118" fillId="26" borderId="0" xfId="0" applyNumberFormat="1" applyFont="1" applyFill="1" applyBorder="1" applyAlignment="1" applyProtection="1">
      <alignment horizontal="center" vertical="center"/>
      <protection locked="0"/>
    </xf>
    <xf numFmtId="0" fontId="125" fillId="0" borderId="0" xfId="0" applyFont="1" applyBorder="1" applyAlignment="1" applyProtection="1">
      <alignment vertical="center" wrapText="1"/>
    </xf>
    <xf numFmtId="0" fontId="126" fillId="0" borderId="0" xfId="0" applyFont="1" applyAlignment="1">
      <alignment vertical="center"/>
    </xf>
    <xf numFmtId="0" fontId="11" fillId="24" borderId="103" xfId="0" applyFont="1" applyFill="1" applyBorder="1" applyAlignment="1" applyProtection="1">
      <alignment horizontal="left" vertical="center"/>
    </xf>
    <xf numFmtId="0" fontId="119" fillId="24" borderId="85" xfId="0" applyFont="1" applyFill="1" applyBorder="1" applyAlignment="1" applyProtection="1">
      <alignment horizontal="left" vertical="center"/>
    </xf>
    <xf numFmtId="0" fontId="119" fillId="0" borderId="85" xfId="0" applyFont="1" applyBorder="1" applyAlignment="1" applyProtection="1">
      <alignment horizontal="left" vertical="center"/>
    </xf>
    <xf numFmtId="0" fontId="127" fillId="33" borderId="85" xfId="0" applyFont="1" applyFill="1" applyBorder="1" applyProtection="1">
      <alignment vertical="center"/>
      <protection locked="0"/>
    </xf>
    <xf numFmtId="0" fontId="127" fillId="33" borderId="104" xfId="0" applyFont="1" applyFill="1" applyBorder="1" applyProtection="1">
      <alignment vertical="center"/>
      <protection locked="0"/>
    </xf>
    <xf numFmtId="0" fontId="114" fillId="0" borderId="85" xfId="0" applyFont="1" applyBorder="1" applyAlignment="1" applyProtection="1">
      <alignment vertical="center" wrapText="1"/>
    </xf>
    <xf numFmtId="0" fontId="0" fillId="0" borderId="85" xfId="0" applyBorder="1" applyAlignment="1">
      <alignment vertical="center"/>
    </xf>
    <xf numFmtId="0" fontId="17" fillId="0" borderId="95" xfId="0" applyFont="1" applyFill="1" applyBorder="1" applyAlignment="1" applyProtection="1">
      <alignment horizontal="left" vertical="center" wrapText="1" indent="1"/>
    </xf>
    <xf numFmtId="0" fontId="116" fillId="0" borderId="34" xfId="0" applyFont="1" applyBorder="1" applyAlignment="1" applyProtection="1">
      <alignment horizontal="left" vertical="center" indent="1"/>
    </xf>
    <xf numFmtId="0" fontId="116" fillId="0" borderId="23" xfId="0" applyFont="1" applyBorder="1" applyAlignment="1" applyProtection="1">
      <alignment horizontal="left" vertical="center" indent="1"/>
    </xf>
    <xf numFmtId="0" fontId="116" fillId="0" borderId="12" xfId="0" applyFont="1" applyBorder="1" applyAlignment="1" applyProtection="1">
      <alignment horizontal="left" vertical="center" indent="1"/>
    </xf>
    <xf numFmtId="0" fontId="116" fillId="0" borderId="0" xfId="0" applyFont="1" applyAlignment="1" applyProtection="1">
      <alignment horizontal="left" vertical="center" indent="1"/>
    </xf>
    <xf numFmtId="0" fontId="116" fillId="0" borderId="18" xfId="0" applyFont="1" applyBorder="1" applyAlignment="1" applyProtection="1">
      <alignment horizontal="left" vertical="center" indent="1"/>
    </xf>
    <xf numFmtId="0" fontId="116" fillId="0" borderId="101" xfId="0" applyFont="1" applyBorder="1" applyAlignment="1" applyProtection="1">
      <alignment horizontal="left" vertical="center" indent="1"/>
    </xf>
    <xf numFmtId="0" fontId="116" fillId="0" borderId="85" xfId="0" applyFont="1" applyBorder="1" applyAlignment="1" applyProtection="1">
      <alignment horizontal="left" vertical="center" indent="1"/>
    </xf>
    <xf numFmtId="0" fontId="116" fillId="0" borderId="102" xfId="0" applyFont="1" applyBorder="1" applyAlignment="1" applyProtection="1">
      <alignment horizontal="left" vertical="center" indent="1"/>
    </xf>
    <xf numFmtId="49" fontId="118" fillId="26" borderId="34" xfId="0" applyNumberFormat="1" applyFont="1" applyFill="1" applyBorder="1" applyAlignment="1" applyProtection="1">
      <alignment vertical="center" shrinkToFit="1"/>
      <protection locked="0"/>
    </xf>
    <xf numFmtId="49" fontId="118" fillId="26" borderId="0" xfId="0" applyNumberFormat="1" applyFont="1" applyFill="1" applyBorder="1" applyAlignment="1" applyProtection="1">
      <alignment vertical="center"/>
      <protection locked="0"/>
    </xf>
    <xf numFmtId="0" fontId="119" fillId="26" borderId="0" xfId="0" applyFont="1" applyFill="1" applyBorder="1" applyAlignment="1" applyProtection="1">
      <alignment vertical="center"/>
      <protection locked="0"/>
    </xf>
    <xf numFmtId="0" fontId="11" fillId="0" borderId="35" xfId="0" applyFont="1" applyBorder="1" applyAlignment="1" applyProtection="1">
      <alignment vertical="center"/>
    </xf>
    <xf numFmtId="0" fontId="127" fillId="26" borderId="0" xfId="0" applyFont="1" applyFill="1" applyBorder="1" applyAlignment="1" applyProtection="1">
      <alignment horizontal="center" vertical="center"/>
      <protection locked="0"/>
    </xf>
    <xf numFmtId="0" fontId="119" fillId="0" borderId="0" xfId="0" applyFont="1" applyBorder="1" applyAlignment="1" applyProtection="1">
      <alignment vertical="center"/>
    </xf>
    <xf numFmtId="0" fontId="11" fillId="24" borderId="103" xfId="0" applyNumberFormat="1" applyFont="1" applyFill="1" applyBorder="1" applyAlignment="1" applyProtection="1">
      <alignment horizontal="left" vertical="center"/>
    </xf>
    <xf numFmtId="0" fontId="119" fillId="24" borderId="85" xfId="0" applyNumberFormat="1" applyFont="1" applyFill="1" applyBorder="1" applyAlignment="1" applyProtection="1">
      <alignment horizontal="left" vertical="center"/>
    </xf>
    <xf numFmtId="0" fontId="119" fillId="0" borderId="85" xfId="0" applyNumberFormat="1" applyFont="1" applyBorder="1" applyAlignment="1" applyProtection="1">
      <alignment horizontal="left" vertical="center"/>
    </xf>
    <xf numFmtId="0" fontId="127" fillId="33" borderId="85" xfId="0" applyNumberFormat="1" applyFont="1" applyFill="1" applyBorder="1" applyProtection="1">
      <alignment vertical="center"/>
      <protection locked="0"/>
    </xf>
    <xf numFmtId="0" fontId="127" fillId="33" borderId="104" xfId="0" applyNumberFormat="1" applyFont="1" applyFill="1" applyBorder="1" applyProtection="1">
      <alignment vertical="center"/>
      <protection locked="0"/>
    </xf>
    <xf numFmtId="0" fontId="118" fillId="26" borderId="0" xfId="0" applyNumberFormat="1" applyFont="1" applyFill="1" applyBorder="1" applyAlignment="1" applyProtection="1">
      <alignment horizontal="center" vertical="center"/>
      <protection locked="0"/>
    </xf>
    <xf numFmtId="0" fontId="125" fillId="0" borderId="0" xfId="0" applyNumberFormat="1" applyFont="1" applyBorder="1" applyAlignment="1" applyProtection="1">
      <alignment vertical="center" wrapText="1"/>
    </xf>
    <xf numFmtId="0" fontId="126" fillId="0" borderId="0" xfId="0" applyNumberFormat="1" applyFont="1" applyAlignment="1">
      <alignment vertical="center"/>
    </xf>
    <xf numFmtId="0" fontId="127" fillId="26" borderId="0" xfId="0" applyNumberFormat="1" applyFont="1" applyFill="1" applyBorder="1" applyAlignment="1" applyProtection="1">
      <alignment horizontal="center" vertical="center"/>
      <protection locked="0"/>
    </xf>
    <xf numFmtId="0" fontId="118" fillId="26" borderId="34" xfId="0" applyNumberFormat="1" applyFont="1" applyFill="1" applyBorder="1" applyAlignment="1" applyProtection="1">
      <alignment vertical="center" shrinkToFit="1"/>
      <protection locked="0"/>
    </xf>
    <xf numFmtId="0" fontId="118" fillId="26" borderId="0" xfId="0" applyNumberFormat="1" applyFont="1" applyFill="1" applyBorder="1" applyAlignment="1" applyProtection="1">
      <alignment vertical="center"/>
      <protection locked="0"/>
    </xf>
    <xf numFmtId="0" fontId="119" fillId="26" borderId="0" xfId="0" applyNumberFormat="1" applyFont="1" applyFill="1" applyBorder="1" applyAlignment="1" applyProtection="1">
      <alignment vertical="center"/>
      <protection locked="0"/>
    </xf>
    <xf numFmtId="0" fontId="11" fillId="0" borderId="35" xfId="0" applyNumberFormat="1" applyFont="1" applyBorder="1" applyAlignment="1" applyProtection="1">
      <alignment vertical="center"/>
    </xf>
    <xf numFmtId="0" fontId="0" fillId="0" borderId="0" xfId="0" applyNumberFormat="1" applyAlignment="1">
      <alignment vertical="center"/>
    </xf>
    <xf numFmtId="0" fontId="118" fillId="26" borderId="19" xfId="0" applyNumberFormat="1" applyFont="1" applyFill="1" applyBorder="1" applyAlignment="1" applyProtection="1">
      <alignment horizontal="left" vertical="center" wrapText="1"/>
      <protection locked="0"/>
    </xf>
    <xf numFmtId="0" fontId="119" fillId="26" borderId="19" xfId="0" applyNumberFormat="1" applyFont="1" applyFill="1" applyBorder="1" applyAlignment="1" applyProtection="1">
      <alignment vertical="center" wrapText="1"/>
      <protection locked="0"/>
    </xf>
    <xf numFmtId="0" fontId="117" fillId="26" borderId="14" xfId="0" applyNumberFormat="1" applyFont="1" applyFill="1" applyBorder="1" applyAlignment="1" applyProtection="1">
      <alignment horizontal="center" vertical="center"/>
      <protection locked="0"/>
    </xf>
    <xf numFmtId="0" fontId="117" fillId="26" borderId="19" xfId="0" applyNumberFormat="1" applyFont="1" applyFill="1" applyBorder="1" applyAlignment="1" applyProtection="1">
      <alignment horizontal="center" vertical="center"/>
      <protection locked="0"/>
    </xf>
    <xf numFmtId="0" fontId="117" fillId="26" borderId="13" xfId="0" applyNumberFormat="1" applyFont="1" applyFill="1" applyBorder="1" applyAlignment="1" applyProtection="1">
      <alignment horizontal="center" vertical="center"/>
      <protection locked="0"/>
    </xf>
    <xf numFmtId="0" fontId="118" fillId="0" borderId="97" xfId="0" applyFont="1" applyFill="1" applyBorder="1" applyAlignment="1" applyProtection="1">
      <alignment horizontal="left" vertical="center"/>
    </xf>
    <xf numFmtId="0" fontId="119" fillId="0" borderId="98" xfId="0" applyFont="1" applyFill="1" applyBorder="1" applyAlignment="1" applyProtection="1">
      <alignment vertical="center"/>
    </xf>
    <xf numFmtId="0" fontId="119" fillId="0" borderId="99" xfId="0" applyFont="1" applyFill="1" applyBorder="1" applyAlignment="1" applyProtection="1">
      <alignment vertical="center"/>
    </xf>
    <xf numFmtId="0" fontId="17" fillId="0" borderId="92" xfId="0" applyFont="1" applyFill="1" applyBorder="1" applyAlignment="1" applyProtection="1">
      <alignment horizontal="left" vertical="center" wrapText="1"/>
    </xf>
    <xf numFmtId="0" fontId="116" fillId="0" borderId="15" xfId="0" applyFont="1" applyBorder="1" applyAlignment="1" applyProtection="1">
      <alignment horizontal="left" vertical="center"/>
    </xf>
    <xf numFmtId="0" fontId="116" fillId="0" borderId="82" xfId="0" applyFont="1" applyBorder="1" applyAlignment="1">
      <alignment vertical="center"/>
    </xf>
    <xf numFmtId="0" fontId="116" fillId="0" borderId="32" xfId="0" applyFont="1" applyBorder="1" applyAlignment="1">
      <alignment vertical="center"/>
    </xf>
    <xf numFmtId="0" fontId="118" fillId="0" borderId="16" xfId="0" applyFont="1" applyFill="1" applyBorder="1" applyAlignment="1" applyProtection="1">
      <alignment horizontal="left" vertical="center"/>
    </xf>
    <xf numFmtId="0" fontId="119" fillId="0" borderId="24" xfId="0" applyFont="1" applyBorder="1" applyAlignment="1">
      <alignment vertical="center"/>
    </xf>
    <xf numFmtId="0" fontId="118" fillId="26" borderId="34" xfId="0" applyFont="1" applyFill="1" applyBorder="1" applyAlignment="1" applyProtection="1">
      <alignment horizontal="left" vertical="center" wrapText="1"/>
      <protection locked="0"/>
    </xf>
    <xf numFmtId="0" fontId="119" fillId="0" borderId="34" xfId="0" applyFont="1" applyBorder="1" applyAlignment="1" applyProtection="1">
      <alignment vertical="center"/>
      <protection locked="0"/>
    </xf>
    <xf numFmtId="0" fontId="118" fillId="0" borderId="93" xfId="0" applyFont="1" applyFill="1" applyBorder="1" applyAlignment="1" applyProtection="1">
      <alignment vertical="center"/>
    </xf>
    <xf numFmtId="0" fontId="119" fillId="0" borderId="94" xfId="0" applyFont="1" applyBorder="1" applyAlignment="1">
      <alignment vertical="center"/>
    </xf>
    <xf numFmtId="0" fontId="118" fillId="26" borderId="33" xfId="0" applyFont="1" applyFill="1" applyBorder="1" applyAlignment="1" applyProtection="1">
      <alignment horizontal="left" vertical="center" wrapText="1"/>
      <protection locked="0"/>
    </xf>
    <xf numFmtId="0" fontId="119" fillId="0" borderId="33" xfId="0" applyFont="1" applyBorder="1" applyAlignment="1" applyProtection="1">
      <alignment vertical="center"/>
      <protection locked="0"/>
    </xf>
    <xf numFmtId="0" fontId="118" fillId="33" borderId="34" xfId="0" applyNumberFormat="1" applyFont="1" applyFill="1" applyBorder="1" applyAlignment="1" applyProtection="1">
      <alignment horizontal="left" vertical="center"/>
      <protection locked="0"/>
    </xf>
    <xf numFmtId="0" fontId="119" fillId="0" borderId="34" xfId="0" applyNumberFormat="1" applyFont="1" applyBorder="1" applyAlignment="1" applyProtection="1">
      <alignment horizontal="left" vertical="center"/>
      <protection locked="0"/>
    </xf>
    <xf numFmtId="0" fontId="118" fillId="0" borderId="34" xfId="0" applyNumberFormat="1" applyFont="1" applyFill="1" applyBorder="1" applyAlignment="1" applyProtection="1">
      <alignment horizontal="left" vertical="center"/>
    </xf>
    <xf numFmtId="0" fontId="118" fillId="0" borderId="93" xfId="0" applyNumberFormat="1" applyFont="1" applyFill="1" applyBorder="1" applyAlignment="1" applyProtection="1">
      <alignment horizontal="left" vertical="center"/>
    </xf>
    <xf numFmtId="0" fontId="118" fillId="26" borderId="33" xfId="0" applyNumberFormat="1" applyFont="1" applyFill="1" applyBorder="1" applyAlignment="1" applyProtection="1">
      <alignment horizontal="left" vertical="center" wrapText="1"/>
      <protection locked="0"/>
    </xf>
    <xf numFmtId="0" fontId="119" fillId="26" borderId="33" xfId="0" applyNumberFormat="1" applyFont="1" applyFill="1" applyBorder="1" applyAlignment="1" applyProtection="1">
      <alignment vertical="center" wrapText="1"/>
      <protection locked="0"/>
    </xf>
    <xf numFmtId="0" fontId="114" fillId="0" borderId="0" xfId="0" applyFont="1" applyAlignment="1" applyProtection="1">
      <alignment vertical="center" wrapText="1"/>
    </xf>
    <xf numFmtId="0" fontId="115" fillId="0" borderId="85" xfId="0" applyFont="1" applyBorder="1" applyAlignment="1" applyProtection="1">
      <alignment vertical="center" wrapText="1"/>
    </xf>
    <xf numFmtId="0" fontId="17" fillId="0" borderId="86" xfId="0" applyFont="1" applyFill="1" applyBorder="1" applyAlignment="1" applyProtection="1">
      <alignment horizontal="left" vertical="center" wrapText="1" indent="1"/>
    </xf>
    <xf numFmtId="0" fontId="116" fillId="0" borderId="87" xfId="0" applyFont="1" applyBorder="1" applyAlignment="1" applyProtection="1">
      <alignment horizontal="left" vertical="center" indent="1"/>
    </xf>
    <xf numFmtId="0" fontId="116" fillId="0" borderId="88" xfId="0" applyFont="1" applyBorder="1" applyAlignment="1" applyProtection="1">
      <alignment horizontal="left" vertical="center" indent="1"/>
    </xf>
    <xf numFmtId="0" fontId="117" fillId="33" borderId="89" xfId="0" applyNumberFormat="1" applyFont="1" applyFill="1" applyBorder="1" applyAlignment="1" applyProtection="1">
      <alignment horizontal="center" vertical="center"/>
      <protection locked="0"/>
    </xf>
    <xf numFmtId="0" fontId="117" fillId="33" borderId="90" xfId="0" applyNumberFormat="1" applyFont="1" applyFill="1" applyBorder="1" applyAlignment="1" applyProtection="1">
      <alignment horizontal="center" vertical="center"/>
      <protection locked="0"/>
    </xf>
    <xf numFmtId="0" fontId="117" fillId="33" borderId="91" xfId="0" applyNumberFormat="1" applyFont="1" applyFill="1" applyBorder="1" applyAlignment="1" applyProtection="1">
      <alignment horizontal="center" vertical="center"/>
      <protection locked="0"/>
    </xf>
    <xf numFmtId="0" fontId="192" fillId="24" borderId="95" xfId="296" applyFont="1" applyFill="1" applyBorder="1" applyAlignment="1">
      <alignment vertical="center" wrapText="1"/>
    </xf>
    <xf numFmtId="0" fontId="192" fillId="24" borderId="34" xfId="296" applyFont="1" applyFill="1" applyBorder="1" applyAlignment="1">
      <alignment vertical="center" wrapText="1"/>
    </xf>
    <xf numFmtId="0" fontId="192" fillId="24" borderId="23" xfId="296" applyFont="1" applyFill="1" applyBorder="1" applyAlignment="1">
      <alignment vertical="center" wrapText="1"/>
    </xf>
    <xf numFmtId="0" fontId="192" fillId="24" borderId="12" xfId="296" applyFont="1" applyFill="1" applyBorder="1" applyAlignment="1">
      <alignment vertical="center" wrapText="1"/>
    </xf>
    <xf numFmtId="0" fontId="192" fillId="24" borderId="0" xfId="296" applyFont="1" applyFill="1" applyBorder="1" applyAlignment="1">
      <alignment vertical="center" wrapText="1"/>
    </xf>
    <xf numFmtId="0" fontId="192" fillId="24" borderId="18" xfId="296" applyFont="1" applyFill="1" applyBorder="1" applyAlignment="1">
      <alignment vertical="center" wrapText="1"/>
    </xf>
    <xf numFmtId="0" fontId="192" fillId="24" borderId="56" xfId="296" applyFont="1" applyFill="1" applyBorder="1" applyAlignment="1">
      <alignment vertical="center" wrapText="1"/>
    </xf>
    <xf numFmtId="0" fontId="192" fillId="24" borderId="33" xfId="296" applyFont="1" applyFill="1" applyBorder="1" applyAlignment="1">
      <alignment vertical="center" wrapText="1"/>
    </xf>
    <xf numFmtId="0" fontId="192" fillId="24" borderId="25" xfId="296" applyFont="1" applyFill="1" applyBorder="1" applyAlignment="1">
      <alignment vertical="center" wrapText="1"/>
    </xf>
    <xf numFmtId="0" fontId="192" fillId="24" borderId="16" xfId="296" applyFont="1" applyFill="1" applyBorder="1" applyAlignment="1">
      <alignment horizontal="center" vertical="center"/>
    </xf>
    <xf numFmtId="0" fontId="192" fillId="24" borderId="23" xfId="296" applyFont="1" applyFill="1" applyBorder="1" applyAlignment="1">
      <alignment horizontal="center" vertical="center"/>
    </xf>
    <xf numFmtId="0" fontId="192" fillId="24" borderId="35" xfId="296" applyFont="1" applyFill="1" applyBorder="1" applyAlignment="1">
      <alignment horizontal="center" vertical="center"/>
    </xf>
    <xf numFmtId="0" fontId="192" fillId="24" borderId="18" xfId="296" applyFont="1" applyFill="1" applyBorder="1" applyAlignment="1">
      <alignment horizontal="center" vertical="center"/>
    </xf>
    <xf numFmtId="0" fontId="192" fillId="24" borderId="24" xfId="296" applyFont="1" applyFill="1" applyBorder="1" applyAlignment="1">
      <alignment horizontal="center" vertical="center"/>
    </xf>
    <xf numFmtId="0" fontId="192" fillId="24" borderId="25" xfId="296" applyFont="1" applyFill="1" applyBorder="1" applyAlignment="1">
      <alignment horizontal="center" vertical="center"/>
    </xf>
    <xf numFmtId="0" fontId="192" fillId="24" borderId="34" xfId="296" applyFont="1" applyFill="1" applyBorder="1" applyAlignment="1">
      <alignment horizontal="center" vertical="center"/>
    </xf>
    <xf numFmtId="0" fontId="192" fillId="24" borderId="93" xfId="296" applyFont="1" applyFill="1" applyBorder="1" applyAlignment="1">
      <alignment horizontal="center" vertical="center"/>
    </xf>
    <xf numFmtId="0" fontId="192" fillId="24" borderId="0" xfId="296" applyFont="1" applyFill="1" applyBorder="1" applyAlignment="1">
      <alignment horizontal="center" vertical="center"/>
    </xf>
    <xf numFmtId="0" fontId="192" fillId="24" borderId="100" xfId="296" applyFont="1" applyFill="1" applyBorder="1" applyAlignment="1">
      <alignment horizontal="center" vertical="center"/>
    </xf>
    <xf numFmtId="0" fontId="192" fillId="24" borderId="33" xfId="296" applyFont="1" applyFill="1" applyBorder="1" applyAlignment="1">
      <alignment horizontal="center" vertical="center"/>
    </xf>
    <xf numFmtId="0" fontId="192" fillId="24" borderId="94" xfId="296" applyFont="1" applyFill="1" applyBorder="1" applyAlignment="1">
      <alignment horizontal="center" vertical="center"/>
    </xf>
    <xf numFmtId="0" fontId="11" fillId="0" borderId="10" xfId="296" applyFont="1" applyBorder="1" applyAlignment="1">
      <alignment horizontal="center" vertical="center"/>
    </xf>
    <xf numFmtId="0" fontId="11" fillId="0" borderId="11" xfId="296" applyFont="1" applyBorder="1" applyAlignment="1">
      <alignment horizontal="center" vertical="center"/>
    </xf>
    <xf numFmtId="0" fontId="11" fillId="0" borderId="105" xfId="296" applyFont="1" applyBorder="1" applyAlignment="1">
      <alignment horizontal="center" vertical="center"/>
    </xf>
    <xf numFmtId="0" fontId="11" fillId="0" borderId="12" xfId="296" applyFont="1" applyBorder="1" applyAlignment="1">
      <alignment horizontal="center" vertical="center"/>
    </xf>
    <xf numFmtId="0" fontId="11" fillId="0" borderId="0" xfId="296" applyFont="1" applyBorder="1" applyAlignment="1">
      <alignment horizontal="center" vertical="center"/>
    </xf>
    <xf numFmtId="0" fontId="11" fillId="0" borderId="18" xfId="296" applyFont="1" applyBorder="1" applyAlignment="1">
      <alignment horizontal="center" vertical="center"/>
    </xf>
    <xf numFmtId="0" fontId="11" fillId="0" borderId="106" xfId="296" applyFont="1" applyBorder="1" applyAlignment="1">
      <alignment horizontal="center" vertical="center"/>
    </xf>
    <xf numFmtId="0" fontId="11" fillId="0" borderId="35" xfId="296" applyFont="1" applyBorder="1" applyAlignment="1">
      <alignment horizontal="center" vertical="center"/>
    </xf>
    <xf numFmtId="0" fontId="11" fillId="0" borderId="137" xfId="296" applyFont="1" applyBorder="1" applyAlignment="1">
      <alignment horizontal="center" vertical="center"/>
    </xf>
    <xf numFmtId="0" fontId="11" fillId="0" borderId="103" xfId="296" applyFont="1" applyBorder="1" applyAlignment="1">
      <alignment horizontal="center" vertical="center"/>
    </xf>
    <xf numFmtId="0" fontId="11" fillId="0" borderId="85" xfId="296" applyFont="1" applyBorder="1" applyAlignment="1">
      <alignment horizontal="center" vertical="center"/>
    </xf>
    <xf numFmtId="0" fontId="11" fillId="0" borderId="104" xfId="296" applyFont="1" applyBorder="1" applyAlignment="1">
      <alignment horizontal="center" vertical="center"/>
    </xf>
    <xf numFmtId="0" fontId="192" fillId="24" borderId="133" xfId="296" applyFont="1" applyFill="1" applyBorder="1" applyAlignment="1">
      <alignment vertical="center" wrapText="1"/>
    </xf>
    <xf numFmtId="0" fontId="192" fillId="24" borderId="37" xfId="296" applyFont="1" applyFill="1" applyBorder="1" applyAlignment="1">
      <alignment vertical="center" wrapText="1"/>
    </xf>
    <xf numFmtId="0" fontId="192" fillId="24" borderId="53" xfId="296" applyFont="1" applyFill="1" applyBorder="1" applyAlignment="1">
      <alignment vertical="center" wrapText="1"/>
    </xf>
    <xf numFmtId="0" fontId="192" fillId="24" borderId="17" xfId="296" applyFont="1" applyFill="1" applyBorder="1" applyAlignment="1">
      <alignment vertical="center" wrapText="1"/>
    </xf>
    <xf numFmtId="0" fontId="192" fillId="24" borderId="37" xfId="296" applyFont="1" applyFill="1" applyBorder="1" applyAlignment="1">
      <alignment horizontal="center" vertical="center"/>
    </xf>
    <xf numFmtId="0" fontId="192" fillId="24" borderId="17" xfId="296" applyFont="1" applyFill="1" applyBorder="1" applyAlignment="1">
      <alignment horizontal="center" vertical="center"/>
    </xf>
    <xf numFmtId="0" fontId="11" fillId="0" borderId="16" xfId="296" applyFont="1" applyBorder="1" applyAlignment="1">
      <alignment horizontal="left" vertical="center" wrapText="1" indent="1"/>
    </xf>
    <xf numFmtId="0" fontId="11" fillId="0" borderId="34" xfId="296" applyFont="1" applyBorder="1" applyAlignment="1">
      <alignment horizontal="left" vertical="center" wrapText="1" indent="1"/>
    </xf>
    <xf numFmtId="0" fontId="11" fillId="0" borderId="23" xfId="296" applyFont="1" applyBorder="1" applyAlignment="1">
      <alignment horizontal="left" vertical="center" wrapText="1" indent="1"/>
    </xf>
    <xf numFmtId="0" fontId="11" fillId="0" borderId="35" xfId="296" applyFont="1" applyBorder="1" applyAlignment="1">
      <alignment horizontal="left" vertical="center" wrapText="1" indent="1"/>
    </xf>
    <xf numFmtId="0" fontId="11" fillId="0" borderId="0" xfId="296" applyFont="1" applyBorder="1" applyAlignment="1">
      <alignment horizontal="left" vertical="center" wrapText="1" indent="1"/>
    </xf>
    <xf numFmtId="0" fontId="11" fillId="0" borderId="18" xfId="296" applyFont="1" applyBorder="1" applyAlignment="1">
      <alignment horizontal="left" vertical="center" wrapText="1" indent="1"/>
    </xf>
    <xf numFmtId="0" fontId="11" fillId="0" borderId="24" xfId="296" applyFont="1" applyBorder="1" applyAlignment="1">
      <alignment horizontal="left" vertical="center" wrapText="1" indent="1"/>
    </xf>
    <xf numFmtId="0" fontId="11" fillId="0" borderId="33" xfId="296" applyFont="1" applyBorder="1" applyAlignment="1">
      <alignment horizontal="left" vertical="center" wrapText="1" indent="1"/>
    </xf>
    <xf numFmtId="0" fontId="11" fillId="0" borderId="25" xfId="296" applyFont="1" applyBorder="1" applyAlignment="1">
      <alignment horizontal="left" vertical="center" wrapText="1" indent="1"/>
    </xf>
    <xf numFmtId="0" fontId="11" fillId="24" borderId="16" xfId="296" applyFont="1" applyFill="1" applyBorder="1" applyAlignment="1">
      <alignment horizontal="center" vertical="center"/>
    </xf>
    <xf numFmtId="0" fontId="11" fillId="24" borderId="23" xfId="296" applyFont="1" applyFill="1" applyBorder="1" applyAlignment="1">
      <alignment horizontal="center" vertical="center"/>
    </xf>
    <xf numFmtId="0" fontId="11" fillId="24" borderId="35" xfId="296" applyFont="1" applyFill="1" applyBorder="1" applyAlignment="1">
      <alignment horizontal="center" vertical="center"/>
    </xf>
    <xf numFmtId="0" fontId="11" fillId="24" borderId="18" xfId="296" applyFont="1" applyFill="1" applyBorder="1" applyAlignment="1">
      <alignment horizontal="center" vertical="center"/>
    </xf>
    <xf numFmtId="0" fontId="11" fillId="24" borderId="24" xfId="296" applyFont="1" applyFill="1" applyBorder="1" applyAlignment="1">
      <alignment horizontal="center" vertical="center"/>
    </xf>
    <xf numFmtId="0" fontId="11" fillId="24" borderId="25" xfId="296" applyFont="1" applyFill="1" applyBorder="1" applyAlignment="1">
      <alignment horizontal="center" vertical="center"/>
    </xf>
    <xf numFmtId="0" fontId="11" fillId="0" borderId="16" xfId="296" applyFont="1" applyBorder="1" applyAlignment="1">
      <alignment horizontal="center"/>
    </xf>
    <xf numFmtId="0" fontId="11" fillId="0" borderId="34" xfId="296" applyFont="1" applyBorder="1" applyAlignment="1">
      <alignment horizontal="center"/>
    </xf>
    <xf numFmtId="0" fontId="11" fillId="0" borderId="23" xfId="296" applyFont="1" applyBorder="1" applyAlignment="1">
      <alignment horizontal="center"/>
    </xf>
    <xf numFmtId="0" fontId="11" fillId="0" borderId="35" xfId="296" applyFont="1" applyBorder="1" applyAlignment="1">
      <alignment horizontal="center"/>
    </xf>
    <xf numFmtId="0" fontId="11" fillId="0" borderId="0" xfId="296" applyFont="1" applyBorder="1" applyAlignment="1">
      <alignment horizontal="center"/>
    </xf>
    <xf numFmtId="0" fontId="11" fillId="0" borderId="18" xfId="296" applyFont="1" applyBorder="1" applyAlignment="1">
      <alignment horizontal="center"/>
    </xf>
    <xf numFmtId="0" fontId="11" fillId="0" borderId="24" xfId="296" applyFont="1" applyBorder="1" applyAlignment="1">
      <alignment horizontal="center"/>
    </xf>
    <xf numFmtId="0" fontId="11" fillId="0" borderId="33" xfId="296" applyFont="1" applyBorder="1" applyAlignment="1">
      <alignment horizontal="center"/>
    </xf>
    <xf numFmtId="0" fontId="11" fillId="0" borderId="25" xfId="296" applyFont="1" applyBorder="1" applyAlignment="1">
      <alignment horizontal="center"/>
    </xf>
    <xf numFmtId="0" fontId="19" fillId="0" borderId="16" xfId="296" applyFont="1" applyBorder="1" applyAlignment="1">
      <alignment horizontal="left" vertical="center" wrapText="1" indent="1"/>
    </xf>
    <xf numFmtId="0" fontId="19" fillId="0" borderId="34" xfId="296" applyFont="1" applyBorder="1" applyAlignment="1">
      <alignment horizontal="left" vertical="center" wrapText="1" indent="1"/>
    </xf>
    <xf numFmtId="0" fontId="19" fillId="0" borderId="23" xfId="296" applyFont="1" applyBorder="1" applyAlignment="1">
      <alignment horizontal="left" vertical="center" wrapText="1" indent="1"/>
    </xf>
    <xf numFmtId="0" fontId="19" fillId="0" borderId="35" xfId="296" applyFont="1" applyBorder="1" applyAlignment="1">
      <alignment horizontal="left" vertical="center" wrapText="1" indent="1"/>
    </xf>
    <xf numFmtId="0" fontId="19" fillId="0" borderId="0" xfId="296" applyFont="1" applyBorder="1" applyAlignment="1">
      <alignment horizontal="left" vertical="center" wrapText="1" indent="1"/>
    </xf>
    <xf numFmtId="0" fontId="19" fillId="0" borderId="18" xfId="296" applyFont="1" applyBorder="1" applyAlignment="1">
      <alignment horizontal="left" vertical="center" wrapText="1" indent="1"/>
    </xf>
    <xf numFmtId="0" fontId="19" fillId="0" borderId="24" xfId="296" applyFont="1" applyBorder="1" applyAlignment="1">
      <alignment horizontal="left" vertical="center" wrapText="1" indent="1"/>
    </xf>
    <xf numFmtId="0" fontId="19" fillId="0" borderId="33" xfId="296" applyFont="1" applyBorder="1" applyAlignment="1">
      <alignment horizontal="left" vertical="center" wrapText="1" indent="1"/>
    </xf>
    <xf numFmtId="0" fontId="19" fillId="0" borderId="25" xfId="296" applyFont="1" applyBorder="1" applyAlignment="1">
      <alignment horizontal="left" vertical="center" wrapText="1" indent="1"/>
    </xf>
    <xf numFmtId="0" fontId="19" fillId="24" borderId="95" xfId="296" applyFont="1" applyFill="1" applyBorder="1" applyAlignment="1">
      <alignment vertical="center" wrapText="1"/>
    </xf>
    <xf numFmtId="0" fontId="19" fillId="24" borderId="34" xfId="296" applyFont="1" applyFill="1" applyBorder="1" applyAlignment="1">
      <alignment vertical="center" wrapText="1"/>
    </xf>
    <xf numFmtId="0" fontId="19" fillId="24" borderId="23" xfId="296" applyFont="1" applyFill="1" applyBorder="1" applyAlignment="1">
      <alignment vertical="center" wrapText="1"/>
    </xf>
    <xf numFmtId="0" fontId="19" fillId="24" borderId="12" xfId="296" applyFont="1" applyFill="1" applyBorder="1" applyAlignment="1">
      <alignment vertical="center" wrapText="1"/>
    </xf>
    <xf numFmtId="0" fontId="19" fillId="24" borderId="0" xfId="296" applyFont="1" applyFill="1" applyBorder="1" applyAlignment="1">
      <alignment vertical="center" wrapText="1"/>
    </xf>
    <xf numFmtId="0" fontId="19" fillId="24" borderId="18" xfId="296" applyFont="1" applyFill="1" applyBorder="1" applyAlignment="1">
      <alignment vertical="center" wrapText="1"/>
    </xf>
    <xf numFmtId="0" fontId="19" fillId="24" borderId="101" xfId="296" applyFont="1" applyFill="1" applyBorder="1" applyAlignment="1">
      <alignment vertical="center" wrapText="1"/>
    </xf>
    <xf numFmtId="0" fontId="19" fillId="24" borderId="85" xfId="296" applyFont="1" applyFill="1" applyBorder="1" applyAlignment="1">
      <alignment vertical="center" wrapText="1"/>
    </xf>
    <xf numFmtId="0" fontId="19" fillId="24" borderId="102" xfId="296" applyFont="1" applyFill="1" applyBorder="1" applyAlignment="1">
      <alignment vertical="center" wrapText="1"/>
    </xf>
    <xf numFmtId="0" fontId="11" fillId="24" borderId="103" xfId="296" applyFont="1" applyFill="1" applyBorder="1" applyAlignment="1">
      <alignment horizontal="center" vertical="center"/>
    </xf>
    <xf numFmtId="0" fontId="11" fillId="24" borderId="102" xfId="296" applyFont="1" applyFill="1" applyBorder="1" applyAlignment="1">
      <alignment horizontal="center" vertical="center"/>
    </xf>
    <xf numFmtId="0" fontId="19" fillId="24" borderId="16" xfId="296" applyFont="1" applyFill="1" applyBorder="1" applyAlignment="1">
      <alignment horizontal="center" vertical="center"/>
    </xf>
    <xf numFmtId="0" fontId="19" fillId="24" borderId="23" xfId="296" applyFont="1" applyFill="1" applyBorder="1" applyAlignment="1">
      <alignment horizontal="center" vertical="center"/>
    </xf>
    <xf numFmtId="0" fontId="19" fillId="24" borderId="35" xfId="296" applyFont="1" applyFill="1" applyBorder="1" applyAlignment="1">
      <alignment horizontal="center" vertical="center"/>
    </xf>
    <xf numFmtId="0" fontId="19" fillId="24" borderId="18" xfId="296" applyFont="1" applyFill="1" applyBorder="1" applyAlignment="1">
      <alignment horizontal="center" vertical="center"/>
    </xf>
    <xf numFmtId="0" fontId="19" fillId="24" borderId="103" xfId="296" applyFont="1" applyFill="1" applyBorder="1" applyAlignment="1">
      <alignment horizontal="center" vertical="center"/>
    </xf>
    <xf numFmtId="0" fontId="19" fillId="24" borderId="102" xfId="296" applyFont="1" applyFill="1" applyBorder="1" applyAlignment="1">
      <alignment horizontal="center" vertical="center"/>
    </xf>
    <xf numFmtId="0" fontId="11" fillId="0" borderId="16" xfId="296" applyFont="1" applyFill="1" applyBorder="1" applyAlignment="1">
      <alignment horizontal="center" vertical="center" wrapText="1"/>
    </xf>
    <xf numFmtId="0" fontId="11" fillId="0" borderId="93" xfId="296" applyFont="1" applyFill="1" applyBorder="1" applyAlignment="1">
      <alignment horizontal="center" vertical="center"/>
    </xf>
    <xf numFmtId="0" fontId="11" fillId="0" borderId="35" xfId="296" applyFont="1" applyFill="1" applyBorder="1" applyAlignment="1">
      <alignment horizontal="center" vertical="center"/>
    </xf>
    <xf numFmtId="0" fontId="11" fillId="0" borderId="100" xfId="296" applyFont="1" applyFill="1" applyBorder="1" applyAlignment="1">
      <alignment horizontal="center" vertical="center"/>
    </xf>
    <xf numFmtId="0" fontId="11" fillId="0" borderId="103" xfId="296" applyFont="1" applyFill="1" applyBorder="1" applyAlignment="1">
      <alignment horizontal="center" vertical="center"/>
    </xf>
    <xf numFmtId="0" fontId="11" fillId="0" borderId="104" xfId="296" applyFont="1" applyFill="1" applyBorder="1" applyAlignment="1">
      <alignment horizontal="center" vertical="center"/>
    </xf>
    <xf numFmtId="0" fontId="11" fillId="0" borderId="16" xfId="296" applyFont="1" applyBorder="1" applyAlignment="1">
      <alignment horizontal="center" vertical="center"/>
    </xf>
    <xf numFmtId="0" fontId="11" fillId="0" borderId="34" xfId="296" applyFont="1" applyBorder="1" applyAlignment="1">
      <alignment horizontal="center" vertical="center"/>
    </xf>
    <xf numFmtId="0" fontId="11" fillId="0" borderId="23" xfId="296" applyFont="1" applyBorder="1" applyAlignment="1">
      <alignment horizontal="center" vertical="center"/>
    </xf>
    <xf numFmtId="0" fontId="11" fillId="0" borderId="24" xfId="296" applyFont="1" applyBorder="1" applyAlignment="1">
      <alignment horizontal="center" vertical="center"/>
    </xf>
    <xf numFmtId="0" fontId="11" fillId="0" borderId="33" xfId="296" applyFont="1" applyBorder="1" applyAlignment="1">
      <alignment horizontal="center" vertical="center"/>
    </xf>
    <xf numFmtId="0" fontId="11" fillId="0" borderId="25" xfId="296" applyFont="1" applyBorder="1" applyAlignment="1">
      <alignment horizontal="center" vertical="center"/>
    </xf>
    <xf numFmtId="0" fontId="192" fillId="0" borderId="16" xfId="296" applyFont="1" applyFill="1" applyBorder="1" applyAlignment="1">
      <alignment horizontal="center" vertical="center" wrapText="1"/>
    </xf>
    <xf numFmtId="0" fontId="192" fillId="0" borderId="93" xfId="296" applyFont="1" applyFill="1" applyBorder="1" applyAlignment="1">
      <alignment horizontal="center" vertical="center"/>
    </xf>
    <xf numFmtId="0" fontId="192" fillId="0" borderId="35" xfId="296" applyFont="1" applyFill="1" applyBorder="1" applyAlignment="1">
      <alignment horizontal="center" vertical="center"/>
    </xf>
    <xf numFmtId="0" fontId="192" fillId="0" borderId="100" xfId="296" applyFont="1" applyFill="1" applyBorder="1" applyAlignment="1">
      <alignment horizontal="center" vertical="center"/>
    </xf>
    <xf numFmtId="0" fontId="192" fillId="0" borderId="24" xfId="296" applyFont="1" applyFill="1" applyBorder="1" applyAlignment="1">
      <alignment horizontal="center" vertical="center"/>
    </xf>
    <xf numFmtId="0" fontId="192" fillId="0" borderId="94" xfId="296" applyFont="1" applyFill="1" applyBorder="1" applyAlignment="1">
      <alignment horizontal="center" vertical="center"/>
    </xf>
    <xf numFmtId="0" fontId="19" fillId="24" borderId="56" xfId="296" applyFont="1" applyFill="1" applyBorder="1" applyAlignment="1">
      <alignment vertical="center" wrapText="1"/>
    </xf>
    <xf numFmtId="0" fontId="19" fillId="24" borderId="33" xfId="296" applyFont="1" applyFill="1" applyBorder="1" applyAlignment="1">
      <alignment vertical="center" wrapText="1"/>
    </xf>
    <xf numFmtId="0" fontId="19" fillId="24" borderId="25" xfId="296" applyFont="1" applyFill="1" applyBorder="1" applyAlignment="1">
      <alignment vertical="center" wrapText="1"/>
    </xf>
    <xf numFmtId="0" fontId="11" fillId="0" borderId="14" xfId="296" applyFont="1" applyFill="1" applyBorder="1" applyAlignment="1">
      <alignment horizontal="center" vertical="center" wrapText="1"/>
    </xf>
    <xf numFmtId="0" fontId="11" fillId="0" borderId="96" xfId="296" applyFont="1" applyFill="1" applyBorder="1" applyAlignment="1">
      <alignment horizontal="center" vertical="center"/>
    </xf>
    <xf numFmtId="0" fontId="11" fillId="0" borderId="14" xfId="296" applyFont="1" applyFill="1" applyBorder="1" applyAlignment="1">
      <alignment horizontal="center" vertical="center"/>
    </xf>
    <xf numFmtId="0" fontId="11" fillId="0" borderId="16" xfId="296" applyFont="1" applyFill="1" applyBorder="1" applyAlignment="1">
      <alignment horizontal="center" vertical="center"/>
    </xf>
    <xf numFmtId="0" fontId="11" fillId="0" borderId="101" xfId="296" applyFont="1" applyBorder="1" applyAlignment="1">
      <alignment horizontal="center" vertical="center"/>
    </xf>
    <xf numFmtId="0" fontId="11" fillId="0" borderId="102" xfId="296" applyFont="1" applyBorder="1" applyAlignment="1">
      <alignment horizontal="center" vertical="center"/>
    </xf>
    <xf numFmtId="0" fontId="121" fillId="0" borderId="106" xfId="296" applyFont="1" applyBorder="1" applyAlignment="1">
      <alignment horizontal="center" vertical="center" wrapText="1"/>
    </xf>
    <xf numFmtId="0" fontId="121" fillId="0" borderId="137" xfId="296" applyFont="1" applyBorder="1" applyAlignment="1">
      <alignment horizontal="center" vertical="center"/>
    </xf>
    <xf numFmtId="0" fontId="121" fillId="0" borderId="103" xfId="296" applyFont="1" applyBorder="1" applyAlignment="1">
      <alignment horizontal="center" vertical="center"/>
    </xf>
    <xf numFmtId="0" fontId="121" fillId="0" borderId="104" xfId="296" applyFont="1" applyBorder="1" applyAlignment="1">
      <alignment horizontal="center" vertical="center"/>
    </xf>
    <xf numFmtId="9" fontId="3" fillId="25" borderId="14" xfId="0" applyNumberFormat="1" applyFont="1" applyFill="1" applyBorder="1" applyAlignment="1" applyProtection="1">
      <alignment horizontal="center" vertical="center"/>
    </xf>
    <xf numFmtId="9" fontId="3" fillId="25" borderId="19" xfId="0" applyNumberFormat="1" applyFont="1" applyFill="1" applyBorder="1" applyAlignment="1" applyProtection="1">
      <alignment horizontal="center" vertical="center"/>
    </xf>
    <xf numFmtId="9" fontId="3" fillId="25" borderId="13"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7" fillId="24" borderId="13" xfId="0" applyFont="1" applyFill="1" applyBorder="1" applyAlignment="1" applyProtection="1">
      <alignment horizontal="center" vertical="center"/>
    </xf>
    <xf numFmtId="0" fontId="3" fillId="0" borderId="14" xfId="0" applyFont="1" applyBorder="1" applyAlignment="1" applyProtection="1">
      <alignment horizontal="left" vertical="center"/>
    </xf>
    <xf numFmtId="0" fontId="3" fillId="0" borderId="19" xfId="0" applyFont="1" applyBorder="1" applyAlignment="1" applyProtection="1">
      <alignment horizontal="left" vertical="center"/>
    </xf>
    <xf numFmtId="0" fontId="3" fillId="0" borderId="13" xfId="0" applyFont="1" applyBorder="1" applyAlignment="1" applyProtection="1">
      <alignment horizontal="left" vertical="center"/>
    </xf>
    <xf numFmtId="176" fontId="3" fillId="25" borderId="14" xfId="0" applyNumberFormat="1" applyFont="1" applyFill="1" applyBorder="1" applyAlignment="1" applyProtection="1">
      <alignment horizontal="center" vertical="center"/>
    </xf>
    <xf numFmtId="176" fontId="3" fillId="25" borderId="19" xfId="0" applyNumberFormat="1" applyFont="1" applyFill="1" applyBorder="1" applyAlignment="1" applyProtection="1">
      <alignment horizontal="center" vertical="center"/>
    </xf>
    <xf numFmtId="176" fontId="3" fillId="25" borderId="13" xfId="0" applyNumberFormat="1" applyFont="1" applyFill="1" applyBorder="1" applyAlignment="1" applyProtection="1">
      <alignment horizontal="center" vertical="center"/>
    </xf>
    <xf numFmtId="177" fontId="7" fillId="24" borderId="14" xfId="0" applyNumberFormat="1" applyFont="1" applyFill="1" applyBorder="1" applyAlignment="1" applyProtection="1">
      <alignment horizontal="center" vertical="center"/>
    </xf>
    <xf numFmtId="177" fontId="7" fillId="24" borderId="13" xfId="0" applyNumberFormat="1" applyFont="1" applyFill="1" applyBorder="1" applyAlignment="1" applyProtection="1">
      <alignment horizontal="center" vertical="center"/>
    </xf>
    <xf numFmtId="0" fontId="3" fillId="0" borderId="14" xfId="0" applyFont="1" applyBorder="1" applyAlignment="1" applyProtection="1">
      <alignment horizontal="left" vertical="center" wrapText="1"/>
    </xf>
    <xf numFmtId="0" fontId="3" fillId="0" borderId="19" xfId="0" applyFont="1" applyBorder="1" applyAlignment="1" applyProtection="1">
      <alignment horizontal="left" vertical="center" wrapText="1"/>
    </xf>
    <xf numFmtId="0" fontId="3" fillId="0" borderId="13" xfId="0" applyFont="1" applyBorder="1" applyAlignment="1" applyProtection="1">
      <alignment horizontal="left" vertical="center" wrapText="1"/>
    </xf>
    <xf numFmtId="0" fontId="3" fillId="26" borderId="14" xfId="0" applyFont="1" applyFill="1" applyBorder="1" applyAlignment="1" applyProtection="1">
      <alignment horizontal="center" vertical="center"/>
      <protection locked="0"/>
    </xf>
    <xf numFmtId="0" fontId="3" fillId="26" borderId="19" xfId="0" applyFont="1" applyFill="1" applyBorder="1" applyAlignment="1" applyProtection="1">
      <alignment horizontal="center" vertical="center"/>
      <protection locked="0"/>
    </xf>
    <xf numFmtId="0" fontId="3" fillId="26" borderId="13" xfId="0" applyFont="1" applyFill="1" applyBorder="1" applyAlignment="1" applyProtection="1">
      <alignment horizontal="center" vertical="center"/>
      <protection locked="0"/>
    </xf>
    <xf numFmtId="176" fontId="7" fillId="24" borderId="14" xfId="0" applyNumberFormat="1" applyFont="1" applyFill="1" applyBorder="1" applyAlignment="1" applyProtection="1">
      <alignment horizontal="center" vertical="center"/>
    </xf>
    <xf numFmtId="176" fontId="7" fillId="24" borderId="13" xfId="0" applyNumberFormat="1" applyFont="1" applyFill="1" applyBorder="1" applyAlignment="1" applyProtection="1">
      <alignment horizontal="center" vertical="center"/>
    </xf>
    <xf numFmtId="38" fontId="3" fillId="25" borderId="14" xfId="66" applyFont="1" applyFill="1" applyBorder="1" applyAlignment="1" applyProtection="1">
      <alignment horizontal="center" vertical="center"/>
      <protection locked="0"/>
    </xf>
    <xf numFmtId="38" fontId="3" fillId="25" borderId="19" xfId="66" applyFont="1" applyFill="1" applyBorder="1" applyAlignment="1" applyProtection="1">
      <alignment horizontal="center" vertical="center"/>
      <protection locked="0"/>
    </xf>
    <xf numFmtId="38" fontId="3" fillId="25" borderId="13" xfId="66" applyFont="1" applyFill="1" applyBorder="1" applyAlignment="1" applyProtection="1">
      <alignment horizontal="center" vertical="center"/>
      <protection locked="0"/>
    </xf>
    <xf numFmtId="0" fontId="3" fillId="0" borderId="17" xfId="0" applyFont="1" applyFill="1" applyBorder="1" applyAlignment="1" applyProtection="1">
      <alignment horizontal="left" vertical="center"/>
    </xf>
    <xf numFmtId="2" fontId="7" fillId="24" borderId="14" xfId="0" applyNumberFormat="1" applyFont="1" applyFill="1" applyBorder="1" applyAlignment="1" applyProtection="1">
      <alignment horizontal="center" vertical="center"/>
    </xf>
    <xf numFmtId="2" fontId="7" fillId="24" borderId="19" xfId="0" applyNumberFormat="1" applyFont="1" applyFill="1" applyBorder="1" applyAlignment="1" applyProtection="1">
      <alignment horizontal="center" vertical="center"/>
    </xf>
    <xf numFmtId="2" fontId="3" fillId="25" borderId="14" xfId="0" applyNumberFormat="1" applyFont="1" applyFill="1" applyBorder="1" applyAlignment="1" applyProtection="1">
      <alignment horizontal="center" vertical="center"/>
    </xf>
    <xf numFmtId="2" fontId="3" fillId="25" borderId="19" xfId="0" applyNumberFormat="1" applyFont="1" applyFill="1" applyBorder="1" applyAlignment="1" applyProtection="1">
      <alignment horizontal="center" vertical="center"/>
    </xf>
    <xf numFmtId="2" fontId="3" fillId="25" borderId="13" xfId="0" applyNumberFormat="1" applyFont="1" applyFill="1" applyBorder="1" applyAlignment="1" applyProtection="1">
      <alignment horizontal="center" vertical="center"/>
    </xf>
    <xf numFmtId="0" fontId="3" fillId="0" borderId="14" xfId="0" applyFont="1" applyFill="1" applyBorder="1" applyAlignment="1" applyProtection="1">
      <alignment horizontal="left" vertical="center"/>
    </xf>
    <xf numFmtId="0" fontId="3" fillId="0" borderId="19" xfId="0" applyFont="1" applyFill="1" applyBorder="1" applyAlignment="1" applyProtection="1">
      <alignment horizontal="left" vertical="center"/>
    </xf>
    <xf numFmtId="0" fontId="3" fillId="0" borderId="13" xfId="0" applyFont="1" applyFill="1" applyBorder="1" applyAlignment="1" applyProtection="1">
      <alignment horizontal="left" vertical="center"/>
    </xf>
    <xf numFmtId="0" fontId="8" fillId="26" borderId="14" xfId="0" applyFont="1" applyFill="1" applyBorder="1" applyAlignment="1" applyProtection="1">
      <alignment horizontal="center" vertical="center"/>
      <protection locked="0"/>
    </xf>
    <xf numFmtId="0" fontId="8" fillId="26" borderId="19" xfId="0" applyFont="1" applyFill="1" applyBorder="1" applyAlignment="1" applyProtection="1">
      <alignment horizontal="center" vertical="center"/>
      <protection locked="0"/>
    </xf>
    <xf numFmtId="0" fontId="8" fillId="26" borderId="13" xfId="0" applyFont="1" applyFill="1" applyBorder="1" applyAlignment="1" applyProtection="1">
      <alignment horizontal="center" vertical="center"/>
      <protection locked="0"/>
    </xf>
    <xf numFmtId="0" fontId="3" fillId="0" borderId="14" xfId="0" applyFont="1" applyBorder="1" applyAlignment="1" applyProtection="1">
      <alignment horizontal="center" vertical="center"/>
    </xf>
    <xf numFmtId="0" fontId="3" fillId="0" borderId="19" xfId="0" applyFont="1" applyBorder="1" applyAlignment="1" applyProtection="1">
      <alignment horizontal="center" vertical="center"/>
    </xf>
    <xf numFmtId="0" fontId="3" fillId="0" borderId="13" xfId="0" applyFont="1" applyBorder="1" applyAlignment="1" applyProtection="1">
      <alignment horizontal="center" vertical="center"/>
    </xf>
    <xf numFmtId="0" fontId="3" fillId="0" borderId="17" xfId="0" applyFont="1" applyBorder="1" applyAlignment="1" applyProtection="1">
      <alignment horizontal="center" vertical="center"/>
    </xf>
    <xf numFmtId="0" fontId="3" fillId="0" borderId="26" xfId="0" applyFont="1" applyBorder="1" applyAlignment="1" applyProtection="1">
      <alignment horizontal="center" vertical="center"/>
    </xf>
    <xf numFmtId="0" fontId="3" fillId="0" borderId="27" xfId="0" applyFont="1" applyBorder="1" applyAlignment="1" applyProtection="1">
      <alignment horizontal="center" vertical="center"/>
    </xf>
    <xf numFmtId="0" fontId="3" fillId="0" borderId="28" xfId="0" applyFont="1" applyBorder="1" applyAlignment="1" applyProtection="1">
      <alignment horizontal="center" vertical="center"/>
    </xf>
    <xf numFmtId="0" fontId="3" fillId="0" borderId="29" xfId="0" applyFont="1" applyBorder="1" applyAlignment="1" applyProtection="1">
      <alignment horizontal="center" vertical="center"/>
    </xf>
    <xf numFmtId="0" fontId="3" fillId="0" borderId="30" xfId="0" applyFont="1" applyBorder="1" applyAlignment="1" applyProtection="1">
      <alignment horizontal="center" vertical="center"/>
    </xf>
    <xf numFmtId="0" fontId="3" fillId="0" borderId="31" xfId="0" applyFont="1" applyBorder="1" applyAlignment="1" applyProtection="1">
      <alignment horizontal="center" vertical="center"/>
    </xf>
    <xf numFmtId="0" fontId="7" fillId="24" borderId="16" xfId="0" applyFont="1" applyFill="1" applyBorder="1" applyAlignment="1" applyProtection="1">
      <alignment horizontal="center" vertical="center"/>
    </xf>
    <xf numFmtId="0" fontId="7" fillId="24" borderId="23" xfId="0" applyFont="1" applyFill="1" applyBorder="1" applyAlignment="1" applyProtection="1">
      <alignment horizontal="center" vertical="center"/>
    </xf>
    <xf numFmtId="0" fontId="7" fillId="24" borderId="24" xfId="0" applyFont="1" applyFill="1" applyBorder="1" applyAlignment="1" applyProtection="1">
      <alignment horizontal="center" vertical="center"/>
    </xf>
    <xf numFmtId="0" fontId="7" fillId="24" borderId="25" xfId="0" applyFont="1" applyFill="1" applyBorder="1" applyAlignment="1" applyProtection="1">
      <alignment horizontal="center" vertical="center"/>
    </xf>
    <xf numFmtId="178" fontId="7" fillId="24" borderId="17" xfId="0" applyNumberFormat="1" applyFont="1" applyFill="1" applyBorder="1" applyAlignment="1" applyProtection="1">
      <alignment horizontal="center" vertical="center"/>
    </xf>
    <xf numFmtId="178" fontId="3" fillId="26" borderId="14" xfId="0" applyNumberFormat="1" applyFont="1" applyFill="1" applyBorder="1" applyAlignment="1" applyProtection="1">
      <alignment horizontal="center" vertical="center"/>
      <protection locked="0"/>
    </xf>
    <xf numFmtId="178" fontId="3" fillId="26" borderId="19" xfId="0" applyNumberFormat="1" applyFont="1" applyFill="1" applyBorder="1" applyAlignment="1" applyProtection="1">
      <alignment horizontal="center" vertical="center"/>
      <protection locked="0"/>
    </xf>
    <xf numFmtId="178" fontId="3" fillId="26" borderId="13" xfId="0" applyNumberFormat="1" applyFont="1" applyFill="1" applyBorder="1" applyAlignment="1" applyProtection="1">
      <alignment horizontal="center" vertical="center"/>
      <protection locked="0"/>
    </xf>
    <xf numFmtId="38" fontId="3" fillId="26" borderId="14" xfId="66" applyFont="1" applyFill="1" applyBorder="1" applyAlignment="1" applyProtection="1">
      <alignment horizontal="center" vertical="center"/>
    </xf>
    <xf numFmtId="38" fontId="3" fillId="26" borderId="19" xfId="66" applyFont="1" applyFill="1" applyBorder="1" applyAlignment="1" applyProtection="1">
      <alignment horizontal="center" vertical="center"/>
    </xf>
    <xf numFmtId="38" fontId="3" fillId="26" borderId="13" xfId="66" applyFont="1" applyFill="1" applyBorder="1" applyAlignment="1" applyProtection="1">
      <alignment horizontal="center" vertical="center"/>
    </xf>
    <xf numFmtId="0" fontId="3" fillId="24" borderId="17" xfId="0" applyFont="1" applyFill="1" applyBorder="1" applyAlignment="1" applyProtection="1">
      <alignment horizontal="center" vertical="center"/>
    </xf>
    <xf numFmtId="0" fontId="3" fillId="0" borderId="20" xfId="0" applyFont="1" applyBorder="1" applyAlignment="1" applyProtection="1">
      <alignment horizontal="center" vertical="center"/>
    </xf>
    <xf numFmtId="0" fontId="3" fillId="0" borderId="21" xfId="0" applyFont="1" applyBorder="1" applyAlignment="1" applyProtection="1">
      <alignment horizontal="center" vertical="center"/>
    </xf>
    <xf numFmtId="0" fontId="3" fillId="0" borderId="22" xfId="0" applyFont="1" applyBorder="1" applyAlignment="1" applyProtection="1">
      <alignment horizontal="center" vertical="center"/>
    </xf>
    <xf numFmtId="177" fontId="7" fillId="24" borderId="17" xfId="0" applyNumberFormat="1" applyFont="1" applyFill="1" applyBorder="1" applyAlignment="1" applyProtection="1">
      <alignment horizontal="center" vertical="center"/>
    </xf>
    <xf numFmtId="179" fontId="3" fillId="25" borderId="14" xfId="0" applyNumberFormat="1" applyFont="1" applyFill="1" applyBorder="1" applyAlignment="1" applyProtection="1">
      <alignment horizontal="center" vertical="center"/>
    </xf>
    <xf numFmtId="179" fontId="3" fillId="25" borderId="19" xfId="0" applyNumberFormat="1" applyFont="1" applyFill="1" applyBorder="1" applyAlignment="1" applyProtection="1">
      <alignment horizontal="center" vertical="center"/>
    </xf>
    <xf numFmtId="179" fontId="3" fillId="25" borderId="13" xfId="0" applyNumberFormat="1" applyFont="1" applyFill="1" applyBorder="1" applyAlignment="1" applyProtection="1">
      <alignment horizontal="center" vertical="center"/>
    </xf>
    <xf numFmtId="0" fontId="3" fillId="26" borderId="14" xfId="0" applyNumberFormat="1" applyFont="1" applyFill="1" applyBorder="1" applyAlignment="1" applyProtection="1">
      <alignment horizontal="center" vertical="center"/>
      <protection locked="0"/>
    </xf>
    <xf numFmtId="0" fontId="3" fillId="26" borderId="19" xfId="0" applyNumberFormat="1" applyFont="1" applyFill="1" applyBorder="1" applyAlignment="1" applyProtection="1">
      <alignment horizontal="center" vertical="center"/>
      <protection locked="0"/>
    </xf>
    <xf numFmtId="0" fontId="3" fillId="26" borderId="13" xfId="0" applyNumberFormat="1" applyFont="1" applyFill="1" applyBorder="1" applyAlignment="1" applyProtection="1">
      <alignment horizontal="center" vertical="center"/>
      <protection locked="0"/>
    </xf>
    <xf numFmtId="0" fontId="197" fillId="34" borderId="142" xfId="310" applyFont="1" applyFill="1" applyBorder="1" applyAlignment="1" applyProtection="1">
      <alignment horizontal="center" vertical="center" wrapText="1"/>
    </xf>
    <xf numFmtId="0" fontId="195" fillId="34" borderId="130" xfId="310" applyFont="1" applyFill="1" applyBorder="1" applyAlignment="1" applyProtection="1">
      <alignment horizontal="center" vertical="center" wrapText="1"/>
    </xf>
    <xf numFmtId="0" fontId="130" fillId="35" borderId="14" xfId="310" applyFont="1" applyFill="1" applyBorder="1" applyAlignment="1" applyProtection="1">
      <alignment horizontal="center" vertical="center" wrapText="1"/>
    </xf>
    <xf numFmtId="0" fontId="130" fillId="35" borderId="19" xfId="310" applyFont="1" applyFill="1" applyBorder="1" applyAlignment="1" applyProtection="1">
      <alignment horizontal="center" vertical="center" wrapText="1"/>
    </xf>
    <xf numFmtId="0" fontId="221" fillId="0" borderId="17" xfId="310" applyFont="1" applyBorder="1" applyAlignment="1" applyProtection="1">
      <alignment horizontal="center" vertical="center" wrapText="1"/>
    </xf>
    <xf numFmtId="0" fontId="222" fillId="0" borderId="17" xfId="310" applyFont="1" applyBorder="1" applyAlignment="1" applyProtection="1">
      <alignment horizontal="center" vertical="center" wrapText="1"/>
    </xf>
    <xf numFmtId="0" fontId="218" fillId="35" borderId="14" xfId="310" applyFont="1" applyFill="1" applyBorder="1" applyAlignment="1" applyProtection="1">
      <alignment horizontal="center" vertical="center"/>
    </xf>
    <xf numFmtId="0" fontId="218" fillId="35" borderId="19" xfId="310" applyFont="1" applyFill="1" applyBorder="1" applyAlignment="1" applyProtection="1">
      <alignment horizontal="center" vertical="center"/>
    </xf>
    <xf numFmtId="0" fontId="194" fillId="27" borderId="130" xfId="310" applyFont="1" applyFill="1" applyBorder="1" applyAlignment="1" applyProtection="1">
      <alignment horizontal="center" vertical="center" wrapText="1"/>
    </xf>
    <xf numFmtId="0" fontId="194" fillId="27" borderId="138" xfId="310" applyFont="1" applyFill="1" applyBorder="1" applyAlignment="1" applyProtection="1">
      <alignment horizontal="center" vertical="center" wrapText="1"/>
    </xf>
    <xf numFmtId="0" fontId="197" fillId="25" borderId="10" xfId="310" applyFont="1" applyFill="1" applyBorder="1" applyAlignment="1" applyProtection="1">
      <alignment horizontal="center" vertical="center" textRotation="255" wrapText="1"/>
    </xf>
    <xf numFmtId="0" fontId="11" fillId="0" borderId="12" xfId="310" applyBorder="1" applyProtection="1">
      <alignment vertical="center"/>
    </xf>
    <xf numFmtId="0" fontId="11" fillId="0" borderId="101" xfId="310" applyBorder="1" applyProtection="1">
      <alignment vertical="center"/>
    </xf>
    <xf numFmtId="0" fontId="196" fillId="34" borderId="86" xfId="310" applyFont="1" applyFill="1" applyBorder="1" applyAlignment="1" applyProtection="1">
      <alignment horizontal="center" vertical="center" wrapText="1"/>
    </xf>
    <xf numFmtId="0" fontId="196" fillId="34" borderId="87" xfId="310" applyFont="1" applyFill="1" applyBorder="1" applyAlignment="1" applyProtection="1">
      <alignment horizontal="center" vertical="center" wrapText="1"/>
    </xf>
    <xf numFmtId="0" fontId="196" fillId="34" borderId="107" xfId="310" applyFont="1" applyFill="1" applyBorder="1" applyAlignment="1" applyProtection="1">
      <alignment horizontal="center" vertical="center" wrapText="1"/>
    </xf>
    <xf numFmtId="0" fontId="196" fillId="34" borderId="123" xfId="310" applyFont="1" applyFill="1" applyBorder="1" applyAlignment="1" applyProtection="1">
      <alignment horizontal="center" vertical="center" wrapText="1"/>
    </xf>
    <xf numFmtId="0" fontId="196" fillId="34" borderId="19" xfId="310" applyFont="1" applyFill="1" applyBorder="1" applyAlignment="1" applyProtection="1">
      <alignment horizontal="center" vertical="center" wrapText="1"/>
    </xf>
    <xf numFmtId="0" fontId="196" fillId="34" borderId="96" xfId="310" applyFont="1" applyFill="1" applyBorder="1" applyAlignment="1" applyProtection="1">
      <alignment horizontal="center" vertical="center" wrapText="1"/>
    </xf>
    <xf numFmtId="0" fontId="196" fillId="34" borderId="67" xfId="310" applyFont="1" applyFill="1" applyBorder="1" applyAlignment="1" applyProtection="1">
      <alignment horizontal="center" vertical="center" wrapText="1"/>
    </xf>
    <xf numFmtId="0" fontId="196" fillId="34" borderId="62" xfId="310" applyFont="1" applyFill="1" applyBorder="1" applyAlignment="1" applyProtection="1">
      <alignment horizontal="center" vertical="center" wrapText="1"/>
    </xf>
    <xf numFmtId="0" fontId="196" fillId="34" borderId="108" xfId="310" applyFont="1" applyFill="1" applyBorder="1" applyAlignment="1" applyProtection="1">
      <alignment horizontal="center" vertical="center" wrapText="1"/>
    </xf>
    <xf numFmtId="0" fontId="194" fillId="25" borderId="130" xfId="310" applyFont="1" applyFill="1" applyBorder="1" applyAlignment="1" applyProtection="1">
      <alignment horizontal="center" vertical="center" wrapText="1"/>
    </xf>
    <xf numFmtId="0" fontId="194" fillId="25" borderId="241" xfId="310" applyFont="1" applyFill="1" applyBorder="1" applyAlignment="1" applyProtection="1">
      <alignment horizontal="center" vertical="center" wrapText="1"/>
    </xf>
    <xf numFmtId="0" fontId="194" fillId="25" borderId="138" xfId="310" applyFont="1" applyFill="1" applyBorder="1" applyAlignment="1" applyProtection="1">
      <alignment horizontal="center" vertical="center" wrapText="1"/>
    </xf>
    <xf numFmtId="0" fontId="194" fillId="34" borderId="142" xfId="310" applyFont="1" applyFill="1" applyBorder="1" applyAlignment="1" applyProtection="1">
      <alignment horizontal="center" vertical="center" wrapText="1"/>
    </xf>
    <xf numFmtId="0" fontId="118" fillId="34" borderId="130" xfId="310" applyFont="1" applyFill="1" applyBorder="1" applyAlignment="1" applyProtection="1">
      <alignment horizontal="center" vertical="center" wrapText="1"/>
    </xf>
    <xf numFmtId="0" fontId="118" fillId="34" borderId="85" xfId="310" applyFont="1" applyFill="1" applyBorder="1" applyAlignment="1" applyProtection="1">
      <alignment horizontal="center" vertical="center" wrapText="1"/>
    </xf>
    <xf numFmtId="0" fontId="196" fillId="34" borderId="224" xfId="310" applyFont="1" applyFill="1" applyBorder="1" applyAlignment="1" applyProtection="1">
      <alignment horizontal="center" vertical="center" wrapText="1"/>
    </xf>
    <xf numFmtId="0" fontId="196" fillId="34" borderId="144" xfId="310" applyFont="1" applyFill="1" applyBorder="1" applyAlignment="1" applyProtection="1">
      <alignment horizontal="center" vertical="center" wrapText="1"/>
    </xf>
    <xf numFmtId="0" fontId="196" fillId="34" borderId="146" xfId="310" applyFont="1" applyFill="1" applyBorder="1" applyAlignment="1" applyProtection="1">
      <alignment horizontal="center" vertical="center" wrapText="1"/>
    </xf>
    <xf numFmtId="0" fontId="209" fillId="38" borderId="228" xfId="310" applyFont="1" applyFill="1" applyBorder="1" applyAlignment="1" applyProtection="1">
      <alignment horizontal="center" vertical="center" wrapText="1"/>
    </xf>
    <xf numFmtId="0" fontId="209" fillId="38" borderId="229" xfId="310" applyFont="1" applyFill="1" applyBorder="1" applyAlignment="1" applyProtection="1">
      <alignment horizontal="center" vertical="center" wrapText="1"/>
    </xf>
    <xf numFmtId="0" fontId="209" fillId="38" borderId="235" xfId="310" applyFont="1" applyFill="1" applyBorder="1" applyAlignment="1" applyProtection="1">
      <alignment horizontal="center" vertical="center" wrapText="1"/>
    </xf>
    <xf numFmtId="0" fontId="196" fillId="34" borderId="202" xfId="310" applyFont="1" applyFill="1" applyBorder="1" applyAlignment="1" applyProtection="1">
      <alignment horizontal="center" vertical="center" wrapText="1"/>
    </xf>
    <xf numFmtId="0" fontId="196" fillId="34" borderId="203" xfId="310" applyFont="1" applyFill="1" applyBorder="1" applyAlignment="1" applyProtection="1">
      <alignment horizontal="center" vertical="center" wrapText="1"/>
    </xf>
    <xf numFmtId="0" fontId="196" fillId="34" borderId="204" xfId="310" applyFont="1" applyFill="1" applyBorder="1" applyAlignment="1" applyProtection="1">
      <alignment horizontal="center" vertical="center" wrapText="1"/>
    </xf>
    <xf numFmtId="0" fontId="196" fillId="0" borderId="202" xfId="310" applyFont="1" applyFill="1" applyBorder="1" applyAlignment="1" applyProtection="1">
      <alignment horizontal="center" vertical="center" wrapText="1"/>
      <protection locked="0"/>
    </xf>
    <xf numFmtId="0" fontId="196" fillId="0" borderId="203" xfId="310" applyFont="1" applyFill="1" applyBorder="1" applyAlignment="1" applyProtection="1">
      <alignment horizontal="center" vertical="center" wrapText="1"/>
      <protection locked="0"/>
    </xf>
    <xf numFmtId="0" fontId="196" fillId="0" borderId="204" xfId="310" applyFont="1" applyFill="1" applyBorder="1" applyAlignment="1" applyProtection="1">
      <alignment horizontal="center" vertical="center" wrapText="1"/>
      <protection locked="0"/>
    </xf>
    <xf numFmtId="0" fontId="196" fillId="0" borderId="233" xfId="310" applyFont="1" applyFill="1" applyBorder="1" applyAlignment="1" applyProtection="1">
      <alignment horizontal="center" vertical="center" wrapText="1"/>
      <protection locked="0"/>
    </xf>
    <xf numFmtId="0" fontId="196" fillId="0" borderId="234" xfId="310" applyFont="1" applyFill="1" applyBorder="1" applyAlignment="1" applyProtection="1">
      <alignment horizontal="center" vertical="center" wrapText="1"/>
      <protection locked="0"/>
    </xf>
    <xf numFmtId="0" fontId="196" fillId="0" borderId="220" xfId="310" applyFont="1" applyFill="1" applyBorder="1" applyAlignment="1" applyProtection="1">
      <alignment horizontal="center" vertical="center" wrapText="1"/>
      <protection locked="0"/>
    </xf>
    <xf numFmtId="0" fontId="196" fillId="34" borderId="205" xfId="310" applyFont="1" applyFill="1" applyBorder="1" applyAlignment="1" applyProtection="1">
      <alignment horizontal="center" vertical="center" wrapText="1"/>
    </xf>
    <xf numFmtId="0" fontId="196" fillId="34" borderId="206" xfId="310" applyFont="1" applyFill="1" applyBorder="1" applyAlignment="1" applyProtection="1">
      <alignment horizontal="center" vertical="center" wrapText="1"/>
    </xf>
    <xf numFmtId="0" fontId="196" fillId="34" borderId="209" xfId="310" applyFont="1" applyFill="1" applyBorder="1" applyAlignment="1" applyProtection="1">
      <alignment horizontal="center" vertical="center" wrapText="1"/>
    </xf>
    <xf numFmtId="0" fontId="196" fillId="34" borderId="210" xfId="310" applyFont="1" applyFill="1" applyBorder="1" applyAlignment="1" applyProtection="1">
      <alignment horizontal="center" vertical="center" wrapText="1"/>
    </xf>
    <xf numFmtId="0" fontId="196" fillId="34" borderId="211" xfId="310" applyFont="1" applyFill="1" applyBorder="1" applyAlignment="1" applyProtection="1">
      <alignment horizontal="center" vertical="center" wrapText="1"/>
    </xf>
    <xf numFmtId="0" fontId="196" fillId="34" borderId="212" xfId="310" applyFont="1" applyFill="1" applyBorder="1" applyAlignment="1" applyProtection="1">
      <alignment horizontal="center" vertical="center" wrapText="1"/>
    </xf>
    <xf numFmtId="0" fontId="196" fillId="34" borderId="95" xfId="310" applyFont="1" applyFill="1" applyBorder="1" applyAlignment="1" applyProtection="1">
      <alignment horizontal="center" vertical="center" wrapText="1"/>
    </xf>
    <xf numFmtId="0" fontId="196" fillId="34" borderId="23" xfId="310" applyFont="1" applyFill="1" applyBorder="1" applyAlignment="1" applyProtection="1">
      <alignment horizontal="center" vertical="center" wrapText="1"/>
    </xf>
    <xf numFmtId="0" fontId="196" fillId="34" borderId="12" xfId="310" applyFont="1" applyFill="1" applyBorder="1" applyAlignment="1" applyProtection="1">
      <alignment horizontal="center" vertical="center" wrapText="1"/>
    </xf>
    <xf numFmtId="0" fontId="196" fillId="34" borderId="18" xfId="310" applyFont="1" applyFill="1" applyBorder="1" applyAlignment="1" applyProtection="1">
      <alignment horizontal="center" vertical="center" wrapText="1"/>
    </xf>
    <xf numFmtId="0" fontId="196" fillId="34" borderId="101" xfId="310" applyFont="1" applyFill="1" applyBorder="1" applyAlignment="1" applyProtection="1">
      <alignment horizontal="center" vertical="center" wrapText="1"/>
    </xf>
    <xf numFmtId="0" fontId="196" fillId="34" borderId="102" xfId="310" applyFont="1" applyFill="1" applyBorder="1" applyAlignment="1" applyProtection="1">
      <alignment horizontal="center" vertical="center" wrapText="1"/>
    </xf>
    <xf numFmtId="0" fontId="196" fillId="0" borderId="153" xfId="310" applyFont="1" applyFill="1" applyBorder="1" applyAlignment="1" applyProtection="1">
      <alignment horizontal="center" vertical="center" wrapText="1"/>
      <protection locked="0"/>
    </xf>
    <xf numFmtId="0" fontId="196" fillId="0" borderId="156" xfId="310" applyFont="1" applyFill="1" applyBorder="1" applyAlignment="1" applyProtection="1">
      <alignment horizontal="center" vertical="center" wrapText="1"/>
      <protection locked="0"/>
    </xf>
    <xf numFmtId="0" fontId="196" fillId="0" borderId="207" xfId="310" applyFont="1" applyFill="1" applyBorder="1" applyAlignment="1" applyProtection="1">
      <alignment horizontal="center" vertical="center" wrapText="1"/>
      <protection locked="0"/>
    </xf>
    <xf numFmtId="0" fontId="196" fillId="0" borderId="219" xfId="310" applyFont="1" applyFill="1" applyBorder="1" applyAlignment="1" applyProtection="1">
      <alignment horizontal="center" vertical="center" wrapText="1"/>
      <protection locked="0"/>
    </xf>
    <xf numFmtId="0" fontId="196" fillId="34" borderId="53" xfId="310" applyFont="1" applyFill="1" applyBorder="1" applyAlignment="1" applyProtection="1">
      <alignment horizontal="center" vertical="center" wrapText="1"/>
    </xf>
    <xf numFmtId="0" fontId="196" fillId="34" borderId="17" xfId="310" applyFont="1" applyFill="1" applyBorder="1" applyAlignment="1" applyProtection="1">
      <alignment horizontal="center" vertical="center" wrapText="1"/>
    </xf>
    <xf numFmtId="0" fontId="208" fillId="34" borderId="215" xfId="310" applyFont="1" applyFill="1" applyBorder="1" applyAlignment="1" applyProtection="1">
      <alignment horizontal="center" vertical="center" wrapText="1"/>
    </xf>
    <xf numFmtId="0" fontId="208" fillId="34" borderId="216" xfId="310" applyFont="1" applyFill="1" applyBorder="1" applyAlignment="1" applyProtection="1">
      <alignment horizontal="center" vertical="center" wrapText="1"/>
    </xf>
    <xf numFmtId="0" fontId="208" fillId="34" borderId="206" xfId="310" applyFont="1" applyFill="1" applyBorder="1" applyAlignment="1" applyProtection="1">
      <alignment horizontal="center" vertical="center" wrapText="1"/>
    </xf>
    <xf numFmtId="0" fontId="208" fillId="34" borderId="209" xfId="310" applyFont="1" applyFill="1" applyBorder="1" applyAlignment="1" applyProtection="1">
      <alignment horizontal="center" vertical="center" wrapText="1"/>
    </xf>
    <xf numFmtId="0" fontId="208" fillId="34" borderId="211" xfId="310" applyFont="1" applyFill="1" applyBorder="1" applyAlignment="1" applyProtection="1">
      <alignment horizontal="center" vertical="center" wrapText="1"/>
    </xf>
    <xf numFmtId="0" fontId="208" fillId="34" borderId="212" xfId="310" applyFont="1" applyFill="1" applyBorder="1" applyAlignment="1" applyProtection="1">
      <alignment horizontal="center" vertical="center" wrapText="1"/>
    </xf>
    <xf numFmtId="0" fontId="196" fillId="34" borderId="217" xfId="310" applyFont="1" applyFill="1" applyBorder="1" applyAlignment="1" applyProtection="1">
      <alignment horizontal="center" vertical="center" wrapText="1"/>
    </xf>
    <xf numFmtId="0" fontId="196" fillId="34" borderId="215" xfId="310" applyFont="1" applyFill="1" applyBorder="1" applyAlignment="1" applyProtection="1">
      <alignment horizontal="center" vertical="center" wrapText="1"/>
    </xf>
    <xf numFmtId="0" fontId="196" fillId="34" borderId="216" xfId="310" applyFont="1" applyFill="1" applyBorder="1" applyAlignment="1" applyProtection="1">
      <alignment horizontal="center" vertical="center" wrapText="1"/>
    </xf>
    <xf numFmtId="0" fontId="207" fillId="34" borderId="53" xfId="310" applyFont="1" applyFill="1" applyBorder="1" applyAlignment="1" applyProtection="1">
      <alignment horizontal="center" vertical="center" wrapText="1"/>
    </xf>
    <xf numFmtId="0" fontId="207" fillId="34" borderId="17" xfId="310" applyFont="1" applyFill="1" applyBorder="1" applyAlignment="1" applyProtection="1">
      <alignment horizontal="center" vertical="center" wrapText="1"/>
    </xf>
    <xf numFmtId="0" fontId="207" fillId="34" borderId="95" xfId="310" applyFont="1" applyFill="1" applyBorder="1" applyAlignment="1" applyProtection="1">
      <alignment horizontal="center" vertical="center" wrapText="1"/>
    </xf>
    <xf numFmtId="0" fontId="207" fillId="34" borderId="23" xfId="310" applyFont="1" applyFill="1" applyBorder="1" applyAlignment="1" applyProtection="1">
      <alignment horizontal="center" vertical="center" wrapText="1"/>
    </xf>
    <xf numFmtId="0" fontId="207" fillId="34" borderId="56" xfId="310" applyFont="1" applyFill="1" applyBorder="1" applyAlignment="1" applyProtection="1">
      <alignment horizontal="center" vertical="center" wrapText="1"/>
    </xf>
    <xf numFmtId="0" fontId="207" fillId="34" borderId="25" xfId="310" applyFont="1" applyFill="1" applyBorder="1" applyAlignment="1" applyProtection="1">
      <alignment horizontal="center" vertical="center" wrapText="1"/>
    </xf>
    <xf numFmtId="0" fontId="152" fillId="0" borderId="0" xfId="310" applyFont="1" applyAlignment="1" applyProtection="1">
      <alignment horizontal="center" vertical="center"/>
    </xf>
    <xf numFmtId="0" fontId="193" fillId="0" borderId="85" xfId="310" applyFont="1" applyBorder="1" applyAlignment="1" applyProtection="1">
      <alignment horizontal="center" vertical="center"/>
    </xf>
    <xf numFmtId="0" fontId="118" fillId="34" borderId="10" xfId="310" applyFont="1" applyFill="1" applyBorder="1" applyAlignment="1" applyProtection="1">
      <alignment horizontal="center" vertical="center" wrapText="1"/>
    </xf>
    <xf numFmtId="0" fontId="118" fillId="34" borderId="11" xfId="310" applyFont="1" applyFill="1" applyBorder="1" applyAlignment="1" applyProtection="1">
      <alignment horizontal="center" vertical="center" wrapText="1"/>
    </xf>
    <xf numFmtId="0" fontId="118" fillId="34" borderId="137" xfId="310" applyFont="1" applyFill="1" applyBorder="1" applyAlignment="1" applyProtection="1">
      <alignment horizontal="center" vertical="center" wrapText="1"/>
    </xf>
    <xf numFmtId="0" fontId="118" fillId="34" borderId="12" xfId="310" applyFont="1" applyFill="1" applyBorder="1" applyAlignment="1" applyProtection="1">
      <alignment horizontal="center" vertical="center" wrapText="1"/>
    </xf>
    <xf numFmtId="0" fontId="118" fillId="34" borderId="0" xfId="310" applyFont="1" applyFill="1" applyBorder="1" applyAlignment="1" applyProtection="1">
      <alignment horizontal="center" vertical="center" wrapText="1"/>
    </xf>
    <xf numFmtId="0" fontId="118" fillId="34" borderId="100" xfId="310" applyFont="1" applyFill="1" applyBorder="1" applyAlignment="1" applyProtection="1">
      <alignment horizontal="center" vertical="center" wrapText="1"/>
    </xf>
    <xf numFmtId="0" fontId="118" fillId="34" borderId="101" xfId="310" applyFont="1" applyFill="1" applyBorder="1" applyAlignment="1" applyProtection="1">
      <alignment horizontal="center" vertical="center" wrapText="1"/>
    </xf>
    <xf numFmtId="0" fontId="118" fillId="34" borderId="104" xfId="310" applyFont="1" applyFill="1" applyBorder="1" applyAlignment="1" applyProtection="1">
      <alignment horizontal="center" vertical="center" wrapText="1"/>
    </xf>
    <xf numFmtId="0" fontId="194" fillId="35" borderId="10" xfId="310" applyFont="1" applyFill="1" applyBorder="1" applyAlignment="1" applyProtection="1">
      <alignment horizontal="center" vertical="center" wrapText="1"/>
    </xf>
    <xf numFmtId="0" fontId="194" fillId="35" borderId="11" xfId="310" applyFont="1" applyFill="1" applyBorder="1" applyAlignment="1" applyProtection="1">
      <alignment horizontal="center" vertical="center" wrapText="1"/>
    </xf>
    <xf numFmtId="0" fontId="194" fillId="35" borderId="12" xfId="310" applyFont="1" applyFill="1" applyBorder="1" applyAlignment="1" applyProtection="1">
      <alignment horizontal="center" vertical="center" wrapText="1"/>
    </xf>
    <xf numFmtId="0" fontId="194" fillId="35" borderId="0" xfId="310" applyFont="1" applyFill="1" applyBorder="1" applyAlignment="1" applyProtection="1">
      <alignment horizontal="center" vertical="center" wrapText="1"/>
    </xf>
    <xf numFmtId="0" fontId="194" fillId="34" borderId="10" xfId="310" applyFont="1" applyFill="1" applyBorder="1" applyAlignment="1" applyProtection="1">
      <alignment horizontal="center" vertical="center" wrapText="1"/>
    </xf>
    <xf numFmtId="0" fontId="194" fillId="34" borderId="137" xfId="310" applyFont="1" applyFill="1" applyBorder="1" applyAlignment="1" applyProtection="1">
      <alignment horizontal="center" vertical="center" wrapText="1"/>
    </xf>
    <xf numFmtId="0" fontId="194" fillId="34" borderId="12" xfId="310" applyFont="1" applyFill="1" applyBorder="1" applyAlignment="1" applyProtection="1">
      <alignment horizontal="center" vertical="center" wrapText="1"/>
    </xf>
    <xf numFmtId="0" fontId="194" fillId="34" borderId="100" xfId="310" applyFont="1" applyFill="1" applyBorder="1" applyAlignment="1" applyProtection="1">
      <alignment horizontal="center" vertical="center" wrapText="1"/>
    </xf>
    <xf numFmtId="0" fontId="197" fillId="27" borderId="10" xfId="310" applyFont="1" applyFill="1" applyBorder="1" applyAlignment="1" applyProtection="1">
      <alignment horizontal="center" vertical="center" textRotation="255" wrapText="1"/>
    </xf>
    <xf numFmtId="0" fontId="197" fillId="27" borderId="12" xfId="310" applyFont="1" applyFill="1" applyBorder="1" applyAlignment="1" applyProtection="1">
      <alignment horizontal="center" vertical="center" textRotation="255" wrapText="1"/>
    </xf>
    <xf numFmtId="0" fontId="197" fillId="27" borderId="101" xfId="310" applyFont="1" applyFill="1" applyBorder="1" applyAlignment="1" applyProtection="1">
      <alignment horizontal="center" vertical="center" textRotation="255" wrapText="1"/>
    </xf>
    <xf numFmtId="0" fontId="196" fillId="34" borderId="198" xfId="310" applyFont="1" applyFill="1" applyBorder="1" applyAlignment="1" applyProtection="1">
      <alignment horizontal="center" vertical="center" wrapText="1"/>
    </xf>
    <xf numFmtId="0" fontId="196" fillId="34" borderId="199" xfId="310" applyFont="1" applyFill="1" applyBorder="1" applyAlignment="1" applyProtection="1">
      <alignment horizontal="center" vertical="center" wrapText="1"/>
    </xf>
    <xf numFmtId="0" fontId="196" fillId="34" borderId="200" xfId="310" applyFont="1" applyFill="1" applyBorder="1" applyAlignment="1" applyProtection="1">
      <alignment horizontal="center" vertical="center" wrapText="1"/>
    </xf>
    <xf numFmtId="0" fontId="225" fillId="0" borderId="0" xfId="296" applyFont="1" applyAlignment="1">
      <alignment horizontal="center"/>
    </xf>
    <xf numFmtId="0" fontId="65" fillId="24" borderId="0" xfId="306" applyFont="1" applyFill="1" applyAlignment="1">
      <alignment horizontal="left" vertical="center"/>
    </xf>
    <xf numFmtId="0" fontId="4" fillId="0" borderId="17" xfId="0" applyFont="1" applyBorder="1" applyProtection="1">
      <alignment vertical="center"/>
    </xf>
    <xf numFmtId="0" fontId="3" fillId="0" borderId="0" xfId="0" applyFont="1" applyFill="1" applyBorder="1" applyProtection="1">
      <alignment vertical="center"/>
    </xf>
    <xf numFmtId="0" fontId="4" fillId="0" borderId="17" xfId="0" applyFont="1" applyBorder="1" applyAlignment="1" applyProtection="1">
      <alignment horizontal="center" vertical="center"/>
    </xf>
    <xf numFmtId="0" fontId="230" fillId="24" borderId="17" xfId="0" applyFont="1" applyFill="1" applyBorder="1" applyAlignment="1" applyProtection="1">
      <alignment horizontal="center" vertical="center"/>
    </xf>
    <xf numFmtId="2" fontId="230" fillId="24" borderId="17" xfId="0" applyNumberFormat="1" applyFont="1" applyFill="1" applyBorder="1" applyAlignment="1" applyProtection="1">
      <alignment horizontal="center" vertical="center"/>
    </xf>
    <xf numFmtId="0" fontId="231" fillId="0" borderId="17" xfId="0" applyFont="1" applyBorder="1" applyProtection="1">
      <alignment vertical="center"/>
    </xf>
    <xf numFmtId="0" fontId="231" fillId="0" borderId="17" xfId="0" applyFont="1" applyFill="1" applyBorder="1" applyAlignment="1" applyProtection="1">
      <alignment vertical="center"/>
    </xf>
    <xf numFmtId="0" fontId="232" fillId="24" borderId="17" xfId="0" applyFont="1" applyFill="1" applyBorder="1" applyAlignment="1" applyProtection="1">
      <alignment horizontal="center" vertical="center"/>
    </xf>
    <xf numFmtId="0" fontId="231" fillId="0" borderId="17" xfId="0" applyFont="1" applyBorder="1" applyAlignment="1" applyProtection="1">
      <alignment horizontal="center" vertical="center"/>
    </xf>
    <xf numFmtId="2" fontId="232" fillId="24" borderId="17" xfId="0" applyNumberFormat="1" applyFont="1" applyFill="1" applyBorder="1" applyAlignment="1" applyProtection="1">
      <alignment horizontal="center" vertical="center"/>
    </xf>
    <xf numFmtId="0" fontId="4" fillId="0" borderId="17" xfId="0" applyFont="1" applyBorder="1" applyAlignment="1" applyProtection="1">
      <alignment vertical="center"/>
    </xf>
    <xf numFmtId="178" fontId="230" fillId="24" borderId="17" xfId="0" applyNumberFormat="1" applyFont="1" applyFill="1" applyBorder="1" applyAlignment="1" applyProtection="1">
      <alignment horizontal="center" vertical="center"/>
    </xf>
    <xf numFmtId="186" fontId="232" fillId="24" borderId="17" xfId="0" applyNumberFormat="1" applyFont="1" applyFill="1" applyBorder="1" applyAlignment="1" applyProtection="1">
      <alignment horizontal="center" vertical="center"/>
    </xf>
    <xf numFmtId="186" fontId="230" fillId="24" borderId="17" xfId="0" applyNumberFormat="1" applyFont="1" applyFill="1" applyBorder="1" applyAlignment="1" applyProtection="1">
      <alignment horizontal="center" vertical="center"/>
    </xf>
    <xf numFmtId="178" fontId="8" fillId="0" borderId="17" xfId="312" applyNumberFormat="1" applyFont="1" applyFill="1" applyBorder="1" applyAlignment="1" applyProtection="1">
      <alignment horizontal="center" vertical="center"/>
      <protection locked="0"/>
    </xf>
    <xf numFmtId="0" fontId="231" fillId="0" borderId="17" xfId="0" applyFont="1" applyBorder="1" applyAlignment="1" applyProtection="1">
      <alignment vertical="center" wrapText="1"/>
    </xf>
    <xf numFmtId="0" fontId="231" fillId="0" borderId="17" xfId="0" applyFont="1" applyBorder="1" applyAlignment="1" applyProtection="1">
      <alignment vertical="center"/>
    </xf>
    <xf numFmtId="0" fontId="3" fillId="39" borderId="17" xfId="0" applyFont="1" applyFill="1" applyBorder="1" applyProtection="1">
      <alignment vertical="center"/>
    </xf>
    <xf numFmtId="178" fontId="8" fillId="39" borderId="17" xfId="312" applyNumberFormat="1" applyFont="1" applyFill="1" applyBorder="1" applyAlignment="1" applyProtection="1">
      <alignment horizontal="center" vertical="center"/>
      <protection locked="0"/>
    </xf>
    <xf numFmtId="186" fontId="8" fillId="39" borderId="17" xfId="0" applyNumberFormat="1" applyFont="1" applyFill="1" applyBorder="1" applyAlignment="1" applyProtection="1">
      <alignment horizontal="center" vertical="center"/>
      <protection locked="0"/>
    </xf>
    <xf numFmtId="0" fontId="230" fillId="24" borderId="17" xfId="0" applyNumberFormat="1" applyFont="1" applyFill="1" applyBorder="1" applyAlignment="1" applyProtection="1">
      <alignment horizontal="center" vertical="center"/>
    </xf>
    <xf numFmtId="186" fontId="8" fillId="39" borderId="17" xfId="312" applyNumberFormat="1" applyFont="1" applyFill="1" applyBorder="1" applyAlignment="1" applyProtection="1">
      <alignment horizontal="center" vertical="center"/>
      <protection locked="0"/>
    </xf>
    <xf numFmtId="186" fontId="8" fillId="0" borderId="17" xfId="0" applyNumberFormat="1" applyFont="1" applyFill="1" applyBorder="1" applyAlignment="1" applyProtection="1">
      <alignment horizontal="center" vertical="center"/>
      <protection locked="0"/>
    </xf>
    <xf numFmtId="186" fontId="3" fillId="0" borderId="17" xfId="0" applyNumberFormat="1" applyFont="1" applyFill="1" applyBorder="1" applyAlignment="1" applyProtection="1">
      <alignment horizontal="center" vertical="center"/>
    </xf>
    <xf numFmtId="2" fontId="8" fillId="39" borderId="17" xfId="0" applyNumberFormat="1" applyFont="1" applyFill="1" applyBorder="1" applyAlignment="1" applyProtection="1">
      <alignment horizontal="center" vertical="center"/>
      <protection locked="0"/>
    </xf>
    <xf numFmtId="184" fontId="65" fillId="24" borderId="0" xfId="306" applyNumberFormat="1" applyFont="1" applyFill="1" applyAlignment="1">
      <alignment vertical="center"/>
    </xf>
    <xf numFmtId="184" fontId="65" fillId="24" borderId="0" xfId="306" applyNumberFormat="1" applyFont="1" applyFill="1" applyBorder="1" applyAlignment="1">
      <alignment horizontal="center" vertical="center"/>
    </xf>
    <xf numFmtId="0" fontId="65" fillId="0" borderId="0" xfId="306" applyFont="1" applyFill="1" applyBorder="1" applyAlignment="1">
      <alignment horizontal="center" vertical="center"/>
    </xf>
    <xf numFmtId="184" fontId="65" fillId="24" borderId="0" xfId="306" applyNumberFormat="1" applyFont="1" applyFill="1" applyBorder="1" applyAlignment="1">
      <alignment vertical="center"/>
    </xf>
    <xf numFmtId="49" fontId="51" fillId="0" borderId="14" xfId="73" applyNumberFormat="1" applyFont="1" applyFill="1" applyBorder="1" applyAlignment="1" applyProtection="1">
      <alignment horizontal="center" vertical="center" wrapText="1"/>
      <protection locked="0"/>
    </xf>
    <xf numFmtId="49" fontId="51" fillId="0" borderId="19" xfId="73" applyNumberFormat="1" applyFont="1" applyFill="1" applyBorder="1" applyAlignment="1" applyProtection="1">
      <alignment horizontal="center" vertical="center" wrapText="1"/>
      <protection locked="0"/>
    </xf>
    <xf numFmtId="49" fontId="51" fillId="0" borderId="13" xfId="73" applyNumberFormat="1" applyFont="1" applyFill="1" applyBorder="1" applyAlignment="1" applyProtection="1">
      <alignment horizontal="center" vertical="center" wrapText="1"/>
      <protection locked="0"/>
    </xf>
    <xf numFmtId="49" fontId="50" fillId="24" borderId="14" xfId="303" applyNumberFormat="1" applyFont="1" applyFill="1" applyBorder="1" applyAlignment="1" applyProtection="1">
      <alignment horizontal="center" wrapText="1"/>
      <protection locked="0"/>
    </xf>
    <xf numFmtId="49" fontId="50" fillId="24" borderId="13" xfId="73" applyNumberFormat="1" applyFont="1" applyFill="1" applyBorder="1" applyAlignment="1" applyProtection="1">
      <alignment horizontal="left" wrapText="1"/>
      <protection locked="0"/>
    </xf>
    <xf numFmtId="49" fontId="50" fillId="24" borderId="19" xfId="73" applyNumberFormat="1" applyFont="1" applyFill="1" applyBorder="1" applyAlignment="1" applyProtection="1">
      <alignment horizontal="left" wrapText="1"/>
      <protection locked="0"/>
    </xf>
    <xf numFmtId="49" fontId="49" fillId="24" borderId="13" xfId="296" applyNumberFormat="1" applyFont="1" applyFill="1" applyBorder="1" applyAlignment="1" applyProtection="1">
      <alignment vertical="center" wrapText="1"/>
      <protection locked="0"/>
    </xf>
    <xf numFmtId="0" fontId="46" fillId="24" borderId="0" xfId="296" applyNumberFormat="1" applyFont="1" applyFill="1" applyAlignment="1" applyProtection="1">
      <alignment horizontal="center" vertical="center" wrapText="1"/>
      <protection locked="0"/>
    </xf>
    <xf numFmtId="0" fontId="44" fillId="0" borderId="73" xfId="306" applyFont="1" applyFill="1" applyBorder="1" applyAlignment="1">
      <alignment vertical="center"/>
    </xf>
    <xf numFmtId="38" fontId="68" fillId="0" borderId="37" xfId="73" applyFont="1" applyFill="1" applyBorder="1" applyAlignment="1">
      <alignment horizontal="center" vertical="center"/>
    </xf>
    <xf numFmtId="38" fontId="68" fillId="0" borderId="74" xfId="73" applyFont="1" applyFill="1" applyBorder="1" applyAlignment="1">
      <alignment horizontal="center" vertical="center"/>
    </xf>
    <xf numFmtId="38" fontId="68" fillId="0" borderId="53" xfId="73" applyFont="1" applyFill="1" applyBorder="1" applyAlignment="1">
      <alignment horizontal="center" vertical="center"/>
    </xf>
    <xf numFmtId="180" fontId="68" fillId="0" borderId="75" xfId="73" applyNumberFormat="1" applyFont="1" applyFill="1" applyBorder="1" applyAlignment="1">
      <alignment horizontal="center" vertical="center"/>
    </xf>
    <xf numFmtId="0" fontId="68" fillId="0" borderId="53" xfId="306" applyFont="1" applyFill="1" applyBorder="1" applyAlignment="1">
      <alignment horizontal="center" vertical="center"/>
    </xf>
    <xf numFmtId="0" fontId="49" fillId="0" borderId="73" xfId="306" applyFont="1" applyFill="1" applyBorder="1" applyAlignment="1">
      <alignment vertical="center"/>
    </xf>
    <xf numFmtId="180" fontId="45" fillId="0" borderId="17" xfId="73" applyNumberFormat="1" applyFont="1" applyFill="1" applyBorder="1" applyAlignment="1">
      <alignment horizontal="center" vertical="center"/>
    </xf>
    <xf numFmtId="180" fontId="81" fillId="0" borderId="17" xfId="73" applyNumberFormat="1" applyFont="1" applyFill="1" applyBorder="1" applyAlignment="1">
      <alignment horizontal="center" vertical="center"/>
    </xf>
    <xf numFmtId="187" fontId="98" fillId="39" borderId="76" xfId="306" applyNumberFormat="1" applyFont="1" applyFill="1" applyBorder="1" applyAlignment="1">
      <alignment horizontal="center" vertical="center"/>
    </xf>
    <xf numFmtId="187" fontId="95" fillId="39" borderId="76" xfId="306" applyNumberFormat="1" applyFont="1" applyFill="1" applyBorder="1" applyAlignment="1">
      <alignment horizontal="center" vertical="center"/>
    </xf>
    <xf numFmtId="187" fontId="96" fillId="39" borderId="76" xfId="306" applyNumberFormat="1" applyFont="1" applyFill="1" applyBorder="1" applyAlignment="1">
      <alignment horizontal="center" vertical="center"/>
    </xf>
    <xf numFmtId="38" fontId="104" fillId="39" borderId="76" xfId="306" applyNumberFormat="1" applyFont="1" applyFill="1" applyBorder="1" applyAlignment="1">
      <alignment horizontal="center" vertical="center"/>
    </xf>
    <xf numFmtId="38" fontId="68" fillId="0" borderId="80" xfId="73" applyFont="1" applyFill="1" applyBorder="1" applyAlignment="1">
      <alignment horizontal="center" vertical="center"/>
    </xf>
    <xf numFmtId="38" fontId="68" fillId="0" borderId="81" xfId="73" applyFont="1" applyFill="1" applyBorder="1" applyAlignment="1">
      <alignment horizontal="center" vertical="center"/>
    </xf>
    <xf numFmtId="38" fontId="51" fillId="0" borderId="0" xfId="73" applyFont="1" applyFill="1" applyBorder="1" applyAlignment="1">
      <alignment horizontal="center" vertical="center"/>
    </xf>
    <xf numFmtId="38" fontId="51" fillId="0" borderId="18" xfId="73" applyFont="1" applyFill="1" applyBorder="1" applyAlignment="1">
      <alignment horizontal="center" vertical="center"/>
    </xf>
    <xf numFmtId="0" fontId="51" fillId="0" borderId="35" xfId="306" applyFont="1" applyFill="1" applyBorder="1" applyAlignment="1">
      <alignment horizontal="center" vertical="center"/>
    </xf>
    <xf numFmtId="0" fontId="68" fillId="0" borderId="73" xfId="306" applyFont="1" applyFill="1" applyBorder="1" applyAlignment="1">
      <alignment vertical="center"/>
    </xf>
    <xf numFmtId="180" fontId="68" fillId="0" borderId="32" xfId="306" applyNumberFormat="1" applyFont="1" applyFill="1" applyBorder="1" applyAlignment="1">
      <alignment horizontal="center" vertical="center"/>
    </xf>
    <xf numFmtId="180" fontId="68" fillId="0" borderId="83" xfId="306" applyNumberFormat="1" applyFont="1" applyFill="1" applyBorder="1" applyAlignment="1">
      <alignment horizontal="center" vertical="center"/>
    </xf>
    <xf numFmtId="38" fontId="51" fillId="0" borderId="0" xfId="306" applyNumberFormat="1" applyFont="1" applyFill="1" applyBorder="1" applyAlignment="1">
      <alignment vertical="center"/>
    </xf>
    <xf numFmtId="38" fontId="51" fillId="0" borderId="18" xfId="306" applyNumberFormat="1" applyFont="1" applyFill="1" applyBorder="1" applyAlignment="1">
      <alignment vertical="center"/>
    </xf>
    <xf numFmtId="38" fontId="68" fillId="0" borderId="82" xfId="73" applyFont="1" applyFill="1" applyBorder="1" applyAlignment="1">
      <alignment horizontal="center" vertical="center"/>
    </xf>
    <xf numFmtId="38" fontId="68" fillId="0" borderId="17" xfId="73" applyFont="1" applyFill="1" applyBorder="1" applyAlignment="1">
      <alignment horizontal="center" vertical="center"/>
    </xf>
    <xf numFmtId="180" fontId="49" fillId="0" borderId="17" xfId="73" applyNumberFormat="1" applyFont="1" applyFill="1" applyBorder="1" applyAlignment="1">
      <alignment horizontal="center" vertical="center"/>
    </xf>
    <xf numFmtId="180" fontId="49" fillId="0" borderId="75" xfId="73" applyNumberFormat="1" applyFont="1" applyFill="1" applyBorder="1" applyAlignment="1">
      <alignment horizontal="center" vertical="center"/>
    </xf>
    <xf numFmtId="0" fontId="51" fillId="0" borderId="0" xfId="306" applyFont="1" applyFill="1" applyBorder="1" applyAlignment="1">
      <alignment vertical="center"/>
    </xf>
    <xf numFmtId="0" fontId="94" fillId="0" borderId="0" xfId="306" applyFont="1" applyFill="1" applyBorder="1" applyAlignment="1">
      <alignment vertical="center"/>
    </xf>
    <xf numFmtId="0" fontId="51" fillId="0" borderId="18" xfId="306" applyFont="1" applyFill="1" applyBorder="1" applyAlignment="1">
      <alignment vertical="center"/>
    </xf>
    <xf numFmtId="185" fontId="68" fillId="0" borderId="17" xfId="306" applyNumberFormat="1" applyFont="1" applyFill="1" applyBorder="1" applyAlignment="1">
      <alignment horizontal="center" vertical="center"/>
    </xf>
    <xf numFmtId="49" fontId="8" fillId="24" borderId="15" xfId="303" applyNumberFormat="1" applyFont="1" applyFill="1" applyBorder="1" applyAlignment="1" applyProtection="1">
      <alignment vertical="center" wrapText="1"/>
      <protection locked="0"/>
    </xf>
    <xf numFmtId="49" fontId="51" fillId="24" borderId="15" xfId="303" applyNumberFormat="1" applyFont="1" applyFill="1" applyBorder="1" applyAlignment="1" applyProtection="1">
      <alignment vertical="center" wrapText="1"/>
      <protection locked="0"/>
    </xf>
    <xf numFmtId="49" fontId="51" fillId="24" borderId="15" xfId="303" applyNumberFormat="1" applyFont="1" applyFill="1" applyBorder="1" applyAlignment="1" applyProtection="1">
      <alignment vertical="center"/>
      <protection locked="0"/>
    </xf>
    <xf numFmtId="49" fontId="8" fillId="24" borderId="78" xfId="303" applyNumberFormat="1" applyFont="1" applyFill="1" applyBorder="1" applyAlignment="1" applyProtection="1">
      <alignment horizontal="center" vertical="top" wrapText="1"/>
      <protection locked="0"/>
    </xf>
    <xf numFmtId="49" fontId="51" fillId="24" borderId="78" xfId="303" applyNumberFormat="1" applyFont="1" applyFill="1" applyBorder="1" applyAlignment="1" applyProtection="1">
      <alignment horizontal="center" vertical="top" wrapText="1"/>
      <protection locked="0"/>
    </xf>
    <xf numFmtId="49" fontId="51" fillId="24" borderId="78" xfId="303" applyNumberFormat="1" applyFont="1" applyFill="1" applyBorder="1" applyAlignment="1" applyProtection="1">
      <alignment horizontal="center" vertical="top"/>
      <protection locked="0"/>
    </xf>
    <xf numFmtId="0" fontId="8" fillId="0" borderId="17" xfId="0" applyNumberFormat="1" applyFont="1" applyFill="1" applyBorder="1" applyAlignment="1" applyProtection="1">
      <alignment horizontal="center" vertical="center"/>
      <protection locked="0"/>
    </xf>
    <xf numFmtId="186" fontId="8" fillId="0" borderId="17" xfId="312" applyNumberFormat="1" applyFont="1" applyFill="1" applyBorder="1" applyAlignment="1" applyProtection="1">
      <alignment horizontal="center" vertical="center"/>
      <protection locked="0"/>
    </xf>
    <xf numFmtId="0" fontId="85" fillId="0" borderId="17" xfId="0" applyFont="1" applyFill="1" applyBorder="1" applyAlignment="1" applyProtection="1">
      <alignment vertical="center"/>
    </xf>
    <xf numFmtId="178" fontId="230" fillId="24" borderId="17" xfId="312" applyNumberFormat="1" applyFont="1" applyFill="1" applyBorder="1" applyAlignment="1" applyProtection="1">
      <alignment horizontal="center" vertical="center"/>
    </xf>
    <xf numFmtId="180" fontId="68" fillId="0" borderId="17" xfId="306" applyNumberFormat="1" applyFont="1" applyFill="1" applyBorder="1" applyAlignment="1">
      <alignment horizontal="center" vertical="center" shrinkToFit="1"/>
    </xf>
    <xf numFmtId="180" fontId="68" fillId="0" borderId="75" xfId="306" applyNumberFormat="1" applyFont="1" applyFill="1" applyBorder="1" applyAlignment="1">
      <alignment horizontal="center" vertical="center" shrinkToFit="1"/>
    </xf>
    <xf numFmtId="180" fontId="68" fillId="0" borderId="75" xfId="73" applyNumberFormat="1" applyFont="1" applyFill="1" applyBorder="1" applyAlignment="1">
      <alignment horizontal="center" vertical="center" shrinkToFit="1"/>
    </xf>
    <xf numFmtId="180" fontId="68" fillId="0" borderId="17" xfId="73" applyNumberFormat="1" applyFont="1" applyFill="1" applyBorder="1" applyAlignment="1">
      <alignment horizontal="center" vertical="center" shrinkToFit="1"/>
    </xf>
    <xf numFmtId="180" fontId="81" fillId="0" borderId="75" xfId="73" applyNumberFormat="1" applyFont="1" applyFill="1" applyBorder="1" applyAlignment="1">
      <alignment horizontal="center" vertical="center" shrinkToFit="1"/>
    </xf>
  </cellXfs>
  <cellStyles count="313">
    <cellStyle name="20% - アクセント 1 2" xfId="1"/>
    <cellStyle name="20% - アクセント 2 2" xfId="2"/>
    <cellStyle name="20% - アクセント 3 2" xfId="3"/>
    <cellStyle name="20% - アクセント 4 2" xfId="4"/>
    <cellStyle name="20% - アクセント 5 2" xfId="5"/>
    <cellStyle name="20% - アクセント 6 2" xfId="6"/>
    <cellStyle name="40% - アクセント 1 2" xfId="7"/>
    <cellStyle name="40% - アクセント 2 2" xfId="8"/>
    <cellStyle name="40% - アクセント 3 2" xfId="9"/>
    <cellStyle name="40% - アクセント 4 2" xfId="10"/>
    <cellStyle name="40% - アクセント 5 2" xfId="11"/>
    <cellStyle name="40% - アクセント 6 2" xfId="12"/>
    <cellStyle name="60% - アクセント 1 2" xfId="13"/>
    <cellStyle name="60% - アクセント 2 2" xfId="14"/>
    <cellStyle name="60% - アクセント 3 2" xfId="15"/>
    <cellStyle name="60% - アクセント 4 2" xfId="16"/>
    <cellStyle name="60% - アクセント 5 2" xfId="17"/>
    <cellStyle name="60% - アクセント 6 2" xfId="18"/>
    <cellStyle name="IBM(401K)" xfId="19"/>
    <cellStyle name="J401K" xfId="20"/>
    <cellStyle name="アクセント 1 2" xfId="21"/>
    <cellStyle name="アクセント 2 2" xfId="22"/>
    <cellStyle name="アクセント 3 2" xfId="23"/>
    <cellStyle name="アクセント 4 2" xfId="24"/>
    <cellStyle name="アクセント 5 2" xfId="25"/>
    <cellStyle name="アクセント 6 2" xfId="26"/>
    <cellStyle name="タイトル 2" xfId="27"/>
    <cellStyle name="チェック セル 2" xfId="28"/>
    <cellStyle name="どちらでもない 2" xfId="29"/>
    <cellStyle name="パーセント" xfId="312" builtinId="5"/>
    <cellStyle name="パーセント 2" xfId="30"/>
    <cellStyle name="パーセント 2 10" xfId="31"/>
    <cellStyle name="パーセント 2 11" xfId="32"/>
    <cellStyle name="パーセント 2 12" xfId="33"/>
    <cellStyle name="パーセント 2 13" xfId="34"/>
    <cellStyle name="パーセント 2 14" xfId="35"/>
    <cellStyle name="パーセント 2 2" xfId="36"/>
    <cellStyle name="パーセント 2 2 10" xfId="37"/>
    <cellStyle name="パーセント 2 2 11" xfId="38"/>
    <cellStyle name="パーセント 2 2 12" xfId="39"/>
    <cellStyle name="パーセント 2 2 13" xfId="40"/>
    <cellStyle name="パーセント 2 2 2" xfId="41"/>
    <cellStyle name="パーセント 2 2 3" xfId="42"/>
    <cellStyle name="パーセント 2 2 4" xfId="43"/>
    <cellStyle name="パーセント 2 2 5" xfId="44"/>
    <cellStyle name="パーセント 2 2 6" xfId="45"/>
    <cellStyle name="パーセント 2 2 7" xfId="46"/>
    <cellStyle name="パーセント 2 2 8" xfId="47"/>
    <cellStyle name="パーセント 2 2 9" xfId="48"/>
    <cellStyle name="パーセント 2 3" xfId="49"/>
    <cellStyle name="パーセント 2 4" xfId="50"/>
    <cellStyle name="パーセント 2 5" xfId="51"/>
    <cellStyle name="パーセント 2 6" xfId="52"/>
    <cellStyle name="パーセント 2 7" xfId="53"/>
    <cellStyle name="パーセント 2 8" xfId="54"/>
    <cellStyle name="パーセント 2 9" xfId="55"/>
    <cellStyle name="パーセント 3" xfId="56"/>
    <cellStyle name="パーセント 4" xfId="57"/>
    <cellStyle name="ハイパーリンク" xfId="308" builtinId="8"/>
    <cellStyle name="ハイパーリンク 2" xfId="58"/>
    <cellStyle name="ハイパーリンク 2 2" xfId="59"/>
    <cellStyle name="ハイパーリンク 3" xfId="60"/>
    <cellStyle name="メモ 2" xfId="61"/>
    <cellStyle name="リンク セル 2" xfId="62"/>
    <cellStyle name="悪い 2" xfId="63"/>
    <cellStyle name="計算 2" xfId="64"/>
    <cellStyle name="警告文 2" xfId="65"/>
    <cellStyle name="桁区切り" xfId="66" builtinId="6"/>
    <cellStyle name="桁区切り 10" xfId="311"/>
    <cellStyle name="桁区切り 2" xfId="67"/>
    <cellStyle name="桁区切り 2 10" xfId="68"/>
    <cellStyle name="桁区切り 2 11" xfId="69"/>
    <cellStyle name="桁区切り 2 12" xfId="70"/>
    <cellStyle name="桁区切り 2 13" xfId="71"/>
    <cellStyle name="桁区切り 2 14" xfId="72"/>
    <cellStyle name="桁区切り 2 15" xfId="309"/>
    <cellStyle name="桁区切り 2 2" xfId="73"/>
    <cellStyle name="桁区切り 2 2 10" xfId="74"/>
    <cellStyle name="桁区切り 2 2 11" xfId="75"/>
    <cellStyle name="桁区切り 2 2 12" xfId="76"/>
    <cellStyle name="桁区切り 2 2 13" xfId="77"/>
    <cellStyle name="桁区切り 2 2 2" xfId="78"/>
    <cellStyle name="桁区切り 2 2 3" xfId="79"/>
    <cellStyle name="桁区切り 2 2 4" xfId="80"/>
    <cellStyle name="桁区切り 2 2 5" xfId="81"/>
    <cellStyle name="桁区切り 2 2 6" xfId="82"/>
    <cellStyle name="桁区切り 2 2 7" xfId="83"/>
    <cellStyle name="桁区切り 2 2 8" xfId="84"/>
    <cellStyle name="桁区切り 2 2 9" xfId="85"/>
    <cellStyle name="桁区切り 2 3" xfId="86"/>
    <cellStyle name="桁区切り 2 4" xfId="87"/>
    <cellStyle name="桁区切り 2 5" xfId="88"/>
    <cellStyle name="桁区切り 2 6" xfId="89"/>
    <cellStyle name="桁区切り 2 7" xfId="90"/>
    <cellStyle name="桁区切り 2 8" xfId="91"/>
    <cellStyle name="桁区切り 2 9" xfId="92"/>
    <cellStyle name="桁区切り 3" xfId="93"/>
    <cellStyle name="桁区切り 3 10" xfId="94"/>
    <cellStyle name="桁区切り 3 11" xfId="95"/>
    <cellStyle name="桁区切り 3 12" xfId="96"/>
    <cellStyle name="桁区切り 3 13" xfId="97"/>
    <cellStyle name="桁区切り 3 14" xfId="98"/>
    <cellStyle name="桁区切り 3 15" xfId="99"/>
    <cellStyle name="桁区切り 3 2" xfId="100"/>
    <cellStyle name="桁区切り 3 2 10" xfId="101"/>
    <cellStyle name="桁区切り 3 2 11" xfId="102"/>
    <cellStyle name="桁区切り 3 2 12" xfId="103"/>
    <cellStyle name="桁区切り 3 2 13" xfId="104"/>
    <cellStyle name="桁区切り 3 2 2" xfId="105"/>
    <cellStyle name="桁区切り 3 2 3" xfId="106"/>
    <cellStyle name="桁区切り 3 2 4" xfId="107"/>
    <cellStyle name="桁区切り 3 2 5" xfId="108"/>
    <cellStyle name="桁区切り 3 2 6" xfId="109"/>
    <cellStyle name="桁区切り 3 2 7" xfId="110"/>
    <cellStyle name="桁区切り 3 2 8" xfId="111"/>
    <cellStyle name="桁区切り 3 2 9" xfId="112"/>
    <cellStyle name="桁区切り 3 3" xfId="113"/>
    <cellStyle name="桁区切り 3 4" xfId="114"/>
    <cellStyle name="桁区切り 3 5" xfId="115"/>
    <cellStyle name="桁区切り 3 6" xfId="116"/>
    <cellStyle name="桁区切り 3 7" xfId="117"/>
    <cellStyle name="桁区切り 3 8" xfId="118"/>
    <cellStyle name="桁区切り 3 9" xfId="119"/>
    <cellStyle name="桁区切り 4" xfId="120"/>
    <cellStyle name="桁区切り 4 10" xfId="121"/>
    <cellStyle name="桁区切り 4 11" xfId="122"/>
    <cellStyle name="桁区切り 4 12" xfId="123"/>
    <cellStyle name="桁区切り 4 13" xfId="124"/>
    <cellStyle name="桁区切り 4 14" xfId="125"/>
    <cellStyle name="桁区切り 4 15" xfId="126"/>
    <cellStyle name="桁区切り 4 16" xfId="127"/>
    <cellStyle name="桁区切り 4 2" xfId="128"/>
    <cellStyle name="桁区切り 4 3" xfId="129"/>
    <cellStyle name="桁区切り 4 3 10" xfId="130"/>
    <cellStyle name="桁区切り 4 3 11" xfId="131"/>
    <cellStyle name="桁区切り 4 3 12" xfId="132"/>
    <cellStyle name="桁区切り 4 3 13" xfId="133"/>
    <cellStyle name="桁区切り 4 3 2" xfId="134"/>
    <cellStyle name="桁区切り 4 3 3" xfId="135"/>
    <cellStyle name="桁区切り 4 3 4" xfId="136"/>
    <cellStyle name="桁区切り 4 3 5" xfId="137"/>
    <cellStyle name="桁区切り 4 3 6" xfId="138"/>
    <cellStyle name="桁区切り 4 3 7" xfId="139"/>
    <cellStyle name="桁区切り 4 3 8" xfId="140"/>
    <cellStyle name="桁区切り 4 3 9" xfId="141"/>
    <cellStyle name="桁区切り 4 4" xfId="142"/>
    <cellStyle name="桁区切り 4 5" xfId="143"/>
    <cellStyle name="桁区切り 4 6" xfId="144"/>
    <cellStyle name="桁区切り 4 7" xfId="145"/>
    <cellStyle name="桁区切り 4 8" xfId="146"/>
    <cellStyle name="桁区切り 4 9" xfId="147"/>
    <cellStyle name="桁区切り 5" xfId="148"/>
    <cellStyle name="桁区切り 5 10" xfId="149"/>
    <cellStyle name="桁区切り 5 11" xfId="150"/>
    <cellStyle name="桁区切り 5 12" xfId="151"/>
    <cellStyle name="桁区切り 5 13" xfId="152"/>
    <cellStyle name="桁区切り 5 14" xfId="153"/>
    <cellStyle name="桁区切り 5 2" xfId="154"/>
    <cellStyle name="桁区切り 5 2 10" xfId="155"/>
    <cellStyle name="桁区切り 5 2 11" xfId="156"/>
    <cellStyle name="桁区切り 5 2 12" xfId="157"/>
    <cellStyle name="桁区切り 5 2 13" xfId="158"/>
    <cellStyle name="桁区切り 5 2 2" xfId="159"/>
    <cellStyle name="桁区切り 5 2 3" xfId="160"/>
    <cellStyle name="桁区切り 5 2 4" xfId="161"/>
    <cellStyle name="桁区切り 5 2 5" xfId="162"/>
    <cellStyle name="桁区切り 5 2 6" xfId="163"/>
    <cellStyle name="桁区切り 5 2 7" xfId="164"/>
    <cellStyle name="桁区切り 5 2 8" xfId="165"/>
    <cellStyle name="桁区切り 5 2 9" xfId="166"/>
    <cellStyle name="桁区切り 5 3" xfId="167"/>
    <cellStyle name="桁区切り 5 4" xfId="168"/>
    <cellStyle name="桁区切り 5 5" xfId="169"/>
    <cellStyle name="桁区切り 5 6" xfId="170"/>
    <cellStyle name="桁区切り 5 7" xfId="171"/>
    <cellStyle name="桁区切り 5 8" xfId="172"/>
    <cellStyle name="桁区切り 5 9" xfId="173"/>
    <cellStyle name="桁区切り 6" xfId="174"/>
    <cellStyle name="桁区切り 6 10" xfId="175"/>
    <cellStyle name="桁区切り 6 11" xfId="176"/>
    <cellStyle name="桁区切り 6 12" xfId="177"/>
    <cellStyle name="桁区切り 6 13" xfId="178"/>
    <cellStyle name="桁区切り 6 14" xfId="179"/>
    <cellStyle name="桁区切り 6 2" xfId="180"/>
    <cellStyle name="桁区切り 6 2 10" xfId="181"/>
    <cellStyle name="桁区切り 6 2 11" xfId="182"/>
    <cellStyle name="桁区切り 6 2 12" xfId="183"/>
    <cellStyle name="桁区切り 6 2 13" xfId="184"/>
    <cellStyle name="桁区切り 6 2 2" xfId="185"/>
    <cellStyle name="桁区切り 6 2 3" xfId="186"/>
    <cellStyle name="桁区切り 6 2 4" xfId="187"/>
    <cellStyle name="桁区切り 6 2 5" xfId="188"/>
    <cellStyle name="桁区切り 6 2 6" xfId="189"/>
    <cellStyle name="桁区切り 6 2 7" xfId="190"/>
    <cellStyle name="桁区切り 6 2 8" xfId="191"/>
    <cellStyle name="桁区切り 6 2 9" xfId="192"/>
    <cellStyle name="桁区切り 6 3" xfId="193"/>
    <cellStyle name="桁区切り 6 4" xfId="194"/>
    <cellStyle name="桁区切り 6 5" xfId="195"/>
    <cellStyle name="桁区切り 6 6" xfId="196"/>
    <cellStyle name="桁区切り 6 7" xfId="197"/>
    <cellStyle name="桁区切り 6 8" xfId="198"/>
    <cellStyle name="桁区切り 6 9" xfId="199"/>
    <cellStyle name="桁区切り 7" xfId="200"/>
    <cellStyle name="桁区切り 8" xfId="201"/>
    <cellStyle name="桁区切り 9" xfId="202"/>
    <cellStyle name="見出し 1 2" xfId="203"/>
    <cellStyle name="見出し 2 2" xfId="204"/>
    <cellStyle name="見出し 3 2" xfId="205"/>
    <cellStyle name="見出し 4 2" xfId="206"/>
    <cellStyle name="集計 2" xfId="207"/>
    <cellStyle name="出力 2" xfId="208"/>
    <cellStyle name="説明文 2" xfId="209"/>
    <cellStyle name="通貨 2" xfId="210"/>
    <cellStyle name="通貨 2 10" xfId="211"/>
    <cellStyle name="通貨 2 11" xfId="212"/>
    <cellStyle name="通貨 2 12" xfId="213"/>
    <cellStyle name="通貨 2 13" xfId="214"/>
    <cellStyle name="通貨 2 14" xfId="215"/>
    <cellStyle name="通貨 2 2" xfId="216"/>
    <cellStyle name="通貨 2 2 10" xfId="217"/>
    <cellStyle name="通貨 2 2 11" xfId="218"/>
    <cellStyle name="通貨 2 2 12" xfId="219"/>
    <cellStyle name="通貨 2 2 13" xfId="220"/>
    <cellStyle name="通貨 2 2 2" xfId="221"/>
    <cellStyle name="通貨 2 2 3" xfId="222"/>
    <cellStyle name="通貨 2 2 4" xfId="223"/>
    <cellStyle name="通貨 2 2 5" xfId="224"/>
    <cellStyle name="通貨 2 2 6" xfId="225"/>
    <cellStyle name="通貨 2 2 7" xfId="226"/>
    <cellStyle name="通貨 2 2 8" xfId="227"/>
    <cellStyle name="通貨 2 2 9" xfId="228"/>
    <cellStyle name="通貨 2 3" xfId="229"/>
    <cellStyle name="通貨 2 4" xfId="230"/>
    <cellStyle name="通貨 2 5" xfId="231"/>
    <cellStyle name="通貨 2 6" xfId="232"/>
    <cellStyle name="通貨 2 7" xfId="233"/>
    <cellStyle name="通貨 2 8" xfId="234"/>
    <cellStyle name="通貨 2 9" xfId="235"/>
    <cellStyle name="通貨 3" xfId="236"/>
    <cellStyle name="通貨 3 10" xfId="237"/>
    <cellStyle name="通貨 3 11" xfId="238"/>
    <cellStyle name="通貨 3 12" xfId="239"/>
    <cellStyle name="通貨 3 13" xfId="240"/>
    <cellStyle name="通貨 3 14" xfId="241"/>
    <cellStyle name="通貨 3 2" xfId="242"/>
    <cellStyle name="通貨 3 2 10" xfId="243"/>
    <cellStyle name="通貨 3 2 11" xfId="244"/>
    <cellStyle name="通貨 3 2 12" xfId="245"/>
    <cellStyle name="通貨 3 2 13" xfId="246"/>
    <cellStyle name="通貨 3 2 2" xfId="247"/>
    <cellStyle name="通貨 3 2 3" xfId="248"/>
    <cellStyle name="通貨 3 2 4" xfId="249"/>
    <cellStyle name="通貨 3 2 5" xfId="250"/>
    <cellStyle name="通貨 3 2 6" xfId="251"/>
    <cellStyle name="通貨 3 2 7" xfId="252"/>
    <cellStyle name="通貨 3 2 8" xfId="253"/>
    <cellStyle name="通貨 3 2 9" xfId="254"/>
    <cellStyle name="通貨 3 3" xfId="255"/>
    <cellStyle name="通貨 3 4" xfId="256"/>
    <cellStyle name="通貨 3 5" xfId="257"/>
    <cellStyle name="通貨 3 6" xfId="258"/>
    <cellStyle name="通貨 3 7" xfId="259"/>
    <cellStyle name="通貨 3 8" xfId="260"/>
    <cellStyle name="通貨 3 9" xfId="261"/>
    <cellStyle name="通貨 4" xfId="262"/>
    <cellStyle name="通貨 4 10" xfId="263"/>
    <cellStyle name="通貨 4 11" xfId="264"/>
    <cellStyle name="通貨 4 12" xfId="265"/>
    <cellStyle name="通貨 4 13" xfId="266"/>
    <cellStyle name="通貨 4 14" xfId="267"/>
    <cellStyle name="通貨 4 2" xfId="268"/>
    <cellStyle name="通貨 4 2 10" xfId="269"/>
    <cellStyle name="通貨 4 2 11" xfId="270"/>
    <cellStyle name="通貨 4 2 12" xfId="271"/>
    <cellStyle name="通貨 4 2 13" xfId="272"/>
    <cellStyle name="通貨 4 2 2" xfId="273"/>
    <cellStyle name="通貨 4 2 3" xfId="274"/>
    <cellStyle name="通貨 4 2 4" xfId="275"/>
    <cellStyle name="通貨 4 2 5" xfId="276"/>
    <cellStyle name="通貨 4 2 6" xfId="277"/>
    <cellStyle name="通貨 4 2 7" xfId="278"/>
    <cellStyle name="通貨 4 2 8" xfId="279"/>
    <cellStyle name="通貨 4 2 9" xfId="280"/>
    <cellStyle name="通貨 4 3" xfId="281"/>
    <cellStyle name="通貨 4 4" xfId="282"/>
    <cellStyle name="通貨 4 5" xfId="283"/>
    <cellStyle name="通貨 4 6" xfId="284"/>
    <cellStyle name="通貨 4 7" xfId="285"/>
    <cellStyle name="通貨 4 8" xfId="286"/>
    <cellStyle name="通貨 4 9" xfId="287"/>
    <cellStyle name="通貨 5" xfId="288"/>
    <cellStyle name="通貨 5 2" xfId="289"/>
    <cellStyle name="通貨 5 3" xfId="290"/>
    <cellStyle name="通貨 5 3 2" xfId="291"/>
    <cellStyle name="通貨 6" xfId="292"/>
    <cellStyle name="通貨 6 2" xfId="293"/>
    <cellStyle name="通貨 6 2 2" xfId="294"/>
    <cellStyle name="入力 2" xfId="295"/>
    <cellStyle name="標準" xfId="0" builtinId="0"/>
    <cellStyle name="標準 2" xfId="296"/>
    <cellStyle name="標準 3" xfId="297"/>
    <cellStyle name="標準 3 2" xfId="298"/>
    <cellStyle name="標準 4" xfId="299"/>
    <cellStyle name="標準 4 2" xfId="300"/>
    <cellStyle name="標準 5" xfId="301"/>
    <cellStyle name="標準 6" xfId="302"/>
    <cellStyle name="標準 7" xfId="306"/>
    <cellStyle name="標準 8" xfId="310"/>
    <cellStyle name="標準_98年度  各部計画一覧" xfId="307"/>
    <cellStyle name="標準_Sheet1" xfId="303"/>
    <cellStyle name="表示済みのハイパーリンクat match the" xfId="304"/>
    <cellStyle name="良い 2" xfId="305"/>
  </cellStyles>
  <dxfs count="75">
    <dxf>
      <fill>
        <patternFill>
          <bgColor indexed="43"/>
        </patternFill>
      </fill>
    </dxf>
    <dxf>
      <fill>
        <patternFill>
          <bgColor indexed="43"/>
        </patternFill>
      </fill>
    </dxf>
    <dxf>
      <fill>
        <patternFill>
          <bgColor indexed="43"/>
        </patternFill>
      </fill>
    </dxf>
    <dxf>
      <fill>
        <patternFill>
          <bgColor indexed="43"/>
        </patternFill>
      </fill>
    </dxf>
    <dxf>
      <fill>
        <patternFill>
          <bgColor theme="9" tint="0.79998168889431442"/>
        </patternFill>
      </fill>
    </dxf>
    <dxf>
      <fill>
        <patternFill>
          <bgColor theme="9" tint="0.79998168889431442"/>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CC"/>
        </patternFill>
      </fill>
    </dxf>
    <dxf>
      <fill>
        <patternFill>
          <bgColor theme="9" tint="0.79998168889431442"/>
        </patternFill>
      </fill>
    </dxf>
    <dxf>
      <font>
        <color rgb="FFFF0000"/>
      </font>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22"/>
        </patternFill>
      </fill>
    </dxf>
    <dxf>
      <fill>
        <patternFill>
          <bgColor indexed="22"/>
        </patternFill>
      </fill>
    </dxf>
    <dxf>
      <fill>
        <patternFill>
          <bgColor rgb="FFFFFF99"/>
        </patternFill>
      </fill>
    </dxf>
    <dxf>
      <fill>
        <patternFill>
          <bgColor rgb="FFFFFF99"/>
        </patternFill>
      </fill>
    </dxf>
    <dxf>
      <fill>
        <patternFill>
          <bgColor rgb="FFFFFF99"/>
        </patternFill>
      </fill>
    </dxf>
    <dxf>
      <fill>
        <patternFill>
          <bgColor rgb="FFFFFF99"/>
        </patternFill>
      </fill>
    </dxf>
  </dxfs>
  <tableStyles count="0" defaultTableStyle="TableStyleMedium2"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calcChain" Target="calcChain.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sharedStrings" Target="sharedStrings.xml"/><Relationship Id="rId30" Type="http://schemas.openxmlformats.org/officeDocument/2006/relationships/customXml" Target="../customXml/item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【ＣＯ２</a:t>
            </a:r>
            <a:r>
              <a:rPr lang="ja-JP"/>
              <a:t>原単位目標達成状況（各月）</a:t>
            </a:r>
            <a:r>
              <a:rPr lang="en-US"/>
              <a:t>】</a:t>
            </a:r>
          </a:p>
        </c:rich>
      </c:tx>
      <c:layout>
        <c:manualLayout>
          <c:xMode val="edge"/>
          <c:yMode val="edge"/>
          <c:x val="0.39237808104944111"/>
          <c:y val="0.16120025284483783"/>
        </c:manualLayout>
      </c:layout>
      <c:overlay val="0"/>
      <c:spPr>
        <a:solidFill>
          <a:srgbClr val="FFFFFF"/>
        </a:solidFill>
        <a:ln w="25400">
          <a:noFill/>
        </a:ln>
      </c:spPr>
    </c:title>
    <c:autoTitleDeleted val="0"/>
    <c:plotArea>
      <c:layout>
        <c:manualLayout>
          <c:layoutTarget val="inner"/>
          <c:xMode val="edge"/>
          <c:yMode val="edge"/>
          <c:x val="6.214696123208116E-2"/>
          <c:y val="5.0955414012738856E-2"/>
          <c:w val="0.91715620556883215"/>
          <c:h val="0.90127388535031849"/>
        </c:manualLayout>
      </c:layout>
      <c:lineChart>
        <c:grouping val="standard"/>
        <c:varyColors val="0"/>
        <c:ser>
          <c:idx val="0"/>
          <c:order val="0"/>
          <c:tx>
            <c:strRef>
              <c:f>'01.目標達成状況グラフ'!$C$31</c:f>
              <c:strCache>
                <c:ptCount val="1"/>
                <c:pt idx="0">
                  <c:v>前年度実績</c:v>
                </c:pt>
              </c:strCache>
            </c:strRef>
          </c:tx>
          <c:spPr>
            <a:ln w="12700">
              <a:solidFill>
                <a:srgbClr val="339933"/>
              </a:solidFill>
              <a:prstDash val="solid"/>
            </a:ln>
          </c:spPr>
          <c:marker>
            <c:symbol val="triangle"/>
            <c:size val="5"/>
            <c:spPr>
              <a:solidFill>
                <a:srgbClr val="339933"/>
              </a:solidFill>
              <a:ln>
                <a:solidFill>
                  <a:srgbClr val="339933"/>
                </a:solidFill>
                <a:prstDash val="solid"/>
              </a:ln>
            </c:spPr>
          </c:marker>
          <c:val>
            <c:numRef>
              <c:f>'01.目標達成状況グラフ'!$D$31:$O$31</c:f>
              <c:numCache>
                <c:formatCode>#,##0.0;[Red]\-#,##0.0</c:formatCode>
                <c:ptCount val="12"/>
                <c:pt idx="0">
                  <c:v>60.774728930954609</c:v>
                </c:pt>
                <c:pt idx="1">
                  <c:v>66.003337917494989</c:v>
                </c:pt>
                <c:pt idx="2">
                  <c:v>67.58965799307947</c:v>
                </c:pt>
                <c:pt idx="3">
                  <c:v>72.813520138615019</c:v>
                </c:pt>
                <c:pt idx="4">
                  <c:v>83.041801348257408</c:v>
                </c:pt>
                <c:pt idx="5">
                  <c:v>70.916956622827925</c:v>
                </c:pt>
                <c:pt idx="6">
                  <c:v>67.77996726089566</c:v>
                </c:pt>
                <c:pt idx="7">
                  <c:v>62.426497588058886</c:v>
                </c:pt>
                <c:pt idx="8">
                  <c:v>62.139788892659496</c:v>
                </c:pt>
                <c:pt idx="9">
                  <c:v>67.660387734939761</c:v>
                </c:pt>
                <c:pt idx="10">
                  <c:v>66.621744079155945</c:v>
                </c:pt>
                <c:pt idx="11">
                  <c:v>66.953061266343155</c:v>
                </c:pt>
              </c:numCache>
            </c:numRef>
          </c:val>
          <c:smooth val="0"/>
          <c:extLst>
            <c:ext xmlns:c16="http://schemas.microsoft.com/office/drawing/2014/chart" uri="{C3380CC4-5D6E-409C-BE32-E72D297353CC}">
              <c16:uniqueId val="{00000000-A707-4BA5-B580-F25C43C30B89}"/>
            </c:ext>
          </c:extLst>
        </c:ser>
        <c:ser>
          <c:idx val="1"/>
          <c:order val="1"/>
          <c:tx>
            <c:strRef>
              <c:f>'01.目標達成状況グラフ'!$C$32</c:f>
              <c:strCache>
                <c:ptCount val="1"/>
                <c:pt idx="0">
                  <c:v>A.今年度目標</c:v>
                </c:pt>
              </c:strCache>
            </c:strRef>
          </c:tx>
          <c:spPr>
            <a:ln w="12700">
              <a:solidFill>
                <a:srgbClr val="0000FF"/>
              </a:solidFill>
              <a:prstDash val="solid"/>
            </a:ln>
          </c:spPr>
          <c:marker>
            <c:symbol val="diamond"/>
            <c:size val="5"/>
            <c:spPr>
              <a:solidFill>
                <a:srgbClr val="0000FF"/>
              </a:solidFill>
              <a:ln>
                <a:solidFill>
                  <a:srgbClr val="0000FF"/>
                </a:solidFill>
                <a:prstDash val="solid"/>
              </a:ln>
            </c:spPr>
          </c:marker>
          <c:val>
            <c:numRef>
              <c:f>'01.目標達成状況グラフ'!$D$32:$O$32</c:f>
              <c:numCache>
                <c:formatCode>#,##0.0;[Red]\-#,##0.0</c:formatCode>
                <c:ptCount val="12"/>
                <c:pt idx="0">
                  <c:v>73.67167192649498</c:v>
                </c:pt>
                <c:pt idx="1">
                  <c:v>95.468365910299994</c:v>
                </c:pt>
                <c:pt idx="2">
                  <c:v>86.561157286127795</c:v>
                </c:pt>
                <c:pt idx="3">
                  <c:v>73.834837277842951</c:v>
                </c:pt>
                <c:pt idx="4">
                  <c:v>83.693269642991623</c:v>
                </c:pt>
                <c:pt idx="5">
                  <c:v>63.773023054663788</c:v>
                </c:pt>
                <c:pt idx="6">
                  <c:v>59.835297452298981</c:v>
                </c:pt>
                <c:pt idx="7">
                  <c:v>56.897113812845767</c:v>
                </c:pt>
                <c:pt idx="8">
                  <c:v>55.660664063893719</c:v>
                </c:pt>
                <c:pt idx="9">
                  <c:v>62.628221720625476</c:v>
                </c:pt>
                <c:pt idx="10">
                  <c:v>63.720905312964845</c:v>
                </c:pt>
                <c:pt idx="11">
                  <c:v>64.276891859314389</c:v>
                </c:pt>
              </c:numCache>
            </c:numRef>
          </c:val>
          <c:smooth val="0"/>
          <c:extLst>
            <c:ext xmlns:c16="http://schemas.microsoft.com/office/drawing/2014/chart" uri="{C3380CC4-5D6E-409C-BE32-E72D297353CC}">
              <c16:uniqueId val="{00000001-A707-4BA5-B580-F25C43C30B89}"/>
            </c:ext>
          </c:extLst>
        </c:ser>
        <c:ser>
          <c:idx val="2"/>
          <c:order val="2"/>
          <c:tx>
            <c:strRef>
              <c:f>'01.目標達成状況グラフ'!$C$33</c:f>
              <c:strCache>
                <c:ptCount val="1"/>
                <c:pt idx="0">
                  <c:v>B.今年度実績</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val>
            <c:numRef>
              <c:f>'01.目標達成状況グラフ'!$D$33:$O$33</c:f>
              <c:numCache>
                <c:formatCode>#,##0.0;[Red]\-#,##0.0</c:formatCode>
                <c:ptCount val="12"/>
                <c:pt idx="0">
                  <c:v>74.640971524324812</c:v>
                </c:pt>
                <c:pt idx="1">
                  <c:v>92.33025925167999</c:v>
                </c:pt>
                <c:pt idx="2">
                  <c:v>90.485990271578714</c:v>
                </c:pt>
                <c:pt idx="3">
                  <c:v>71.845107376177666</c:v>
                </c:pt>
                <c:pt idx="4">
                  <c:v>81.345599303211472</c:v>
                </c:pt>
                <c:pt idx="5">
                  <c:v>61.835612700773318</c:v>
                </c:pt>
              </c:numCache>
            </c:numRef>
          </c:val>
          <c:smooth val="0"/>
          <c:extLst>
            <c:ext xmlns:c16="http://schemas.microsoft.com/office/drawing/2014/chart" uri="{C3380CC4-5D6E-409C-BE32-E72D297353CC}">
              <c16:uniqueId val="{00000002-A707-4BA5-B580-F25C43C30B89}"/>
            </c:ext>
          </c:extLst>
        </c:ser>
        <c:dLbls>
          <c:showLegendKey val="0"/>
          <c:showVal val="0"/>
          <c:showCatName val="0"/>
          <c:showSerName val="0"/>
          <c:showPercent val="0"/>
          <c:showBubbleSize val="0"/>
        </c:dLbls>
        <c:marker val="1"/>
        <c:smooth val="0"/>
        <c:axId val="116216576"/>
        <c:axId val="116218496"/>
      </c:lineChart>
      <c:catAx>
        <c:axId val="116216576"/>
        <c:scaling>
          <c:orientation val="minMax"/>
        </c:scaling>
        <c:delete val="0"/>
        <c:axPos val="b"/>
        <c:majorTickMark val="in"/>
        <c:minorTickMark val="none"/>
        <c:tickLblPos val="none"/>
        <c:spPr>
          <a:ln w="3175">
            <a:solidFill>
              <a:srgbClr val="000000"/>
            </a:solidFill>
            <a:prstDash val="solid"/>
          </a:ln>
        </c:spPr>
        <c:crossAx val="116218496"/>
        <c:crosses val="autoZero"/>
        <c:auto val="1"/>
        <c:lblAlgn val="ctr"/>
        <c:lblOffset val="100"/>
        <c:tickMarkSkip val="1"/>
        <c:noMultiLvlLbl val="0"/>
      </c:catAx>
      <c:valAx>
        <c:axId val="116218496"/>
        <c:scaling>
          <c:orientation val="minMax"/>
          <c:max val="130"/>
          <c:min val="40"/>
        </c:scaling>
        <c:delete val="0"/>
        <c:axPos val="l"/>
        <c:majorGridlines>
          <c:spPr>
            <a:ln w="3175">
              <a:solidFill>
                <a:schemeClr val="bg1">
                  <a:lumMod val="75000"/>
                </a:schemeClr>
              </a:solidFill>
              <a:prstDash val="sysDot"/>
            </a:ln>
          </c:spPr>
        </c:majorGridlines>
        <c:numFmt formatCode="#,##0_);[Red]\(#,##0\)" sourceLinked="0"/>
        <c:majorTickMark val="in"/>
        <c:minorTickMark val="none"/>
        <c:tickLblPos val="nextTo"/>
        <c:spPr>
          <a:ln w="3175">
            <a:solidFill>
              <a:srgbClr val="000000"/>
            </a:solidFill>
            <a:prstDash val="solid"/>
          </a:ln>
        </c:spPr>
        <c:txPr>
          <a:bodyPr rot="0" vert="horz"/>
          <a:lstStyle/>
          <a:p>
            <a:pPr>
              <a:defRPr/>
            </a:pPr>
            <a:endParaRPr lang="ja-JP"/>
          </a:p>
        </c:txPr>
        <c:crossAx val="116216576"/>
        <c:crosses val="autoZero"/>
        <c:crossBetween val="between"/>
      </c:valAx>
      <c:spPr>
        <a:solidFill>
          <a:schemeClr val="bg1"/>
        </a:solidFill>
        <a:ln w="12700">
          <a:solidFill>
            <a:srgbClr val="000000"/>
          </a:solidFill>
          <a:prstDash val="solid"/>
        </a:ln>
      </c:spPr>
    </c:plotArea>
    <c:legend>
      <c:legendPos val="r"/>
      <c:layout>
        <c:manualLayout>
          <c:xMode val="edge"/>
          <c:yMode val="edge"/>
          <c:x val="0.10735485397166875"/>
          <c:y val="9.4162400392766535E-2"/>
          <c:w val="0.17769982007587404"/>
          <c:h val="0.22717622080679406"/>
        </c:manualLayout>
      </c:layout>
      <c:overlay val="0"/>
      <c:spPr>
        <a:solidFill>
          <a:srgbClr val="FFFFFF"/>
        </a:solidFill>
        <a:ln w="3175">
          <a:solidFill>
            <a:srgbClr val="000000"/>
          </a:solidFill>
          <a:prstDash val="solid"/>
        </a:ln>
      </c:spPr>
    </c:legend>
    <c:plotVisOnly val="1"/>
    <c:dispBlanksAs val="gap"/>
    <c:showDLblsOverMax val="0"/>
  </c:chart>
  <c:spPr>
    <a:solidFill>
      <a:srgbClr val="FFFFFF"/>
    </a:solidFill>
    <a:ln w="9525">
      <a:noFill/>
    </a:ln>
  </c:spPr>
  <c:txPr>
    <a:bodyPr/>
    <a:lstStyle/>
    <a:p>
      <a:pPr>
        <a:defRPr sz="925" b="0" i="0" u="none" strike="noStrike" baseline="0">
          <a:solidFill>
            <a:srgbClr val="000000"/>
          </a:solidFill>
          <a:latin typeface="Meiryo UI" panose="020B0604030504040204" pitchFamily="50" charset="-128"/>
          <a:ea typeface="Meiryo UI" panose="020B0604030504040204" pitchFamily="50" charset="-128"/>
          <a:cs typeface="ＭＳ Ｐゴシック"/>
        </a:defRPr>
      </a:pPr>
      <a:endParaRPr lang="ja-JP"/>
    </a:p>
  </c:txPr>
  <c:printSettings>
    <c:headerFooter alignWithMargins="0"/>
    <c:pageMargins b="1" l="0.75" r="0.75" t="1" header="0.51200000000000001" footer="0.51200000000000001"/>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【ＣＯ２</a:t>
            </a:r>
            <a:r>
              <a:rPr lang="ja-JP"/>
              <a:t>排出量状況（各月）</a:t>
            </a:r>
            <a:r>
              <a:rPr lang="en-US"/>
              <a:t>】</a:t>
            </a:r>
          </a:p>
        </c:rich>
      </c:tx>
      <c:layout>
        <c:manualLayout>
          <c:xMode val="edge"/>
          <c:yMode val="edge"/>
          <c:x val="0.44997892778677612"/>
          <c:y val="0.15970921900664939"/>
        </c:manualLayout>
      </c:layout>
      <c:overlay val="0"/>
      <c:spPr>
        <a:solidFill>
          <a:srgbClr val="FFFFFF"/>
        </a:solidFill>
        <a:ln w="25400">
          <a:noFill/>
        </a:ln>
      </c:spPr>
    </c:title>
    <c:autoTitleDeleted val="0"/>
    <c:plotArea>
      <c:layout>
        <c:manualLayout>
          <c:layoutTarget val="inner"/>
          <c:xMode val="edge"/>
          <c:yMode val="edge"/>
          <c:x val="8.0318436567244564E-2"/>
          <c:y val="9.6822772933718063E-2"/>
          <c:w val="0.91855203619909498"/>
          <c:h val="0.87187499999999996"/>
        </c:manualLayout>
      </c:layout>
      <c:barChart>
        <c:barDir val="col"/>
        <c:grouping val="clustered"/>
        <c:varyColors val="0"/>
        <c:ser>
          <c:idx val="0"/>
          <c:order val="0"/>
          <c:tx>
            <c:strRef>
              <c:f>'01.目標達成状況グラフ'!$U$31</c:f>
              <c:strCache>
                <c:ptCount val="1"/>
                <c:pt idx="0">
                  <c:v>前年度実績</c:v>
                </c:pt>
              </c:strCache>
            </c:strRef>
          </c:tx>
          <c:spPr>
            <a:solidFill>
              <a:srgbClr val="FFFFFF"/>
            </a:solidFill>
            <a:ln w="12700">
              <a:solidFill>
                <a:srgbClr val="339933"/>
              </a:solidFill>
              <a:prstDash val="solid"/>
            </a:ln>
          </c:spPr>
          <c:invertIfNegative val="0"/>
          <c:val>
            <c:numRef>
              <c:f>'01.目標達成状況グラフ'!$V$31:$AG$31</c:f>
              <c:numCache>
                <c:formatCode>#,##0.0;[Red]\-#,##0.0</c:formatCode>
                <c:ptCount val="12"/>
                <c:pt idx="0">
                  <c:v>54.19442085099999</c:v>
                </c:pt>
                <c:pt idx="1">
                  <c:v>57.285770609000011</c:v>
                </c:pt>
                <c:pt idx="2">
                  <c:v>59.307440755899982</c:v>
                </c:pt>
                <c:pt idx="3">
                  <c:v>72.858647976600025</c:v>
                </c:pt>
                <c:pt idx="4">
                  <c:v>62.128350343899974</c:v>
                </c:pt>
                <c:pt idx="5">
                  <c:v>68.185831035899952</c:v>
                </c:pt>
                <c:pt idx="6">
                  <c:v>61.579105659900016</c:v>
                </c:pt>
                <c:pt idx="7">
                  <c:v>53.763067392999993</c:v>
                </c:pt>
                <c:pt idx="8">
                  <c:v>52.4298142329</c:v>
                </c:pt>
                <c:pt idx="9">
                  <c:v>56.308955446900001</c:v>
                </c:pt>
                <c:pt idx="10">
                  <c:v>55.837681619999991</c:v>
                </c:pt>
                <c:pt idx="11">
                  <c:v>58.565771718900002</c:v>
                </c:pt>
              </c:numCache>
            </c:numRef>
          </c:val>
          <c:extLst>
            <c:ext xmlns:c16="http://schemas.microsoft.com/office/drawing/2014/chart" uri="{C3380CC4-5D6E-409C-BE32-E72D297353CC}">
              <c16:uniqueId val="{00000000-EF01-432E-AA0E-212D2BD91647}"/>
            </c:ext>
          </c:extLst>
        </c:ser>
        <c:ser>
          <c:idx val="1"/>
          <c:order val="1"/>
          <c:tx>
            <c:strRef>
              <c:f>'01.目標達成状況グラフ'!$U$32</c:f>
              <c:strCache>
                <c:ptCount val="1"/>
                <c:pt idx="0">
                  <c:v>A.今年度計画</c:v>
                </c:pt>
              </c:strCache>
            </c:strRef>
          </c:tx>
          <c:spPr>
            <a:pattFill prst="ltUpDiag">
              <a:fgClr>
                <a:srgbClr xmlns:mc="http://schemas.openxmlformats.org/markup-compatibility/2006" xmlns:a14="http://schemas.microsoft.com/office/drawing/2010/main" val="0000FF" mc:Ignorable="a14" a14:legacySpreadsheetColorIndex="12"/>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invertIfNegative val="0"/>
          <c:val>
            <c:numRef>
              <c:f>'01.目標達成状況グラフ'!$V$32:$AG$32</c:f>
              <c:numCache>
                <c:formatCode>#,##0.0;[Red]\-#,##0.0</c:formatCode>
                <c:ptCount val="12"/>
                <c:pt idx="0">
                  <c:v>49.437832102541059</c:v>
                </c:pt>
                <c:pt idx="1">
                  <c:v>38.972298212114417</c:v>
                </c:pt>
                <c:pt idx="2">
                  <c:v>52.045725856046076</c:v>
                </c:pt>
                <c:pt idx="3">
                  <c:v>66.05446548974075</c:v>
                </c:pt>
                <c:pt idx="4">
                  <c:v>59.424310065454776</c:v>
                </c:pt>
                <c:pt idx="5">
                  <c:v>67.750964371425738</c:v>
                </c:pt>
                <c:pt idx="6">
                  <c:v>63.321086329973447</c:v>
                </c:pt>
                <c:pt idx="7">
                  <c:v>56.811883911107536</c:v>
                </c:pt>
                <c:pt idx="8">
                  <c:v>52.56080945537677</c:v>
                </c:pt>
                <c:pt idx="9">
                  <c:v>52.121039571935199</c:v>
                </c:pt>
                <c:pt idx="10">
                  <c:v>53.406401657333717</c:v>
                </c:pt>
                <c:pt idx="11">
                  <c:v>56.224849233673197</c:v>
                </c:pt>
              </c:numCache>
            </c:numRef>
          </c:val>
          <c:extLst>
            <c:ext xmlns:c16="http://schemas.microsoft.com/office/drawing/2014/chart" uri="{C3380CC4-5D6E-409C-BE32-E72D297353CC}">
              <c16:uniqueId val="{00000001-EF01-432E-AA0E-212D2BD91647}"/>
            </c:ext>
          </c:extLst>
        </c:ser>
        <c:ser>
          <c:idx val="2"/>
          <c:order val="2"/>
          <c:tx>
            <c:strRef>
              <c:f>'01.目標達成状況グラフ'!$U$33</c:f>
              <c:strCache>
                <c:ptCount val="1"/>
                <c:pt idx="0">
                  <c:v>B.今年度実績</c:v>
                </c:pt>
              </c:strCache>
            </c:strRef>
          </c:tx>
          <c:spPr>
            <a:solidFill>
              <a:srgbClr val="FF0000"/>
            </a:solidFill>
            <a:ln w="3175">
              <a:solidFill>
                <a:srgbClr val="424242"/>
              </a:solidFill>
              <a:prstDash val="solid"/>
            </a:ln>
          </c:spPr>
          <c:invertIfNegative val="0"/>
          <c:val>
            <c:numRef>
              <c:f>'01.目標達成状況グラフ'!$V$33:$AG$33</c:f>
              <c:numCache>
                <c:formatCode>#,##0.0;[Red]\-#,##0.0</c:formatCode>
                <c:ptCount val="12"/>
                <c:pt idx="0">
                  <c:v>50.088286605899995</c:v>
                </c:pt>
                <c:pt idx="1">
                  <c:v>37.691253676000009</c:v>
                </c:pt>
                <c:pt idx="2">
                  <c:v>54.405569323900004</c:v>
                </c:pt>
                <c:pt idx="3">
                  <c:v>64.274404071999996</c:v>
                </c:pt>
                <c:pt idx="4">
                  <c:v>57.757405536599997</c:v>
                </c:pt>
                <c:pt idx="5">
                  <c:v>65.692705038999989</c:v>
                </c:pt>
              </c:numCache>
            </c:numRef>
          </c:val>
          <c:extLst>
            <c:ext xmlns:c16="http://schemas.microsoft.com/office/drawing/2014/chart" uri="{C3380CC4-5D6E-409C-BE32-E72D297353CC}">
              <c16:uniqueId val="{00000002-EF01-432E-AA0E-212D2BD91647}"/>
            </c:ext>
          </c:extLst>
        </c:ser>
        <c:dLbls>
          <c:showLegendKey val="0"/>
          <c:showVal val="0"/>
          <c:showCatName val="0"/>
          <c:showSerName val="0"/>
          <c:showPercent val="0"/>
          <c:showBubbleSize val="0"/>
        </c:dLbls>
        <c:gapWidth val="150"/>
        <c:axId val="116250496"/>
        <c:axId val="116252032"/>
      </c:barChart>
      <c:catAx>
        <c:axId val="116250496"/>
        <c:scaling>
          <c:orientation val="minMax"/>
        </c:scaling>
        <c:delete val="0"/>
        <c:axPos val="b"/>
        <c:majorTickMark val="in"/>
        <c:minorTickMark val="none"/>
        <c:tickLblPos val="none"/>
        <c:spPr>
          <a:ln w="3175">
            <a:solidFill>
              <a:srgbClr val="000000"/>
            </a:solidFill>
            <a:prstDash val="solid"/>
          </a:ln>
        </c:spPr>
        <c:crossAx val="116252032"/>
        <c:crosses val="autoZero"/>
        <c:auto val="1"/>
        <c:lblAlgn val="ctr"/>
        <c:lblOffset val="100"/>
        <c:tickMarkSkip val="1"/>
        <c:noMultiLvlLbl val="0"/>
      </c:catAx>
      <c:valAx>
        <c:axId val="116252032"/>
        <c:scaling>
          <c:orientation val="minMax"/>
          <c:max val="100"/>
        </c:scaling>
        <c:delete val="0"/>
        <c:axPos val="l"/>
        <c:majorGridlines>
          <c:spPr>
            <a:ln w="3175">
              <a:solidFill>
                <a:schemeClr val="bg1">
                  <a:lumMod val="75000"/>
                </a:schemeClr>
              </a:solidFill>
              <a:prstDash val="sysDot"/>
            </a:ln>
          </c:spPr>
        </c:majorGridlines>
        <c:numFmt formatCode="#,##0_ ;[Red]\-#,##0\ " sourceLinked="0"/>
        <c:majorTickMark val="in"/>
        <c:minorTickMark val="none"/>
        <c:tickLblPos val="nextTo"/>
        <c:spPr>
          <a:ln w="3175">
            <a:solidFill>
              <a:srgbClr val="000000"/>
            </a:solidFill>
            <a:prstDash val="solid"/>
          </a:ln>
        </c:spPr>
        <c:txPr>
          <a:bodyPr rot="0" vert="horz"/>
          <a:lstStyle/>
          <a:p>
            <a:pPr>
              <a:defRPr/>
            </a:pPr>
            <a:endParaRPr lang="ja-JP"/>
          </a:p>
        </c:txPr>
        <c:crossAx val="116250496"/>
        <c:crosses val="autoZero"/>
        <c:crossBetween val="between"/>
      </c:valAx>
      <c:spPr>
        <a:solidFill>
          <a:schemeClr val="bg1"/>
        </a:solidFill>
        <a:ln w="12700">
          <a:solidFill>
            <a:srgbClr val="000000"/>
          </a:solidFill>
          <a:prstDash val="solid"/>
        </a:ln>
      </c:spPr>
    </c:plotArea>
    <c:legend>
      <c:legendPos val="r"/>
      <c:layout>
        <c:manualLayout>
          <c:xMode val="edge"/>
          <c:yMode val="edge"/>
          <c:x val="0.1175840591354652"/>
          <c:y val="0.14687500000000001"/>
          <c:w val="0.18856654346778082"/>
          <c:h val="0.25"/>
        </c:manualLayout>
      </c:layout>
      <c:overlay val="0"/>
      <c:spPr>
        <a:solidFill>
          <a:srgbClr val="FFFFFF"/>
        </a:solidFill>
        <a:ln w="3175">
          <a:solidFill>
            <a:srgbClr val="000000"/>
          </a:solidFill>
          <a:prstDash val="solid"/>
        </a:ln>
      </c:spPr>
    </c:legend>
    <c:plotVisOnly val="1"/>
    <c:dispBlanksAs val="gap"/>
    <c:showDLblsOverMax val="0"/>
  </c:chart>
  <c:spPr>
    <a:solidFill>
      <a:srgbClr val="FFFFFF"/>
    </a:solidFill>
    <a:ln w="9525">
      <a:noFill/>
    </a:ln>
  </c:spPr>
  <c:txPr>
    <a:bodyPr/>
    <a:lstStyle/>
    <a:p>
      <a:pPr>
        <a:defRPr sz="950" b="0" i="0" u="none" strike="noStrike" baseline="0">
          <a:solidFill>
            <a:srgbClr val="000000"/>
          </a:solidFill>
          <a:latin typeface="Meiryo UI" panose="020B0604030504040204" pitchFamily="50" charset="-128"/>
          <a:ea typeface="Meiryo UI" panose="020B0604030504040204" pitchFamily="50" charset="-128"/>
          <a:cs typeface="ＭＳ Ｐゴシック"/>
        </a:defRPr>
      </a:pPr>
      <a:endParaRPr lang="ja-JP"/>
    </a:p>
  </c:txPr>
  <c:printSettings>
    <c:headerFooter alignWithMargins="0"/>
    <c:pageMargins b="1" l="0.75" r="0.75" t="1" header="0.51200000000000001" footer="0.51200000000000001"/>
    <c:pageSetup paperSize="9" orientation="landscape" horizontalDpi="300" verticalDpi="300"/>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【ＣＯ２</a:t>
            </a:r>
            <a:r>
              <a:rPr lang="ja-JP"/>
              <a:t>原単位目標達成状況（累計）</a:t>
            </a:r>
            <a:r>
              <a:rPr lang="en-US"/>
              <a:t>】</a:t>
            </a:r>
          </a:p>
        </c:rich>
      </c:tx>
      <c:layout>
        <c:manualLayout>
          <c:xMode val="edge"/>
          <c:yMode val="edge"/>
          <c:x val="0.38489874204049013"/>
          <c:y val="0.11676678139783424"/>
        </c:manualLayout>
      </c:layout>
      <c:overlay val="0"/>
      <c:spPr>
        <a:solidFill>
          <a:srgbClr val="FFFFFF"/>
        </a:solidFill>
        <a:ln w="25400">
          <a:noFill/>
        </a:ln>
      </c:spPr>
    </c:title>
    <c:autoTitleDeleted val="0"/>
    <c:plotArea>
      <c:layout>
        <c:manualLayout>
          <c:layoutTarget val="inner"/>
          <c:xMode val="edge"/>
          <c:yMode val="edge"/>
          <c:x val="6.0773480662983423E-2"/>
          <c:y val="5.6886310708140424E-2"/>
          <c:w val="0.89834254143646408"/>
          <c:h val="0.88922285685882663"/>
        </c:manualLayout>
      </c:layout>
      <c:lineChart>
        <c:grouping val="standard"/>
        <c:varyColors val="0"/>
        <c:ser>
          <c:idx val="0"/>
          <c:order val="0"/>
          <c:tx>
            <c:strRef>
              <c:f>'01.目標達成状況グラフ'!$C$58</c:f>
              <c:strCache>
                <c:ptCount val="1"/>
                <c:pt idx="0">
                  <c:v>前年度実績</c:v>
                </c:pt>
              </c:strCache>
            </c:strRef>
          </c:tx>
          <c:spPr>
            <a:ln w="12700">
              <a:solidFill>
                <a:srgbClr val="339933"/>
              </a:solidFill>
              <a:prstDash val="solid"/>
            </a:ln>
          </c:spPr>
          <c:marker>
            <c:symbol val="diamond"/>
            <c:size val="5"/>
            <c:spPr>
              <a:solidFill>
                <a:srgbClr val="339933"/>
              </a:solidFill>
              <a:ln>
                <a:solidFill>
                  <a:srgbClr val="339933"/>
                </a:solidFill>
                <a:prstDash val="solid"/>
              </a:ln>
            </c:spPr>
          </c:marker>
          <c:val>
            <c:numRef>
              <c:f>'01.目標達成状況グラフ'!$D$58:$O$58</c:f>
              <c:numCache>
                <c:formatCode>#,##0.0;[Red]\-#,##0.0</c:formatCode>
                <c:ptCount val="12"/>
                <c:pt idx="0">
                  <c:v>60.774728930954609</c:v>
                </c:pt>
                <c:pt idx="1">
                  <c:v>63.353668014836714</c:v>
                </c:pt>
                <c:pt idx="2">
                  <c:v>64.763136317700045</c:v>
                </c:pt>
                <c:pt idx="3">
                  <c:v>66.97753092779061</c:v>
                </c:pt>
                <c:pt idx="4">
                  <c:v>69.717820242845661</c:v>
                </c:pt>
                <c:pt idx="5">
                  <c:v>69.933431672838097</c:v>
                </c:pt>
                <c:pt idx="6">
                  <c:v>69.620693817759587</c:v>
                </c:pt>
                <c:pt idx="7">
                  <c:v>68.750144439915303</c:v>
                </c:pt>
                <c:pt idx="8">
                  <c:v>68.049538685203117</c:v>
                </c:pt>
                <c:pt idx="9">
                  <c:v>68.012707143913659</c:v>
                </c:pt>
                <c:pt idx="10">
                  <c:v>67.891662389304287</c:v>
                </c:pt>
                <c:pt idx="11">
                  <c:v>67.813514096519242</c:v>
                </c:pt>
              </c:numCache>
            </c:numRef>
          </c:val>
          <c:smooth val="0"/>
          <c:extLst>
            <c:ext xmlns:c16="http://schemas.microsoft.com/office/drawing/2014/chart" uri="{C3380CC4-5D6E-409C-BE32-E72D297353CC}">
              <c16:uniqueId val="{00000000-8036-48D1-BBCA-07FD85B97DF4}"/>
            </c:ext>
          </c:extLst>
        </c:ser>
        <c:ser>
          <c:idx val="1"/>
          <c:order val="1"/>
          <c:tx>
            <c:strRef>
              <c:f>'01.目標達成状況グラフ'!$C$59</c:f>
              <c:strCache>
                <c:ptCount val="1"/>
                <c:pt idx="0">
                  <c:v>A.今年度目標</c:v>
                </c:pt>
              </c:strCache>
            </c:strRef>
          </c:tx>
          <c:spPr>
            <a:ln w="12700">
              <a:solidFill>
                <a:srgbClr val="0000FF"/>
              </a:solidFill>
              <a:prstDash val="solid"/>
            </a:ln>
          </c:spPr>
          <c:marker>
            <c:symbol val="square"/>
            <c:size val="5"/>
            <c:spPr>
              <a:solidFill>
                <a:srgbClr val="0000FF"/>
              </a:solidFill>
              <a:ln>
                <a:solidFill>
                  <a:srgbClr val="0000FF"/>
                </a:solidFill>
                <a:prstDash val="solid"/>
              </a:ln>
            </c:spPr>
          </c:marker>
          <c:val>
            <c:numRef>
              <c:f>'01.目標達成状況グラフ'!$D$59:$O$59</c:f>
              <c:numCache>
                <c:formatCode>#,##0.0;[Red]\-#,##0.0</c:formatCode>
                <c:ptCount val="12"/>
                <c:pt idx="0">
                  <c:v>73.67167192649498</c:v>
                </c:pt>
                <c:pt idx="1">
                  <c:v>81.915970363224787</c:v>
                </c:pt>
                <c:pt idx="2">
                  <c:v>83.577916325048662</c:v>
                </c:pt>
                <c:pt idx="3">
                  <c:v>80.193120799082038</c:v>
                </c:pt>
                <c:pt idx="4">
                  <c:v>80.949605176721775</c:v>
                </c:pt>
                <c:pt idx="5">
                  <c:v>76.752312660106298</c:v>
                </c:pt>
                <c:pt idx="6">
                  <c:v>73.440597128717116</c:v>
                </c:pt>
                <c:pt idx="7">
                  <c:v>70.861292015629289</c:v>
                </c:pt>
                <c:pt idx="8">
                  <c:v>68.907992774631083</c:v>
                </c:pt>
                <c:pt idx="9">
                  <c:v>68.269159024709609</c:v>
                </c:pt>
                <c:pt idx="10">
                  <c:v>67.846492191491862</c:v>
                </c:pt>
                <c:pt idx="11">
                  <c:v>67.530894750536234</c:v>
                </c:pt>
              </c:numCache>
            </c:numRef>
          </c:val>
          <c:smooth val="0"/>
          <c:extLst>
            <c:ext xmlns:c16="http://schemas.microsoft.com/office/drawing/2014/chart" uri="{C3380CC4-5D6E-409C-BE32-E72D297353CC}">
              <c16:uniqueId val="{00000001-8036-48D1-BBCA-07FD85B97DF4}"/>
            </c:ext>
          </c:extLst>
        </c:ser>
        <c:ser>
          <c:idx val="2"/>
          <c:order val="2"/>
          <c:tx>
            <c:strRef>
              <c:f>'01.目標達成状況グラフ'!$C$60</c:f>
              <c:strCache>
                <c:ptCount val="1"/>
                <c:pt idx="0">
                  <c:v>B.今年度実績</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val>
            <c:numRef>
              <c:f>'01.目標達成状況グラフ'!$D$60:$O$60</c:f>
              <c:numCache>
                <c:formatCode>#,##0.0;[Red]\-#,##0.0</c:formatCode>
                <c:ptCount val="12"/>
                <c:pt idx="0">
                  <c:v>74.640971524324812</c:v>
                </c:pt>
                <c:pt idx="1">
                  <c:v>81.331700277311583</c:v>
                </c:pt>
                <c:pt idx="2">
                  <c:v>84.60690438466942</c:v>
                </c:pt>
                <c:pt idx="3">
                  <c:v>80.173390789187962</c:v>
                </c:pt>
                <c:pt idx="4">
                  <c:v>80.426739280278014</c:v>
                </c:pt>
                <c:pt idx="5">
                  <c:v>75.883786793391977</c:v>
                </c:pt>
              </c:numCache>
            </c:numRef>
          </c:val>
          <c:smooth val="0"/>
          <c:extLst>
            <c:ext xmlns:c16="http://schemas.microsoft.com/office/drawing/2014/chart" uri="{C3380CC4-5D6E-409C-BE32-E72D297353CC}">
              <c16:uniqueId val="{00000002-8036-48D1-BBCA-07FD85B97DF4}"/>
            </c:ext>
          </c:extLst>
        </c:ser>
        <c:dLbls>
          <c:showLegendKey val="0"/>
          <c:showVal val="0"/>
          <c:showCatName val="0"/>
          <c:showSerName val="0"/>
          <c:showPercent val="0"/>
          <c:showBubbleSize val="0"/>
        </c:dLbls>
        <c:marker val="1"/>
        <c:smooth val="0"/>
        <c:axId val="115980544"/>
        <c:axId val="115982720"/>
      </c:lineChart>
      <c:catAx>
        <c:axId val="115980544"/>
        <c:scaling>
          <c:orientation val="minMax"/>
        </c:scaling>
        <c:delete val="0"/>
        <c:axPos val="b"/>
        <c:majorTickMark val="in"/>
        <c:minorTickMark val="none"/>
        <c:tickLblPos val="none"/>
        <c:spPr>
          <a:ln w="3175">
            <a:solidFill>
              <a:srgbClr val="000000"/>
            </a:solidFill>
            <a:prstDash val="solid"/>
          </a:ln>
        </c:spPr>
        <c:crossAx val="115982720"/>
        <c:crosses val="autoZero"/>
        <c:auto val="1"/>
        <c:lblAlgn val="ctr"/>
        <c:lblOffset val="100"/>
        <c:tickMarkSkip val="1"/>
        <c:noMultiLvlLbl val="0"/>
      </c:catAx>
      <c:valAx>
        <c:axId val="115982720"/>
        <c:scaling>
          <c:orientation val="minMax"/>
          <c:max val="110"/>
          <c:min val="40"/>
        </c:scaling>
        <c:delete val="0"/>
        <c:axPos val="l"/>
        <c:majorGridlines>
          <c:spPr>
            <a:ln w="3175">
              <a:solidFill>
                <a:srgbClr val="808080"/>
              </a:solidFill>
              <a:prstDash val="sysDash"/>
            </a:ln>
          </c:spPr>
        </c:majorGridlines>
        <c:numFmt formatCode="#,##0_);[Red]\(#,##0\)" sourceLinked="0"/>
        <c:majorTickMark val="in"/>
        <c:minorTickMark val="none"/>
        <c:tickLblPos val="nextTo"/>
        <c:spPr>
          <a:ln w="3175">
            <a:solidFill>
              <a:srgbClr val="000000"/>
            </a:solidFill>
            <a:prstDash val="solid"/>
          </a:ln>
        </c:spPr>
        <c:txPr>
          <a:bodyPr rot="0" vert="horz"/>
          <a:lstStyle/>
          <a:p>
            <a:pPr>
              <a:defRPr/>
            </a:pPr>
            <a:endParaRPr lang="ja-JP"/>
          </a:p>
        </c:txPr>
        <c:crossAx val="115980544"/>
        <c:crosses val="autoZero"/>
        <c:crossBetween val="between"/>
        <c:majorUnit val="10"/>
      </c:valAx>
      <c:spPr>
        <a:solidFill>
          <a:schemeClr val="bg1"/>
        </a:solidFill>
        <a:ln w="12700">
          <a:solidFill>
            <a:srgbClr val="000000"/>
          </a:solidFill>
          <a:prstDash val="solid"/>
        </a:ln>
      </c:spPr>
    </c:plotArea>
    <c:legend>
      <c:legendPos val="r"/>
      <c:layout>
        <c:manualLayout>
          <c:xMode val="edge"/>
          <c:yMode val="edge"/>
          <c:x val="9.8710942207252086E-2"/>
          <c:y val="0.1317365269461078"/>
          <c:w val="0.17336837854526024"/>
          <c:h val="0.20658682634730538"/>
        </c:manualLayout>
      </c:layout>
      <c:overlay val="0"/>
      <c:spPr>
        <a:solidFill>
          <a:srgbClr val="FFFFFF"/>
        </a:solidFill>
        <a:ln w="3175">
          <a:solidFill>
            <a:srgbClr val="000000"/>
          </a:solidFill>
          <a:prstDash val="solid"/>
        </a:ln>
      </c:sp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Meiryo UI" panose="020B0604030504040204" pitchFamily="50" charset="-128"/>
          <a:ea typeface="Meiryo UI" panose="020B0604030504040204" pitchFamily="50" charset="-128"/>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【ＣＯ２</a:t>
            </a:r>
            <a:r>
              <a:rPr lang="ja-JP"/>
              <a:t>排出量状況（累計）</a:t>
            </a:r>
            <a:r>
              <a:rPr lang="en-US"/>
              <a:t>】</a:t>
            </a:r>
          </a:p>
        </c:rich>
      </c:tx>
      <c:layout>
        <c:manualLayout>
          <c:xMode val="edge"/>
          <c:yMode val="edge"/>
          <c:x val="0.41734326096267255"/>
          <c:y val="0.18689818396977834"/>
        </c:manualLayout>
      </c:layout>
      <c:overlay val="0"/>
      <c:spPr>
        <a:solidFill>
          <a:srgbClr val="FFFFFF"/>
        </a:solidFill>
        <a:ln w="25400">
          <a:noFill/>
        </a:ln>
      </c:spPr>
    </c:title>
    <c:autoTitleDeleted val="0"/>
    <c:plotArea>
      <c:layout>
        <c:manualLayout>
          <c:layoutTarget val="inner"/>
          <c:xMode val="edge"/>
          <c:yMode val="edge"/>
          <c:x val="8.3245564433349059E-2"/>
          <c:y val="7.2254437226840829E-2"/>
          <c:w val="0.83140190301154948"/>
          <c:h val="0.87572377918931088"/>
        </c:manualLayout>
      </c:layout>
      <c:barChart>
        <c:barDir val="col"/>
        <c:grouping val="clustered"/>
        <c:varyColors val="0"/>
        <c:ser>
          <c:idx val="0"/>
          <c:order val="0"/>
          <c:tx>
            <c:strRef>
              <c:f>'01.目標達成状況グラフ'!$U$58</c:f>
              <c:strCache>
                <c:ptCount val="1"/>
                <c:pt idx="0">
                  <c:v>前年度実績</c:v>
                </c:pt>
              </c:strCache>
            </c:strRef>
          </c:tx>
          <c:spPr>
            <a:solidFill>
              <a:srgbClr val="FFFFFF"/>
            </a:solidFill>
            <a:ln w="12700">
              <a:solidFill>
                <a:srgbClr val="339933"/>
              </a:solidFill>
              <a:prstDash val="solid"/>
            </a:ln>
          </c:spPr>
          <c:invertIfNegative val="0"/>
          <c:val>
            <c:numRef>
              <c:f>'01.目標達成状況グラフ'!$V$58:$AG$58</c:f>
              <c:numCache>
                <c:formatCode>#,##0.0;[Red]\-#,##0.0</c:formatCode>
                <c:ptCount val="12"/>
                <c:pt idx="0">
                  <c:v>54.19442085099999</c:v>
                </c:pt>
                <c:pt idx="1">
                  <c:v>111.48019146</c:v>
                </c:pt>
                <c:pt idx="2" formatCode="#,##0_);[Red]\(#,##0\)">
                  <c:v>170.78763221589998</c:v>
                </c:pt>
                <c:pt idx="3" formatCode="#,##0_);[Red]\(#,##0\)">
                  <c:v>243.6462801925</c:v>
                </c:pt>
                <c:pt idx="4" formatCode="#,##0_);[Red]\(#,##0\)">
                  <c:v>305.77463053639997</c:v>
                </c:pt>
                <c:pt idx="5" formatCode="#,##0_);[Red]\(#,##0\)">
                  <c:v>373.96046157229989</c:v>
                </c:pt>
                <c:pt idx="6" formatCode="#,##0_);[Red]\(#,##0\)">
                  <c:v>435.53956723219989</c:v>
                </c:pt>
                <c:pt idx="7" formatCode="#,##0_);[Red]\(#,##0\)">
                  <c:v>489.30263462519986</c:v>
                </c:pt>
                <c:pt idx="8" formatCode="#,##0_);[Red]\(#,##0\)">
                  <c:v>541.73244885809981</c:v>
                </c:pt>
                <c:pt idx="9" formatCode="#,##0_);[Red]\(#,##0\)">
                  <c:v>598.04140430499979</c:v>
                </c:pt>
                <c:pt idx="10" formatCode="#,##0_);[Red]\(#,##0\)">
                  <c:v>653.8790859249998</c:v>
                </c:pt>
                <c:pt idx="11" formatCode="#,##0_);[Red]\(#,##0\)">
                  <c:v>712.44485764389981</c:v>
                </c:pt>
              </c:numCache>
            </c:numRef>
          </c:val>
          <c:extLst>
            <c:ext xmlns:c16="http://schemas.microsoft.com/office/drawing/2014/chart" uri="{C3380CC4-5D6E-409C-BE32-E72D297353CC}">
              <c16:uniqueId val="{00000000-BB55-4CD9-9010-37315670631F}"/>
            </c:ext>
          </c:extLst>
        </c:ser>
        <c:ser>
          <c:idx val="1"/>
          <c:order val="1"/>
          <c:tx>
            <c:strRef>
              <c:f>'01.目標達成状況グラフ'!$U$59</c:f>
              <c:strCache>
                <c:ptCount val="1"/>
                <c:pt idx="0">
                  <c:v>A.今年度計画</c:v>
                </c:pt>
              </c:strCache>
            </c:strRef>
          </c:tx>
          <c:spPr>
            <a:pattFill prst="ltUpDiag">
              <a:fgClr>
                <a:srgbClr xmlns:mc="http://schemas.openxmlformats.org/markup-compatibility/2006" xmlns:a14="http://schemas.microsoft.com/office/drawing/2010/main" val="0000FF" mc:Ignorable="a14" a14:legacySpreadsheetColorIndex="12"/>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invertIfNegative val="0"/>
          <c:val>
            <c:numRef>
              <c:f>'01.目標達成状況グラフ'!$V$59:$AG$59</c:f>
              <c:numCache>
                <c:formatCode>#,##0.0;[Red]\-#,##0.0</c:formatCode>
                <c:ptCount val="12"/>
                <c:pt idx="0">
                  <c:v>49.437832102541059</c:v>
                </c:pt>
                <c:pt idx="1">
                  <c:v>88.410130314655476</c:v>
                </c:pt>
                <c:pt idx="2" formatCode="#,##0_);[Red]\(#,##0\)">
                  <c:v>140.45585617070157</c:v>
                </c:pt>
                <c:pt idx="3" formatCode="#,##0_);[Red]\(#,##0\)">
                  <c:v>206.51032166044232</c:v>
                </c:pt>
                <c:pt idx="4" formatCode="#,##0_);[Red]\(#,##0\)">
                  <c:v>265.93463172589708</c:v>
                </c:pt>
                <c:pt idx="5" formatCode="#,##0_);[Red]\(#,##0\)">
                  <c:v>333.68559609732279</c:v>
                </c:pt>
                <c:pt idx="6" formatCode="#,##0_);[Red]\(#,##0\)">
                  <c:v>397.00668242729625</c:v>
                </c:pt>
                <c:pt idx="7" formatCode="#,##0_);[Red]\(#,##0\)">
                  <c:v>453.8185663384038</c:v>
                </c:pt>
                <c:pt idx="8" formatCode="#,##0_);[Red]\(#,##0\)">
                  <c:v>506.37937579378058</c:v>
                </c:pt>
                <c:pt idx="9" formatCode="#,##0_);[Red]\(#,##0\)">
                  <c:v>558.50041536571575</c:v>
                </c:pt>
                <c:pt idx="10" formatCode="#,##0_);[Red]\(#,##0\)">
                  <c:v>611.90681702304948</c:v>
                </c:pt>
                <c:pt idx="11" formatCode="#,##0_);[Red]\(#,##0\)">
                  <c:v>668.13166625672272</c:v>
                </c:pt>
              </c:numCache>
            </c:numRef>
          </c:val>
          <c:extLst>
            <c:ext xmlns:c16="http://schemas.microsoft.com/office/drawing/2014/chart" uri="{C3380CC4-5D6E-409C-BE32-E72D297353CC}">
              <c16:uniqueId val="{00000001-BB55-4CD9-9010-37315670631F}"/>
            </c:ext>
          </c:extLst>
        </c:ser>
        <c:ser>
          <c:idx val="2"/>
          <c:order val="2"/>
          <c:tx>
            <c:strRef>
              <c:f>'01.目標達成状況グラフ'!$U$60</c:f>
              <c:strCache>
                <c:ptCount val="1"/>
                <c:pt idx="0">
                  <c:v>B.今年度実績</c:v>
                </c:pt>
              </c:strCache>
            </c:strRef>
          </c:tx>
          <c:spPr>
            <a:solidFill>
              <a:srgbClr val="FF0000"/>
            </a:solidFill>
            <a:ln w="12700">
              <a:solidFill>
                <a:srgbClr val="808080"/>
              </a:solidFill>
              <a:prstDash val="solid"/>
            </a:ln>
          </c:spPr>
          <c:invertIfNegative val="0"/>
          <c:val>
            <c:numRef>
              <c:f>'01.目標達成状況グラフ'!$V$60:$AG$60</c:f>
              <c:numCache>
                <c:formatCode>#,##0.0;[Red]\-#,##0.0</c:formatCode>
                <c:ptCount val="12"/>
                <c:pt idx="0">
                  <c:v>50.088286605899995</c:v>
                </c:pt>
                <c:pt idx="1">
                  <c:v>87.779540281900012</c:v>
                </c:pt>
                <c:pt idx="2">
                  <c:v>142.18510960580002</c:v>
                </c:pt>
                <c:pt idx="3" formatCode="#,##0_);[Red]\(#,##0\)">
                  <c:v>206.45951367780003</c:v>
                </c:pt>
                <c:pt idx="4" formatCode="#,##0_);[Red]\(#,##0\)">
                  <c:v>264.21691921440004</c:v>
                </c:pt>
                <c:pt idx="5" formatCode="#,##0_);[Red]\(#,##0\)">
                  <c:v>329.90962425340001</c:v>
                </c:pt>
                <c:pt idx="6" formatCode="#,##0_);[Red]\(#,##0\)">
                  <c:v>0</c:v>
                </c:pt>
                <c:pt idx="7" formatCode="#,##0_);[Red]\(#,##0\)">
                  <c:v>0</c:v>
                </c:pt>
                <c:pt idx="8" formatCode="#,##0_);[Red]\(#,##0\)">
                  <c:v>0</c:v>
                </c:pt>
                <c:pt idx="9" formatCode="#,##0_);[Red]\(#,##0\)">
                  <c:v>0</c:v>
                </c:pt>
                <c:pt idx="10" formatCode="#,##0_);[Red]\(#,##0\)">
                  <c:v>0</c:v>
                </c:pt>
                <c:pt idx="11" formatCode="#,##0_);[Red]\(#,##0\)">
                  <c:v>0</c:v>
                </c:pt>
              </c:numCache>
            </c:numRef>
          </c:val>
          <c:extLst>
            <c:ext xmlns:c16="http://schemas.microsoft.com/office/drawing/2014/chart" uri="{C3380CC4-5D6E-409C-BE32-E72D297353CC}">
              <c16:uniqueId val="{00000002-BB55-4CD9-9010-37315670631F}"/>
            </c:ext>
          </c:extLst>
        </c:ser>
        <c:dLbls>
          <c:showLegendKey val="0"/>
          <c:showVal val="0"/>
          <c:showCatName val="0"/>
          <c:showSerName val="0"/>
          <c:showPercent val="0"/>
          <c:showBubbleSize val="0"/>
        </c:dLbls>
        <c:gapWidth val="150"/>
        <c:axId val="116087808"/>
        <c:axId val="116093696"/>
      </c:barChart>
      <c:catAx>
        <c:axId val="116087808"/>
        <c:scaling>
          <c:orientation val="minMax"/>
        </c:scaling>
        <c:delete val="0"/>
        <c:axPos val="b"/>
        <c:majorTickMark val="in"/>
        <c:minorTickMark val="none"/>
        <c:tickLblPos val="none"/>
        <c:spPr>
          <a:ln w="3175">
            <a:solidFill>
              <a:srgbClr val="000000"/>
            </a:solidFill>
            <a:prstDash val="solid"/>
          </a:ln>
        </c:spPr>
        <c:crossAx val="116093696"/>
        <c:crosses val="autoZero"/>
        <c:auto val="1"/>
        <c:lblAlgn val="ctr"/>
        <c:lblOffset val="100"/>
        <c:tickMarkSkip val="1"/>
        <c:noMultiLvlLbl val="0"/>
      </c:catAx>
      <c:valAx>
        <c:axId val="116093696"/>
        <c:scaling>
          <c:orientation val="minMax"/>
          <c:max val="900"/>
        </c:scaling>
        <c:delete val="0"/>
        <c:axPos val="l"/>
        <c:majorGridlines>
          <c:spPr>
            <a:ln w="3175">
              <a:solidFill>
                <a:srgbClr val="808080"/>
              </a:solidFill>
              <a:prstDash val="sysDash"/>
            </a:ln>
          </c:spPr>
        </c:majorGridlines>
        <c:numFmt formatCode="#,##0_);[Red]\(#,##0\)" sourceLinked="0"/>
        <c:majorTickMark val="in"/>
        <c:minorTickMark val="none"/>
        <c:tickLblPos val="nextTo"/>
        <c:spPr>
          <a:ln w="3175">
            <a:solidFill>
              <a:srgbClr val="000000"/>
            </a:solidFill>
            <a:prstDash val="solid"/>
          </a:ln>
        </c:spPr>
        <c:txPr>
          <a:bodyPr rot="0" vert="horz"/>
          <a:lstStyle/>
          <a:p>
            <a:pPr>
              <a:defRPr/>
            </a:pPr>
            <a:endParaRPr lang="ja-JP"/>
          </a:p>
        </c:txPr>
        <c:crossAx val="116087808"/>
        <c:crosses val="autoZero"/>
        <c:crossBetween val="between"/>
      </c:valAx>
      <c:spPr>
        <a:solidFill>
          <a:schemeClr val="bg1"/>
        </a:solidFill>
        <a:ln w="12700">
          <a:solidFill>
            <a:srgbClr val="000000"/>
          </a:solidFill>
          <a:prstDash val="solid"/>
        </a:ln>
      </c:spPr>
    </c:plotArea>
    <c:legend>
      <c:legendPos val="r"/>
      <c:layout>
        <c:manualLayout>
          <c:xMode val="edge"/>
          <c:yMode val="edge"/>
          <c:x val="0.11907281874275726"/>
          <c:y val="0.15895984100253363"/>
          <c:w val="0.14343228016999968"/>
          <c:h val="0.20327583329540455"/>
        </c:manualLayout>
      </c:layout>
      <c:overlay val="0"/>
      <c:spPr>
        <a:solidFill>
          <a:srgbClr val="FFFFFF"/>
        </a:solidFill>
        <a:ln w="3175">
          <a:solidFill>
            <a:srgbClr val="000000"/>
          </a:solidFill>
          <a:prstDash val="solid"/>
        </a:ln>
      </c:spPr>
    </c:legend>
    <c:plotVisOnly val="1"/>
    <c:dispBlanksAs val="gap"/>
    <c:showDLblsOverMax val="0"/>
  </c:chart>
  <c:spPr>
    <a:noFill/>
    <a:ln w="9525">
      <a:noFill/>
    </a:ln>
  </c:spPr>
  <c:txPr>
    <a:bodyPr/>
    <a:lstStyle/>
    <a:p>
      <a:pPr>
        <a:defRPr sz="1100" b="0" i="0" u="none" strike="noStrike" baseline="0">
          <a:solidFill>
            <a:srgbClr val="000000"/>
          </a:solidFill>
          <a:latin typeface="Meiryo UI" panose="020B0604030504040204" pitchFamily="50" charset="-128"/>
          <a:ea typeface="Meiryo UI" panose="020B0604030504040204" pitchFamily="50" charset="-128"/>
          <a:cs typeface="明朝"/>
        </a:defRPr>
      </a:pPr>
      <a:endParaRPr lang="ja-JP"/>
    </a:p>
  </c:txPr>
  <c:printSettings>
    <c:headerFooter alignWithMargins="0"/>
    <c:pageMargins b="1" l="0.75" r="0.75" t="1" header="0.51200000000000001" footer="0.51200000000000001"/>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25181111701385"/>
          <c:y val="7.4521744957547473E-2"/>
          <c:w val="0.86945452434800763"/>
          <c:h val="0.84228134599281623"/>
        </c:manualLayout>
      </c:layout>
      <c:barChart>
        <c:barDir val="col"/>
        <c:grouping val="clustered"/>
        <c:varyColors val="0"/>
        <c:ser>
          <c:idx val="0"/>
          <c:order val="0"/>
          <c:tx>
            <c:v>粗付加価値伸び</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'01.目標達成状況グラフ'!$V$30:$AH$30</c:f>
              <c:strCache>
                <c:ptCount val="13"/>
                <c:pt idx="0">
                  <c:v>4月</c:v>
                </c:pt>
                <c:pt idx="1">
                  <c:v>5月</c:v>
                </c:pt>
                <c:pt idx="2">
                  <c:v>6月</c:v>
                </c:pt>
                <c:pt idx="3">
                  <c:v>7月</c:v>
                </c:pt>
                <c:pt idx="4">
                  <c:v>8月</c:v>
                </c:pt>
                <c:pt idx="5">
                  <c:v>9月</c:v>
                </c:pt>
                <c:pt idx="6">
                  <c:v>10月</c:v>
                </c:pt>
                <c:pt idx="7">
                  <c:v>11月</c:v>
                </c:pt>
                <c:pt idx="8">
                  <c:v>12月</c:v>
                </c:pt>
                <c:pt idx="9">
                  <c:v>1月</c:v>
                </c:pt>
                <c:pt idx="10">
                  <c:v>2月</c:v>
                </c:pt>
                <c:pt idx="11">
                  <c:v>3月</c:v>
                </c:pt>
                <c:pt idx="12">
                  <c:v>年計</c:v>
                </c:pt>
              </c:strCache>
            </c:strRef>
          </c:cat>
          <c:val>
            <c:numRef>
              <c:f>'01.目標達成状況グラフ'!$V$38:$AH$38</c:f>
              <c:numCache>
                <c:formatCode>0%</c:formatCode>
                <c:ptCount val="13"/>
                <c:pt idx="0">
                  <c:v>-0.24746389161738902</c:v>
                </c:pt>
                <c:pt idx="1">
                  <c:v>-0.52965593565665547</c:v>
                </c:pt>
                <c:pt idx="2">
                  <c:v>-0.31477518723091769</c:v>
                </c:pt>
                <c:pt idx="3">
                  <c:v>-0.10592947014340448</c:v>
                </c:pt>
                <c:pt idx="4">
                  <c:v>-5.0968664192517998E-2</c:v>
                </c:pt>
                <c:pt idx="5">
                  <c:v>0.10492914351602201</c:v>
                </c:pt>
                <c:pt idx="6">
                  <c:v>0.1648201644521059</c:v>
                </c:pt>
                <c:pt idx="7">
                  <c:v>0.15940157219251172</c:v>
                </c:pt>
                <c:pt idx="8">
                  <c:v>0.11919333717488256</c:v>
                </c:pt>
                <c:pt idx="9">
                  <c:v>0</c:v>
                </c:pt>
                <c:pt idx="10">
                  <c:v>0</c:v>
                </c:pt>
                <c:pt idx="11">
                  <c:v>0</c:v>
                </c:pt>
                <c:pt idx="12">
                  <c:v>-5.8274032965644595E-2</c:v>
                </c:pt>
              </c:numCache>
            </c:numRef>
          </c:val>
          <c:extLst>
            <c:ext xmlns:c16="http://schemas.microsoft.com/office/drawing/2014/chart" uri="{C3380CC4-5D6E-409C-BE32-E72D297353CC}">
              <c16:uniqueId val="{00000000-2BAD-4460-8D6D-D496D3D588B4}"/>
            </c:ext>
          </c:extLst>
        </c:ser>
        <c:ser>
          <c:idx val="1"/>
          <c:order val="1"/>
          <c:tx>
            <c:v>CO2伸び</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'01.目標達成状況グラフ'!$V$30:$AH$30</c:f>
              <c:strCache>
                <c:ptCount val="13"/>
                <c:pt idx="0">
                  <c:v>4月</c:v>
                </c:pt>
                <c:pt idx="1">
                  <c:v>5月</c:v>
                </c:pt>
                <c:pt idx="2">
                  <c:v>6月</c:v>
                </c:pt>
                <c:pt idx="3">
                  <c:v>7月</c:v>
                </c:pt>
                <c:pt idx="4">
                  <c:v>8月</c:v>
                </c:pt>
                <c:pt idx="5">
                  <c:v>9月</c:v>
                </c:pt>
                <c:pt idx="6">
                  <c:v>10月</c:v>
                </c:pt>
                <c:pt idx="7">
                  <c:v>11月</c:v>
                </c:pt>
                <c:pt idx="8">
                  <c:v>12月</c:v>
                </c:pt>
                <c:pt idx="9">
                  <c:v>1月</c:v>
                </c:pt>
                <c:pt idx="10">
                  <c:v>2月</c:v>
                </c:pt>
                <c:pt idx="11">
                  <c:v>3月</c:v>
                </c:pt>
                <c:pt idx="12">
                  <c:v>年計</c:v>
                </c:pt>
              </c:strCache>
            </c:strRef>
          </c:cat>
          <c:val>
            <c:numRef>
              <c:f>'01.目標達成状況グラフ'!$V$37:$AH$37</c:f>
              <c:numCache>
                <c:formatCode>0.0%</c:formatCode>
                <c:ptCount val="13"/>
                <c:pt idx="0">
                  <c:v>-7.5766733560807653E-2</c:v>
                </c:pt>
                <c:pt idx="1">
                  <c:v>-0.34204858771545543</c:v>
                </c:pt>
                <c:pt idx="2">
                  <c:v>-8.2651879250283389E-2</c:v>
                </c:pt>
                <c:pt idx="3" formatCode="0%">
                  <c:v>-0.11782052155781186</c:v>
                </c:pt>
                <c:pt idx="4" formatCode="0%">
                  <c:v>-7.0353466382181762E-2</c:v>
                </c:pt>
                <c:pt idx="5">
                  <c:v>-3.6563695991141176E-2</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1-2BAD-4460-8D6D-D496D3D588B4}"/>
            </c:ext>
          </c:extLst>
        </c:ser>
        <c:dLbls>
          <c:showLegendKey val="0"/>
          <c:showVal val="0"/>
          <c:showCatName val="0"/>
          <c:showSerName val="0"/>
          <c:showPercent val="0"/>
          <c:showBubbleSize val="0"/>
        </c:dLbls>
        <c:gapWidth val="75"/>
        <c:overlap val="-25"/>
        <c:axId val="116152576"/>
        <c:axId val="116154368"/>
      </c:barChart>
      <c:catAx>
        <c:axId val="116152576"/>
        <c:scaling>
          <c:orientation val="minMax"/>
        </c:scaling>
        <c:delete val="0"/>
        <c:axPos val="b"/>
        <c:numFmt formatCode="General" sourceLinked="0"/>
        <c:majorTickMark val="none"/>
        <c:minorTickMark val="none"/>
        <c:tickLblPos val="nextTo"/>
        <c:crossAx val="116154368"/>
        <c:crosses val="autoZero"/>
        <c:auto val="1"/>
        <c:lblAlgn val="ctr"/>
        <c:lblOffset val="100"/>
        <c:noMultiLvlLbl val="0"/>
      </c:catAx>
      <c:valAx>
        <c:axId val="116154368"/>
        <c:scaling>
          <c:orientation val="minMax"/>
          <c:max val="0.2"/>
          <c:min val="-0.60000000000000009"/>
        </c:scaling>
        <c:delete val="0"/>
        <c:axPos val="l"/>
        <c:majorGridlines>
          <c:spPr>
            <a:ln w="3175">
              <a:solidFill>
                <a:schemeClr val="bg1">
                  <a:lumMod val="50000"/>
                </a:schemeClr>
              </a:solidFill>
              <a:prstDash val="sysDash"/>
            </a:ln>
          </c:spPr>
        </c:majorGridlines>
        <c:numFmt formatCode="0%" sourceLinked="1"/>
        <c:majorTickMark val="none"/>
        <c:minorTickMark val="none"/>
        <c:tickLblPos val="nextTo"/>
        <c:spPr>
          <a:ln w="9525">
            <a:noFill/>
          </a:ln>
        </c:spPr>
        <c:crossAx val="116152576"/>
        <c:crosses val="autoZero"/>
        <c:crossBetween val="between"/>
        <c:majorUnit val="0.1"/>
      </c:valAx>
      <c:spPr>
        <a:ln>
          <a:solidFill>
            <a:schemeClr val="tx1"/>
          </a:solidFill>
        </a:ln>
      </c:spPr>
    </c:plotArea>
    <c:legend>
      <c:legendPos val="b"/>
      <c:layout>
        <c:manualLayout>
          <c:xMode val="edge"/>
          <c:yMode val="edge"/>
          <c:x val="0.72334358958376599"/>
          <c:y val="0.71787175522837388"/>
          <c:w val="0.20932570073834986"/>
          <c:h val="0.12053907448836361"/>
        </c:manualLayout>
      </c:layout>
      <c:overlay val="0"/>
      <c:spPr>
        <a:solidFill>
          <a:sysClr val="window" lastClr="FFFFFF"/>
        </a:solidFill>
        <a:ln>
          <a:solidFill>
            <a:schemeClr val="accent1"/>
          </a:solidFill>
        </a:ln>
      </c:spPr>
    </c:legend>
    <c:plotVisOnly val="1"/>
    <c:dispBlanksAs val="gap"/>
    <c:showDLblsOverMax val="0"/>
  </c:chart>
  <c:txPr>
    <a:bodyPr/>
    <a:lstStyle/>
    <a:p>
      <a:pPr>
        <a:defRPr>
          <a:latin typeface="Meiryo UI" panose="020B0604030504040204" pitchFamily="50" charset="-128"/>
          <a:ea typeface="Meiryo UI" panose="020B0604030504040204" pitchFamily="50" charset="-128"/>
        </a:defRPr>
      </a:pPr>
      <a:endParaRPr lang="ja-JP"/>
    </a:p>
  </c:txPr>
  <c:printSettings>
    <c:headerFooter/>
    <c:pageMargins b="0.74803149606299213" l="0.70866141732283472" r="0.70866141732283472" t="0.74803149606299213" header="0.31496062992125984" footer="0.31496062992125984"/>
    <c:pageSetup orientation="landscape"/>
  </c:printSettings>
</c:chartSpace>
</file>

<file path=xl/ctrlProps/ctrlProp1.xml><?xml version="1.0" encoding="utf-8"?>
<formControlPr xmlns="http://schemas.microsoft.com/office/spreadsheetml/2009/9/main" objectType="CheckBox" fmlaLink="AU466" lockText="1"/>
</file>

<file path=xl/ctrlProps/ctrlProp10.xml><?xml version="1.0" encoding="utf-8"?>
<formControlPr xmlns="http://schemas.microsoft.com/office/spreadsheetml/2009/9/main" objectType="CheckBox" fmlaLink="AU524" lockText="1"/>
</file>

<file path=xl/ctrlProps/ctrlProp100.xml><?xml version="1.0" encoding="utf-8"?>
<formControlPr xmlns="http://schemas.microsoft.com/office/spreadsheetml/2009/9/main" objectType="CheckBox" fmlaLink="AI448" lockText="1"/>
</file>

<file path=xl/ctrlProps/ctrlProp101.xml><?xml version="1.0" encoding="utf-8"?>
<formControlPr xmlns="http://schemas.microsoft.com/office/spreadsheetml/2009/9/main" objectType="CheckBox" fmlaLink="AI449" lockText="1"/>
</file>

<file path=xl/ctrlProps/ctrlProp102.xml><?xml version="1.0" encoding="utf-8"?>
<formControlPr xmlns="http://schemas.microsoft.com/office/spreadsheetml/2009/9/main" objectType="CheckBox" fmlaLink="AI450" lockText="1"/>
</file>

<file path=xl/ctrlProps/ctrlProp103.xml><?xml version="1.0" encoding="utf-8"?>
<formControlPr xmlns="http://schemas.microsoft.com/office/spreadsheetml/2009/9/main" objectType="CheckBox" fmlaLink="AI452" lockText="1"/>
</file>

<file path=xl/ctrlProps/ctrlProp104.xml><?xml version="1.0" encoding="utf-8"?>
<formControlPr xmlns="http://schemas.microsoft.com/office/spreadsheetml/2009/9/main" objectType="CheckBox" fmlaLink="AI453" lockText="1"/>
</file>

<file path=xl/ctrlProps/ctrlProp105.xml><?xml version="1.0" encoding="utf-8"?>
<formControlPr xmlns="http://schemas.microsoft.com/office/spreadsheetml/2009/9/main" objectType="CheckBox" fmlaLink="AI454" lockText="1"/>
</file>

<file path=xl/ctrlProps/ctrlProp106.xml><?xml version="1.0" encoding="utf-8"?>
<formControlPr xmlns="http://schemas.microsoft.com/office/spreadsheetml/2009/9/main" objectType="CheckBox" fmlaLink="AI443" lockText="1"/>
</file>

<file path=xl/ctrlProps/ctrlProp107.xml><?xml version="1.0" encoding="utf-8"?>
<formControlPr xmlns="http://schemas.microsoft.com/office/spreadsheetml/2009/9/main" objectType="CheckBox" fmlaLink="J443" lockText="1"/>
</file>

<file path=xl/ctrlProps/ctrlProp108.xml><?xml version="1.0" encoding="utf-8"?>
<formControlPr xmlns="http://schemas.microsoft.com/office/spreadsheetml/2009/9/main" objectType="CheckBox" fmlaLink="J457" lockText="1"/>
</file>

<file path=xl/ctrlProps/ctrlProp109.xml><?xml version="1.0" encoding="utf-8"?>
<formControlPr xmlns="http://schemas.microsoft.com/office/spreadsheetml/2009/9/main" objectType="CheckBox" fmlaLink="J458" lockText="1"/>
</file>

<file path=xl/ctrlProps/ctrlProp11.xml><?xml version="1.0" encoding="utf-8"?>
<formControlPr xmlns="http://schemas.microsoft.com/office/spreadsheetml/2009/9/main" objectType="CheckBox" fmlaLink="AU525" lockText="1"/>
</file>

<file path=xl/ctrlProps/ctrlProp110.xml><?xml version="1.0" encoding="utf-8"?>
<formControlPr xmlns="http://schemas.microsoft.com/office/spreadsheetml/2009/9/main" objectType="CheckBox" fmlaLink="J459" lockText="1"/>
</file>

<file path=xl/ctrlProps/ctrlProp111.xml><?xml version="1.0" encoding="utf-8"?>
<formControlPr xmlns="http://schemas.microsoft.com/office/spreadsheetml/2009/9/main" objectType="CheckBox" fmlaLink="J461" lockText="1"/>
</file>

<file path=xl/ctrlProps/ctrlProp112.xml><?xml version="1.0" encoding="utf-8"?>
<formControlPr xmlns="http://schemas.microsoft.com/office/spreadsheetml/2009/9/main" objectType="CheckBox" fmlaLink="J462" lockText="1"/>
</file>

<file path=xl/ctrlProps/ctrlProp113.xml><?xml version="1.0" encoding="utf-8"?>
<formControlPr xmlns="http://schemas.microsoft.com/office/spreadsheetml/2009/9/main" objectType="CheckBox" fmlaLink="J463" lockText="1"/>
</file>

<file path=xl/ctrlProps/ctrlProp114.xml><?xml version="1.0" encoding="utf-8"?>
<formControlPr xmlns="http://schemas.microsoft.com/office/spreadsheetml/2009/9/main" objectType="CheckBox" fmlaLink="V457" lockText="1"/>
</file>

<file path=xl/ctrlProps/ctrlProp115.xml><?xml version="1.0" encoding="utf-8"?>
<formControlPr xmlns="http://schemas.microsoft.com/office/spreadsheetml/2009/9/main" objectType="CheckBox" fmlaLink="V458" lockText="1"/>
</file>

<file path=xl/ctrlProps/ctrlProp116.xml><?xml version="1.0" encoding="utf-8"?>
<formControlPr xmlns="http://schemas.microsoft.com/office/spreadsheetml/2009/9/main" objectType="CheckBox" fmlaLink="V459" lockText="1"/>
</file>

<file path=xl/ctrlProps/ctrlProp117.xml><?xml version="1.0" encoding="utf-8"?>
<formControlPr xmlns="http://schemas.microsoft.com/office/spreadsheetml/2009/9/main" objectType="CheckBox" fmlaLink="V461" lockText="1"/>
</file>

<file path=xl/ctrlProps/ctrlProp118.xml><?xml version="1.0" encoding="utf-8"?>
<formControlPr xmlns="http://schemas.microsoft.com/office/spreadsheetml/2009/9/main" objectType="CheckBox" fmlaLink="V462" lockText="1"/>
</file>

<file path=xl/ctrlProps/ctrlProp119.xml><?xml version="1.0" encoding="utf-8"?>
<formControlPr xmlns="http://schemas.microsoft.com/office/spreadsheetml/2009/9/main" objectType="CheckBox" fmlaLink="V463" lockText="1"/>
</file>

<file path=xl/ctrlProps/ctrlProp12.xml><?xml version="1.0" encoding="utf-8"?>
<formControlPr xmlns="http://schemas.microsoft.com/office/spreadsheetml/2009/9/main" objectType="CheckBox" fmlaLink="AU532" lockText="1"/>
</file>

<file path=xl/ctrlProps/ctrlProp120.xml><?xml version="1.0" encoding="utf-8"?>
<formControlPr xmlns="http://schemas.microsoft.com/office/spreadsheetml/2009/9/main" objectType="CheckBox" fmlaLink="AI457" lockText="1"/>
</file>

<file path=xl/ctrlProps/ctrlProp121.xml><?xml version="1.0" encoding="utf-8"?>
<formControlPr xmlns="http://schemas.microsoft.com/office/spreadsheetml/2009/9/main" objectType="CheckBox" fmlaLink="AI459" lockText="1"/>
</file>

<file path=xl/ctrlProps/ctrlProp122.xml><?xml version="1.0" encoding="utf-8"?>
<formControlPr xmlns="http://schemas.microsoft.com/office/spreadsheetml/2009/9/main" objectType="CheckBox" fmlaLink="AI458" lockText="1"/>
</file>

<file path=xl/ctrlProps/ctrlProp123.xml><?xml version="1.0" encoding="utf-8"?>
<formControlPr xmlns="http://schemas.microsoft.com/office/spreadsheetml/2009/9/main" objectType="CheckBox" fmlaLink="AI461" lockText="1"/>
</file>

<file path=xl/ctrlProps/ctrlProp124.xml><?xml version="1.0" encoding="utf-8"?>
<formControlPr xmlns="http://schemas.microsoft.com/office/spreadsheetml/2009/9/main" objectType="CheckBox" fmlaLink="AI462" lockText="1"/>
</file>

<file path=xl/ctrlProps/ctrlProp125.xml><?xml version="1.0" encoding="utf-8"?>
<formControlPr xmlns="http://schemas.microsoft.com/office/spreadsheetml/2009/9/main" objectType="CheckBox" fmlaLink="AI463" lockText="1"/>
</file>

<file path=xl/ctrlProps/ctrlProp126.xml><?xml version="1.0" encoding="utf-8"?>
<formControlPr xmlns="http://schemas.microsoft.com/office/spreadsheetml/2009/9/main" objectType="CheckBox" fmlaLink="J469" lockText="1"/>
</file>

<file path=xl/ctrlProps/ctrlProp127.xml><?xml version="1.0" encoding="utf-8"?>
<formControlPr xmlns="http://schemas.microsoft.com/office/spreadsheetml/2009/9/main" objectType="CheckBox" fmlaLink="J470" lockText="1"/>
</file>

<file path=xl/ctrlProps/ctrlProp128.xml><?xml version="1.0" encoding="utf-8"?>
<formControlPr xmlns="http://schemas.microsoft.com/office/spreadsheetml/2009/9/main" objectType="CheckBox" fmlaLink="J471" lockText="1"/>
</file>

<file path=xl/ctrlProps/ctrlProp129.xml><?xml version="1.0" encoding="utf-8"?>
<formControlPr xmlns="http://schemas.microsoft.com/office/spreadsheetml/2009/9/main" objectType="CheckBox" fmlaLink="J473" lockText="1"/>
</file>

<file path=xl/ctrlProps/ctrlProp13.xml><?xml version="1.0" encoding="utf-8"?>
<formControlPr xmlns="http://schemas.microsoft.com/office/spreadsheetml/2009/9/main" objectType="CheckBox" fmlaLink="AU533" lockText="1"/>
</file>

<file path=xl/ctrlProps/ctrlProp130.xml><?xml version="1.0" encoding="utf-8"?>
<formControlPr xmlns="http://schemas.microsoft.com/office/spreadsheetml/2009/9/main" objectType="CheckBox" fmlaLink="J474" lockText="1"/>
</file>

<file path=xl/ctrlProps/ctrlProp131.xml><?xml version="1.0" encoding="utf-8"?>
<formControlPr xmlns="http://schemas.microsoft.com/office/spreadsheetml/2009/9/main" objectType="CheckBox" fmlaLink="J475" lockText="1"/>
</file>

<file path=xl/ctrlProps/ctrlProp132.xml><?xml version="1.0" encoding="utf-8"?>
<formControlPr xmlns="http://schemas.microsoft.com/office/spreadsheetml/2009/9/main" objectType="CheckBox" fmlaLink="V469" lockText="1"/>
</file>

<file path=xl/ctrlProps/ctrlProp133.xml><?xml version="1.0" encoding="utf-8"?>
<formControlPr xmlns="http://schemas.microsoft.com/office/spreadsheetml/2009/9/main" objectType="CheckBox" fmlaLink="V470" lockText="1"/>
</file>

<file path=xl/ctrlProps/ctrlProp134.xml><?xml version="1.0" encoding="utf-8"?>
<formControlPr xmlns="http://schemas.microsoft.com/office/spreadsheetml/2009/9/main" objectType="CheckBox" fmlaLink="V471" lockText="1"/>
</file>

<file path=xl/ctrlProps/ctrlProp135.xml><?xml version="1.0" encoding="utf-8"?>
<formControlPr xmlns="http://schemas.microsoft.com/office/spreadsheetml/2009/9/main" objectType="CheckBox" fmlaLink="V473" lockText="1"/>
</file>

<file path=xl/ctrlProps/ctrlProp136.xml><?xml version="1.0" encoding="utf-8"?>
<formControlPr xmlns="http://schemas.microsoft.com/office/spreadsheetml/2009/9/main" objectType="CheckBox" fmlaLink="V474" lockText="1"/>
</file>

<file path=xl/ctrlProps/ctrlProp137.xml><?xml version="1.0" encoding="utf-8"?>
<formControlPr xmlns="http://schemas.microsoft.com/office/spreadsheetml/2009/9/main" objectType="CheckBox" fmlaLink="V475" lockText="1"/>
</file>

<file path=xl/ctrlProps/ctrlProp138.xml><?xml version="1.0" encoding="utf-8"?>
<formControlPr xmlns="http://schemas.microsoft.com/office/spreadsheetml/2009/9/main" objectType="CheckBox" fmlaLink="AI475" lockText="1"/>
</file>

<file path=xl/ctrlProps/ctrlProp139.xml><?xml version="1.0" encoding="utf-8"?>
<formControlPr xmlns="http://schemas.microsoft.com/office/spreadsheetml/2009/9/main" objectType="CheckBox" fmlaLink="AI474" lockText="1"/>
</file>

<file path=xl/ctrlProps/ctrlProp14.xml><?xml version="1.0" encoding="utf-8"?>
<formControlPr xmlns="http://schemas.microsoft.com/office/spreadsheetml/2009/9/main" objectType="CheckBox" checked="Checked" fmlaLink="AU534" lockText="1"/>
</file>

<file path=xl/ctrlProps/ctrlProp140.xml><?xml version="1.0" encoding="utf-8"?>
<formControlPr xmlns="http://schemas.microsoft.com/office/spreadsheetml/2009/9/main" objectType="CheckBox" fmlaLink="AI473" lockText="1"/>
</file>

<file path=xl/ctrlProps/ctrlProp141.xml><?xml version="1.0" encoding="utf-8"?>
<formControlPr xmlns="http://schemas.microsoft.com/office/spreadsheetml/2009/9/main" objectType="CheckBox" fmlaLink="AI471" lockText="1"/>
</file>

<file path=xl/ctrlProps/ctrlProp142.xml><?xml version="1.0" encoding="utf-8"?>
<formControlPr xmlns="http://schemas.microsoft.com/office/spreadsheetml/2009/9/main" objectType="CheckBox" fmlaLink="AI470" lockText="1"/>
</file>

<file path=xl/ctrlProps/ctrlProp143.xml><?xml version="1.0" encoding="utf-8"?>
<formControlPr xmlns="http://schemas.microsoft.com/office/spreadsheetml/2009/9/main" objectType="CheckBox" fmlaLink="AI469" lockText="1"/>
</file>

<file path=xl/ctrlProps/ctrlProp144.xml><?xml version="1.0" encoding="utf-8"?>
<formControlPr xmlns="http://schemas.microsoft.com/office/spreadsheetml/2009/9/main" objectType="CheckBox" fmlaLink="J478" lockText="1"/>
</file>

<file path=xl/ctrlProps/ctrlProp145.xml><?xml version="1.0" encoding="utf-8"?>
<formControlPr xmlns="http://schemas.microsoft.com/office/spreadsheetml/2009/9/main" objectType="CheckBox" fmlaLink="J479" lockText="1"/>
</file>

<file path=xl/ctrlProps/ctrlProp146.xml><?xml version="1.0" encoding="utf-8"?>
<formControlPr xmlns="http://schemas.microsoft.com/office/spreadsheetml/2009/9/main" objectType="CheckBox" fmlaLink="J480" lockText="1"/>
</file>

<file path=xl/ctrlProps/ctrlProp147.xml><?xml version="1.0" encoding="utf-8"?>
<formControlPr xmlns="http://schemas.microsoft.com/office/spreadsheetml/2009/9/main" objectType="CheckBox" fmlaLink="J482" lockText="1"/>
</file>

<file path=xl/ctrlProps/ctrlProp148.xml><?xml version="1.0" encoding="utf-8"?>
<formControlPr xmlns="http://schemas.microsoft.com/office/spreadsheetml/2009/9/main" objectType="CheckBox" fmlaLink="J483" lockText="1"/>
</file>

<file path=xl/ctrlProps/ctrlProp149.xml><?xml version="1.0" encoding="utf-8"?>
<formControlPr xmlns="http://schemas.microsoft.com/office/spreadsheetml/2009/9/main" objectType="CheckBox" fmlaLink="J484" lockText="1"/>
</file>

<file path=xl/ctrlProps/ctrlProp15.xml><?xml version="1.0" encoding="utf-8"?>
<formControlPr xmlns="http://schemas.microsoft.com/office/spreadsheetml/2009/9/main" objectType="CheckBox" fmlaLink="AU542" lockText="1"/>
</file>

<file path=xl/ctrlProps/ctrlProp150.xml><?xml version="1.0" encoding="utf-8"?>
<formControlPr xmlns="http://schemas.microsoft.com/office/spreadsheetml/2009/9/main" objectType="CheckBox" fmlaLink="J487" lockText="1"/>
</file>

<file path=xl/ctrlProps/ctrlProp151.xml><?xml version="1.0" encoding="utf-8"?>
<formControlPr xmlns="http://schemas.microsoft.com/office/spreadsheetml/2009/9/main" objectType="CheckBox" fmlaLink="J488" lockText="1"/>
</file>

<file path=xl/ctrlProps/ctrlProp152.xml><?xml version="1.0" encoding="utf-8"?>
<formControlPr xmlns="http://schemas.microsoft.com/office/spreadsheetml/2009/9/main" objectType="CheckBox" fmlaLink="J489" lockText="1"/>
</file>

<file path=xl/ctrlProps/ctrlProp153.xml><?xml version="1.0" encoding="utf-8"?>
<formControlPr xmlns="http://schemas.microsoft.com/office/spreadsheetml/2009/9/main" objectType="CheckBox" fmlaLink="J491" lockText="1"/>
</file>

<file path=xl/ctrlProps/ctrlProp154.xml><?xml version="1.0" encoding="utf-8"?>
<formControlPr xmlns="http://schemas.microsoft.com/office/spreadsheetml/2009/9/main" objectType="CheckBox" fmlaLink="J492" lockText="1"/>
</file>

<file path=xl/ctrlProps/ctrlProp155.xml><?xml version="1.0" encoding="utf-8"?>
<formControlPr xmlns="http://schemas.microsoft.com/office/spreadsheetml/2009/9/main" objectType="CheckBox" fmlaLink="J493" lockText="1"/>
</file>

<file path=xl/ctrlProps/ctrlProp156.xml><?xml version="1.0" encoding="utf-8"?>
<formControlPr xmlns="http://schemas.microsoft.com/office/spreadsheetml/2009/9/main" objectType="CheckBox" fmlaLink="V487" lockText="1"/>
</file>

<file path=xl/ctrlProps/ctrlProp157.xml><?xml version="1.0" encoding="utf-8"?>
<formControlPr xmlns="http://schemas.microsoft.com/office/spreadsheetml/2009/9/main" objectType="CheckBox" fmlaLink="V488" lockText="1"/>
</file>

<file path=xl/ctrlProps/ctrlProp158.xml><?xml version="1.0" encoding="utf-8"?>
<formControlPr xmlns="http://schemas.microsoft.com/office/spreadsheetml/2009/9/main" objectType="CheckBox" fmlaLink="V489" lockText="1"/>
</file>

<file path=xl/ctrlProps/ctrlProp159.xml><?xml version="1.0" encoding="utf-8"?>
<formControlPr xmlns="http://schemas.microsoft.com/office/spreadsheetml/2009/9/main" objectType="CheckBox" fmlaLink="V491" lockText="1"/>
</file>

<file path=xl/ctrlProps/ctrlProp16.xml><?xml version="1.0" encoding="utf-8"?>
<formControlPr xmlns="http://schemas.microsoft.com/office/spreadsheetml/2009/9/main" objectType="CheckBox" fmlaLink="AU543" lockText="1"/>
</file>

<file path=xl/ctrlProps/ctrlProp160.xml><?xml version="1.0" encoding="utf-8"?>
<formControlPr xmlns="http://schemas.microsoft.com/office/spreadsheetml/2009/9/main" objectType="CheckBox" fmlaLink="V493" lockText="1"/>
</file>

<file path=xl/ctrlProps/ctrlProp161.xml><?xml version="1.0" encoding="utf-8"?>
<formControlPr xmlns="http://schemas.microsoft.com/office/spreadsheetml/2009/9/main" objectType="CheckBox" fmlaLink="AI487" lockText="1"/>
</file>

<file path=xl/ctrlProps/ctrlProp162.xml><?xml version="1.0" encoding="utf-8"?>
<formControlPr xmlns="http://schemas.microsoft.com/office/spreadsheetml/2009/9/main" objectType="CheckBox" fmlaLink="AI488" lockText="1"/>
</file>

<file path=xl/ctrlProps/ctrlProp163.xml><?xml version="1.0" encoding="utf-8"?>
<formControlPr xmlns="http://schemas.microsoft.com/office/spreadsheetml/2009/9/main" objectType="CheckBox" fmlaLink="AI489" lockText="1"/>
</file>

<file path=xl/ctrlProps/ctrlProp164.xml><?xml version="1.0" encoding="utf-8"?>
<formControlPr xmlns="http://schemas.microsoft.com/office/spreadsheetml/2009/9/main" objectType="CheckBox" fmlaLink="AI491" lockText="1"/>
</file>

<file path=xl/ctrlProps/ctrlProp165.xml><?xml version="1.0" encoding="utf-8"?>
<formControlPr xmlns="http://schemas.microsoft.com/office/spreadsheetml/2009/9/main" objectType="CheckBox" fmlaLink="AI492" lockText="1"/>
</file>

<file path=xl/ctrlProps/ctrlProp166.xml><?xml version="1.0" encoding="utf-8"?>
<formControlPr xmlns="http://schemas.microsoft.com/office/spreadsheetml/2009/9/main" objectType="CheckBox" fmlaLink="AI493" lockText="1"/>
</file>

<file path=xl/ctrlProps/ctrlProp167.xml><?xml version="1.0" encoding="utf-8"?>
<formControlPr xmlns="http://schemas.microsoft.com/office/spreadsheetml/2009/9/main" objectType="CheckBox" fmlaLink="V492" lockText="1"/>
</file>

<file path=xl/ctrlProps/ctrlProp168.xml><?xml version="1.0" encoding="utf-8"?>
<formControlPr xmlns="http://schemas.microsoft.com/office/spreadsheetml/2009/9/main" objectType="CheckBox" checked="Checked" fmlaLink="J504" lockText="1"/>
</file>

<file path=xl/ctrlProps/ctrlProp169.xml><?xml version="1.0" encoding="utf-8"?>
<formControlPr xmlns="http://schemas.microsoft.com/office/spreadsheetml/2009/9/main" objectType="CheckBox" fmlaLink="J505" lockText="1"/>
</file>

<file path=xl/ctrlProps/ctrlProp17.xml><?xml version="1.0" encoding="utf-8"?>
<formControlPr xmlns="http://schemas.microsoft.com/office/spreadsheetml/2009/9/main" objectType="CheckBox" fmlaLink="AU544" lockText="1"/>
</file>

<file path=xl/ctrlProps/ctrlProp170.xml><?xml version="1.0" encoding="utf-8"?>
<formControlPr xmlns="http://schemas.microsoft.com/office/spreadsheetml/2009/9/main" objectType="CheckBox" fmlaLink="J506" lockText="1"/>
</file>

<file path=xl/ctrlProps/ctrlProp171.xml><?xml version="1.0" encoding="utf-8"?>
<formControlPr xmlns="http://schemas.microsoft.com/office/spreadsheetml/2009/9/main" objectType="CheckBox" checked="Checked" fmlaLink="J508" lockText="1"/>
</file>

<file path=xl/ctrlProps/ctrlProp172.xml><?xml version="1.0" encoding="utf-8"?>
<formControlPr xmlns="http://schemas.microsoft.com/office/spreadsheetml/2009/9/main" objectType="CheckBox" fmlaLink="J509" lockText="1"/>
</file>

<file path=xl/ctrlProps/ctrlProp173.xml><?xml version="1.0" encoding="utf-8"?>
<formControlPr xmlns="http://schemas.microsoft.com/office/spreadsheetml/2009/9/main" objectType="CheckBox" fmlaLink="J510" lockText="1"/>
</file>

<file path=xl/ctrlProps/ctrlProp174.xml><?xml version="1.0" encoding="utf-8"?>
<formControlPr xmlns="http://schemas.microsoft.com/office/spreadsheetml/2009/9/main" objectType="CheckBox" checked="Checked" fmlaLink="V504" lockText="1"/>
</file>

<file path=xl/ctrlProps/ctrlProp175.xml><?xml version="1.0" encoding="utf-8"?>
<formControlPr xmlns="http://schemas.microsoft.com/office/spreadsheetml/2009/9/main" objectType="CheckBox" fmlaLink="V505" lockText="1"/>
</file>

<file path=xl/ctrlProps/ctrlProp176.xml><?xml version="1.0" encoding="utf-8"?>
<formControlPr xmlns="http://schemas.microsoft.com/office/spreadsheetml/2009/9/main" objectType="CheckBox" fmlaLink="V506" lockText="1"/>
</file>

<file path=xl/ctrlProps/ctrlProp177.xml><?xml version="1.0" encoding="utf-8"?>
<formControlPr xmlns="http://schemas.microsoft.com/office/spreadsheetml/2009/9/main" objectType="CheckBox" checked="Checked" fmlaLink="V508" lockText="1"/>
</file>

<file path=xl/ctrlProps/ctrlProp178.xml><?xml version="1.0" encoding="utf-8"?>
<formControlPr xmlns="http://schemas.microsoft.com/office/spreadsheetml/2009/9/main" objectType="CheckBox" fmlaLink="V509" lockText="1"/>
</file>

<file path=xl/ctrlProps/ctrlProp179.xml><?xml version="1.0" encoding="utf-8"?>
<formControlPr xmlns="http://schemas.microsoft.com/office/spreadsheetml/2009/9/main" objectType="CheckBox" fmlaLink="V510" lockText="1"/>
</file>

<file path=xl/ctrlProps/ctrlProp18.xml><?xml version="1.0" encoding="utf-8"?>
<formControlPr xmlns="http://schemas.microsoft.com/office/spreadsheetml/2009/9/main" objectType="CheckBox" fmlaLink="AU551" lockText="1"/>
</file>

<file path=xl/ctrlProps/ctrlProp180.xml><?xml version="1.0" encoding="utf-8"?>
<formControlPr xmlns="http://schemas.microsoft.com/office/spreadsheetml/2009/9/main" objectType="CheckBox" checked="Checked" fmlaLink="AI504" lockText="1"/>
</file>

<file path=xl/ctrlProps/ctrlProp181.xml><?xml version="1.0" encoding="utf-8"?>
<formControlPr xmlns="http://schemas.microsoft.com/office/spreadsheetml/2009/9/main" objectType="CheckBox" fmlaLink="AI505" lockText="1"/>
</file>

<file path=xl/ctrlProps/ctrlProp182.xml><?xml version="1.0" encoding="utf-8"?>
<formControlPr xmlns="http://schemas.microsoft.com/office/spreadsheetml/2009/9/main" objectType="CheckBox" fmlaLink="AI506" lockText="1"/>
</file>

<file path=xl/ctrlProps/ctrlProp183.xml><?xml version="1.0" encoding="utf-8"?>
<formControlPr xmlns="http://schemas.microsoft.com/office/spreadsheetml/2009/9/main" objectType="CheckBox" checked="Checked" fmlaLink="AI508" lockText="1"/>
</file>

<file path=xl/ctrlProps/ctrlProp184.xml><?xml version="1.0" encoding="utf-8"?>
<formControlPr xmlns="http://schemas.microsoft.com/office/spreadsheetml/2009/9/main" objectType="CheckBox" fmlaLink="AI509" lockText="1"/>
</file>

<file path=xl/ctrlProps/ctrlProp185.xml><?xml version="1.0" encoding="utf-8"?>
<formControlPr xmlns="http://schemas.microsoft.com/office/spreadsheetml/2009/9/main" objectType="CheckBox" fmlaLink="AI510" lockText="1"/>
</file>

<file path=xl/ctrlProps/ctrlProp186.xml><?xml version="1.0" encoding="utf-8"?>
<formControlPr xmlns="http://schemas.microsoft.com/office/spreadsheetml/2009/9/main" objectType="CheckBox" checked="Checked" fmlaLink="J514" lockText="1"/>
</file>

<file path=xl/ctrlProps/ctrlProp187.xml><?xml version="1.0" encoding="utf-8"?>
<formControlPr xmlns="http://schemas.microsoft.com/office/spreadsheetml/2009/9/main" objectType="CheckBox" fmlaLink="J515" lockText="1"/>
</file>

<file path=xl/ctrlProps/ctrlProp188.xml><?xml version="1.0" encoding="utf-8"?>
<formControlPr xmlns="http://schemas.microsoft.com/office/spreadsheetml/2009/9/main" objectType="CheckBox" fmlaLink="J516" lockText="1"/>
</file>

<file path=xl/ctrlProps/ctrlProp189.xml><?xml version="1.0" encoding="utf-8"?>
<formControlPr xmlns="http://schemas.microsoft.com/office/spreadsheetml/2009/9/main" objectType="CheckBox" checked="Checked" fmlaLink="J518" lockText="1"/>
</file>

<file path=xl/ctrlProps/ctrlProp19.xml><?xml version="1.0" encoding="utf-8"?>
<formControlPr xmlns="http://schemas.microsoft.com/office/spreadsheetml/2009/9/main" objectType="CheckBox" fmlaLink="AU552" lockText="1"/>
</file>

<file path=xl/ctrlProps/ctrlProp190.xml><?xml version="1.0" encoding="utf-8"?>
<formControlPr xmlns="http://schemas.microsoft.com/office/spreadsheetml/2009/9/main" objectType="CheckBox" fmlaLink="J519" lockText="1"/>
</file>

<file path=xl/ctrlProps/ctrlProp191.xml><?xml version="1.0" encoding="utf-8"?>
<formControlPr xmlns="http://schemas.microsoft.com/office/spreadsheetml/2009/9/main" objectType="CheckBox" fmlaLink="J520" lockText="1"/>
</file>

<file path=xl/ctrlProps/ctrlProp192.xml><?xml version="1.0" encoding="utf-8"?>
<formControlPr xmlns="http://schemas.microsoft.com/office/spreadsheetml/2009/9/main" objectType="CheckBox" checked="Checked" fmlaLink="V514" lockText="1"/>
</file>

<file path=xl/ctrlProps/ctrlProp193.xml><?xml version="1.0" encoding="utf-8"?>
<formControlPr xmlns="http://schemas.microsoft.com/office/spreadsheetml/2009/9/main" objectType="CheckBox" checked="Checked" fmlaLink="AI514" lockText="1"/>
</file>

<file path=xl/ctrlProps/ctrlProp194.xml><?xml version="1.0" encoding="utf-8"?>
<formControlPr xmlns="http://schemas.microsoft.com/office/spreadsheetml/2009/9/main" objectType="CheckBox" fmlaLink="AI515" lockText="1"/>
</file>

<file path=xl/ctrlProps/ctrlProp195.xml><?xml version="1.0" encoding="utf-8"?>
<formControlPr xmlns="http://schemas.microsoft.com/office/spreadsheetml/2009/9/main" objectType="CheckBox" fmlaLink="V515" lockText="1"/>
</file>

<file path=xl/ctrlProps/ctrlProp196.xml><?xml version="1.0" encoding="utf-8"?>
<formControlPr xmlns="http://schemas.microsoft.com/office/spreadsheetml/2009/9/main" objectType="CheckBox" fmlaLink="V516" lockText="1"/>
</file>

<file path=xl/ctrlProps/ctrlProp197.xml><?xml version="1.0" encoding="utf-8"?>
<formControlPr xmlns="http://schemas.microsoft.com/office/spreadsheetml/2009/9/main" objectType="CheckBox" fmlaLink="AI516" lockText="1"/>
</file>

<file path=xl/ctrlProps/ctrlProp198.xml><?xml version="1.0" encoding="utf-8"?>
<formControlPr xmlns="http://schemas.microsoft.com/office/spreadsheetml/2009/9/main" objectType="CheckBox" checked="Checked" fmlaLink="AI518" lockText="1"/>
</file>

<file path=xl/ctrlProps/ctrlProp199.xml><?xml version="1.0" encoding="utf-8"?>
<formControlPr xmlns="http://schemas.microsoft.com/office/spreadsheetml/2009/9/main" objectType="CheckBox" fmlaLink="AI519" lockText="1"/>
</file>

<file path=xl/ctrlProps/ctrlProp2.xml><?xml version="1.0" encoding="utf-8"?>
<formControlPr xmlns="http://schemas.microsoft.com/office/spreadsheetml/2009/9/main" objectType="CheckBox" fmlaLink="AU465" lockText="1"/>
</file>

<file path=xl/ctrlProps/ctrlProp20.xml><?xml version="1.0" encoding="utf-8"?>
<formControlPr xmlns="http://schemas.microsoft.com/office/spreadsheetml/2009/9/main" objectType="CheckBox" checked="Checked" fmlaLink="AU553" lockText="1"/>
</file>

<file path=xl/ctrlProps/ctrlProp200.xml><?xml version="1.0" encoding="utf-8"?>
<formControlPr xmlns="http://schemas.microsoft.com/office/spreadsheetml/2009/9/main" objectType="CheckBox" fmlaLink="AI520" lockText="1"/>
</file>

<file path=xl/ctrlProps/ctrlProp201.xml><?xml version="1.0" encoding="utf-8"?>
<formControlPr xmlns="http://schemas.microsoft.com/office/spreadsheetml/2009/9/main" objectType="CheckBox" checked="Checked" fmlaLink="V518" lockText="1"/>
</file>

<file path=xl/ctrlProps/ctrlProp202.xml><?xml version="1.0" encoding="utf-8"?>
<formControlPr xmlns="http://schemas.microsoft.com/office/spreadsheetml/2009/9/main" objectType="CheckBox" fmlaLink="V519" lockText="1"/>
</file>

<file path=xl/ctrlProps/ctrlProp203.xml><?xml version="1.0" encoding="utf-8"?>
<formControlPr xmlns="http://schemas.microsoft.com/office/spreadsheetml/2009/9/main" objectType="CheckBox" fmlaLink="V520" lockText="1"/>
</file>

<file path=xl/ctrlProps/ctrlProp204.xml><?xml version="1.0" encoding="utf-8"?>
<formControlPr xmlns="http://schemas.microsoft.com/office/spreadsheetml/2009/9/main" objectType="CheckBox" checked="Checked" fmlaLink="J523" lockText="1"/>
</file>

<file path=xl/ctrlProps/ctrlProp205.xml><?xml version="1.0" encoding="utf-8"?>
<formControlPr xmlns="http://schemas.microsoft.com/office/spreadsheetml/2009/9/main" objectType="CheckBox" fmlaLink="J524" lockText="1"/>
</file>

<file path=xl/ctrlProps/ctrlProp206.xml><?xml version="1.0" encoding="utf-8"?>
<formControlPr xmlns="http://schemas.microsoft.com/office/spreadsheetml/2009/9/main" objectType="CheckBox" fmlaLink="J525" lockText="1"/>
</file>

<file path=xl/ctrlProps/ctrlProp207.xml><?xml version="1.0" encoding="utf-8"?>
<formControlPr xmlns="http://schemas.microsoft.com/office/spreadsheetml/2009/9/main" objectType="CheckBox" checked="Checked" fmlaLink="J532" lockText="1"/>
</file>

<file path=xl/ctrlProps/ctrlProp208.xml><?xml version="1.0" encoding="utf-8"?>
<formControlPr xmlns="http://schemas.microsoft.com/office/spreadsheetml/2009/9/main" objectType="CheckBox" fmlaLink="J533" lockText="1"/>
</file>

<file path=xl/ctrlProps/ctrlProp209.xml><?xml version="1.0" encoding="utf-8"?>
<formControlPr xmlns="http://schemas.microsoft.com/office/spreadsheetml/2009/9/main" objectType="CheckBox" fmlaLink="J534" lockText="1"/>
</file>

<file path=xl/ctrlProps/ctrlProp21.xml><?xml version="1.0" encoding="utf-8"?>
<formControlPr xmlns="http://schemas.microsoft.com/office/spreadsheetml/2009/9/main" objectType="CheckBox" fmlaLink="AU561" lockText="1"/>
</file>

<file path=xl/ctrlProps/ctrlProp210.xml><?xml version="1.0" encoding="utf-8"?>
<formControlPr xmlns="http://schemas.microsoft.com/office/spreadsheetml/2009/9/main" objectType="CheckBox" checked="Checked" fmlaLink="J536" lockText="1"/>
</file>

<file path=xl/ctrlProps/ctrlProp211.xml><?xml version="1.0" encoding="utf-8"?>
<formControlPr xmlns="http://schemas.microsoft.com/office/spreadsheetml/2009/9/main" objectType="CheckBox" fmlaLink="J537" lockText="1"/>
</file>

<file path=xl/ctrlProps/ctrlProp212.xml><?xml version="1.0" encoding="utf-8"?>
<formControlPr xmlns="http://schemas.microsoft.com/office/spreadsheetml/2009/9/main" objectType="CheckBox" fmlaLink="J538" lockText="1"/>
</file>

<file path=xl/ctrlProps/ctrlProp213.xml><?xml version="1.0" encoding="utf-8"?>
<formControlPr xmlns="http://schemas.microsoft.com/office/spreadsheetml/2009/9/main" objectType="CheckBox" checked="Checked" fmlaLink="V523" lockText="1"/>
</file>

<file path=xl/ctrlProps/ctrlProp214.xml><?xml version="1.0" encoding="utf-8"?>
<formControlPr xmlns="http://schemas.microsoft.com/office/spreadsheetml/2009/9/main" objectType="CheckBox" fmlaLink="V524" lockText="1"/>
</file>

<file path=xl/ctrlProps/ctrlProp215.xml><?xml version="1.0" encoding="utf-8"?>
<formControlPr xmlns="http://schemas.microsoft.com/office/spreadsheetml/2009/9/main" objectType="CheckBox" fmlaLink="V525" lockText="1"/>
</file>

<file path=xl/ctrlProps/ctrlProp216.xml><?xml version="1.0" encoding="utf-8"?>
<formControlPr xmlns="http://schemas.microsoft.com/office/spreadsheetml/2009/9/main" objectType="CheckBox" checked="Checked" fmlaLink="V527" lockText="1"/>
</file>

<file path=xl/ctrlProps/ctrlProp217.xml><?xml version="1.0" encoding="utf-8"?>
<formControlPr xmlns="http://schemas.microsoft.com/office/spreadsheetml/2009/9/main" objectType="CheckBox" fmlaLink="V528" lockText="1"/>
</file>

<file path=xl/ctrlProps/ctrlProp218.xml><?xml version="1.0" encoding="utf-8"?>
<formControlPr xmlns="http://schemas.microsoft.com/office/spreadsheetml/2009/9/main" objectType="CheckBox" fmlaLink="V529" lockText="1"/>
</file>

<file path=xl/ctrlProps/ctrlProp219.xml><?xml version="1.0" encoding="utf-8"?>
<formControlPr xmlns="http://schemas.microsoft.com/office/spreadsheetml/2009/9/main" objectType="CheckBox" checked="Checked" fmlaLink="V532" lockText="1"/>
</file>

<file path=xl/ctrlProps/ctrlProp22.xml><?xml version="1.0" encoding="utf-8"?>
<formControlPr xmlns="http://schemas.microsoft.com/office/spreadsheetml/2009/9/main" objectType="CheckBox" fmlaLink="AU562" lockText="1"/>
</file>

<file path=xl/ctrlProps/ctrlProp220.xml><?xml version="1.0" encoding="utf-8"?>
<formControlPr xmlns="http://schemas.microsoft.com/office/spreadsheetml/2009/9/main" objectType="CheckBox" fmlaLink="V533" lockText="1"/>
</file>

<file path=xl/ctrlProps/ctrlProp221.xml><?xml version="1.0" encoding="utf-8"?>
<formControlPr xmlns="http://schemas.microsoft.com/office/spreadsheetml/2009/9/main" objectType="CheckBox" fmlaLink="V534" lockText="1"/>
</file>

<file path=xl/ctrlProps/ctrlProp222.xml><?xml version="1.0" encoding="utf-8"?>
<formControlPr xmlns="http://schemas.microsoft.com/office/spreadsheetml/2009/9/main" objectType="CheckBox" checked="Checked" fmlaLink="V536" lockText="1"/>
</file>

<file path=xl/ctrlProps/ctrlProp223.xml><?xml version="1.0" encoding="utf-8"?>
<formControlPr xmlns="http://schemas.microsoft.com/office/spreadsheetml/2009/9/main" objectType="CheckBox" fmlaLink="V537" lockText="1"/>
</file>

<file path=xl/ctrlProps/ctrlProp224.xml><?xml version="1.0" encoding="utf-8"?>
<formControlPr xmlns="http://schemas.microsoft.com/office/spreadsheetml/2009/9/main" objectType="CheckBox" fmlaLink="V538" lockText="1"/>
</file>

<file path=xl/ctrlProps/ctrlProp225.xml><?xml version="1.0" encoding="utf-8"?>
<formControlPr xmlns="http://schemas.microsoft.com/office/spreadsheetml/2009/9/main" objectType="CheckBox" fmlaLink="AI538" lockText="1"/>
</file>

<file path=xl/ctrlProps/ctrlProp226.xml><?xml version="1.0" encoding="utf-8"?>
<formControlPr xmlns="http://schemas.microsoft.com/office/spreadsheetml/2009/9/main" objectType="CheckBox" fmlaLink="AI537" lockText="1"/>
</file>

<file path=xl/ctrlProps/ctrlProp227.xml><?xml version="1.0" encoding="utf-8"?>
<formControlPr xmlns="http://schemas.microsoft.com/office/spreadsheetml/2009/9/main" objectType="CheckBox" checked="Checked" fmlaLink="AI536" lockText="1"/>
</file>

<file path=xl/ctrlProps/ctrlProp228.xml><?xml version="1.0" encoding="utf-8"?>
<formControlPr xmlns="http://schemas.microsoft.com/office/spreadsheetml/2009/9/main" objectType="CheckBox" fmlaLink="AI534" lockText="1"/>
</file>

<file path=xl/ctrlProps/ctrlProp229.xml><?xml version="1.0" encoding="utf-8"?>
<formControlPr xmlns="http://schemas.microsoft.com/office/spreadsheetml/2009/9/main" objectType="CheckBox" fmlaLink="AI533" lockText="1"/>
</file>

<file path=xl/ctrlProps/ctrlProp23.xml><?xml version="1.0" encoding="utf-8"?>
<formControlPr xmlns="http://schemas.microsoft.com/office/spreadsheetml/2009/9/main" objectType="CheckBox" checked="Checked" fmlaLink="AU563" lockText="1"/>
</file>

<file path=xl/ctrlProps/ctrlProp230.xml><?xml version="1.0" encoding="utf-8"?>
<formControlPr xmlns="http://schemas.microsoft.com/office/spreadsheetml/2009/9/main" objectType="CheckBox" checked="Checked" fmlaLink="AI532" lockText="1"/>
</file>

<file path=xl/ctrlProps/ctrlProp231.xml><?xml version="1.0" encoding="utf-8"?>
<formControlPr xmlns="http://schemas.microsoft.com/office/spreadsheetml/2009/9/main" objectType="CheckBox" fmlaLink="AI529" lockText="1"/>
</file>

<file path=xl/ctrlProps/ctrlProp232.xml><?xml version="1.0" encoding="utf-8"?>
<formControlPr xmlns="http://schemas.microsoft.com/office/spreadsheetml/2009/9/main" objectType="CheckBox" fmlaLink="AI528" lockText="1"/>
</file>

<file path=xl/ctrlProps/ctrlProp233.xml><?xml version="1.0" encoding="utf-8"?>
<formControlPr xmlns="http://schemas.microsoft.com/office/spreadsheetml/2009/9/main" objectType="CheckBox" checked="Checked" fmlaLink="AI527" lockText="1"/>
</file>

<file path=xl/ctrlProps/ctrlProp234.xml><?xml version="1.0" encoding="utf-8"?>
<formControlPr xmlns="http://schemas.microsoft.com/office/spreadsheetml/2009/9/main" objectType="CheckBox" fmlaLink="AI525" lockText="1"/>
</file>

<file path=xl/ctrlProps/ctrlProp235.xml><?xml version="1.0" encoding="utf-8"?>
<formControlPr xmlns="http://schemas.microsoft.com/office/spreadsheetml/2009/9/main" objectType="CheckBox" fmlaLink="AI524" lockText="1"/>
</file>

<file path=xl/ctrlProps/ctrlProp236.xml><?xml version="1.0" encoding="utf-8"?>
<formControlPr xmlns="http://schemas.microsoft.com/office/spreadsheetml/2009/9/main" objectType="CheckBox" checked="Checked" fmlaLink="AI523" lockText="1"/>
</file>

<file path=xl/ctrlProps/ctrlProp237.xml><?xml version="1.0" encoding="utf-8"?>
<formControlPr xmlns="http://schemas.microsoft.com/office/spreadsheetml/2009/9/main" objectType="CheckBox" fmlaLink="J542" lockText="1"/>
</file>

<file path=xl/ctrlProps/ctrlProp238.xml><?xml version="1.0" encoding="utf-8"?>
<formControlPr xmlns="http://schemas.microsoft.com/office/spreadsheetml/2009/9/main" objectType="CheckBox" fmlaLink="V542" lockText="1"/>
</file>

<file path=xl/ctrlProps/ctrlProp239.xml><?xml version="1.0" encoding="utf-8"?>
<formControlPr xmlns="http://schemas.microsoft.com/office/spreadsheetml/2009/9/main" objectType="CheckBox" fmlaLink="AI542" lockText="1"/>
</file>

<file path=xl/ctrlProps/ctrlProp24.xml><?xml version="1.0" encoding="utf-8"?>
<formControlPr xmlns="http://schemas.microsoft.com/office/spreadsheetml/2009/9/main" objectType="CheckBox" fmlaLink="AU570" lockText="1"/>
</file>

<file path=xl/ctrlProps/ctrlProp240.xml><?xml version="1.0" encoding="utf-8"?>
<formControlPr xmlns="http://schemas.microsoft.com/office/spreadsheetml/2009/9/main" objectType="CheckBox" fmlaLink="AI543" lockText="1"/>
</file>

<file path=xl/ctrlProps/ctrlProp241.xml><?xml version="1.0" encoding="utf-8"?>
<formControlPr xmlns="http://schemas.microsoft.com/office/spreadsheetml/2009/9/main" objectType="CheckBox" fmlaLink="V543" lockText="1"/>
</file>

<file path=xl/ctrlProps/ctrlProp242.xml><?xml version="1.0" encoding="utf-8"?>
<formControlPr xmlns="http://schemas.microsoft.com/office/spreadsheetml/2009/9/main" objectType="CheckBox" fmlaLink="J543" lockText="1"/>
</file>

<file path=xl/ctrlProps/ctrlProp243.xml><?xml version="1.0" encoding="utf-8"?>
<formControlPr xmlns="http://schemas.microsoft.com/office/spreadsheetml/2009/9/main" objectType="CheckBox" fmlaLink="J544" lockText="1"/>
</file>

<file path=xl/ctrlProps/ctrlProp244.xml><?xml version="1.0" encoding="utf-8"?>
<formControlPr xmlns="http://schemas.microsoft.com/office/spreadsheetml/2009/9/main" objectType="CheckBox" fmlaLink="V544" lockText="1"/>
</file>

<file path=xl/ctrlProps/ctrlProp245.xml><?xml version="1.0" encoding="utf-8"?>
<formControlPr xmlns="http://schemas.microsoft.com/office/spreadsheetml/2009/9/main" objectType="CheckBox" fmlaLink="AI544" lockText="1"/>
</file>

<file path=xl/ctrlProps/ctrlProp246.xml><?xml version="1.0" encoding="utf-8"?>
<formControlPr xmlns="http://schemas.microsoft.com/office/spreadsheetml/2009/9/main" objectType="CheckBox" fmlaLink="AI546" lockText="1"/>
</file>

<file path=xl/ctrlProps/ctrlProp247.xml><?xml version="1.0" encoding="utf-8"?>
<formControlPr xmlns="http://schemas.microsoft.com/office/spreadsheetml/2009/9/main" objectType="CheckBox" fmlaLink="V546" lockText="1"/>
</file>

<file path=xl/ctrlProps/ctrlProp248.xml><?xml version="1.0" encoding="utf-8"?>
<formControlPr xmlns="http://schemas.microsoft.com/office/spreadsheetml/2009/9/main" objectType="CheckBox" fmlaLink="J546" lockText="1"/>
</file>

<file path=xl/ctrlProps/ctrlProp249.xml><?xml version="1.0" encoding="utf-8"?>
<formControlPr xmlns="http://schemas.microsoft.com/office/spreadsheetml/2009/9/main" objectType="CheckBox" fmlaLink="J547" lockText="1"/>
</file>

<file path=xl/ctrlProps/ctrlProp25.xml><?xml version="1.0" encoding="utf-8"?>
<formControlPr xmlns="http://schemas.microsoft.com/office/spreadsheetml/2009/9/main" objectType="CheckBox" fmlaLink="AU571" lockText="1"/>
</file>

<file path=xl/ctrlProps/ctrlProp250.xml><?xml version="1.0" encoding="utf-8"?>
<formControlPr xmlns="http://schemas.microsoft.com/office/spreadsheetml/2009/9/main" objectType="CheckBox" fmlaLink="V547" lockText="1"/>
</file>

<file path=xl/ctrlProps/ctrlProp251.xml><?xml version="1.0" encoding="utf-8"?>
<formControlPr xmlns="http://schemas.microsoft.com/office/spreadsheetml/2009/9/main" objectType="CheckBox" fmlaLink="AI547" lockText="1"/>
</file>

<file path=xl/ctrlProps/ctrlProp252.xml><?xml version="1.0" encoding="utf-8"?>
<formControlPr xmlns="http://schemas.microsoft.com/office/spreadsheetml/2009/9/main" objectType="CheckBox" fmlaLink="AI548" lockText="1"/>
</file>

<file path=xl/ctrlProps/ctrlProp253.xml><?xml version="1.0" encoding="utf-8"?>
<formControlPr xmlns="http://schemas.microsoft.com/office/spreadsheetml/2009/9/main" objectType="CheckBox" fmlaLink="V548" lockText="1"/>
</file>

<file path=xl/ctrlProps/ctrlProp254.xml><?xml version="1.0" encoding="utf-8"?>
<formControlPr xmlns="http://schemas.microsoft.com/office/spreadsheetml/2009/9/main" objectType="CheckBox" fmlaLink="J548" lockText="1"/>
</file>

<file path=xl/ctrlProps/ctrlProp255.xml><?xml version="1.0" encoding="utf-8"?>
<formControlPr xmlns="http://schemas.microsoft.com/office/spreadsheetml/2009/9/main" objectType="CheckBox" checked="Checked" fmlaLink="J551" lockText="1"/>
</file>

<file path=xl/ctrlProps/ctrlProp256.xml><?xml version="1.0" encoding="utf-8"?>
<formControlPr xmlns="http://schemas.microsoft.com/office/spreadsheetml/2009/9/main" objectType="CheckBox" fmlaLink="J552" lockText="1"/>
</file>

<file path=xl/ctrlProps/ctrlProp257.xml><?xml version="1.0" encoding="utf-8"?>
<formControlPr xmlns="http://schemas.microsoft.com/office/spreadsheetml/2009/9/main" objectType="CheckBox" fmlaLink="J553" lockText="1"/>
</file>

<file path=xl/ctrlProps/ctrlProp258.xml><?xml version="1.0" encoding="utf-8"?>
<formControlPr xmlns="http://schemas.microsoft.com/office/spreadsheetml/2009/9/main" objectType="CheckBox" checked="Checked" fmlaLink="J555" lockText="1"/>
</file>

<file path=xl/ctrlProps/ctrlProp259.xml><?xml version="1.0" encoding="utf-8"?>
<formControlPr xmlns="http://schemas.microsoft.com/office/spreadsheetml/2009/9/main" objectType="CheckBox" fmlaLink="J556" lockText="1"/>
</file>

<file path=xl/ctrlProps/ctrlProp26.xml><?xml version="1.0" encoding="utf-8"?>
<formControlPr xmlns="http://schemas.microsoft.com/office/spreadsheetml/2009/9/main" objectType="CheckBox" checked="Checked" fmlaLink="AU572" lockText="1"/>
</file>

<file path=xl/ctrlProps/ctrlProp260.xml><?xml version="1.0" encoding="utf-8"?>
<formControlPr xmlns="http://schemas.microsoft.com/office/spreadsheetml/2009/9/main" objectType="CheckBox" fmlaLink="J557" lockText="1"/>
</file>

<file path=xl/ctrlProps/ctrlProp261.xml><?xml version="1.0" encoding="utf-8"?>
<formControlPr xmlns="http://schemas.microsoft.com/office/spreadsheetml/2009/9/main" objectType="CheckBox" checked="Checked" fmlaLink="V551" lockText="1"/>
</file>

<file path=xl/ctrlProps/ctrlProp262.xml><?xml version="1.0" encoding="utf-8"?>
<formControlPr xmlns="http://schemas.microsoft.com/office/spreadsheetml/2009/9/main" objectType="CheckBox" fmlaLink="V552" lockText="1"/>
</file>

<file path=xl/ctrlProps/ctrlProp263.xml><?xml version="1.0" encoding="utf-8"?>
<formControlPr xmlns="http://schemas.microsoft.com/office/spreadsheetml/2009/9/main" objectType="CheckBox" fmlaLink="V553" lockText="1"/>
</file>

<file path=xl/ctrlProps/ctrlProp264.xml><?xml version="1.0" encoding="utf-8"?>
<formControlPr xmlns="http://schemas.microsoft.com/office/spreadsheetml/2009/9/main" objectType="CheckBox" checked="Checked" fmlaLink="V555" lockText="1"/>
</file>

<file path=xl/ctrlProps/ctrlProp265.xml><?xml version="1.0" encoding="utf-8"?>
<formControlPr xmlns="http://schemas.microsoft.com/office/spreadsheetml/2009/9/main" objectType="CheckBox" fmlaLink="V556" lockText="1"/>
</file>

<file path=xl/ctrlProps/ctrlProp266.xml><?xml version="1.0" encoding="utf-8"?>
<formControlPr xmlns="http://schemas.microsoft.com/office/spreadsheetml/2009/9/main" objectType="CheckBox" fmlaLink="V557" lockText="1"/>
</file>

<file path=xl/ctrlProps/ctrlProp267.xml><?xml version="1.0" encoding="utf-8"?>
<formControlPr xmlns="http://schemas.microsoft.com/office/spreadsheetml/2009/9/main" objectType="CheckBox" checked="Checked" fmlaLink="AI551" lockText="1"/>
</file>

<file path=xl/ctrlProps/ctrlProp268.xml><?xml version="1.0" encoding="utf-8"?>
<formControlPr xmlns="http://schemas.microsoft.com/office/spreadsheetml/2009/9/main" objectType="CheckBox" fmlaLink="AI552" lockText="1"/>
</file>

<file path=xl/ctrlProps/ctrlProp269.xml><?xml version="1.0" encoding="utf-8"?>
<formControlPr xmlns="http://schemas.microsoft.com/office/spreadsheetml/2009/9/main" objectType="CheckBox" fmlaLink="AI553" lockText="1"/>
</file>

<file path=xl/ctrlProps/ctrlProp27.xml><?xml version="1.0" encoding="utf-8"?>
<formControlPr xmlns="http://schemas.microsoft.com/office/spreadsheetml/2009/9/main" objectType="CheckBox" checked="Checked" fmlaLink="AU580" lockText="1"/>
</file>

<file path=xl/ctrlProps/ctrlProp270.xml><?xml version="1.0" encoding="utf-8"?>
<formControlPr xmlns="http://schemas.microsoft.com/office/spreadsheetml/2009/9/main" objectType="CheckBox" checked="Checked" fmlaLink="AI555" lockText="1"/>
</file>

<file path=xl/ctrlProps/ctrlProp271.xml><?xml version="1.0" encoding="utf-8"?>
<formControlPr xmlns="http://schemas.microsoft.com/office/spreadsheetml/2009/9/main" objectType="CheckBox" fmlaLink="AI556" lockText="1"/>
</file>

<file path=xl/ctrlProps/ctrlProp272.xml><?xml version="1.0" encoding="utf-8"?>
<formControlPr xmlns="http://schemas.microsoft.com/office/spreadsheetml/2009/9/main" objectType="CheckBox" fmlaLink="AI557" lockText="1"/>
</file>

<file path=xl/ctrlProps/ctrlProp273.xml><?xml version="1.0" encoding="utf-8"?>
<formControlPr xmlns="http://schemas.microsoft.com/office/spreadsheetml/2009/9/main" objectType="CheckBox" checked="Checked" fmlaLink="V561" lockText="1"/>
</file>

<file path=xl/ctrlProps/ctrlProp274.xml><?xml version="1.0" encoding="utf-8"?>
<formControlPr xmlns="http://schemas.microsoft.com/office/spreadsheetml/2009/9/main" objectType="CheckBox" fmlaLink="V562" lockText="1"/>
</file>

<file path=xl/ctrlProps/ctrlProp275.xml><?xml version="1.0" encoding="utf-8"?>
<formControlPr xmlns="http://schemas.microsoft.com/office/spreadsheetml/2009/9/main" objectType="CheckBox" fmlaLink="V563" lockText="1"/>
</file>

<file path=xl/ctrlProps/ctrlProp276.xml><?xml version="1.0" encoding="utf-8"?>
<formControlPr xmlns="http://schemas.microsoft.com/office/spreadsheetml/2009/9/main" objectType="CheckBox" checked="Checked" fmlaLink="V565" lockText="1"/>
</file>

<file path=xl/ctrlProps/ctrlProp277.xml><?xml version="1.0" encoding="utf-8"?>
<formControlPr xmlns="http://schemas.microsoft.com/office/spreadsheetml/2009/9/main" objectType="CheckBox" fmlaLink="V566" lockText="1"/>
</file>

<file path=xl/ctrlProps/ctrlProp278.xml><?xml version="1.0" encoding="utf-8"?>
<formControlPr xmlns="http://schemas.microsoft.com/office/spreadsheetml/2009/9/main" objectType="CheckBox" fmlaLink="V567" lockText="1"/>
</file>

<file path=xl/ctrlProps/ctrlProp279.xml><?xml version="1.0" encoding="utf-8"?>
<formControlPr xmlns="http://schemas.microsoft.com/office/spreadsheetml/2009/9/main" objectType="CheckBox" checked="Checked" fmlaLink="AI561" lockText="1"/>
</file>

<file path=xl/ctrlProps/ctrlProp28.xml><?xml version="1.0" encoding="utf-8"?>
<formControlPr xmlns="http://schemas.microsoft.com/office/spreadsheetml/2009/9/main" objectType="CheckBox" fmlaLink="AU581" lockText="1"/>
</file>

<file path=xl/ctrlProps/ctrlProp280.xml><?xml version="1.0" encoding="utf-8"?>
<formControlPr xmlns="http://schemas.microsoft.com/office/spreadsheetml/2009/9/main" objectType="CheckBox" fmlaLink="AI562" lockText="1"/>
</file>

<file path=xl/ctrlProps/ctrlProp281.xml><?xml version="1.0" encoding="utf-8"?>
<formControlPr xmlns="http://schemas.microsoft.com/office/spreadsheetml/2009/9/main" objectType="CheckBox" fmlaLink="AI563" lockText="1"/>
</file>

<file path=xl/ctrlProps/ctrlProp282.xml><?xml version="1.0" encoding="utf-8"?>
<formControlPr xmlns="http://schemas.microsoft.com/office/spreadsheetml/2009/9/main" objectType="CheckBox" checked="Checked" fmlaLink="AI565" lockText="1"/>
</file>

<file path=xl/ctrlProps/ctrlProp283.xml><?xml version="1.0" encoding="utf-8"?>
<formControlPr xmlns="http://schemas.microsoft.com/office/spreadsheetml/2009/9/main" objectType="CheckBox" fmlaLink="AI566" lockText="1"/>
</file>

<file path=xl/ctrlProps/ctrlProp284.xml><?xml version="1.0" encoding="utf-8"?>
<formControlPr xmlns="http://schemas.microsoft.com/office/spreadsheetml/2009/9/main" objectType="CheckBox" fmlaLink="AI567" lockText="1"/>
</file>

<file path=xl/ctrlProps/ctrlProp285.xml><?xml version="1.0" encoding="utf-8"?>
<formControlPr xmlns="http://schemas.microsoft.com/office/spreadsheetml/2009/9/main" objectType="CheckBox" checked="Checked" fmlaLink="J570" lockText="1"/>
</file>

<file path=xl/ctrlProps/ctrlProp286.xml><?xml version="1.0" encoding="utf-8"?>
<formControlPr xmlns="http://schemas.microsoft.com/office/spreadsheetml/2009/9/main" objectType="CheckBox" fmlaLink="J571" lockText="1"/>
</file>

<file path=xl/ctrlProps/ctrlProp287.xml><?xml version="1.0" encoding="utf-8"?>
<formControlPr xmlns="http://schemas.microsoft.com/office/spreadsheetml/2009/9/main" objectType="CheckBox" fmlaLink="J572" lockText="1"/>
</file>

<file path=xl/ctrlProps/ctrlProp288.xml><?xml version="1.0" encoding="utf-8"?>
<formControlPr xmlns="http://schemas.microsoft.com/office/spreadsheetml/2009/9/main" objectType="CheckBox" checked="Checked" fmlaLink="J574" lockText="1"/>
</file>

<file path=xl/ctrlProps/ctrlProp289.xml><?xml version="1.0" encoding="utf-8"?>
<formControlPr xmlns="http://schemas.microsoft.com/office/spreadsheetml/2009/9/main" objectType="CheckBox" fmlaLink="J575" lockText="1"/>
</file>

<file path=xl/ctrlProps/ctrlProp29.xml><?xml version="1.0" encoding="utf-8"?>
<formControlPr xmlns="http://schemas.microsoft.com/office/spreadsheetml/2009/9/main" objectType="CheckBox" fmlaLink="AU582" lockText="1"/>
</file>

<file path=xl/ctrlProps/ctrlProp290.xml><?xml version="1.0" encoding="utf-8"?>
<formControlPr xmlns="http://schemas.microsoft.com/office/spreadsheetml/2009/9/main" objectType="CheckBox" fmlaLink="J576" lockText="1"/>
</file>

<file path=xl/ctrlProps/ctrlProp291.xml><?xml version="1.0" encoding="utf-8"?>
<formControlPr xmlns="http://schemas.microsoft.com/office/spreadsheetml/2009/9/main" objectType="CheckBox" checked="Checked" fmlaLink="V570" lockText="1"/>
</file>

<file path=xl/ctrlProps/ctrlProp292.xml><?xml version="1.0" encoding="utf-8"?>
<formControlPr xmlns="http://schemas.microsoft.com/office/spreadsheetml/2009/9/main" objectType="CheckBox" fmlaLink="V571" lockText="1"/>
</file>

<file path=xl/ctrlProps/ctrlProp293.xml><?xml version="1.0" encoding="utf-8"?>
<formControlPr xmlns="http://schemas.microsoft.com/office/spreadsheetml/2009/9/main" objectType="CheckBox" fmlaLink="V572" lockText="1"/>
</file>

<file path=xl/ctrlProps/ctrlProp294.xml><?xml version="1.0" encoding="utf-8"?>
<formControlPr xmlns="http://schemas.microsoft.com/office/spreadsheetml/2009/9/main" objectType="CheckBox" checked="Checked" fmlaLink="V574" lockText="1"/>
</file>

<file path=xl/ctrlProps/ctrlProp295.xml><?xml version="1.0" encoding="utf-8"?>
<formControlPr xmlns="http://schemas.microsoft.com/office/spreadsheetml/2009/9/main" objectType="CheckBox" fmlaLink="V575" lockText="1"/>
</file>

<file path=xl/ctrlProps/ctrlProp296.xml><?xml version="1.0" encoding="utf-8"?>
<formControlPr xmlns="http://schemas.microsoft.com/office/spreadsheetml/2009/9/main" objectType="CheckBox" fmlaLink="V576" lockText="1"/>
</file>

<file path=xl/ctrlProps/ctrlProp297.xml><?xml version="1.0" encoding="utf-8"?>
<formControlPr xmlns="http://schemas.microsoft.com/office/spreadsheetml/2009/9/main" objectType="CheckBox" checked="Checked" fmlaLink="AI570" lockText="1"/>
</file>

<file path=xl/ctrlProps/ctrlProp298.xml><?xml version="1.0" encoding="utf-8"?>
<formControlPr xmlns="http://schemas.microsoft.com/office/spreadsheetml/2009/9/main" objectType="CheckBox" fmlaLink="AI571" lockText="1"/>
</file>

<file path=xl/ctrlProps/ctrlProp299.xml><?xml version="1.0" encoding="utf-8"?>
<formControlPr xmlns="http://schemas.microsoft.com/office/spreadsheetml/2009/9/main" objectType="CheckBox" fmlaLink="AI572" lockText="1"/>
</file>

<file path=xl/ctrlProps/ctrlProp3.xml><?xml version="1.0" encoding="utf-8"?>
<formControlPr xmlns="http://schemas.microsoft.com/office/spreadsheetml/2009/9/main" objectType="CheckBox" fmlaLink="AU504" lockText="1"/>
</file>

<file path=xl/ctrlProps/ctrlProp30.xml><?xml version="1.0" encoding="utf-8"?>
<formControlPr xmlns="http://schemas.microsoft.com/office/spreadsheetml/2009/9/main" objectType="CheckBox" checked="Checked" fmlaLink="AU589" lockText="1"/>
</file>

<file path=xl/ctrlProps/ctrlProp300.xml><?xml version="1.0" encoding="utf-8"?>
<formControlPr xmlns="http://schemas.microsoft.com/office/spreadsheetml/2009/9/main" objectType="CheckBox" checked="Checked" fmlaLink="AI574" lockText="1"/>
</file>

<file path=xl/ctrlProps/ctrlProp301.xml><?xml version="1.0" encoding="utf-8"?>
<formControlPr xmlns="http://schemas.microsoft.com/office/spreadsheetml/2009/9/main" objectType="CheckBox" fmlaLink="AI575" lockText="1"/>
</file>

<file path=xl/ctrlProps/ctrlProp302.xml><?xml version="1.0" encoding="utf-8"?>
<formControlPr xmlns="http://schemas.microsoft.com/office/spreadsheetml/2009/9/main" objectType="CheckBox" fmlaLink="AI576" lockText="1"/>
</file>

<file path=xl/ctrlProps/ctrlProp303.xml><?xml version="1.0" encoding="utf-8"?>
<formControlPr xmlns="http://schemas.microsoft.com/office/spreadsheetml/2009/9/main" objectType="CheckBox" checked="Checked" fmlaLink="J580" lockText="1"/>
</file>

<file path=xl/ctrlProps/ctrlProp304.xml><?xml version="1.0" encoding="utf-8"?>
<formControlPr xmlns="http://schemas.microsoft.com/office/spreadsheetml/2009/9/main" objectType="CheckBox" fmlaLink="J581" lockText="1"/>
</file>

<file path=xl/ctrlProps/ctrlProp305.xml><?xml version="1.0" encoding="utf-8"?>
<formControlPr xmlns="http://schemas.microsoft.com/office/spreadsheetml/2009/9/main" objectType="CheckBox" fmlaLink="J582" lockText="1"/>
</file>

<file path=xl/ctrlProps/ctrlProp306.xml><?xml version="1.0" encoding="utf-8"?>
<formControlPr xmlns="http://schemas.microsoft.com/office/spreadsheetml/2009/9/main" objectType="CheckBox" checked="Checked" fmlaLink="J584" lockText="1"/>
</file>

<file path=xl/ctrlProps/ctrlProp307.xml><?xml version="1.0" encoding="utf-8"?>
<formControlPr xmlns="http://schemas.microsoft.com/office/spreadsheetml/2009/9/main" objectType="CheckBox" fmlaLink="J585" lockText="1"/>
</file>

<file path=xl/ctrlProps/ctrlProp308.xml><?xml version="1.0" encoding="utf-8"?>
<formControlPr xmlns="http://schemas.microsoft.com/office/spreadsheetml/2009/9/main" objectType="CheckBox" fmlaLink="J586" lockText="1"/>
</file>

<file path=xl/ctrlProps/ctrlProp309.xml><?xml version="1.0" encoding="utf-8"?>
<formControlPr xmlns="http://schemas.microsoft.com/office/spreadsheetml/2009/9/main" objectType="CheckBox" checked="Checked" fmlaLink="J589" lockText="1"/>
</file>

<file path=xl/ctrlProps/ctrlProp31.xml><?xml version="1.0" encoding="utf-8"?>
<formControlPr xmlns="http://schemas.microsoft.com/office/spreadsheetml/2009/9/main" objectType="CheckBox" fmlaLink="AU590" lockText="1"/>
</file>

<file path=xl/ctrlProps/ctrlProp310.xml><?xml version="1.0" encoding="utf-8"?>
<formControlPr xmlns="http://schemas.microsoft.com/office/spreadsheetml/2009/9/main" objectType="CheckBox" fmlaLink="J590" lockText="1"/>
</file>

<file path=xl/ctrlProps/ctrlProp311.xml><?xml version="1.0" encoding="utf-8"?>
<formControlPr xmlns="http://schemas.microsoft.com/office/spreadsheetml/2009/9/main" objectType="CheckBox" fmlaLink="J591" lockText="1"/>
</file>

<file path=xl/ctrlProps/ctrlProp312.xml><?xml version="1.0" encoding="utf-8"?>
<formControlPr xmlns="http://schemas.microsoft.com/office/spreadsheetml/2009/9/main" objectType="CheckBox" fmlaLink="J593" lockText="1"/>
</file>

<file path=xl/ctrlProps/ctrlProp313.xml><?xml version="1.0" encoding="utf-8"?>
<formControlPr xmlns="http://schemas.microsoft.com/office/spreadsheetml/2009/9/main" objectType="CheckBox" checked="Checked" fmlaLink="J594" lockText="1"/>
</file>

<file path=xl/ctrlProps/ctrlProp314.xml><?xml version="1.0" encoding="utf-8"?>
<formControlPr xmlns="http://schemas.microsoft.com/office/spreadsheetml/2009/9/main" objectType="CheckBox" fmlaLink="J595" lockText="1"/>
</file>

<file path=xl/ctrlProps/ctrlProp315.xml><?xml version="1.0" encoding="utf-8"?>
<formControlPr xmlns="http://schemas.microsoft.com/office/spreadsheetml/2009/9/main" objectType="CheckBox" checked="Checked" fmlaLink="V580" lockText="1"/>
</file>

<file path=xl/ctrlProps/ctrlProp316.xml><?xml version="1.0" encoding="utf-8"?>
<formControlPr xmlns="http://schemas.microsoft.com/office/spreadsheetml/2009/9/main" objectType="CheckBox" fmlaLink="V581" lockText="1"/>
</file>

<file path=xl/ctrlProps/ctrlProp317.xml><?xml version="1.0" encoding="utf-8"?>
<formControlPr xmlns="http://schemas.microsoft.com/office/spreadsheetml/2009/9/main" objectType="CheckBox" fmlaLink="V582" lockText="1"/>
</file>

<file path=xl/ctrlProps/ctrlProp318.xml><?xml version="1.0" encoding="utf-8"?>
<formControlPr xmlns="http://schemas.microsoft.com/office/spreadsheetml/2009/9/main" objectType="CheckBox" checked="Checked" fmlaLink="V584" lockText="1"/>
</file>

<file path=xl/ctrlProps/ctrlProp319.xml><?xml version="1.0" encoding="utf-8"?>
<formControlPr xmlns="http://schemas.microsoft.com/office/spreadsheetml/2009/9/main" objectType="CheckBox" fmlaLink="V585" lockText="1"/>
</file>

<file path=xl/ctrlProps/ctrlProp32.xml><?xml version="1.0" encoding="utf-8"?>
<formControlPr xmlns="http://schemas.microsoft.com/office/spreadsheetml/2009/9/main" objectType="CheckBox" fmlaLink="AU591" lockText="1"/>
</file>

<file path=xl/ctrlProps/ctrlProp320.xml><?xml version="1.0" encoding="utf-8"?>
<formControlPr xmlns="http://schemas.microsoft.com/office/spreadsheetml/2009/9/main" objectType="CheckBox" fmlaLink="V586" lockText="1"/>
</file>

<file path=xl/ctrlProps/ctrlProp321.xml><?xml version="1.0" encoding="utf-8"?>
<formControlPr xmlns="http://schemas.microsoft.com/office/spreadsheetml/2009/9/main" objectType="CheckBox" checked="Checked" fmlaLink="AI580" lockText="1"/>
</file>

<file path=xl/ctrlProps/ctrlProp322.xml><?xml version="1.0" encoding="utf-8"?>
<formControlPr xmlns="http://schemas.microsoft.com/office/spreadsheetml/2009/9/main" objectType="CheckBox" fmlaLink="AI581" lockText="1"/>
</file>

<file path=xl/ctrlProps/ctrlProp323.xml><?xml version="1.0" encoding="utf-8"?>
<formControlPr xmlns="http://schemas.microsoft.com/office/spreadsheetml/2009/9/main" objectType="CheckBox" fmlaLink="AI582" lockText="1"/>
</file>

<file path=xl/ctrlProps/ctrlProp324.xml><?xml version="1.0" encoding="utf-8"?>
<formControlPr xmlns="http://schemas.microsoft.com/office/spreadsheetml/2009/9/main" objectType="CheckBox" checked="Checked" fmlaLink="AI584" lockText="1"/>
</file>

<file path=xl/ctrlProps/ctrlProp325.xml><?xml version="1.0" encoding="utf-8"?>
<formControlPr xmlns="http://schemas.microsoft.com/office/spreadsheetml/2009/9/main" objectType="CheckBox" fmlaLink="AI585" lockText="1"/>
</file>

<file path=xl/ctrlProps/ctrlProp326.xml><?xml version="1.0" encoding="utf-8"?>
<formControlPr xmlns="http://schemas.microsoft.com/office/spreadsheetml/2009/9/main" objectType="CheckBox" fmlaLink="AI586" lockText="1"/>
</file>

<file path=xl/ctrlProps/ctrlProp327.xml><?xml version="1.0" encoding="utf-8"?>
<formControlPr xmlns="http://schemas.microsoft.com/office/spreadsheetml/2009/9/main" objectType="CheckBox" checked="Checked" fmlaLink="V589" lockText="1"/>
</file>

<file path=xl/ctrlProps/ctrlProp328.xml><?xml version="1.0" encoding="utf-8"?>
<formControlPr xmlns="http://schemas.microsoft.com/office/spreadsheetml/2009/9/main" objectType="CheckBox" fmlaLink="V590" lockText="1"/>
</file>

<file path=xl/ctrlProps/ctrlProp329.xml><?xml version="1.0" encoding="utf-8"?>
<formControlPr xmlns="http://schemas.microsoft.com/office/spreadsheetml/2009/9/main" objectType="CheckBox" fmlaLink="V591" lockText="1"/>
</file>

<file path=xl/ctrlProps/ctrlProp33.xml><?xml version="1.0" encoding="utf-8"?>
<formControlPr xmlns="http://schemas.microsoft.com/office/spreadsheetml/2009/9/main" objectType="CheckBox" fmlaLink="AU439" lockText="1"/>
</file>

<file path=xl/ctrlProps/ctrlProp330.xml><?xml version="1.0" encoding="utf-8"?>
<formControlPr xmlns="http://schemas.microsoft.com/office/spreadsheetml/2009/9/main" objectType="CheckBox" checked="Checked" fmlaLink="V593" lockText="1"/>
</file>

<file path=xl/ctrlProps/ctrlProp331.xml><?xml version="1.0" encoding="utf-8"?>
<formControlPr xmlns="http://schemas.microsoft.com/office/spreadsheetml/2009/9/main" objectType="CheckBox" fmlaLink="V594" lockText="1"/>
</file>

<file path=xl/ctrlProps/ctrlProp332.xml><?xml version="1.0" encoding="utf-8"?>
<formControlPr xmlns="http://schemas.microsoft.com/office/spreadsheetml/2009/9/main" objectType="CheckBox" fmlaLink="V595" lockText="1"/>
</file>

<file path=xl/ctrlProps/ctrlProp333.xml><?xml version="1.0" encoding="utf-8"?>
<formControlPr xmlns="http://schemas.microsoft.com/office/spreadsheetml/2009/9/main" objectType="CheckBox" checked="Checked" fmlaLink="AI589" lockText="1"/>
</file>

<file path=xl/ctrlProps/ctrlProp334.xml><?xml version="1.0" encoding="utf-8"?>
<formControlPr xmlns="http://schemas.microsoft.com/office/spreadsheetml/2009/9/main" objectType="CheckBox" fmlaLink="AI590" lockText="1"/>
</file>

<file path=xl/ctrlProps/ctrlProp335.xml><?xml version="1.0" encoding="utf-8"?>
<formControlPr xmlns="http://schemas.microsoft.com/office/spreadsheetml/2009/9/main" objectType="CheckBox" fmlaLink="AI591" lockText="1"/>
</file>

<file path=xl/ctrlProps/ctrlProp336.xml><?xml version="1.0" encoding="utf-8"?>
<formControlPr xmlns="http://schemas.microsoft.com/office/spreadsheetml/2009/9/main" objectType="CheckBox" checked="Checked" fmlaLink="AI593" lockText="1"/>
</file>

<file path=xl/ctrlProps/ctrlProp337.xml><?xml version="1.0" encoding="utf-8"?>
<formControlPr xmlns="http://schemas.microsoft.com/office/spreadsheetml/2009/9/main" objectType="CheckBox" fmlaLink="AI594" lockText="1"/>
</file>

<file path=xl/ctrlProps/ctrlProp338.xml><?xml version="1.0" encoding="utf-8"?>
<formControlPr xmlns="http://schemas.microsoft.com/office/spreadsheetml/2009/9/main" objectType="CheckBox" fmlaLink="AI595" lockText="1"/>
</file>

<file path=xl/ctrlProps/ctrlProp339.xml><?xml version="1.0" encoding="utf-8"?>
<formControlPr xmlns="http://schemas.microsoft.com/office/spreadsheetml/2009/9/main" objectType="Button" lockText="1"/>
</file>

<file path=xl/ctrlProps/ctrlProp34.xml><?xml version="1.0" encoding="utf-8"?>
<formControlPr xmlns="http://schemas.microsoft.com/office/spreadsheetml/2009/9/main" objectType="CheckBox" fmlaLink="AU440" lockText="1"/>
</file>

<file path=xl/ctrlProps/ctrlProp340.xml><?xml version="1.0" encoding="utf-8"?>
<formControlPr xmlns="http://schemas.microsoft.com/office/spreadsheetml/2009/9/main" objectType="Button" lockText="1"/>
</file>

<file path=xl/ctrlProps/ctrlProp341.xml><?xml version="1.0" encoding="utf-8"?>
<formControlPr xmlns="http://schemas.microsoft.com/office/spreadsheetml/2009/9/main" objectType="Button" lockText="1"/>
</file>

<file path=xl/ctrlProps/ctrlProp342.xml><?xml version="1.0" encoding="utf-8"?>
<formControlPr xmlns="http://schemas.microsoft.com/office/spreadsheetml/2009/9/main" objectType="Button" lockText="1"/>
</file>

<file path=xl/ctrlProps/ctrlProp343.xml><?xml version="1.0" encoding="utf-8"?>
<formControlPr xmlns="http://schemas.microsoft.com/office/spreadsheetml/2009/9/main" objectType="Button" lockText="1"/>
</file>

<file path=xl/ctrlProps/ctrlProp344.xml><?xml version="1.0" encoding="utf-8"?>
<formControlPr xmlns="http://schemas.microsoft.com/office/spreadsheetml/2009/9/main" objectType="Button" lockText="1"/>
</file>

<file path=xl/ctrlProps/ctrlProp345.xml><?xml version="1.0" encoding="utf-8"?>
<formControlPr xmlns="http://schemas.microsoft.com/office/spreadsheetml/2009/9/main" objectType="Button" lockText="1"/>
</file>

<file path=xl/ctrlProps/ctrlProp346.xml><?xml version="1.0" encoding="utf-8"?>
<formControlPr xmlns="http://schemas.microsoft.com/office/spreadsheetml/2009/9/main" objectType="Button" lockText="1"/>
</file>

<file path=xl/ctrlProps/ctrlProp347.xml><?xml version="1.0" encoding="utf-8"?>
<formControlPr xmlns="http://schemas.microsoft.com/office/spreadsheetml/2009/9/main" objectType="Button" lockText="1"/>
</file>

<file path=xl/ctrlProps/ctrlProp348.xml><?xml version="1.0" encoding="utf-8"?>
<formControlPr xmlns="http://schemas.microsoft.com/office/spreadsheetml/2009/9/main" objectType="Button"/>
</file>

<file path=xl/ctrlProps/ctrlProp349.xml><?xml version="1.0" encoding="utf-8"?>
<formControlPr xmlns="http://schemas.microsoft.com/office/spreadsheetml/2009/9/main" objectType="Button"/>
</file>

<file path=xl/ctrlProps/ctrlProp35.xml><?xml version="1.0" encoding="utf-8"?>
<formControlPr xmlns="http://schemas.microsoft.com/office/spreadsheetml/2009/9/main" objectType="CheckBox" fmlaLink="AU441" lockText="1"/>
</file>

<file path=xl/ctrlProps/ctrlProp350.xml><?xml version="1.0" encoding="utf-8"?>
<formControlPr xmlns="http://schemas.microsoft.com/office/spreadsheetml/2009/9/main" objectType="Button"/>
</file>

<file path=xl/ctrlProps/ctrlProp351.xml><?xml version="1.0" encoding="utf-8"?>
<formControlPr xmlns="http://schemas.microsoft.com/office/spreadsheetml/2009/9/main" objectType="Button"/>
</file>

<file path=xl/ctrlProps/ctrlProp352.xml><?xml version="1.0" encoding="utf-8"?>
<formControlPr xmlns="http://schemas.microsoft.com/office/spreadsheetml/2009/9/main" objectType="Button"/>
</file>

<file path=xl/ctrlProps/ctrlProp353.xml><?xml version="1.0" encoding="utf-8"?>
<formControlPr xmlns="http://schemas.microsoft.com/office/spreadsheetml/2009/9/main" objectType="Button"/>
</file>

<file path=xl/ctrlProps/ctrlProp354.xml><?xml version="1.0" encoding="utf-8"?>
<formControlPr xmlns="http://schemas.microsoft.com/office/spreadsheetml/2009/9/main" objectType="Button"/>
</file>

<file path=xl/ctrlProps/ctrlProp355.xml><?xml version="1.0" encoding="utf-8"?>
<formControlPr xmlns="http://schemas.microsoft.com/office/spreadsheetml/2009/9/main" objectType="Button"/>
</file>

<file path=xl/ctrlProps/ctrlProp356.xml><?xml version="1.0" encoding="utf-8"?>
<formControlPr xmlns="http://schemas.microsoft.com/office/spreadsheetml/2009/9/main" objectType="Button"/>
</file>

<file path=xl/ctrlProps/ctrlProp357.xml><?xml version="1.0" encoding="utf-8"?>
<formControlPr xmlns="http://schemas.microsoft.com/office/spreadsheetml/2009/9/main" objectType="CheckBox" fmlaLink="J528" lockText="1"/>
</file>

<file path=xl/ctrlProps/ctrlProp358.xml><?xml version="1.0" encoding="utf-8"?>
<formControlPr xmlns="http://schemas.microsoft.com/office/spreadsheetml/2009/9/main" objectType="CheckBox" checked="Checked" fmlaLink="J527" lockText="1"/>
</file>

<file path=xl/ctrlProps/ctrlProp359.xml><?xml version="1.0" encoding="utf-8"?>
<formControlPr xmlns="http://schemas.microsoft.com/office/spreadsheetml/2009/9/main" objectType="CheckBox" fmlaLink="J529" lockText="1"/>
</file>

<file path=xl/ctrlProps/ctrlProp36.xml><?xml version="1.0" encoding="utf-8"?>
<formControlPr xmlns="http://schemas.microsoft.com/office/spreadsheetml/2009/9/main" objectType="CheckBox" fmlaLink="AU448" lockText="1"/>
</file>

<file path=xl/ctrlProps/ctrlProp360.xml><?xml version="1.0" encoding="utf-8"?>
<formControlPr xmlns="http://schemas.microsoft.com/office/spreadsheetml/2009/9/main" objectType="CheckBox" fmlaLink="AM494" lockText="1"/>
</file>

<file path=xl/ctrlProps/ctrlProp361.xml><?xml version="1.0" encoding="utf-8"?>
<formControlPr xmlns="http://schemas.microsoft.com/office/spreadsheetml/2009/9/main" objectType="CheckBox" fmlaLink="AM495" lockText="1"/>
</file>

<file path=xl/ctrlProps/ctrlProp362.xml><?xml version="1.0" encoding="utf-8"?>
<formControlPr xmlns="http://schemas.microsoft.com/office/spreadsheetml/2009/9/main" objectType="CheckBox" fmlaLink="AM496" lockText="1"/>
</file>

<file path=xl/ctrlProps/ctrlProp363.xml><?xml version="1.0" encoding="utf-8"?>
<formControlPr xmlns="http://schemas.microsoft.com/office/spreadsheetml/2009/9/main" objectType="Button"/>
</file>

<file path=xl/ctrlProps/ctrlProp37.xml><?xml version="1.0" encoding="utf-8"?>
<formControlPr xmlns="http://schemas.microsoft.com/office/spreadsheetml/2009/9/main" objectType="CheckBox" fmlaLink="AU449" lockText="1"/>
</file>

<file path=xl/ctrlProps/ctrlProp38.xml><?xml version="1.0" encoding="utf-8"?>
<formControlPr xmlns="http://schemas.microsoft.com/office/spreadsheetml/2009/9/main" objectType="CheckBox" fmlaLink="AU450" lockText="1"/>
</file>

<file path=xl/ctrlProps/ctrlProp39.xml><?xml version="1.0" encoding="utf-8"?>
<formControlPr xmlns="http://schemas.microsoft.com/office/spreadsheetml/2009/9/main" objectType="CheckBox" fmlaLink="AU457" lockText="1"/>
</file>

<file path=xl/ctrlProps/ctrlProp4.xml><?xml version="1.0" encoding="utf-8"?>
<formControlPr xmlns="http://schemas.microsoft.com/office/spreadsheetml/2009/9/main" objectType="CheckBox" fmlaLink="AU505" lockText="1"/>
</file>

<file path=xl/ctrlProps/ctrlProp40.xml><?xml version="1.0" encoding="utf-8"?>
<formControlPr xmlns="http://schemas.microsoft.com/office/spreadsheetml/2009/9/main" objectType="CheckBox" fmlaLink="AU458" lockText="1"/>
</file>

<file path=xl/ctrlProps/ctrlProp41.xml><?xml version="1.0" encoding="utf-8"?>
<formControlPr xmlns="http://schemas.microsoft.com/office/spreadsheetml/2009/9/main" objectType="CheckBox" fmlaLink="AU459" lockText="1"/>
</file>

<file path=xl/ctrlProps/ctrlProp42.xml><?xml version="1.0" encoding="utf-8"?>
<formControlPr xmlns="http://schemas.microsoft.com/office/spreadsheetml/2009/9/main" objectType="CheckBox" fmlaLink="AU469" lockText="1"/>
</file>

<file path=xl/ctrlProps/ctrlProp43.xml><?xml version="1.0" encoding="utf-8"?>
<formControlPr xmlns="http://schemas.microsoft.com/office/spreadsheetml/2009/9/main" objectType="CheckBox" fmlaLink="AU470" lockText="1"/>
</file>

<file path=xl/ctrlProps/ctrlProp44.xml><?xml version="1.0" encoding="utf-8"?>
<formControlPr xmlns="http://schemas.microsoft.com/office/spreadsheetml/2009/9/main" objectType="CheckBox" fmlaLink="AU471" lockText="1"/>
</file>

<file path=xl/ctrlProps/ctrlProp45.xml><?xml version="1.0" encoding="utf-8"?>
<formControlPr xmlns="http://schemas.microsoft.com/office/spreadsheetml/2009/9/main" objectType="CheckBox" fmlaLink="AU478" lockText="1"/>
</file>

<file path=xl/ctrlProps/ctrlProp46.xml><?xml version="1.0" encoding="utf-8"?>
<formControlPr xmlns="http://schemas.microsoft.com/office/spreadsheetml/2009/9/main" objectType="CheckBox" fmlaLink="AU479" lockText="1"/>
</file>

<file path=xl/ctrlProps/ctrlProp47.xml><?xml version="1.0" encoding="utf-8"?>
<formControlPr xmlns="http://schemas.microsoft.com/office/spreadsheetml/2009/9/main" objectType="CheckBox" fmlaLink="AU480" lockText="1"/>
</file>

<file path=xl/ctrlProps/ctrlProp48.xml><?xml version="1.0" encoding="utf-8"?>
<formControlPr xmlns="http://schemas.microsoft.com/office/spreadsheetml/2009/9/main" objectType="CheckBox" fmlaLink="AU487" lockText="1"/>
</file>

<file path=xl/ctrlProps/ctrlProp49.xml><?xml version="1.0" encoding="utf-8"?>
<formControlPr xmlns="http://schemas.microsoft.com/office/spreadsheetml/2009/9/main" objectType="CheckBox" fmlaLink="AU488" lockText="1"/>
</file>

<file path=xl/ctrlProps/ctrlProp5.xml><?xml version="1.0" encoding="utf-8"?>
<formControlPr xmlns="http://schemas.microsoft.com/office/spreadsheetml/2009/9/main" objectType="CheckBox" checked="Checked" fmlaLink="AU506" lockText="1"/>
</file>

<file path=xl/ctrlProps/ctrlProp50.xml><?xml version="1.0" encoding="utf-8"?>
<formControlPr xmlns="http://schemas.microsoft.com/office/spreadsheetml/2009/9/main" objectType="CheckBox" fmlaLink="AU489" lockText="1"/>
</file>

<file path=xl/ctrlProps/ctrlProp51.xml><?xml version="1.0" encoding="utf-8"?>
<formControlPr xmlns="http://schemas.microsoft.com/office/spreadsheetml/2009/9/main" objectType="CheckBox" fmlaLink="J430" lockText="1"/>
</file>

<file path=xl/ctrlProps/ctrlProp52.xml><?xml version="1.0" encoding="utf-8"?>
<formControlPr xmlns="http://schemas.microsoft.com/office/spreadsheetml/2009/9/main" objectType="CheckBox" fmlaLink="J431" lockText="1"/>
</file>

<file path=xl/ctrlProps/ctrlProp53.xml><?xml version="1.0" encoding="utf-8"?>
<formControlPr xmlns="http://schemas.microsoft.com/office/spreadsheetml/2009/9/main" objectType="CheckBox" fmlaLink="J432" lockText="1"/>
</file>

<file path=xl/ctrlProps/ctrlProp54.xml><?xml version="1.0" encoding="utf-8"?>
<formControlPr xmlns="http://schemas.microsoft.com/office/spreadsheetml/2009/9/main" objectType="CheckBox" fmlaLink="V430" lockText="1"/>
</file>

<file path=xl/ctrlProps/ctrlProp55.xml><?xml version="1.0" encoding="utf-8"?>
<formControlPr xmlns="http://schemas.microsoft.com/office/spreadsheetml/2009/9/main" objectType="CheckBox" fmlaLink="V431" lockText="1"/>
</file>

<file path=xl/ctrlProps/ctrlProp56.xml><?xml version="1.0" encoding="utf-8"?>
<formControlPr xmlns="http://schemas.microsoft.com/office/spreadsheetml/2009/9/main" objectType="CheckBox" fmlaLink="V432" lockText="1"/>
</file>

<file path=xl/ctrlProps/ctrlProp57.xml><?xml version="1.0" encoding="utf-8"?>
<formControlPr xmlns="http://schemas.microsoft.com/office/spreadsheetml/2009/9/main" objectType="CheckBox" fmlaLink="AI430" lockText="1"/>
</file>

<file path=xl/ctrlProps/ctrlProp58.xml><?xml version="1.0" encoding="utf-8"?>
<formControlPr xmlns="http://schemas.microsoft.com/office/spreadsheetml/2009/9/main" objectType="CheckBox" fmlaLink="AI431" lockText="1"/>
</file>

<file path=xl/ctrlProps/ctrlProp59.xml><?xml version="1.0" encoding="utf-8"?>
<formControlPr xmlns="http://schemas.microsoft.com/office/spreadsheetml/2009/9/main" objectType="CheckBox" fmlaLink="AI432" lockText="1"/>
</file>

<file path=xl/ctrlProps/ctrlProp6.xml><?xml version="1.0" encoding="utf-8"?>
<formControlPr xmlns="http://schemas.microsoft.com/office/spreadsheetml/2009/9/main" objectType="CheckBox" fmlaLink="AU514" lockText="1"/>
</file>

<file path=xl/ctrlProps/ctrlProp60.xml><?xml version="1.0" encoding="utf-8"?>
<formControlPr xmlns="http://schemas.microsoft.com/office/spreadsheetml/2009/9/main" objectType="CheckBox" fmlaLink="J434" lockText="1"/>
</file>

<file path=xl/ctrlProps/ctrlProp61.xml><?xml version="1.0" encoding="utf-8"?>
<formControlPr xmlns="http://schemas.microsoft.com/office/spreadsheetml/2009/9/main" objectType="CheckBox" fmlaLink="J435" lockText="1"/>
</file>

<file path=xl/ctrlProps/ctrlProp62.xml><?xml version="1.0" encoding="utf-8"?>
<formControlPr xmlns="http://schemas.microsoft.com/office/spreadsheetml/2009/9/main" objectType="CheckBox" fmlaLink="J436" lockText="1"/>
</file>

<file path=xl/ctrlProps/ctrlProp63.xml><?xml version="1.0" encoding="utf-8"?>
<formControlPr xmlns="http://schemas.microsoft.com/office/spreadsheetml/2009/9/main" objectType="CheckBox" fmlaLink="V434" lockText="1"/>
</file>

<file path=xl/ctrlProps/ctrlProp64.xml><?xml version="1.0" encoding="utf-8"?>
<formControlPr xmlns="http://schemas.microsoft.com/office/spreadsheetml/2009/9/main" objectType="CheckBox" fmlaLink="V435" lockText="1"/>
</file>

<file path=xl/ctrlProps/ctrlProp65.xml><?xml version="1.0" encoding="utf-8"?>
<formControlPr xmlns="http://schemas.microsoft.com/office/spreadsheetml/2009/9/main" objectType="CheckBox" fmlaLink="V436" lockText="1"/>
</file>

<file path=xl/ctrlProps/ctrlProp66.xml><?xml version="1.0" encoding="utf-8"?>
<formControlPr xmlns="http://schemas.microsoft.com/office/spreadsheetml/2009/9/main" objectType="CheckBox" fmlaLink="AI434" lockText="1"/>
</file>

<file path=xl/ctrlProps/ctrlProp67.xml><?xml version="1.0" encoding="utf-8"?>
<formControlPr xmlns="http://schemas.microsoft.com/office/spreadsheetml/2009/9/main" objectType="CheckBox" fmlaLink="AI435" lockText="1"/>
</file>

<file path=xl/ctrlProps/ctrlProp68.xml><?xml version="1.0" encoding="utf-8"?>
<formControlPr xmlns="http://schemas.microsoft.com/office/spreadsheetml/2009/9/main" objectType="CheckBox" fmlaLink="AI436" lockText="1"/>
</file>

<file path=xl/ctrlProps/ctrlProp69.xml><?xml version="1.0" encoding="utf-8"?>
<formControlPr xmlns="http://schemas.microsoft.com/office/spreadsheetml/2009/9/main" objectType="CheckBox" fmlaLink="AU432" lockText="1"/>
</file>

<file path=xl/ctrlProps/ctrlProp7.xml><?xml version="1.0" encoding="utf-8"?>
<formControlPr xmlns="http://schemas.microsoft.com/office/spreadsheetml/2009/9/main" objectType="CheckBox" fmlaLink="AU515" lockText="1"/>
</file>

<file path=xl/ctrlProps/ctrlProp70.xml><?xml version="1.0" encoding="utf-8"?>
<formControlPr xmlns="http://schemas.microsoft.com/office/spreadsheetml/2009/9/main" objectType="CheckBox" fmlaLink="AU431" lockText="1"/>
</file>

<file path=xl/ctrlProps/ctrlProp71.xml><?xml version="1.0" encoding="utf-8"?>
<formControlPr xmlns="http://schemas.microsoft.com/office/spreadsheetml/2009/9/main" objectType="CheckBox" fmlaLink="AU430" lockText="1"/>
</file>

<file path=xl/ctrlProps/ctrlProp72.xml><?xml version="1.0" encoding="utf-8"?>
<formControlPr xmlns="http://schemas.microsoft.com/office/spreadsheetml/2009/9/main" objectType="CheckBox" fmlaLink="J439" lockText="1"/>
</file>

<file path=xl/ctrlProps/ctrlProp73.xml><?xml version="1.0" encoding="utf-8"?>
<formControlPr xmlns="http://schemas.microsoft.com/office/spreadsheetml/2009/9/main" objectType="CheckBox" fmlaLink="J440" lockText="1"/>
</file>

<file path=xl/ctrlProps/ctrlProp74.xml><?xml version="1.0" encoding="utf-8"?>
<formControlPr xmlns="http://schemas.microsoft.com/office/spreadsheetml/2009/9/main" objectType="CheckBox" fmlaLink="J441" lockText="1"/>
</file>

<file path=xl/ctrlProps/ctrlProp75.xml><?xml version="1.0" encoding="utf-8"?>
<formControlPr xmlns="http://schemas.microsoft.com/office/spreadsheetml/2009/9/main" objectType="CheckBox" fmlaLink="J444" lockText="1"/>
</file>

<file path=xl/ctrlProps/ctrlProp76.xml><?xml version="1.0" encoding="utf-8"?>
<formControlPr xmlns="http://schemas.microsoft.com/office/spreadsheetml/2009/9/main" objectType="CheckBox" fmlaLink="J445" lockText="1"/>
</file>

<file path=xl/ctrlProps/ctrlProp77.xml><?xml version="1.0" encoding="utf-8"?>
<formControlPr xmlns="http://schemas.microsoft.com/office/spreadsheetml/2009/9/main" objectType="CheckBox" fmlaLink="V439" lockText="1"/>
</file>

<file path=xl/ctrlProps/ctrlProp78.xml><?xml version="1.0" encoding="utf-8"?>
<formControlPr xmlns="http://schemas.microsoft.com/office/spreadsheetml/2009/9/main" objectType="CheckBox" fmlaLink="V440" lockText="1"/>
</file>

<file path=xl/ctrlProps/ctrlProp79.xml><?xml version="1.0" encoding="utf-8"?>
<formControlPr xmlns="http://schemas.microsoft.com/office/spreadsheetml/2009/9/main" objectType="CheckBox" fmlaLink="V441" lockText="1"/>
</file>

<file path=xl/ctrlProps/ctrlProp8.xml><?xml version="1.0" encoding="utf-8"?>
<formControlPr xmlns="http://schemas.microsoft.com/office/spreadsheetml/2009/9/main" objectType="CheckBox" checked="Checked" fmlaLink="AU516" lockText="1"/>
</file>

<file path=xl/ctrlProps/ctrlProp80.xml><?xml version="1.0" encoding="utf-8"?>
<formControlPr xmlns="http://schemas.microsoft.com/office/spreadsheetml/2009/9/main" objectType="CheckBox" fmlaLink="AI439" lockText="1"/>
</file>

<file path=xl/ctrlProps/ctrlProp81.xml><?xml version="1.0" encoding="utf-8"?>
<formControlPr xmlns="http://schemas.microsoft.com/office/spreadsheetml/2009/9/main" objectType="CheckBox" fmlaLink="AI440" lockText="1"/>
</file>

<file path=xl/ctrlProps/ctrlProp82.xml><?xml version="1.0" encoding="utf-8"?>
<formControlPr xmlns="http://schemas.microsoft.com/office/spreadsheetml/2009/9/main" objectType="CheckBox" fmlaLink="AI441" lockText="1"/>
</file>

<file path=xl/ctrlProps/ctrlProp83.xml><?xml version="1.0" encoding="utf-8"?>
<formControlPr xmlns="http://schemas.microsoft.com/office/spreadsheetml/2009/9/main" objectType="CheckBox" fmlaLink="AI444" lockText="1"/>
</file>

<file path=xl/ctrlProps/ctrlProp84.xml><?xml version="1.0" encoding="utf-8"?>
<formControlPr xmlns="http://schemas.microsoft.com/office/spreadsheetml/2009/9/main" objectType="CheckBox" fmlaLink="AI445" lockText="1"/>
</file>

<file path=xl/ctrlProps/ctrlProp85.xml><?xml version="1.0" encoding="utf-8"?>
<formControlPr xmlns="http://schemas.microsoft.com/office/spreadsheetml/2009/9/main" objectType="CheckBox" fmlaLink="V445" lockText="1"/>
</file>

<file path=xl/ctrlProps/ctrlProp86.xml><?xml version="1.0" encoding="utf-8"?>
<formControlPr xmlns="http://schemas.microsoft.com/office/spreadsheetml/2009/9/main" objectType="CheckBox" fmlaLink="V444" lockText="1"/>
</file>

<file path=xl/ctrlProps/ctrlProp87.xml><?xml version="1.0" encoding="utf-8"?>
<formControlPr xmlns="http://schemas.microsoft.com/office/spreadsheetml/2009/9/main" objectType="CheckBox" fmlaLink="V443" lockText="1"/>
</file>

<file path=xl/ctrlProps/ctrlProp88.xml><?xml version="1.0" encoding="utf-8"?>
<formControlPr xmlns="http://schemas.microsoft.com/office/spreadsheetml/2009/9/main" objectType="CheckBox" fmlaLink="J448" lockText="1"/>
</file>

<file path=xl/ctrlProps/ctrlProp89.xml><?xml version="1.0" encoding="utf-8"?>
<formControlPr xmlns="http://schemas.microsoft.com/office/spreadsheetml/2009/9/main" objectType="CheckBox" fmlaLink="J449" lockText="1"/>
</file>

<file path=xl/ctrlProps/ctrlProp9.xml><?xml version="1.0" encoding="utf-8"?>
<formControlPr xmlns="http://schemas.microsoft.com/office/spreadsheetml/2009/9/main" objectType="CheckBox" checked="Checked" fmlaLink="AU523" lockText="1"/>
</file>

<file path=xl/ctrlProps/ctrlProp90.xml><?xml version="1.0" encoding="utf-8"?>
<formControlPr xmlns="http://schemas.microsoft.com/office/spreadsheetml/2009/9/main" objectType="CheckBox" fmlaLink="J450" lockText="1"/>
</file>

<file path=xl/ctrlProps/ctrlProp91.xml><?xml version="1.0" encoding="utf-8"?>
<formControlPr xmlns="http://schemas.microsoft.com/office/spreadsheetml/2009/9/main" objectType="CheckBox" fmlaLink="J452" lockText="1"/>
</file>

<file path=xl/ctrlProps/ctrlProp92.xml><?xml version="1.0" encoding="utf-8"?>
<formControlPr xmlns="http://schemas.microsoft.com/office/spreadsheetml/2009/9/main" objectType="CheckBox" fmlaLink="J453" lockText="1"/>
</file>

<file path=xl/ctrlProps/ctrlProp93.xml><?xml version="1.0" encoding="utf-8"?>
<formControlPr xmlns="http://schemas.microsoft.com/office/spreadsheetml/2009/9/main" objectType="CheckBox" fmlaLink="J454" lockText="1"/>
</file>

<file path=xl/ctrlProps/ctrlProp94.xml><?xml version="1.0" encoding="utf-8"?>
<formControlPr xmlns="http://schemas.microsoft.com/office/spreadsheetml/2009/9/main" objectType="CheckBox" fmlaLink="V454" lockText="1"/>
</file>

<file path=xl/ctrlProps/ctrlProp95.xml><?xml version="1.0" encoding="utf-8"?>
<formControlPr xmlns="http://schemas.microsoft.com/office/spreadsheetml/2009/9/main" objectType="CheckBox" fmlaLink="V453" lockText="1"/>
</file>

<file path=xl/ctrlProps/ctrlProp96.xml><?xml version="1.0" encoding="utf-8"?>
<formControlPr xmlns="http://schemas.microsoft.com/office/spreadsheetml/2009/9/main" objectType="CheckBox" fmlaLink="V452" lockText="1"/>
</file>

<file path=xl/ctrlProps/ctrlProp97.xml><?xml version="1.0" encoding="utf-8"?>
<formControlPr xmlns="http://schemas.microsoft.com/office/spreadsheetml/2009/9/main" objectType="CheckBox" fmlaLink="V450" lockText="1"/>
</file>

<file path=xl/ctrlProps/ctrlProp98.xml><?xml version="1.0" encoding="utf-8"?>
<formControlPr xmlns="http://schemas.microsoft.com/office/spreadsheetml/2009/9/main" objectType="CheckBox" fmlaLink="V449" lockText="1"/>
</file>

<file path=xl/ctrlProps/ctrlProp99.xml><?xml version="1.0" encoding="utf-8"?>
<formControlPr xmlns="http://schemas.microsoft.com/office/spreadsheetml/2009/9/main" objectType="CheckBox" fmlaLink="V448"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1064078</xdr:colOff>
      <xdr:row>11</xdr:row>
      <xdr:rowOff>141514</xdr:rowOff>
    </xdr:from>
    <xdr:to>
      <xdr:col>15</xdr:col>
      <xdr:colOff>159203</xdr:colOff>
      <xdr:row>28</xdr:row>
      <xdr:rowOff>13607</xdr:rowOff>
    </xdr:to>
    <xdr:graphicFrame macro="">
      <xdr:nvGraphicFramePr>
        <xdr:cNvPr id="2"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733425</xdr:colOff>
      <xdr:row>12</xdr:row>
      <xdr:rowOff>47625</xdr:rowOff>
    </xdr:from>
    <xdr:to>
      <xdr:col>33</xdr:col>
      <xdr:colOff>19050</xdr:colOff>
      <xdr:row>28</xdr:row>
      <xdr:rowOff>142875</xdr:rowOff>
    </xdr:to>
    <xdr:graphicFrame macro="">
      <xdr:nvGraphicFramePr>
        <xdr:cNvPr id="3" name="グラフ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981075</xdr:colOff>
      <xdr:row>39</xdr:row>
      <xdr:rowOff>95250</xdr:rowOff>
    </xdr:from>
    <xdr:to>
      <xdr:col>15</xdr:col>
      <xdr:colOff>266700</xdr:colOff>
      <xdr:row>55</xdr:row>
      <xdr:rowOff>114300</xdr:rowOff>
    </xdr:to>
    <xdr:graphicFrame macro="">
      <xdr:nvGraphicFramePr>
        <xdr:cNvPr id="4" name="グラフ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876300</xdr:colOff>
      <xdr:row>40</xdr:row>
      <xdr:rowOff>0</xdr:rowOff>
    </xdr:from>
    <xdr:to>
      <xdr:col>34</xdr:col>
      <xdr:colOff>76200</xdr:colOff>
      <xdr:row>55</xdr:row>
      <xdr:rowOff>133350</xdr:rowOff>
    </xdr:to>
    <xdr:graphicFrame macro="">
      <xdr:nvGraphicFramePr>
        <xdr:cNvPr id="5" name="グラフ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362433</xdr:colOff>
      <xdr:row>15</xdr:row>
      <xdr:rowOff>155659</xdr:rowOff>
    </xdr:from>
    <xdr:to>
      <xdr:col>2</xdr:col>
      <xdr:colOff>658091</xdr:colOff>
      <xdr:row>25</xdr:row>
      <xdr:rowOff>155863</xdr:rowOff>
    </xdr:to>
    <xdr:sp macro="" textlink="">
      <xdr:nvSpPr>
        <xdr:cNvPr id="6" name="テキスト 3"/>
        <xdr:cNvSpPr txBox="1">
          <a:spLocks noChangeArrowheads="1"/>
        </xdr:cNvSpPr>
      </xdr:nvSpPr>
      <xdr:spPr bwMode="auto">
        <a:xfrm>
          <a:off x="847342" y="3965659"/>
          <a:ext cx="295658" cy="190520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36576" tIns="0" rIns="36576" bIns="0" anchor="ctr" upright="1"/>
        <a:lstStyle/>
        <a:p>
          <a:pPr algn="l" rtl="0">
            <a:defRPr sz="1000"/>
          </a:pPr>
          <a:r>
            <a:rPr lang="ja-JP" altLang="en-US" sz="1600" b="1" i="0" u="none" strike="noStrike" baseline="0">
              <a:solidFill>
                <a:srgbClr val="000000"/>
              </a:solidFill>
              <a:latin typeface="Meiryo UI" panose="020B0604030504040204" pitchFamily="50" charset="-128"/>
              <a:ea typeface="Meiryo UI" panose="020B0604030504040204" pitchFamily="50" charset="-128"/>
            </a:rPr>
            <a:t>ＣＯ２原単位</a:t>
          </a:r>
        </a:p>
      </xdr:txBody>
    </xdr:sp>
    <xdr:clientData/>
  </xdr:twoCellAnchor>
  <xdr:twoCellAnchor>
    <xdr:from>
      <xdr:col>1</xdr:col>
      <xdr:colOff>123825</xdr:colOff>
      <xdr:row>13</xdr:row>
      <xdr:rowOff>161925</xdr:rowOff>
    </xdr:from>
    <xdr:to>
      <xdr:col>2</xdr:col>
      <xdr:colOff>1009650</xdr:colOff>
      <xdr:row>15</xdr:row>
      <xdr:rowOff>19050</xdr:rowOff>
    </xdr:to>
    <xdr:sp macro="" textlink="">
      <xdr:nvSpPr>
        <xdr:cNvPr id="7" name="Text Box 75"/>
        <xdr:cNvSpPr txBox="1">
          <a:spLocks noChangeArrowheads="1"/>
        </xdr:cNvSpPr>
      </xdr:nvSpPr>
      <xdr:spPr bwMode="auto">
        <a:xfrm>
          <a:off x="361950" y="3571875"/>
          <a:ext cx="1123950" cy="2381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27432" bIns="0" anchor="t" upright="1"/>
        <a:lstStyle/>
        <a:p>
          <a:pPr algn="ctr" rtl="0">
            <a:defRPr sz="1000"/>
          </a:pPr>
          <a:r>
            <a:rPr lang="ja-JP" altLang="en-US" sz="1200" b="0" i="0" u="none" strike="noStrike" baseline="0">
              <a:solidFill>
                <a:srgbClr val="000000"/>
              </a:solidFill>
              <a:latin typeface="Meiryo UI" panose="020B0604030504040204" pitchFamily="50" charset="-128"/>
              <a:ea typeface="Meiryo UI" panose="020B0604030504040204" pitchFamily="50" charset="-128"/>
            </a:rPr>
            <a:t>(t-CO2/億円)</a:t>
          </a:r>
        </a:p>
      </xdr:txBody>
    </xdr:sp>
    <xdr:clientData/>
  </xdr:twoCellAnchor>
  <xdr:twoCellAnchor>
    <xdr:from>
      <xdr:col>2</xdr:col>
      <xdr:colOff>410057</xdr:colOff>
      <xdr:row>43</xdr:row>
      <xdr:rowOff>130631</xdr:rowOff>
    </xdr:from>
    <xdr:to>
      <xdr:col>2</xdr:col>
      <xdr:colOff>726285</xdr:colOff>
      <xdr:row>52</xdr:row>
      <xdr:rowOff>73481</xdr:rowOff>
    </xdr:to>
    <xdr:sp macro="" textlink="">
      <xdr:nvSpPr>
        <xdr:cNvPr id="8" name="テキスト 3"/>
        <xdr:cNvSpPr txBox="1">
          <a:spLocks noChangeArrowheads="1"/>
        </xdr:cNvSpPr>
      </xdr:nvSpPr>
      <xdr:spPr bwMode="auto">
        <a:xfrm>
          <a:off x="886307" y="9684206"/>
          <a:ext cx="316228" cy="1657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36576" tIns="0" rIns="36576" bIns="0" anchor="ctr" upright="1"/>
        <a:lstStyle/>
        <a:p>
          <a:pPr algn="l" rtl="0">
            <a:defRPr sz="1000"/>
          </a:pPr>
          <a:r>
            <a:rPr lang="ja-JP" altLang="en-US" sz="1400" b="0" i="0" u="none" strike="noStrike" baseline="0">
              <a:solidFill>
                <a:srgbClr val="000000"/>
              </a:solidFill>
              <a:latin typeface="Meiryo UI" panose="020B0604030504040204" pitchFamily="50" charset="-128"/>
              <a:ea typeface="Meiryo UI" panose="020B0604030504040204" pitchFamily="50" charset="-128"/>
            </a:rPr>
            <a:t>ＣＯ２原単位</a:t>
          </a:r>
        </a:p>
      </xdr:txBody>
    </xdr:sp>
    <xdr:clientData/>
  </xdr:twoCellAnchor>
  <xdr:twoCellAnchor>
    <xdr:from>
      <xdr:col>1</xdr:col>
      <xdr:colOff>76200</xdr:colOff>
      <xdr:row>40</xdr:row>
      <xdr:rowOff>95250</xdr:rowOff>
    </xdr:from>
    <xdr:to>
      <xdr:col>2</xdr:col>
      <xdr:colOff>962025</xdr:colOff>
      <xdr:row>41</xdr:row>
      <xdr:rowOff>142875</xdr:rowOff>
    </xdr:to>
    <xdr:sp macro="" textlink="">
      <xdr:nvSpPr>
        <xdr:cNvPr id="9" name="Text Box 80"/>
        <xdr:cNvSpPr txBox="1">
          <a:spLocks noChangeArrowheads="1"/>
        </xdr:cNvSpPr>
      </xdr:nvSpPr>
      <xdr:spPr bwMode="auto">
        <a:xfrm>
          <a:off x="314325" y="9077325"/>
          <a:ext cx="1123950" cy="2381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27432" bIns="0" anchor="t" upright="1"/>
        <a:lstStyle/>
        <a:p>
          <a:pPr algn="ctr" rtl="0">
            <a:defRPr sz="1000"/>
          </a:pPr>
          <a:r>
            <a:rPr lang="ja-JP" altLang="en-US" sz="1200" b="0" i="0" u="none" strike="noStrike" baseline="0">
              <a:solidFill>
                <a:srgbClr val="000000"/>
              </a:solidFill>
              <a:latin typeface="Meiryo UI" panose="020B0604030504040204" pitchFamily="50" charset="-128"/>
              <a:ea typeface="Meiryo UI" panose="020B0604030504040204" pitchFamily="50" charset="-128"/>
            </a:rPr>
            <a:t>(t-CO2/億円)</a:t>
          </a:r>
        </a:p>
      </xdr:txBody>
    </xdr:sp>
    <xdr:clientData/>
  </xdr:twoCellAnchor>
  <xdr:twoCellAnchor>
    <xdr:from>
      <xdr:col>20</xdr:col>
      <xdr:colOff>395056</xdr:colOff>
      <xdr:row>15</xdr:row>
      <xdr:rowOff>146093</xdr:rowOff>
    </xdr:from>
    <xdr:to>
      <xdr:col>20</xdr:col>
      <xdr:colOff>744681</xdr:colOff>
      <xdr:row>26</xdr:row>
      <xdr:rowOff>0</xdr:rowOff>
    </xdr:to>
    <xdr:sp macro="" textlink="">
      <xdr:nvSpPr>
        <xdr:cNvPr id="10" name="テキスト 3"/>
        <xdr:cNvSpPr txBox="1">
          <a:spLocks noChangeArrowheads="1"/>
        </xdr:cNvSpPr>
      </xdr:nvSpPr>
      <xdr:spPr bwMode="auto">
        <a:xfrm>
          <a:off x="13037329" y="3956093"/>
          <a:ext cx="349625" cy="1949407"/>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defRPr sz="1000"/>
          </a:pPr>
          <a:r>
            <a:rPr lang="ja-JP" altLang="en-US" sz="1600" b="1" i="0" u="none" strike="noStrike" baseline="0">
              <a:solidFill>
                <a:srgbClr val="000000"/>
              </a:solidFill>
              <a:latin typeface="Meiryo UI" panose="020B0604030504040204" pitchFamily="50" charset="-128"/>
              <a:ea typeface="Meiryo UI" panose="020B0604030504040204" pitchFamily="50" charset="-128"/>
            </a:rPr>
            <a:t>ＣＯ２排出量</a:t>
          </a:r>
        </a:p>
      </xdr:txBody>
    </xdr:sp>
    <xdr:clientData/>
  </xdr:twoCellAnchor>
  <xdr:twoCellAnchor>
    <xdr:from>
      <xdr:col>19</xdr:col>
      <xdr:colOff>110217</xdr:colOff>
      <xdr:row>13</xdr:row>
      <xdr:rowOff>171450</xdr:rowOff>
    </xdr:from>
    <xdr:to>
      <xdr:col>20</xdr:col>
      <xdr:colOff>910317</xdr:colOff>
      <xdr:row>15</xdr:row>
      <xdr:rowOff>104775</xdr:rowOff>
    </xdr:to>
    <xdr:sp macro="" textlink="">
      <xdr:nvSpPr>
        <xdr:cNvPr id="11" name="Text Box 88"/>
        <xdr:cNvSpPr txBox="1">
          <a:spLocks noChangeArrowheads="1"/>
        </xdr:cNvSpPr>
      </xdr:nvSpPr>
      <xdr:spPr bwMode="auto">
        <a:xfrm>
          <a:off x="12206967" y="3581400"/>
          <a:ext cx="1019175" cy="3143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27432" bIns="18288" anchor="ctr" upright="1"/>
        <a:lstStyle/>
        <a:p>
          <a:pPr algn="ctr" rtl="0">
            <a:defRPr sz="1000"/>
          </a:pPr>
          <a:r>
            <a:rPr lang="ja-JP" altLang="en-US" sz="1200" b="0" i="0" u="none" strike="noStrike" baseline="0">
              <a:solidFill>
                <a:srgbClr val="000000"/>
              </a:solidFill>
              <a:latin typeface="Meiryo UI" panose="020B0604030504040204" pitchFamily="50" charset="-128"/>
              <a:ea typeface="Meiryo UI" panose="020B0604030504040204" pitchFamily="50" charset="-128"/>
            </a:rPr>
            <a:t>(千t-CO2)</a:t>
          </a:r>
        </a:p>
      </xdr:txBody>
    </xdr:sp>
    <xdr:clientData/>
  </xdr:twoCellAnchor>
  <xdr:twoCellAnchor>
    <xdr:from>
      <xdr:col>20</xdr:col>
      <xdr:colOff>475339</xdr:colOff>
      <xdr:row>43</xdr:row>
      <xdr:rowOff>69274</xdr:rowOff>
    </xdr:from>
    <xdr:to>
      <xdr:col>20</xdr:col>
      <xdr:colOff>779318</xdr:colOff>
      <xdr:row>51</xdr:row>
      <xdr:rowOff>175534</xdr:rowOff>
    </xdr:to>
    <xdr:sp macro="" textlink="">
      <xdr:nvSpPr>
        <xdr:cNvPr id="12" name="テキスト 3"/>
        <xdr:cNvSpPr txBox="1">
          <a:spLocks noChangeArrowheads="1"/>
        </xdr:cNvSpPr>
      </xdr:nvSpPr>
      <xdr:spPr bwMode="auto">
        <a:xfrm>
          <a:off x="13117612" y="9680865"/>
          <a:ext cx="303979" cy="16302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defRPr sz="1000"/>
          </a:pPr>
          <a:r>
            <a:rPr lang="ja-JP" altLang="en-US" sz="1400" b="0" i="0" u="none" strike="noStrike" baseline="0">
              <a:solidFill>
                <a:srgbClr val="000000"/>
              </a:solidFill>
              <a:latin typeface="Meiryo UI" panose="020B0604030504040204" pitchFamily="50" charset="-128"/>
              <a:ea typeface="Meiryo UI" panose="020B0604030504040204" pitchFamily="50" charset="-128"/>
            </a:rPr>
            <a:t>ＣＯ２排出量</a:t>
          </a:r>
        </a:p>
      </xdr:txBody>
    </xdr:sp>
    <xdr:clientData/>
  </xdr:twoCellAnchor>
  <xdr:twoCellAnchor>
    <xdr:from>
      <xdr:col>19</xdr:col>
      <xdr:colOff>285748</xdr:colOff>
      <xdr:row>40</xdr:row>
      <xdr:rowOff>66675</xdr:rowOff>
    </xdr:from>
    <xdr:to>
      <xdr:col>20</xdr:col>
      <xdr:colOff>1085848</xdr:colOff>
      <xdr:row>42</xdr:row>
      <xdr:rowOff>0</xdr:rowOff>
    </xdr:to>
    <xdr:sp macro="" textlink="">
      <xdr:nvSpPr>
        <xdr:cNvPr id="13" name="Text Box 93"/>
        <xdr:cNvSpPr txBox="1">
          <a:spLocks noChangeArrowheads="1"/>
        </xdr:cNvSpPr>
      </xdr:nvSpPr>
      <xdr:spPr bwMode="auto">
        <a:xfrm>
          <a:off x="12315823" y="9048750"/>
          <a:ext cx="1085850" cy="3143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27432" bIns="18288" anchor="ctr" upright="1"/>
        <a:lstStyle/>
        <a:p>
          <a:pPr algn="ctr" rtl="0">
            <a:defRPr sz="1000"/>
          </a:pPr>
          <a:r>
            <a:rPr lang="ja-JP" altLang="en-US" sz="1200" b="0" i="0" u="none" strike="noStrike" baseline="0">
              <a:solidFill>
                <a:srgbClr val="000000"/>
              </a:solidFill>
              <a:latin typeface="Meiryo UI" panose="020B0604030504040204" pitchFamily="50" charset="-128"/>
              <a:ea typeface="Meiryo UI" panose="020B0604030504040204" pitchFamily="50" charset="-128"/>
            </a:rPr>
            <a:t>(千t-CO2)</a:t>
          </a:r>
        </a:p>
      </xdr:txBody>
    </xdr:sp>
    <xdr:clientData/>
  </xdr:twoCellAnchor>
  <xdr:twoCellAnchor>
    <xdr:from>
      <xdr:col>38</xdr:col>
      <xdr:colOff>136071</xdr:colOff>
      <xdr:row>4</xdr:row>
      <xdr:rowOff>0</xdr:rowOff>
    </xdr:from>
    <xdr:to>
      <xdr:col>51</xdr:col>
      <xdr:colOff>95249</xdr:colOff>
      <xdr:row>31</xdr:row>
      <xdr:rowOff>81642</xdr:rowOff>
    </xdr:to>
    <xdr:graphicFrame macro="">
      <xdr:nvGraphicFramePr>
        <xdr:cNvPr id="14" name="グラフ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0.6666</cdr:x>
      <cdr:y>0.47505</cdr:y>
    </cdr:from>
    <cdr:to>
      <cdr:x>0.68118</cdr:x>
      <cdr:y>0.56225</cdr:y>
    </cdr:to>
    <cdr:sp macro="" textlink="">
      <cdr:nvSpPr>
        <cdr:cNvPr id="496641" name="Text Box 1"/>
        <cdr:cNvSpPr txBox="1">
          <a:spLocks xmlns:a="http://schemas.openxmlformats.org/drawingml/2006/main" noChangeArrowheads="1"/>
        </cdr:cNvSpPr>
      </cdr:nvSpPr>
      <cdr:spPr bwMode="auto">
        <a:xfrm xmlns:a="http://schemas.openxmlformats.org/drawingml/2006/main">
          <a:off x="5622330" y="1455659"/>
          <a:ext cx="122932" cy="26660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a:lstStyle xmlns:a="http://schemas.openxmlformats.org/drawingml/2006/main"/>
        <a:p xmlns:a="http://schemas.openxmlformats.org/drawingml/2006/main">
          <a:endParaRPr lang="ja-JP" altLang="en-US"/>
        </a:p>
      </cdr:txBody>
    </cdr:sp>
  </cdr:relSizeAnchor>
</c:userShapes>
</file>

<file path=xl/drawings/drawing3.xml><?xml version="1.0" encoding="utf-8"?>
<xdr:wsDr xmlns:xdr="http://schemas.openxmlformats.org/drawingml/2006/spreadsheetDrawing" xmlns:a="http://schemas.openxmlformats.org/drawingml/2006/main">
  <xdr:oneCellAnchor>
    <xdr:from>
      <xdr:col>38</xdr:col>
      <xdr:colOff>130341</xdr:colOff>
      <xdr:row>495</xdr:row>
      <xdr:rowOff>28575</xdr:rowOff>
    </xdr:from>
    <xdr:ext cx="2408782" cy="230099"/>
    <xdr:sp macro="" textlink="">
      <xdr:nvSpPr>
        <xdr:cNvPr id="2" name="テキスト ボックス 1">
          <a:extLst>
            <a:ext uri="{FF2B5EF4-FFF2-40B4-BE49-F238E27FC236}">
              <a16:creationId xmlns:a16="http://schemas.microsoft.com/office/drawing/2014/main" id="{00000000-0008-0000-0300-0000BD020000}"/>
            </a:ext>
          </a:extLst>
        </xdr:cNvPr>
        <xdr:cNvSpPr txBox="1"/>
      </xdr:nvSpPr>
      <xdr:spPr>
        <a:xfrm>
          <a:off x="6035841" y="102727125"/>
          <a:ext cx="2408782" cy="230099"/>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情報提供していない</a:t>
          </a:r>
        </a:p>
      </xdr:txBody>
    </xdr:sp>
    <xdr:clientData/>
  </xdr:oneCellAnchor>
  <xdr:oneCellAnchor>
    <xdr:from>
      <xdr:col>38</xdr:col>
      <xdr:colOff>130341</xdr:colOff>
      <xdr:row>494</xdr:row>
      <xdr:rowOff>20956</xdr:rowOff>
    </xdr:from>
    <xdr:ext cx="2408782" cy="220573"/>
    <xdr:sp macro="" textlink="">
      <xdr:nvSpPr>
        <xdr:cNvPr id="3" name="テキスト ボックス 2">
          <a:extLst>
            <a:ext uri="{FF2B5EF4-FFF2-40B4-BE49-F238E27FC236}">
              <a16:creationId xmlns:a16="http://schemas.microsoft.com/office/drawing/2014/main" id="{00000000-0008-0000-0300-0000BC020000}"/>
            </a:ext>
          </a:extLst>
        </xdr:cNvPr>
        <xdr:cNvSpPr txBox="1"/>
      </xdr:nvSpPr>
      <xdr:spPr>
        <a:xfrm>
          <a:off x="6035841" y="102471856"/>
          <a:ext cx="2408782" cy="22057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一部の賃貸事業者に情報提供している</a:t>
          </a:r>
        </a:p>
      </xdr:txBody>
    </xdr:sp>
    <xdr:clientData/>
  </xdr:oneCellAnchor>
  <xdr:oneCellAnchor>
    <xdr:from>
      <xdr:col>38</xdr:col>
      <xdr:colOff>130341</xdr:colOff>
      <xdr:row>493</xdr:row>
      <xdr:rowOff>28575</xdr:rowOff>
    </xdr:from>
    <xdr:ext cx="1729635" cy="218484"/>
    <xdr:sp macro="" textlink="">
      <xdr:nvSpPr>
        <xdr:cNvPr id="4" name="テキスト ボックス 3">
          <a:extLst>
            <a:ext uri="{FF2B5EF4-FFF2-40B4-BE49-F238E27FC236}">
              <a16:creationId xmlns:a16="http://schemas.microsoft.com/office/drawing/2014/main" id="{00000000-0008-0000-0300-0000BB020000}"/>
            </a:ext>
          </a:extLst>
        </xdr:cNvPr>
        <xdr:cNvSpPr txBox="1"/>
      </xdr:nvSpPr>
      <xdr:spPr>
        <a:xfrm>
          <a:off x="6035841" y="102231825"/>
          <a:ext cx="1729635" cy="218484"/>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情報提供している</a:t>
          </a:r>
        </a:p>
      </xdr:txBody>
    </xdr:sp>
    <xdr:clientData/>
  </xdr:oneCellAnchor>
  <xdr:oneCellAnchor>
    <xdr:from>
      <xdr:col>46</xdr:col>
      <xdr:colOff>127635</xdr:colOff>
      <xdr:row>464</xdr:row>
      <xdr:rowOff>19050</xdr:rowOff>
    </xdr:from>
    <xdr:ext cx="1701123" cy="220573"/>
    <xdr:sp macro="" textlink="">
      <xdr:nvSpPr>
        <xdr:cNvPr id="5" name="テキスト ボックス 4">
          <a:extLst>
            <a:ext uri="{FF2B5EF4-FFF2-40B4-BE49-F238E27FC236}">
              <a16:creationId xmlns:a16="http://schemas.microsoft.com/office/drawing/2014/main" id="{00000000-0008-0000-0300-000043020000}"/>
            </a:ext>
          </a:extLst>
        </xdr:cNvPr>
        <xdr:cNvSpPr txBox="1"/>
      </xdr:nvSpPr>
      <xdr:spPr>
        <a:xfrm>
          <a:off x="7252335" y="94230825"/>
          <a:ext cx="1701123" cy="22057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en-US" altLang="ja-JP"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BEMS</a:t>
          </a: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を採用した</a:t>
          </a:r>
        </a:p>
      </xdr:txBody>
    </xdr:sp>
    <xdr:clientData/>
  </xdr:oneCellAnchor>
  <xdr:oneCellAnchor>
    <xdr:from>
      <xdr:col>46</xdr:col>
      <xdr:colOff>127635</xdr:colOff>
      <xdr:row>464</xdr:row>
      <xdr:rowOff>240030</xdr:rowOff>
    </xdr:from>
    <xdr:ext cx="1701123" cy="228451"/>
    <xdr:sp macro="" textlink="">
      <xdr:nvSpPr>
        <xdr:cNvPr id="6" name="テキスト ボックス 5">
          <a:extLst>
            <a:ext uri="{FF2B5EF4-FFF2-40B4-BE49-F238E27FC236}">
              <a16:creationId xmlns:a16="http://schemas.microsoft.com/office/drawing/2014/main" id="{00000000-0008-0000-0300-000044020000}"/>
            </a:ext>
          </a:extLst>
        </xdr:cNvPr>
        <xdr:cNvSpPr txBox="1"/>
      </xdr:nvSpPr>
      <xdr:spPr>
        <a:xfrm>
          <a:off x="7252335" y="94451805"/>
          <a:ext cx="1701123" cy="22845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en-US" altLang="ja-JP"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BEMS</a:t>
          </a: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を採用していない</a:t>
          </a:r>
        </a:p>
      </xdr:txBody>
    </xdr:sp>
    <xdr:clientData/>
  </xdr:oneCellAnchor>
  <xdr:twoCellAnchor>
    <xdr:from>
      <xdr:col>8</xdr:col>
      <xdr:colOff>142875</xdr:colOff>
      <xdr:row>427</xdr:row>
      <xdr:rowOff>0</xdr:rowOff>
    </xdr:from>
    <xdr:to>
      <xdr:col>57</xdr:col>
      <xdr:colOff>142875</xdr:colOff>
      <xdr:row>436</xdr:row>
      <xdr:rowOff>0</xdr:rowOff>
    </xdr:to>
    <xdr:sp macro="" textlink="">
      <xdr:nvSpPr>
        <xdr:cNvPr id="7" name="Line 2967" hidden="1">
          <a:extLst>
            <a:ext uri="{FF2B5EF4-FFF2-40B4-BE49-F238E27FC236}">
              <a16:creationId xmlns:a16="http://schemas.microsoft.com/office/drawing/2014/main" id="{00000000-0008-0000-0300-000099560400}"/>
            </a:ext>
          </a:extLst>
        </xdr:cNvPr>
        <xdr:cNvSpPr>
          <a:spLocks noChangeShapeType="1"/>
        </xdr:cNvSpPr>
      </xdr:nvSpPr>
      <xdr:spPr bwMode="auto">
        <a:xfrm flipH="1">
          <a:off x="1400175" y="84039075"/>
          <a:ext cx="7639050" cy="24574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432</xdr:row>
      <xdr:rowOff>9525</xdr:rowOff>
    </xdr:from>
    <xdr:to>
      <xdr:col>21</xdr:col>
      <xdr:colOff>0</xdr:colOff>
      <xdr:row>436</xdr:row>
      <xdr:rowOff>0</xdr:rowOff>
    </xdr:to>
    <xdr:sp macro="" textlink="">
      <xdr:nvSpPr>
        <xdr:cNvPr id="8" name="Line 2972" hidden="1">
          <a:extLst>
            <a:ext uri="{FF2B5EF4-FFF2-40B4-BE49-F238E27FC236}">
              <a16:creationId xmlns:a16="http://schemas.microsoft.com/office/drawing/2014/main" id="{00000000-0008-0000-0300-00009A560400}"/>
            </a:ext>
          </a:extLst>
        </xdr:cNvPr>
        <xdr:cNvSpPr>
          <a:spLocks noChangeShapeType="1"/>
        </xdr:cNvSpPr>
      </xdr:nvSpPr>
      <xdr:spPr bwMode="auto">
        <a:xfrm flipH="1">
          <a:off x="1409700" y="85448775"/>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432</xdr:row>
      <xdr:rowOff>9525</xdr:rowOff>
    </xdr:from>
    <xdr:to>
      <xdr:col>33</xdr:col>
      <xdr:colOff>142875</xdr:colOff>
      <xdr:row>436</xdr:row>
      <xdr:rowOff>0</xdr:rowOff>
    </xdr:to>
    <xdr:sp macro="" textlink="">
      <xdr:nvSpPr>
        <xdr:cNvPr id="9" name="Line 2979" hidden="1">
          <a:extLst>
            <a:ext uri="{FF2B5EF4-FFF2-40B4-BE49-F238E27FC236}">
              <a16:creationId xmlns:a16="http://schemas.microsoft.com/office/drawing/2014/main" id="{00000000-0008-0000-0300-00009B560400}"/>
            </a:ext>
          </a:extLst>
        </xdr:cNvPr>
        <xdr:cNvSpPr>
          <a:spLocks noChangeShapeType="1"/>
        </xdr:cNvSpPr>
      </xdr:nvSpPr>
      <xdr:spPr bwMode="auto">
        <a:xfrm flipH="1">
          <a:off x="3238500" y="85448775"/>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142875</xdr:colOff>
      <xdr:row>432</xdr:row>
      <xdr:rowOff>9525</xdr:rowOff>
    </xdr:from>
    <xdr:to>
      <xdr:col>46</xdr:col>
      <xdr:colOff>0</xdr:colOff>
      <xdr:row>436</xdr:row>
      <xdr:rowOff>0</xdr:rowOff>
    </xdr:to>
    <xdr:sp macro="" textlink="">
      <xdr:nvSpPr>
        <xdr:cNvPr id="10" name="Line 2986" hidden="1">
          <a:extLst>
            <a:ext uri="{FF2B5EF4-FFF2-40B4-BE49-F238E27FC236}">
              <a16:creationId xmlns:a16="http://schemas.microsoft.com/office/drawing/2014/main" id="{00000000-0008-0000-0300-00009C560400}"/>
            </a:ext>
          </a:extLst>
        </xdr:cNvPr>
        <xdr:cNvSpPr>
          <a:spLocks noChangeShapeType="1"/>
        </xdr:cNvSpPr>
      </xdr:nvSpPr>
      <xdr:spPr bwMode="auto">
        <a:xfrm flipH="1">
          <a:off x="5286375" y="85448775"/>
          <a:ext cx="183832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19050</xdr:colOff>
      <xdr:row>501</xdr:row>
      <xdr:rowOff>0</xdr:rowOff>
    </xdr:from>
    <xdr:to>
      <xdr:col>57</xdr:col>
      <xdr:colOff>142875</xdr:colOff>
      <xdr:row>510</xdr:row>
      <xdr:rowOff>0</xdr:rowOff>
    </xdr:to>
    <xdr:sp macro="" textlink="">
      <xdr:nvSpPr>
        <xdr:cNvPr id="11" name="Line 3017" hidden="1">
          <a:extLst>
            <a:ext uri="{FF2B5EF4-FFF2-40B4-BE49-F238E27FC236}">
              <a16:creationId xmlns:a16="http://schemas.microsoft.com/office/drawing/2014/main" id="{00000000-0008-0000-0300-00009D560400}"/>
            </a:ext>
          </a:extLst>
        </xdr:cNvPr>
        <xdr:cNvSpPr>
          <a:spLocks noChangeShapeType="1"/>
        </xdr:cNvSpPr>
      </xdr:nvSpPr>
      <xdr:spPr bwMode="auto">
        <a:xfrm flipH="1">
          <a:off x="1428750" y="104013000"/>
          <a:ext cx="7610475" cy="24574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506</xdr:row>
      <xdr:rowOff>9525</xdr:rowOff>
    </xdr:from>
    <xdr:to>
      <xdr:col>21</xdr:col>
      <xdr:colOff>0</xdr:colOff>
      <xdr:row>510</xdr:row>
      <xdr:rowOff>0</xdr:rowOff>
    </xdr:to>
    <xdr:sp macro="" textlink="">
      <xdr:nvSpPr>
        <xdr:cNvPr id="12" name="Line 3018" hidden="1">
          <a:extLst>
            <a:ext uri="{FF2B5EF4-FFF2-40B4-BE49-F238E27FC236}">
              <a16:creationId xmlns:a16="http://schemas.microsoft.com/office/drawing/2014/main" id="{00000000-0008-0000-0300-00009E560400}"/>
            </a:ext>
          </a:extLst>
        </xdr:cNvPr>
        <xdr:cNvSpPr>
          <a:spLocks noChangeShapeType="1"/>
        </xdr:cNvSpPr>
      </xdr:nvSpPr>
      <xdr:spPr bwMode="auto">
        <a:xfrm flipH="1">
          <a:off x="1409700" y="1054227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506</xdr:row>
      <xdr:rowOff>9525</xdr:rowOff>
    </xdr:from>
    <xdr:to>
      <xdr:col>33</xdr:col>
      <xdr:colOff>142875</xdr:colOff>
      <xdr:row>510</xdr:row>
      <xdr:rowOff>0</xdr:rowOff>
    </xdr:to>
    <xdr:sp macro="" textlink="">
      <xdr:nvSpPr>
        <xdr:cNvPr id="13" name="Line 3019" hidden="1">
          <a:extLst>
            <a:ext uri="{FF2B5EF4-FFF2-40B4-BE49-F238E27FC236}">
              <a16:creationId xmlns:a16="http://schemas.microsoft.com/office/drawing/2014/main" id="{00000000-0008-0000-0300-00009F560400}"/>
            </a:ext>
          </a:extLst>
        </xdr:cNvPr>
        <xdr:cNvSpPr>
          <a:spLocks noChangeShapeType="1"/>
        </xdr:cNvSpPr>
      </xdr:nvSpPr>
      <xdr:spPr bwMode="auto">
        <a:xfrm flipH="1">
          <a:off x="3238500" y="105422700"/>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506</xdr:row>
      <xdr:rowOff>9525</xdr:rowOff>
    </xdr:from>
    <xdr:to>
      <xdr:col>46</xdr:col>
      <xdr:colOff>0</xdr:colOff>
      <xdr:row>510</xdr:row>
      <xdr:rowOff>0</xdr:rowOff>
    </xdr:to>
    <xdr:sp macro="" textlink="">
      <xdr:nvSpPr>
        <xdr:cNvPr id="14" name="Line 3020" hidden="1">
          <a:extLst>
            <a:ext uri="{FF2B5EF4-FFF2-40B4-BE49-F238E27FC236}">
              <a16:creationId xmlns:a16="http://schemas.microsoft.com/office/drawing/2014/main" id="{00000000-0008-0000-0300-0000A0560400}"/>
            </a:ext>
          </a:extLst>
        </xdr:cNvPr>
        <xdr:cNvSpPr>
          <a:spLocks noChangeShapeType="1"/>
        </xdr:cNvSpPr>
      </xdr:nvSpPr>
      <xdr:spPr bwMode="auto">
        <a:xfrm flipH="1">
          <a:off x="5295900" y="1054227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133350</xdr:colOff>
      <xdr:row>436</xdr:row>
      <xdr:rowOff>0</xdr:rowOff>
    </xdr:from>
    <xdr:to>
      <xdr:col>57</xdr:col>
      <xdr:colOff>142875</xdr:colOff>
      <xdr:row>445</xdr:row>
      <xdr:rowOff>0</xdr:rowOff>
    </xdr:to>
    <xdr:sp macro="" textlink="">
      <xdr:nvSpPr>
        <xdr:cNvPr id="15" name="Line 2993" hidden="1">
          <a:extLst>
            <a:ext uri="{FF2B5EF4-FFF2-40B4-BE49-F238E27FC236}">
              <a16:creationId xmlns:a16="http://schemas.microsoft.com/office/drawing/2014/main" id="{00000000-0008-0000-0300-0000A1560400}"/>
            </a:ext>
          </a:extLst>
        </xdr:cNvPr>
        <xdr:cNvSpPr>
          <a:spLocks noChangeShapeType="1"/>
        </xdr:cNvSpPr>
      </xdr:nvSpPr>
      <xdr:spPr bwMode="auto">
        <a:xfrm flipH="1">
          <a:off x="1390650" y="86496525"/>
          <a:ext cx="7648575" cy="24574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9525</xdr:colOff>
      <xdr:row>441</xdr:row>
      <xdr:rowOff>9525</xdr:rowOff>
    </xdr:from>
    <xdr:to>
      <xdr:col>21</xdr:col>
      <xdr:colOff>0</xdr:colOff>
      <xdr:row>445</xdr:row>
      <xdr:rowOff>0</xdr:rowOff>
    </xdr:to>
    <xdr:sp macro="" textlink="">
      <xdr:nvSpPr>
        <xdr:cNvPr id="16" name="Line 2994" hidden="1">
          <a:extLst>
            <a:ext uri="{FF2B5EF4-FFF2-40B4-BE49-F238E27FC236}">
              <a16:creationId xmlns:a16="http://schemas.microsoft.com/office/drawing/2014/main" id="{00000000-0008-0000-0300-0000A2560400}"/>
            </a:ext>
          </a:extLst>
        </xdr:cNvPr>
        <xdr:cNvSpPr>
          <a:spLocks noChangeShapeType="1"/>
        </xdr:cNvSpPr>
      </xdr:nvSpPr>
      <xdr:spPr bwMode="auto">
        <a:xfrm flipH="1">
          <a:off x="1419225" y="87906225"/>
          <a:ext cx="18192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441</xdr:row>
      <xdr:rowOff>9525</xdr:rowOff>
    </xdr:from>
    <xdr:to>
      <xdr:col>33</xdr:col>
      <xdr:colOff>142875</xdr:colOff>
      <xdr:row>445</xdr:row>
      <xdr:rowOff>0</xdr:rowOff>
    </xdr:to>
    <xdr:sp macro="" textlink="">
      <xdr:nvSpPr>
        <xdr:cNvPr id="17" name="Line 2995" hidden="1">
          <a:extLst>
            <a:ext uri="{FF2B5EF4-FFF2-40B4-BE49-F238E27FC236}">
              <a16:creationId xmlns:a16="http://schemas.microsoft.com/office/drawing/2014/main" id="{00000000-0008-0000-0300-0000A3560400}"/>
            </a:ext>
          </a:extLst>
        </xdr:cNvPr>
        <xdr:cNvSpPr>
          <a:spLocks noChangeShapeType="1"/>
        </xdr:cNvSpPr>
      </xdr:nvSpPr>
      <xdr:spPr bwMode="auto">
        <a:xfrm flipH="1">
          <a:off x="3238500" y="87906225"/>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142875</xdr:colOff>
      <xdr:row>441</xdr:row>
      <xdr:rowOff>9525</xdr:rowOff>
    </xdr:from>
    <xdr:to>
      <xdr:col>46</xdr:col>
      <xdr:colOff>0</xdr:colOff>
      <xdr:row>445</xdr:row>
      <xdr:rowOff>0</xdr:rowOff>
    </xdr:to>
    <xdr:sp macro="" textlink="">
      <xdr:nvSpPr>
        <xdr:cNvPr id="18" name="Line 2996" hidden="1">
          <a:extLst>
            <a:ext uri="{FF2B5EF4-FFF2-40B4-BE49-F238E27FC236}">
              <a16:creationId xmlns:a16="http://schemas.microsoft.com/office/drawing/2014/main" id="{00000000-0008-0000-0300-0000A4560400}"/>
            </a:ext>
          </a:extLst>
        </xdr:cNvPr>
        <xdr:cNvSpPr>
          <a:spLocks noChangeShapeType="1"/>
        </xdr:cNvSpPr>
      </xdr:nvSpPr>
      <xdr:spPr bwMode="auto">
        <a:xfrm flipH="1">
          <a:off x="5286375" y="87906225"/>
          <a:ext cx="183832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28575</xdr:colOff>
      <xdr:row>445</xdr:row>
      <xdr:rowOff>0</xdr:rowOff>
    </xdr:from>
    <xdr:to>
      <xdr:col>57</xdr:col>
      <xdr:colOff>142875</xdr:colOff>
      <xdr:row>453</xdr:row>
      <xdr:rowOff>238125</xdr:rowOff>
    </xdr:to>
    <xdr:sp macro="" textlink="">
      <xdr:nvSpPr>
        <xdr:cNvPr id="19" name="Line 2997" hidden="1">
          <a:extLst>
            <a:ext uri="{FF2B5EF4-FFF2-40B4-BE49-F238E27FC236}">
              <a16:creationId xmlns:a16="http://schemas.microsoft.com/office/drawing/2014/main" id="{00000000-0008-0000-0300-0000A5560400}"/>
            </a:ext>
          </a:extLst>
        </xdr:cNvPr>
        <xdr:cNvSpPr>
          <a:spLocks noChangeShapeType="1"/>
        </xdr:cNvSpPr>
      </xdr:nvSpPr>
      <xdr:spPr bwMode="auto">
        <a:xfrm flipH="1">
          <a:off x="1438275" y="88953975"/>
          <a:ext cx="7600950" cy="24479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9525</xdr:colOff>
      <xdr:row>450</xdr:row>
      <xdr:rowOff>9525</xdr:rowOff>
    </xdr:from>
    <xdr:to>
      <xdr:col>46</xdr:col>
      <xdr:colOff>0</xdr:colOff>
      <xdr:row>453</xdr:row>
      <xdr:rowOff>238125</xdr:rowOff>
    </xdr:to>
    <xdr:sp macro="" textlink="">
      <xdr:nvSpPr>
        <xdr:cNvPr id="20" name="Line 3000" hidden="1">
          <a:extLst>
            <a:ext uri="{FF2B5EF4-FFF2-40B4-BE49-F238E27FC236}">
              <a16:creationId xmlns:a16="http://schemas.microsoft.com/office/drawing/2014/main" id="{00000000-0008-0000-0300-0000A6560400}"/>
            </a:ext>
          </a:extLst>
        </xdr:cNvPr>
        <xdr:cNvSpPr>
          <a:spLocks noChangeShapeType="1"/>
        </xdr:cNvSpPr>
      </xdr:nvSpPr>
      <xdr:spPr bwMode="auto">
        <a:xfrm flipH="1">
          <a:off x="5305425" y="90363675"/>
          <a:ext cx="1819275" cy="10382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450</xdr:row>
      <xdr:rowOff>9525</xdr:rowOff>
    </xdr:from>
    <xdr:to>
      <xdr:col>33</xdr:col>
      <xdr:colOff>142875</xdr:colOff>
      <xdr:row>454</xdr:row>
      <xdr:rowOff>0</xdr:rowOff>
    </xdr:to>
    <xdr:sp macro="" textlink="">
      <xdr:nvSpPr>
        <xdr:cNvPr id="21" name="Line 2999" hidden="1">
          <a:extLst>
            <a:ext uri="{FF2B5EF4-FFF2-40B4-BE49-F238E27FC236}">
              <a16:creationId xmlns:a16="http://schemas.microsoft.com/office/drawing/2014/main" id="{00000000-0008-0000-0300-0000A7560400}"/>
            </a:ext>
          </a:extLst>
        </xdr:cNvPr>
        <xdr:cNvSpPr>
          <a:spLocks noChangeShapeType="1"/>
        </xdr:cNvSpPr>
      </xdr:nvSpPr>
      <xdr:spPr bwMode="auto">
        <a:xfrm flipH="1">
          <a:off x="3238500" y="90363675"/>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450</xdr:row>
      <xdr:rowOff>9525</xdr:rowOff>
    </xdr:from>
    <xdr:to>
      <xdr:col>21</xdr:col>
      <xdr:colOff>0</xdr:colOff>
      <xdr:row>454</xdr:row>
      <xdr:rowOff>0</xdr:rowOff>
    </xdr:to>
    <xdr:sp macro="" textlink="">
      <xdr:nvSpPr>
        <xdr:cNvPr id="22" name="Line 2998" hidden="1">
          <a:extLst>
            <a:ext uri="{FF2B5EF4-FFF2-40B4-BE49-F238E27FC236}">
              <a16:creationId xmlns:a16="http://schemas.microsoft.com/office/drawing/2014/main" id="{00000000-0008-0000-0300-0000A8560400}"/>
            </a:ext>
          </a:extLst>
        </xdr:cNvPr>
        <xdr:cNvSpPr>
          <a:spLocks noChangeShapeType="1"/>
        </xdr:cNvSpPr>
      </xdr:nvSpPr>
      <xdr:spPr bwMode="auto">
        <a:xfrm flipH="1">
          <a:off x="1409700" y="90363675"/>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19050</xdr:colOff>
      <xdr:row>454</xdr:row>
      <xdr:rowOff>0</xdr:rowOff>
    </xdr:from>
    <xdr:to>
      <xdr:col>57</xdr:col>
      <xdr:colOff>142875</xdr:colOff>
      <xdr:row>462</xdr:row>
      <xdr:rowOff>238125</xdr:rowOff>
    </xdr:to>
    <xdr:sp macro="" textlink="">
      <xdr:nvSpPr>
        <xdr:cNvPr id="23" name="Line 3001" hidden="1">
          <a:extLst>
            <a:ext uri="{FF2B5EF4-FFF2-40B4-BE49-F238E27FC236}">
              <a16:creationId xmlns:a16="http://schemas.microsoft.com/office/drawing/2014/main" id="{00000000-0008-0000-0300-0000A9560400}"/>
            </a:ext>
          </a:extLst>
        </xdr:cNvPr>
        <xdr:cNvSpPr>
          <a:spLocks noChangeShapeType="1"/>
        </xdr:cNvSpPr>
      </xdr:nvSpPr>
      <xdr:spPr bwMode="auto">
        <a:xfrm flipH="1">
          <a:off x="1428750" y="91411425"/>
          <a:ext cx="7610475" cy="24479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459</xdr:row>
      <xdr:rowOff>0</xdr:rowOff>
    </xdr:from>
    <xdr:to>
      <xdr:col>21</xdr:col>
      <xdr:colOff>9525</xdr:colOff>
      <xdr:row>463</xdr:row>
      <xdr:rowOff>0</xdr:rowOff>
    </xdr:to>
    <xdr:sp macro="" textlink="">
      <xdr:nvSpPr>
        <xdr:cNvPr id="24" name="Line 3002" hidden="1">
          <a:extLst>
            <a:ext uri="{FF2B5EF4-FFF2-40B4-BE49-F238E27FC236}">
              <a16:creationId xmlns:a16="http://schemas.microsoft.com/office/drawing/2014/main" id="{00000000-0008-0000-0300-0000AA560400}"/>
            </a:ext>
          </a:extLst>
        </xdr:cNvPr>
        <xdr:cNvSpPr>
          <a:spLocks noChangeShapeType="1"/>
        </xdr:cNvSpPr>
      </xdr:nvSpPr>
      <xdr:spPr bwMode="auto">
        <a:xfrm flipH="1">
          <a:off x="1409700" y="92811600"/>
          <a:ext cx="1838325" cy="10572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459</xdr:row>
      <xdr:rowOff>9525</xdr:rowOff>
    </xdr:from>
    <xdr:to>
      <xdr:col>33</xdr:col>
      <xdr:colOff>142875</xdr:colOff>
      <xdr:row>463</xdr:row>
      <xdr:rowOff>0</xdr:rowOff>
    </xdr:to>
    <xdr:sp macro="" textlink="">
      <xdr:nvSpPr>
        <xdr:cNvPr id="25" name="Line 3003" hidden="1">
          <a:extLst>
            <a:ext uri="{FF2B5EF4-FFF2-40B4-BE49-F238E27FC236}">
              <a16:creationId xmlns:a16="http://schemas.microsoft.com/office/drawing/2014/main" id="{00000000-0008-0000-0300-0000AB560400}"/>
            </a:ext>
          </a:extLst>
        </xdr:cNvPr>
        <xdr:cNvSpPr>
          <a:spLocks noChangeShapeType="1"/>
        </xdr:cNvSpPr>
      </xdr:nvSpPr>
      <xdr:spPr bwMode="auto">
        <a:xfrm flipH="1">
          <a:off x="3238500" y="92821125"/>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459</xdr:row>
      <xdr:rowOff>9525</xdr:rowOff>
    </xdr:from>
    <xdr:to>
      <xdr:col>46</xdr:col>
      <xdr:colOff>0</xdr:colOff>
      <xdr:row>463</xdr:row>
      <xdr:rowOff>0</xdr:rowOff>
    </xdr:to>
    <xdr:sp macro="" textlink="">
      <xdr:nvSpPr>
        <xdr:cNvPr id="26" name="Line 3004" hidden="1">
          <a:extLst>
            <a:ext uri="{FF2B5EF4-FFF2-40B4-BE49-F238E27FC236}">
              <a16:creationId xmlns:a16="http://schemas.microsoft.com/office/drawing/2014/main" id="{00000000-0008-0000-0300-0000AC560400}"/>
            </a:ext>
          </a:extLst>
        </xdr:cNvPr>
        <xdr:cNvSpPr>
          <a:spLocks noChangeShapeType="1"/>
        </xdr:cNvSpPr>
      </xdr:nvSpPr>
      <xdr:spPr bwMode="auto">
        <a:xfrm flipH="1">
          <a:off x="5295900" y="92821125"/>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466</xdr:row>
      <xdr:rowOff>0</xdr:rowOff>
    </xdr:from>
    <xdr:to>
      <xdr:col>57</xdr:col>
      <xdr:colOff>142875</xdr:colOff>
      <xdr:row>475</xdr:row>
      <xdr:rowOff>0</xdr:rowOff>
    </xdr:to>
    <xdr:sp macro="" textlink="">
      <xdr:nvSpPr>
        <xdr:cNvPr id="27" name="Line 3005" hidden="1">
          <a:extLst>
            <a:ext uri="{FF2B5EF4-FFF2-40B4-BE49-F238E27FC236}">
              <a16:creationId xmlns:a16="http://schemas.microsoft.com/office/drawing/2014/main" id="{00000000-0008-0000-0300-0000AD560400}"/>
            </a:ext>
          </a:extLst>
        </xdr:cNvPr>
        <xdr:cNvSpPr>
          <a:spLocks noChangeShapeType="1"/>
        </xdr:cNvSpPr>
      </xdr:nvSpPr>
      <xdr:spPr bwMode="auto">
        <a:xfrm flipH="1">
          <a:off x="1409700" y="94707075"/>
          <a:ext cx="7629525" cy="25812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9525</xdr:colOff>
      <xdr:row>471</xdr:row>
      <xdr:rowOff>0</xdr:rowOff>
    </xdr:from>
    <xdr:to>
      <xdr:col>21</xdr:col>
      <xdr:colOff>0</xdr:colOff>
      <xdr:row>474</xdr:row>
      <xdr:rowOff>238125</xdr:rowOff>
    </xdr:to>
    <xdr:sp macro="" textlink="">
      <xdr:nvSpPr>
        <xdr:cNvPr id="28" name="Line 3006" hidden="1">
          <a:extLst>
            <a:ext uri="{FF2B5EF4-FFF2-40B4-BE49-F238E27FC236}">
              <a16:creationId xmlns:a16="http://schemas.microsoft.com/office/drawing/2014/main" id="{00000000-0008-0000-0300-0000AE560400}"/>
            </a:ext>
          </a:extLst>
        </xdr:cNvPr>
        <xdr:cNvSpPr>
          <a:spLocks noChangeShapeType="1"/>
        </xdr:cNvSpPr>
      </xdr:nvSpPr>
      <xdr:spPr bwMode="auto">
        <a:xfrm flipH="1">
          <a:off x="1419225" y="96231075"/>
          <a:ext cx="18192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471</xdr:row>
      <xdr:rowOff>9525</xdr:rowOff>
    </xdr:from>
    <xdr:to>
      <xdr:col>33</xdr:col>
      <xdr:colOff>142875</xdr:colOff>
      <xdr:row>475</xdr:row>
      <xdr:rowOff>0</xdr:rowOff>
    </xdr:to>
    <xdr:sp macro="" textlink="">
      <xdr:nvSpPr>
        <xdr:cNvPr id="29" name="Line 3007" hidden="1">
          <a:extLst>
            <a:ext uri="{FF2B5EF4-FFF2-40B4-BE49-F238E27FC236}">
              <a16:creationId xmlns:a16="http://schemas.microsoft.com/office/drawing/2014/main" id="{00000000-0008-0000-0300-0000AF560400}"/>
            </a:ext>
          </a:extLst>
        </xdr:cNvPr>
        <xdr:cNvSpPr>
          <a:spLocks noChangeShapeType="1"/>
        </xdr:cNvSpPr>
      </xdr:nvSpPr>
      <xdr:spPr bwMode="auto">
        <a:xfrm flipH="1">
          <a:off x="3238500" y="96240600"/>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471</xdr:row>
      <xdr:rowOff>0</xdr:rowOff>
    </xdr:from>
    <xdr:to>
      <xdr:col>46</xdr:col>
      <xdr:colOff>0</xdr:colOff>
      <xdr:row>475</xdr:row>
      <xdr:rowOff>0</xdr:rowOff>
    </xdr:to>
    <xdr:sp macro="" textlink="">
      <xdr:nvSpPr>
        <xdr:cNvPr id="30" name="Line 3008" hidden="1">
          <a:extLst>
            <a:ext uri="{FF2B5EF4-FFF2-40B4-BE49-F238E27FC236}">
              <a16:creationId xmlns:a16="http://schemas.microsoft.com/office/drawing/2014/main" id="{00000000-0008-0000-0300-0000B0560400}"/>
            </a:ext>
          </a:extLst>
        </xdr:cNvPr>
        <xdr:cNvSpPr>
          <a:spLocks noChangeShapeType="1"/>
        </xdr:cNvSpPr>
      </xdr:nvSpPr>
      <xdr:spPr bwMode="auto">
        <a:xfrm flipH="1">
          <a:off x="5295900" y="96231075"/>
          <a:ext cx="1828800" cy="10572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480</xdr:row>
      <xdr:rowOff>0</xdr:rowOff>
    </xdr:from>
    <xdr:to>
      <xdr:col>21</xdr:col>
      <xdr:colOff>0</xdr:colOff>
      <xdr:row>484</xdr:row>
      <xdr:rowOff>0</xdr:rowOff>
    </xdr:to>
    <xdr:sp macro="" textlink="">
      <xdr:nvSpPr>
        <xdr:cNvPr id="31" name="Line 3010" hidden="1">
          <a:extLst>
            <a:ext uri="{FF2B5EF4-FFF2-40B4-BE49-F238E27FC236}">
              <a16:creationId xmlns:a16="http://schemas.microsoft.com/office/drawing/2014/main" id="{00000000-0008-0000-0300-0000B1560400}"/>
            </a:ext>
          </a:extLst>
        </xdr:cNvPr>
        <xdr:cNvSpPr>
          <a:spLocks noChangeShapeType="1"/>
        </xdr:cNvSpPr>
      </xdr:nvSpPr>
      <xdr:spPr bwMode="auto">
        <a:xfrm flipH="1">
          <a:off x="1409700" y="98688525"/>
          <a:ext cx="1828800" cy="10572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9525</xdr:colOff>
      <xdr:row>475</xdr:row>
      <xdr:rowOff>0</xdr:rowOff>
    </xdr:from>
    <xdr:to>
      <xdr:col>57</xdr:col>
      <xdr:colOff>142875</xdr:colOff>
      <xdr:row>483</xdr:row>
      <xdr:rowOff>238125</xdr:rowOff>
    </xdr:to>
    <xdr:sp macro="" textlink="">
      <xdr:nvSpPr>
        <xdr:cNvPr id="32" name="Line 3009" hidden="1">
          <a:extLst>
            <a:ext uri="{FF2B5EF4-FFF2-40B4-BE49-F238E27FC236}">
              <a16:creationId xmlns:a16="http://schemas.microsoft.com/office/drawing/2014/main" id="{00000000-0008-0000-0300-0000B2560400}"/>
            </a:ext>
          </a:extLst>
        </xdr:cNvPr>
        <xdr:cNvSpPr>
          <a:spLocks noChangeShapeType="1"/>
        </xdr:cNvSpPr>
      </xdr:nvSpPr>
      <xdr:spPr bwMode="auto">
        <a:xfrm flipH="1">
          <a:off x="1419225" y="97288350"/>
          <a:ext cx="7620000" cy="24479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9525</xdr:colOff>
      <xdr:row>484</xdr:row>
      <xdr:rowOff>0</xdr:rowOff>
    </xdr:from>
    <xdr:to>
      <xdr:col>57</xdr:col>
      <xdr:colOff>142875</xdr:colOff>
      <xdr:row>492</xdr:row>
      <xdr:rowOff>238125</xdr:rowOff>
    </xdr:to>
    <xdr:sp macro="" textlink="">
      <xdr:nvSpPr>
        <xdr:cNvPr id="33" name="Line 3013" hidden="1">
          <a:extLst>
            <a:ext uri="{FF2B5EF4-FFF2-40B4-BE49-F238E27FC236}">
              <a16:creationId xmlns:a16="http://schemas.microsoft.com/office/drawing/2014/main" id="{00000000-0008-0000-0300-0000B3560400}"/>
            </a:ext>
          </a:extLst>
        </xdr:cNvPr>
        <xdr:cNvSpPr>
          <a:spLocks noChangeShapeType="1"/>
        </xdr:cNvSpPr>
      </xdr:nvSpPr>
      <xdr:spPr bwMode="auto">
        <a:xfrm flipH="1">
          <a:off x="1419225" y="99745800"/>
          <a:ext cx="7620000" cy="24479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489</xdr:row>
      <xdr:rowOff>9525</xdr:rowOff>
    </xdr:from>
    <xdr:to>
      <xdr:col>21</xdr:col>
      <xdr:colOff>0</xdr:colOff>
      <xdr:row>493</xdr:row>
      <xdr:rowOff>0</xdr:rowOff>
    </xdr:to>
    <xdr:sp macro="" textlink="">
      <xdr:nvSpPr>
        <xdr:cNvPr id="34" name="Line 3014" hidden="1">
          <a:extLst>
            <a:ext uri="{FF2B5EF4-FFF2-40B4-BE49-F238E27FC236}">
              <a16:creationId xmlns:a16="http://schemas.microsoft.com/office/drawing/2014/main" id="{00000000-0008-0000-0300-0000B4560400}"/>
            </a:ext>
          </a:extLst>
        </xdr:cNvPr>
        <xdr:cNvSpPr>
          <a:spLocks noChangeShapeType="1"/>
        </xdr:cNvSpPr>
      </xdr:nvSpPr>
      <xdr:spPr bwMode="auto">
        <a:xfrm flipH="1">
          <a:off x="1409700" y="1011555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489</xdr:row>
      <xdr:rowOff>9525</xdr:rowOff>
    </xdr:from>
    <xdr:to>
      <xdr:col>33</xdr:col>
      <xdr:colOff>142875</xdr:colOff>
      <xdr:row>493</xdr:row>
      <xdr:rowOff>0</xdr:rowOff>
    </xdr:to>
    <xdr:sp macro="" textlink="">
      <xdr:nvSpPr>
        <xdr:cNvPr id="35" name="Line 3015" hidden="1">
          <a:extLst>
            <a:ext uri="{FF2B5EF4-FFF2-40B4-BE49-F238E27FC236}">
              <a16:creationId xmlns:a16="http://schemas.microsoft.com/office/drawing/2014/main" id="{00000000-0008-0000-0300-0000B5560400}"/>
            </a:ext>
          </a:extLst>
        </xdr:cNvPr>
        <xdr:cNvSpPr>
          <a:spLocks noChangeShapeType="1"/>
        </xdr:cNvSpPr>
      </xdr:nvSpPr>
      <xdr:spPr bwMode="auto">
        <a:xfrm flipH="1">
          <a:off x="3238500" y="101155500"/>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489</xdr:row>
      <xdr:rowOff>9525</xdr:rowOff>
    </xdr:from>
    <xdr:to>
      <xdr:col>46</xdr:col>
      <xdr:colOff>0</xdr:colOff>
      <xdr:row>493</xdr:row>
      <xdr:rowOff>0</xdr:rowOff>
    </xdr:to>
    <xdr:sp macro="" textlink="">
      <xdr:nvSpPr>
        <xdr:cNvPr id="36" name="Line 3016" hidden="1">
          <a:extLst>
            <a:ext uri="{FF2B5EF4-FFF2-40B4-BE49-F238E27FC236}">
              <a16:creationId xmlns:a16="http://schemas.microsoft.com/office/drawing/2014/main" id="{00000000-0008-0000-0300-0000B6560400}"/>
            </a:ext>
          </a:extLst>
        </xdr:cNvPr>
        <xdr:cNvSpPr>
          <a:spLocks noChangeShapeType="1"/>
        </xdr:cNvSpPr>
      </xdr:nvSpPr>
      <xdr:spPr bwMode="auto">
        <a:xfrm flipH="1">
          <a:off x="5295900" y="1011555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511</xdr:row>
      <xdr:rowOff>0</xdr:rowOff>
    </xdr:from>
    <xdr:to>
      <xdr:col>57</xdr:col>
      <xdr:colOff>142875</xdr:colOff>
      <xdr:row>520</xdr:row>
      <xdr:rowOff>0</xdr:rowOff>
    </xdr:to>
    <xdr:sp macro="" textlink="">
      <xdr:nvSpPr>
        <xdr:cNvPr id="37" name="Line 3050" hidden="1">
          <a:extLst>
            <a:ext uri="{FF2B5EF4-FFF2-40B4-BE49-F238E27FC236}">
              <a16:creationId xmlns:a16="http://schemas.microsoft.com/office/drawing/2014/main" id="{00000000-0008-0000-0300-0000B7560400}"/>
            </a:ext>
          </a:extLst>
        </xdr:cNvPr>
        <xdr:cNvSpPr>
          <a:spLocks noChangeShapeType="1"/>
        </xdr:cNvSpPr>
      </xdr:nvSpPr>
      <xdr:spPr bwMode="auto">
        <a:xfrm flipH="1">
          <a:off x="1409700" y="106718100"/>
          <a:ext cx="7629525" cy="24574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516</xdr:row>
      <xdr:rowOff>9525</xdr:rowOff>
    </xdr:from>
    <xdr:to>
      <xdr:col>21</xdr:col>
      <xdr:colOff>0</xdr:colOff>
      <xdr:row>520</xdr:row>
      <xdr:rowOff>0</xdr:rowOff>
    </xdr:to>
    <xdr:sp macro="" textlink="">
      <xdr:nvSpPr>
        <xdr:cNvPr id="38" name="Line 3051" hidden="1">
          <a:extLst>
            <a:ext uri="{FF2B5EF4-FFF2-40B4-BE49-F238E27FC236}">
              <a16:creationId xmlns:a16="http://schemas.microsoft.com/office/drawing/2014/main" id="{00000000-0008-0000-0300-0000B8560400}"/>
            </a:ext>
          </a:extLst>
        </xdr:cNvPr>
        <xdr:cNvSpPr>
          <a:spLocks noChangeShapeType="1"/>
        </xdr:cNvSpPr>
      </xdr:nvSpPr>
      <xdr:spPr bwMode="auto">
        <a:xfrm flipH="1">
          <a:off x="1409700" y="1081278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516</xdr:row>
      <xdr:rowOff>9525</xdr:rowOff>
    </xdr:from>
    <xdr:to>
      <xdr:col>33</xdr:col>
      <xdr:colOff>142875</xdr:colOff>
      <xdr:row>520</xdr:row>
      <xdr:rowOff>0</xdr:rowOff>
    </xdr:to>
    <xdr:sp macro="" textlink="">
      <xdr:nvSpPr>
        <xdr:cNvPr id="39" name="Line 3052" hidden="1">
          <a:extLst>
            <a:ext uri="{FF2B5EF4-FFF2-40B4-BE49-F238E27FC236}">
              <a16:creationId xmlns:a16="http://schemas.microsoft.com/office/drawing/2014/main" id="{00000000-0008-0000-0300-0000B9560400}"/>
            </a:ext>
          </a:extLst>
        </xdr:cNvPr>
        <xdr:cNvSpPr>
          <a:spLocks noChangeShapeType="1"/>
        </xdr:cNvSpPr>
      </xdr:nvSpPr>
      <xdr:spPr bwMode="auto">
        <a:xfrm flipH="1">
          <a:off x="3238500" y="108127800"/>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516</xdr:row>
      <xdr:rowOff>9525</xdr:rowOff>
    </xdr:from>
    <xdr:to>
      <xdr:col>46</xdr:col>
      <xdr:colOff>0</xdr:colOff>
      <xdr:row>520</xdr:row>
      <xdr:rowOff>0</xdr:rowOff>
    </xdr:to>
    <xdr:sp macro="" textlink="">
      <xdr:nvSpPr>
        <xdr:cNvPr id="40" name="Line 3053" hidden="1">
          <a:extLst>
            <a:ext uri="{FF2B5EF4-FFF2-40B4-BE49-F238E27FC236}">
              <a16:creationId xmlns:a16="http://schemas.microsoft.com/office/drawing/2014/main" id="{00000000-0008-0000-0300-0000BA560400}"/>
            </a:ext>
          </a:extLst>
        </xdr:cNvPr>
        <xdr:cNvSpPr>
          <a:spLocks noChangeShapeType="1"/>
        </xdr:cNvSpPr>
      </xdr:nvSpPr>
      <xdr:spPr bwMode="auto">
        <a:xfrm flipH="1">
          <a:off x="5295900" y="1081278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520</xdr:row>
      <xdr:rowOff>0</xdr:rowOff>
    </xdr:from>
    <xdr:to>
      <xdr:col>57</xdr:col>
      <xdr:colOff>142875</xdr:colOff>
      <xdr:row>528</xdr:row>
      <xdr:rowOff>238125</xdr:rowOff>
    </xdr:to>
    <xdr:sp macro="" textlink="">
      <xdr:nvSpPr>
        <xdr:cNvPr id="41" name="Line 3054" hidden="1">
          <a:extLst>
            <a:ext uri="{FF2B5EF4-FFF2-40B4-BE49-F238E27FC236}">
              <a16:creationId xmlns:a16="http://schemas.microsoft.com/office/drawing/2014/main" id="{00000000-0008-0000-0300-0000BB560400}"/>
            </a:ext>
          </a:extLst>
        </xdr:cNvPr>
        <xdr:cNvSpPr>
          <a:spLocks noChangeShapeType="1"/>
        </xdr:cNvSpPr>
      </xdr:nvSpPr>
      <xdr:spPr bwMode="auto">
        <a:xfrm flipH="1">
          <a:off x="1409700" y="109175550"/>
          <a:ext cx="7629525" cy="24479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525</xdr:row>
      <xdr:rowOff>9525</xdr:rowOff>
    </xdr:from>
    <xdr:to>
      <xdr:col>21</xdr:col>
      <xdr:colOff>0</xdr:colOff>
      <xdr:row>529</xdr:row>
      <xdr:rowOff>0</xdr:rowOff>
    </xdr:to>
    <xdr:sp macro="" textlink="">
      <xdr:nvSpPr>
        <xdr:cNvPr id="42" name="Line 3055" hidden="1">
          <a:extLst>
            <a:ext uri="{FF2B5EF4-FFF2-40B4-BE49-F238E27FC236}">
              <a16:creationId xmlns:a16="http://schemas.microsoft.com/office/drawing/2014/main" id="{00000000-0008-0000-0300-0000BC560400}"/>
            </a:ext>
          </a:extLst>
        </xdr:cNvPr>
        <xdr:cNvSpPr>
          <a:spLocks noChangeShapeType="1"/>
        </xdr:cNvSpPr>
      </xdr:nvSpPr>
      <xdr:spPr bwMode="auto">
        <a:xfrm flipH="1">
          <a:off x="1409700" y="11058525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525</xdr:row>
      <xdr:rowOff>9525</xdr:rowOff>
    </xdr:from>
    <xdr:to>
      <xdr:col>33</xdr:col>
      <xdr:colOff>142875</xdr:colOff>
      <xdr:row>529</xdr:row>
      <xdr:rowOff>0</xdr:rowOff>
    </xdr:to>
    <xdr:sp macro="" textlink="">
      <xdr:nvSpPr>
        <xdr:cNvPr id="43" name="Line 3056" hidden="1">
          <a:extLst>
            <a:ext uri="{FF2B5EF4-FFF2-40B4-BE49-F238E27FC236}">
              <a16:creationId xmlns:a16="http://schemas.microsoft.com/office/drawing/2014/main" id="{00000000-0008-0000-0300-0000BD560400}"/>
            </a:ext>
          </a:extLst>
        </xdr:cNvPr>
        <xdr:cNvSpPr>
          <a:spLocks noChangeShapeType="1"/>
        </xdr:cNvSpPr>
      </xdr:nvSpPr>
      <xdr:spPr bwMode="auto">
        <a:xfrm flipH="1">
          <a:off x="3238500" y="110585250"/>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525</xdr:row>
      <xdr:rowOff>9525</xdr:rowOff>
    </xdr:from>
    <xdr:to>
      <xdr:col>46</xdr:col>
      <xdr:colOff>0</xdr:colOff>
      <xdr:row>529</xdr:row>
      <xdr:rowOff>0</xdr:rowOff>
    </xdr:to>
    <xdr:sp macro="" textlink="">
      <xdr:nvSpPr>
        <xdr:cNvPr id="44" name="Line 3057" hidden="1">
          <a:extLst>
            <a:ext uri="{FF2B5EF4-FFF2-40B4-BE49-F238E27FC236}">
              <a16:creationId xmlns:a16="http://schemas.microsoft.com/office/drawing/2014/main" id="{00000000-0008-0000-0300-0000BE560400}"/>
            </a:ext>
          </a:extLst>
        </xdr:cNvPr>
        <xdr:cNvSpPr>
          <a:spLocks noChangeShapeType="1"/>
        </xdr:cNvSpPr>
      </xdr:nvSpPr>
      <xdr:spPr bwMode="auto">
        <a:xfrm flipH="1">
          <a:off x="5295900" y="11058525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534</xdr:row>
      <xdr:rowOff>9525</xdr:rowOff>
    </xdr:from>
    <xdr:to>
      <xdr:col>21</xdr:col>
      <xdr:colOff>0</xdr:colOff>
      <xdr:row>538</xdr:row>
      <xdr:rowOff>0</xdr:rowOff>
    </xdr:to>
    <xdr:sp macro="" textlink="">
      <xdr:nvSpPr>
        <xdr:cNvPr id="45" name="Line 3059" hidden="1">
          <a:extLst>
            <a:ext uri="{FF2B5EF4-FFF2-40B4-BE49-F238E27FC236}">
              <a16:creationId xmlns:a16="http://schemas.microsoft.com/office/drawing/2014/main" id="{00000000-0008-0000-0300-0000BF560400}"/>
            </a:ext>
          </a:extLst>
        </xdr:cNvPr>
        <xdr:cNvSpPr>
          <a:spLocks noChangeShapeType="1"/>
        </xdr:cNvSpPr>
      </xdr:nvSpPr>
      <xdr:spPr bwMode="auto">
        <a:xfrm flipH="1">
          <a:off x="1409700" y="1130427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534</xdr:row>
      <xdr:rowOff>9525</xdr:rowOff>
    </xdr:from>
    <xdr:to>
      <xdr:col>33</xdr:col>
      <xdr:colOff>142875</xdr:colOff>
      <xdr:row>538</xdr:row>
      <xdr:rowOff>0</xdr:rowOff>
    </xdr:to>
    <xdr:sp macro="" textlink="">
      <xdr:nvSpPr>
        <xdr:cNvPr id="46" name="Line 3060" hidden="1">
          <a:extLst>
            <a:ext uri="{FF2B5EF4-FFF2-40B4-BE49-F238E27FC236}">
              <a16:creationId xmlns:a16="http://schemas.microsoft.com/office/drawing/2014/main" id="{00000000-0008-0000-0300-0000C0560400}"/>
            </a:ext>
          </a:extLst>
        </xdr:cNvPr>
        <xdr:cNvSpPr>
          <a:spLocks noChangeShapeType="1"/>
        </xdr:cNvSpPr>
      </xdr:nvSpPr>
      <xdr:spPr bwMode="auto">
        <a:xfrm flipH="1">
          <a:off x="3238500" y="113042700"/>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544</xdr:row>
      <xdr:rowOff>9525</xdr:rowOff>
    </xdr:from>
    <xdr:to>
      <xdr:col>21</xdr:col>
      <xdr:colOff>0</xdr:colOff>
      <xdr:row>548</xdr:row>
      <xdr:rowOff>0</xdr:rowOff>
    </xdr:to>
    <xdr:sp macro="" textlink="">
      <xdr:nvSpPr>
        <xdr:cNvPr id="47" name="Line 3063" hidden="1">
          <a:extLst>
            <a:ext uri="{FF2B5EF4-FFF2-40B4-BE49-F238E27FC236}">
              <a16:creationId xmlns:a16="http://schemas.microsoft.com/office/drawing/2014/main" id="{00000000-0008-0000-0300-0000C1560400}"/>
            </a:ext>
          </a:extLst>
        </xdr:cNvPr>
        <xdr:cNvSpPr>
          <a:spLocks noChangeShapeType="1"/>
        </xdr:cNvSpPr>
      </xdr:nvSpPr>
      <xdr:spPr bwMode="auto">
        <a:xfrm flipH="1">
          <a:off x="1409700" y="1157478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544</xdr:row>
      <xdr:rowOff>9525</xdr:rowOff>
    </xdr:from>
    <xdr:to>
      <xdr:col>33</xdr:col>
      <xdr:colOff>142875</xdr:colOff>
      <xdr:row>548</xdr:row>
      <xdr:rowOff>0</xdr:rowOff>
    </xdr:to>
    <xdr:sp macro="" textlink="">
      <xdr:nvSpPr>
        <xdr:cNvPr id="48" name="Line 3064" hidden="1">
          <a:extLst>
            <a:ext uri="{FF2B5EF4-FFF2-40B4-BE49-F238E27FC236}">
              <a16:creationId xmlns:a16="http://schemas.microsoft.com/office/drawing/2014/main" id="{00000000-0008-0000-0300-0000C2560400}"/>
            </a:ext>
          </a:extLst>
        </xdr:cNvPr>
        <xdr:cNvSpPr>
          <a:spLocks noChangeShapeType="1"/>
        </xdr:cNvSpPr>
      </xdr:nvSpPr>
      <xdr:spPr bwMode="auto">
        <a:xfrm flipH="1">
          <a:off x="3238500" y="115747800"/>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544</xdr:row>
      <xdr:rowOff>9525</xdr:rowOff>
    </xdr:from>
    <xdr:to>
      <xdr:col>46</xdr:col>
      <xdr:colOff>0</xdr:colOff>
      <xdr:row>548</xdr:row>
      <xdr:rowOff>0</xdr:rowOff>
    </xdr:to>
    <xdr:sp macro="" textlink="">
      <xdr:nvSpPr>
        <xdr:cNvPr id="49" name="Line 3065" hidden="1">
          <a:extLst>
            <a:ext uri="{FF2B5EF4-FFF2-40B4-BE49-F238E27FC236}">
              <a16:creationId xmlns:a16="http://schemas.microsoft.com/office/drawing/2014/main" id="{00000000-0008-0000-0300-0000C3560400}"/>
            </a:ext>
          </a:extLst>
        </xdr:cNvPr>
        <xdr:cNvSpPr>
          <a:spLocks noChangeShapeType="1"/>
        </xdr:cNvSpPr>
      </xdr:nvSpPr>
      <xdr:spPr bwMode="auto">
        <a:xfrm flipH="1">
          <a:off x="5295900" y="1157478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142875</xdr:colOff>
      <xdr:row>548</xdr:row>
      <xdr:rowOff>0</xdr:rowOff>
    </xdr:from>
    <xdr:to>
      <xdr:col>57</xdr:col>
      <xdr:colOff>142875</xdr:colOff>
      <xdr:row>557</xdr:row>
      <xdr:rowOff>0</xdr:rowOff>
    </xdr:to>
    <xdr:sp macro="" textlink="">
      <xdr:nvSpPr>
        <xdr:cNvPr id="50" name="Line 3066" hidden="1">
          <a:extLst>
            <a:ext uri="{FF2B5EF4-FFF2-40B4-BE49-F238E27FC236}">
              <a16:creationId xmlns:a16="http://schemas.microsoft.com/office/drawing/2014/main" id="{00000000-0008-0000-0300-0000C4560400}"/>
            </a:ext>
          </a:extLst>
        </xdr:cNvPr>
        <xdr:cNvSpPr>
          <a:spLocks noChangeShapeType="1"/>
        </xdr:cNvSpPr>
      </xdr:nvSpPr>
      <xdr:spPr bwMode="auto">
        <a:xfrm flipH="1">
          <a:off x="1400175" y="116795550"/>
          <a:ext cx="7639050" cy="24574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553</xdr:row>
      <xdr:rowOff>9525</xdr:rowOff>
    </xdr:from>
    <xdr:to>
      <xdr:col>21</xdr:col>
      <xdr:colOff>0</xdr:colOff>
      <xdr:row>557</xdr:row>
      <xdr:rowOff>0</xdr:rowOff>
    </xdr:to>
    <xdr:sp macro="" textlink="">
      <xdr:nvSpPr>
        <xdr:cNvPr id="51" name="Line 3067" hidden="1">
          <a:extLst>
            <a:ext uri="{FF2B5EF4-FFF2-40B4-BE49-F238E27FC236}">
              <a16:creationId xmlns:a16="http://schemas.microsoft.com/office/drawing/2014/main" id="{00000000-0008-0000-0300-0000C5560400}"/>
            </a:ext>
          </a:extLst>
        </xdr:cNvPr>
        <xdr:cNvSpPr>
          <a:spLocks noChangeShapeType="1"/>
        </xdr:cNvSpPr>
      </xdr:nvSpPr>
      <xdr:spPr bwMode="auto">
        <a:xfrm flipH="1">
          <a:off x="1409700" y="11820525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553</xdr:row>
      <xdr:rowOff>9525</xdr:rowOff>
    </xdr:from>
    <xdr:to>
      <xdr:col>33</xdr:col>
      <xdr:colOff>142875</xdr:colOff>
      <xdr:row>557</xdr:row>
      <xdr:rowOff>0</xdr:rowOff>
    </xdr:to>
    <xdr:sp macro="" textlink="">
      <xdr:nvSpPr>
        <xdr:cNvPr id="52" name="Line 3068" hidden="1">
          <a:extLst>
            <a:ext uri="{FF2B5EF4-FFF2-40B4-BE49-F238E27FC236}">
              <a16:creationId xmlns:a16="http://schemas.microsoft.com/office/drawing/2014/main" id="{00000000-0008-0000-0300-0000C6560400}"/>
            </a:ext>
          </a:extLst>
        </xdr:cNvPr>
        <xdr:cNvSpPr>
          <a:spLocks noChangeShapeType="1"/>
        </xdr:cNvSpPr>
      </xdr:nvSpPr>
      <xdr:spPr bwMode="auto">
        <a:xfrm flipH="1">
          <a:off x="3238500" y="118205250"/>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553</xdr:row>
      <xdr:rowOff>9525</xdr:rowOff>
    </xdr:from>
    <xdr:to>
      <xdr:col>46</xdr:col>
      <xdr:colOff>0</xdr:colOff>
      <xdr:row>557</xdr:row>
      <xdr:rowOff>0</xdr:rowOff>
    </xdr:to>
    <xdr:sp macro="" textlink="">
      <xdr:nvSpPr>
        <xdr:cNvPr id="53" name="Line 3069" hidden="1">
          <a:extLst>
            <a:ext uri="{FF2B5EF4-FFF2-40B4-BE49-F238E27FC236}">
              <a16:creationId xmlns:a16="http://schemas.microsoft.com/office/drawing/2014/main" id="{00000000-0008-0000-0300-0000C7560400}"/>
            </a:ext>
          </a:extLst>
        </xdr:cNvPr>
        <xdr:cNvSpPr>
          <a:spLocks noChangeShapeType="1"/>
        </xdr:cNvSpPr>
      </xdr:nvSpPr>
      <xdr:spPr bwMode="auto">
        <a:xfrm flipH="1">
          <a:off x="5295900" y="11820525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9525</xdr:colOff>
      <xdr:row>558</xdr:row>
      <xdr:rowOff>0</xdr:rowOff>
    </xdr:from>
    <xdr:to>
      <xdr:col>57</xdr:col>
      <xdr:colOff>142875</xdr:colOff>
      <xdr:row>566</xdr:row>
      <xdr:rowOff>238125</xdr:rowOff>
    </xdr:to>
    <xdr:sp macro="" textlink="">
      <xdr:nvSpPr>
        <xdr:cNvPr id="54" name="Line 3070" hidden="1">
          <a:extLst>
            <a:ext uri="{FF2B5EF4-FFF2-40B4-BE49-F238E27FC236}">
              <a16:creationId xmlns:a16="http://schemas.microsoft.com/office/drawing/2014/main" id="{00000000-0008-0000-0300-0000C8560400}"/>
            </a:ext>
          </a:extLst>
        </xdr:cNvPr>
        <xdr:cNvSpPr>
          <a:spLocks noChangeShapeType="1"/>
        </xdr:cNvSpPr>
      </xdr:nvSpPr>
      <xdr:spPr bwMode="auto">
        <a:xfrm flipH="1">
          <a:off x="1419225" y="119500650"/>
          <a:ext cx="7620000" cy="25622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563</xdr:row>
      <xdr:rowOff>9525</xdr:rowOff>
    </xdr:from>
    <xdr:to>
      <xdr:col>33</xdr:col>
      <xdr:colOff>142875</xdr:colOff>
      <xdr:row>567</xdr:row>
      <xdr:rowOff>0</xdr:rowOff>
    </xdr:to>
    <xdr:sp macro="" textlink="">
      <xdr:nvSpPr>
        <xdr:cNvPr id="55" name="Line 3072" hidden="1">
          <a:extLst>
            <a:ext uri="{FF2B5EF4-FFF2-40B4-BE49-F238E27FC236}">
              <a16:creationId xmlns:a16="http://schemas.microsoft.com/office/drawing/2014/main" id="{00000000-0008-0000-0300-0000C9560400}"/>
            </a:ext>
          </a:extLst>
        </xdr:cNvPr>
        <xdr:cNvSpPr>
          <a:spLocks noChangeShapeType="1"/>
        </xdr:cNvSpPr>
      </xdr:nvSpPr>
      <xdr:spPr bwMode="auto">
        <a:xfrm flipH="1">
          <a:off x="3238500" y="121024650"/>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563</xdr:row>
      <xdr:rowOff>9525</xdr:rowOff>
    </xdr:from>
    <xdr:to>
      <xdr:col>46</xdr:col>
      <xdr:colOff>0</xdr:colOff>
      <xdr:row>567</xdr:row>
      <xdr:rowOff>0</xdr:rowOff>
    </xdr:to>
    <xdr:sp macro="" textlink="">
      <xdr:nvSpPr>
        <xdr:cNvPr id="56" name="Line 3073" hidden="1">
          <a:extLst>
            <a:ext uri="{FF2B5EF4-FFF2-40B4-BE49-F238E27FC236}">
              <a16:creationId xmlns:a16="http://schemas.microsoft.com/office/drawing/2014/main" id="{00000000-0008-0000-0300-0000CA560400}"/>
            </a:ext>
          </a:extLst>
        </xdr:cNvPr>
        <xdr:cNvSpPr>
          <a:spLocks noChangeShapeType="1"/>
        </xdr:cNvSpPr>
      </xdr:nvSpPr>
      <xdr:spPr bwMode="auto">
        <a:xfrm flipH="1">
          <a:off x="5295900" y="12102465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142875</xdr:colOff>
      <xdr:row>567</xdr:row>
      <xdr:rowOff>0</xdr:rowOff>
    </xdr:from>
    <xdr:to>
      <xdr:col>57</xdr:col>
      <xdr:colOff>142875</xdr:colOff>
      <xdr:row>575</xdr:row>
      <xdr:rowOff>238125</xdr:rowOff>
    </xdr:to>
    <xdr:sp macro="" textlink="">
      <xdr:nvSpPr>
        <xdr:cNvPr id="57" name="Line 3074" hidden="1">
          <a:extLst>
            <a:ext uri="{FF2B5EF4-FFF2-40B4-BE49-F238E27FC236}">
              <a16:creationId xmlns:a16="http://schemas.microsoft.com/office/drawing/2014/main" id="{00000000-0008-0000-0300-0000CB560400}"/>
            </a:ext>
          </a:extLst>
        </xdr:cNvPr>
        <xdr:cNvSpPr>
          <a:spLocks noChangeShapeType="1"/>
        </xdr:cNvSpPr>
      </xdr:nvSpPr>
      <xdr:spPr bwMode="auto">
        <a:xfrm flipH="1">
          <a:off x="1400175" y="122072400"/>
          <a:ext cx="7639050" cy="25622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572</xdr:row>
      <xdr:rowOff>9525</xdr:rowOff>
    </xdr:from>
    <xdr:to>
      <xdr:col>21</xdr:col>
      <xdr:colOff>0</xdr:colOff>
      <xdr:row>576</xdr:row>
      <xdr:rowOff>0</xdr:rowOff>
    </xdr:to>
    <xdr:sp macro="" textlink="">
      <xdr:nvSpPr>
        <xdr:cNvPr id="58" name="Line 3075" hidden="1">
          <a:extLst>
            <a:ext uri="{FF2B5EF4-FFF2-40B4-BE49-F238E27FC236}">
              <a16:creationId xmlns:a16="http://schemas.microsoft.com/office/drawing/2014/main" id="{00000000-0008-0000-0300-0000CC560400}"/>
            </a:ext>
          </a:extLst>
        </xdr:cNvPr>
        <xdr:cNvSpPr>
          <a:spLocks noChangeShapeType="1"/>
        </xdr:cNvSpPr>
      </xdr:nvSpPr>
      <xdr:spPr bwMode="auto">
        <a:xfrm flipH="1">
          <a:off x="1409700" y="1235964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572</xdr:row>
      <xdr:rowOff>9525</xdr:rowOff>
    </xdr:from>
    <xdr:to>
      <xdr:col>33</xdr:col>
      <xdr:colOff>142875</xdr:colOff>
      <xdr:row>576</xdr:row>
      <xdr:rowOff>0</xdr:rowOff>
    </xdr:to>
    <xdr:sp macro="" textlink="">
      <xdr:nvSpPr>
        <xdr:cNvPr id="59" name="Line 3076" hidden="1">
          <a:extLst>
            <a:ext uri="{FF2B5EF4-FFF2-40B4-BE49-F238E27FC236}">
              <a16:creationId xmlns:a16="http://schemas.microsoft.com/office/drawing/2014/main" id="{00000000-0008-0000-0300-0000CD560400}"/>
            </a:ext>
          </a:extLst>
        </xdr:cNvPr>
        <xdr:cNvSpPr>
          <a:spLocks noChangeShapeType="1"/>
        </xdr:cNvSpPr>
      </xdr:nvSpPr>
      <xdr:spPr bwMode="auto">
        <a:xfrm flipH="1">
          <a:off x="3238500" y="123596400"/>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572</xdr:row>
      <xdr:rowOff>9525</xdr:rowOff>
    </xdr:from>
    <xdr:to>
      <xdr:col>46</xdr:col>
      <xdr:colOff>0</xdr:colOff>
      <xdr:row>576</xdr:row>
      <xdr:rowOff>0</xdr:rowOff>
    </xdr:to>
    <xdr:sp macro="" textlink="">
      <xdr:nvSpPr>
        <xdr:cNvPr id="60" name="Line 3077" hidden="1">
          <a:extLst>
            <a:ext uri="{FF2B5EF4-FFF2-40B4-BE49-F238E27FC236}">
              <a16:creationId xmlns:a16="http://schemas.microsoft.com/office/drawing/2014/main" id="{00000000-0008-0000-0300-0000CE560400}"/>
            </a:ext>
          </a:extLst>
        </xdr:cNvPr>
        <xdr:cNvSpPr>
          <a:spLocks noChangeShapeType="1"/>
        </xdr:cNvSpPr>
      </xdr:nvSpPr>
      <xdr:spPr bwMode="auto">
        <a:xfrm flipH="1">
          <a:off x="5295900" y="1235964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577</xdr:row>
      <xdr:rowOff>0</xdr:rowOff>
    </xdr:from>
    <xdr:to>
      <xdr:col>57</xdr:col>
      <xdr:colOff>142875</xdr:colOff>
      <xdr:row>586</xdr:row>
      <xdr:rowOff>0</xdr:rowOff>
    </xdr:to>
    <xdr:sp macro="" textlink="">
      <xdr:nvSpPr>
        <xdr:cNvPr id="61" name="Line 3078" hidden="1">
          <a:extLst>
            <a:ext uri="{FF2B5EF4-FFF2-40B4-BE49-F238E27FC236}">
              <a16:creationId xmlns:a16="http://schemas.microsoft.com/office/drawing/2014/main" id="{00000000-0008-0000-0300-0000CF560400}"/>
            </a:ext>
          </a:extLst>
        </xdr:cNvPr>
        <xdr:cNvSpPr>
          <a:spLocks noChangeShapeType="1"/>
        </xdr:cNvSpPr>
      </xdr:nvSpPr>
      <xdr:spPr bwMode="auto">
        <a:xfrm flipH="1">
          <a:off x="1409700" y="124891800"/>
          <a:ext cx="7629525" cy="2571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582</xdr:row>
      <xdr:rowOff>9525</xdr:rowOff>
    </xdr:from>
    <xdr:to>
      <xdr:col>21</xdr:col>
      <xdr:colOff>0</xdr:colOff>
      <xdr:row>586</xdr:row>
      <xdr:rowOff>0</xdr:rowOff>
    </xdr:to>
    <xdr:sp macro="" textlink="">
      <xdr:nvSpPr>
        <xdr:cNvPr id="62" name="Line 3079" hidden="1">
          <a:extLst>
            <a:ext uri="{FF2B5EF4-FFF2-40B4-BE49-F238E27FC236}">
              <a16:creationId xmlns:a16="http://schemas.microsoft.com/office/drawing/2014/main" id="{00000000-0008-0000-0300-0000D0560400}"/>
            </a:ext>
          </a:extLst>
        </xdr:cNvPr>
        <xdr:cNvSpPr>
          <a:spLocks noChangeShapeType="1"/>
        </xdr:cNvSpPr>
      </xdr:nvSpPr>
      <xdr:spPr bwMode="auto">
        <a:xfrm flipH="1">
          <a:off x="1409700" y="1264158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582</xdr:row>
      <xdr:rowOff>9525</xdr:rowOff>
    </xdr:from>
    <xdr:to>
      <xdr:col>33</xdr:col>
      <xdr:colOff>142875</xdr:colOff>
      <xdr:row>586</xdr:row>
      <xdr:rowOff>0</xdr:rowOff>
    </xdr:to>
    <xdr:sp macro="" textlink="">
      <xdr:nvSpPr>
        <xdr:cNvPr id="63" name="Line 3080" hidden="1">
          <a:extLst>
            <a:ext uri="{FF2B5EF4-FFF2-40B4-BE49-F238E27FC236}">
              <a16:creationId xmlns:a16="http://schemas.microsoft.com/office/drawing/2014/main" id="{00000000-0008-0000-0300-0000D1560400}"/>
            </a:ext>
          </a:extLst>
        </xdr:cNvPr>
        <xdr:cNvSpPr>
          <a:spLocks noChangeShapeType="1"/>
        </xdr:cNvSpPr>
      </xdr:nvSpPr>
      <xdr:spPr bwMode="auto">
        <a:xfrm flipH="1">
          <a:off x="3238500" y="126415800"/>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582</xdr:row>
      <xdr:rowOff>9525</xdr:rowOff>
    </xdr:from>
    <xdr:to>
      <xdr:col>46</xdr:col>
      <xdr:colOff>0</xdr:colOff>
      <xdr:row>586</xdr:row>
      <xdr:rowOff>0</xdr:rowOff>
    </xdr:to>
    <xdr:sp macro="" textlink="">
      <xdr:nvSpPr>
        <xdr:cNvPr id="64" name="Line 3081" hidden="1">
          <a:extLst>
            <a:ext uri="{FF2B5EF4-FFF2-40B4-BE49-F238E27FC236}">
              <a16:creationId xmlns:a16="http://schemas.microsoft.com/office/drawing/2014/main" id="{00000000-0008-0000-0300-0000D2560400}"/>
            </a:ext>
          </a:extLst>
        </xdr:cNvPr>
        <xdr:cNvSpPr>
          <a:spLocks noChangeShapeType="1"/>
        </xdr:cNvSpPr>
      </xdr:nvSpPr>
      <xdr:spPr bwMode="auto">
        <a:xfrm flipH="1">
          <a:off x="5295900" y="1264158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9525</xdr:colOff>
      <xdr:row>586</xdr:row>
      <xdr:rowOff>0</xdr:rowOff>
    </xdr:from>
    <xdr:to>
      <xdr:col>57</xdr:col>
      <xdr:colOff>142875</xdr:colOff>
      <xdr:row>594</xdr:row>
      <xdr:rowOff>323850</xdr:rowOff>
    </xdr:to>
    <xdr:sp macro="" textlink="">
      <xdr:nvSpPr>
        <xdr:cNvPr id="65" name="Line 3082" hidden="1">
          <a:extLst>
            <a:ext uri="{FF2B5EF4-FFF2-40B4-BE49-F238E27FC236}">
              <a16:creationId xmlns:a16="http://schemas.microsoft.com/office/drawing/2014/main" id="{00000000-0008-0000-0300-0000D3560400}"/>
            </a:ext>
          </a:extLst>
        </xdr:cNvPr>
        <xdr:cNvSpPr>
          <a:spLocks noChangeShapeType="1"/>
        </xdr:cNvSpPr>
      </xdr:nvSpPr>
      <xdr:spPr bwMode="auto">
        <a:xfrm flipH="1">
          <a:off x="1419225" y="127463550"/>
          <a:ext cx="7620000" cy="255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591</xdr:row>
      <xdr:rowOff>9525</xdr:rowOff>
    </xdr:from>
    <xdr:to>
      <xdr:col>21</xdr:col>
      <xdr:colOff>0</xdr:colOff>
      <xdr:row>595</xdr:row>
      <xdr:rowOff>0</xdr:rowOff>
    </xdr:to>
    <xdr:sp macro="" textlink="">
      <xdr:nvSpPr>
        <xdr:cNvPr id="66" name="Line 3083" hidden="1">
          <a:extLst>
            <a:ext uri="{FF2B5EF4-FFF2-40B4-BE49-F238E27FC236}">
              <a16:creationId xmlns:a16="http://schemas.microsoft.com/office/drawing/2014/main" id="{00000000-0008-0000-0300-0000D4560400}"/>
            </a:ext>
          </a:extLst>
        </xdr:cNvPr>
        <xdr:cNvSpPr>
          <a:spLocks noChangeShapeType="1"/>
        </xdr:cNvSpPr>
      </xdr:nvSpPr>
      <xdr:spPr bwMode="auto">
        <a:xfrm flipH="1">
          <a:off x="1409700" y="128997075"/>
          <a:ext cx="1828800" cy="10191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591</xdr:row>
      <xdr:rowOff>9525</xdr:rowOff>
    </xdr:from>
    <xdr:to>
      <xdr:col>33</xdr:col>
      <xdr:colOff>142875</xdr:colOff>
      <xdr:row>595</xdr:row>
      <xdr:rowOff>0</xdr:rowOff>
    </xdr:to>
    <xdr:sp macro="" textlink="">
      <xdr:nvSpPr>
        <xdr:cNvPr id="67" name="Line 3084" hidden="1">
          <a:extLst>
            <a:ext uri="{FF2B5EF4-FFF2-40B4-BE49-F238E27FC236}">
              <a16:creationId xmlns:a16="http://schemas.microsoft.com/office/drawing/2014/main" id="{00000000-0008-0000-0300-0000D5560400}"/>
            </a:ext>
          </a:extLst>
        </xdr:cNvPr>
        <xdr:cNvSpPr>
          <a:spLocks noChangeShapeType="1"/>
        </xdr:cNvSpPr>
      </xdr:nvSpPr>
      <xdr:spPr bwMode="auto">
        <a:xfrm flipH="1">
          <a:off x="3238500" y="128997075"/>
          <a:ext cx="2047875" cy="10191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591</xdr:row>
      <xdr:rowOff>9525</xdr:rowOff>
    </xdr:from>
    <xdr:to>
      <xdr:col>46</xdr:col>
      <xdr:colOff>0</xdr:colOff>
      <xdr:row>595</xdr:row>
      <xdr:rowOff>0</xdr:rowOff>
    </xdr:to>
    <xdr:sp macro="" textlink="">
      <xdr:nvSpPr>
        <xdr:cNvPr id="68" name="Line 3085" hidden="1">
          <a:extLst>
            <a:ext uri="{FF2B5EF4-FFF2-40B4-BE49-F238E27FC236}">
              <a16:creationId xmlns:a16="http://schemas.microsoft.com/office/drawing/2014/main" id="{00000000-0008-0000-0300-0000D6560400}"/>
            </a:ext>
          </a:extLst>
        </xdr:cNvPr>
        <xdr:cNvSpPr>
          <a:spLocks noChangeShapeType="1"/>
        </xdr:cNvSpPr>
      </xdr:nvSpPr>
      <xdr:spPr bwMode="auto">
        <a:xfrm flipH="1">
          <a:off x="5295900" y="128997075"/>
          <a:ext cx="1828800" cy="10191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46</xdr:col>
      <xdr:colOff>120014</xdr:colOff>
      <xdr:row>485</xdr:row>
      <xdr:rowOff>5715</xdr:rowOff>
    </xdr:from>
    <xdr:ext cx="1712595" cy="374461"/>
    <xdr:sp macro="" textlink="">
      <xdr:nvSpPr>
        <xdr:cNvPr id="69" name="テキスト ボックス 68">
          <a:extLst>
            <a:ext uri="{FF2B5EF4-FFF2-40B4-BE49-F238E27FC236}">
              <a16:creationId xmlns:a16="http://schemas.microsoft.com/office/drawing/2014/main" id="{00000000-0008-0000-0300-000002000000}"/>
            </a:ext>
          </a:extLst>
        </xdr:cNvPr>
        <xdr:cNvSpPr txBox="1"/>
      </xdr:nvSpPr>
      <xdr:spPr>
        <a:xfrm>
          <a:off x="7244714" y="100094415"/>
          <a:ext cx="1712595" cy="374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a:lnSpc>
              <a:spcPts val="1100"/>
            </a:lnSpc>
          </a:pPr>
          <a:r>
            <a:rPr kumimoji="1" lang="ja-JP" altLang="en-US" sz="1000"/>
            <a:t>新設の際、判断基準どおり措置した</a:t>
          </a:r>
        </a:p>
      </xdr:txBody>
    </xdr:sp>
    <xdr:clientData/>
  </xdr:oneCellAnchor>
  <xdr:oneCellAnchor>
    <xdr:from>
      <xdr:col>46</xdr:col>
      <xdr:colOff>120014</xdr:colOff>
      <xdr:row>486</xdr:row>
      <xdr:rowOff>99060</xdr:rowOff>
    </xdr:from>
    <xdr:ext cx="1712595" cy="348813"/>
    <xdr:sp macro="" textlink="">
      <xdr:nvSpPr>
        <xdr:cNvPr id="70" name="テキスト ボックス 69">
          <a:extLst>
            <a:ext uri="{FF2B5EF4-FFF2-40B4-BE49-F238E27FC236}">
              <a16:creationId xmlns:a16="http://schemas.microsoft.com/office/drawing/2014/main" id="{00000000-0008-0000-0300-000056020000}"/>
            </a:ext>
          </a:extLst>
        </xdr:cNvPr>
        <xdr:cNvSpPr txBox="1"/>
      </xdr:nvSpPr>
      <xdr:spPr>
        <a:xfrm>
          <a:off x="7244714" y="100502085"/>
          <a:ext cx="1712595" cy="348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a:lnSpc>
              <a:spcPts val="1000"/>
            </a:lnSpc>
          </a:pPr>
          <a:r>
            <a:rPr kumimoji="1" lang="ja-JP" altLang="en-US" sz="1000"/>
            <a:t>新設の際、判断基準どおり措置していない</a:t>
          </a:r>
        </a:p>
      </xdr:txBody>
    </xdr:sp>
    <xdr:clientData/>
  </xdr:oneCellAnchor>
  <xdr:oneCellAnchor>
    <xdr:from>
      <xdr:col>46</xdr:col>
      <xdr:colOff>121920</xdr:colOff>
      <xdr:row>487</xdr:row>
      <xdr:rowOff>224790</xdr:rowOff>
    </xdr:from>
    <xdr:ext cx="1728731" cy="374461"/>
    <xdr:sp macro="" textlink="">
      <xdr:nvSpPr>
        <xdr:cNvPr id="71" name="テキスト ボックス 70">
          <a:extLst>
            <a:ext uri="{FF2B5EF4-FFF2-40B4-BE49-F238E27FC236}">
              <a16:creationId xmlns:a16="http://schemas.microsoft.com/office/drawing/2014/main" id="{00000000-0008-0000-0300-000058020000}"/>
            </a:ext>
          </a:extLst>
        </xdr:cNvPr>
        <xdr:cNvSpPr txBox="1"/>
      </xdr:nvSpPr>
      <xdr:spPr>
        <a:xfrm>
          <a:off x="7246620" y="100875465"/>
          <a:ext cx="1728731" cy="374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a:lnSpc>
              <a:spcPts val="1100"/>
            </a:lnSpc>
          </a:pPr>
          <a:r>
            <a:rPr kumimoji="1" lang="ja-JP" altLang="en-US" sz="1000"/>
            <a:t>当該年度に設備を新設していない</a:t>
          </a:r>
        </a:p>
      </xdr:txBody>
    </xdr:sp>
    <xdr:clientData/>
  </xdr:oneCellAnchor>
  <xdr:oneCellAnchor>
    <xdr:from>
      <xdr:col>46</xdr:col>
      <xdr:colOff>121920</xdr:colOff>
      <xdr:row>476</xdr:row>
      <xdr:rowOff>7620</xdr:rowOff>
    </xdr:from>
    <xdr:ext cx="1666136" cy="356741"/>
    <xdr:sp macro="" textlink="">
      <xdr:nvSpPr>
        <xdr:cNvPr id="72" name="テキスト ボックス 71">
          <a:extLst>
            <a:ext uri="{FF2B5EF4-FFF2-40B4-BE49-F238E27FC236}">
              <a16:creationId xmlns:a16="http://schemas.microsoft.com/office/drawing/2014/main" id="{00000000-0008-0000-0300-000064020000}"/>
            </a:ext>
          </a:extLst>
        </xdr:cNvPr>
        <xdr:cNvSpPr txBox="1"/>
      </xdr:nvSpPr>
      <xdr:spPr>
        <a:xfrm>
          <a:off x="7246620" y="97638870"/>
          <a:ext cx="1666136" cy="35674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121920</xdr:colOff>
      <xdr:row>477</xdr:row>
      <xdr:rowOff>97155</xdr:rowOff>
    </xdr:from>
    <xdr:ext cx="1701165" cy="348813"/>
    <xdr:sp macro="" textlink="">
      <xdr:nvSpPr>
        <xdr:cNvPr id="73" name="テキスト ボックス 72">
          <a:extLst>
            <a:ext uri="{FF2B5EF4-FFF2-40B4-BE49-F238E27FC236}">
              <a16:creationId xmlns:a16="http://schemas.microsoft.com/office/drawing/2014/main" id="{00000000-0008-0000-0300-000066020000}"/>
            </a:ext>
          </a:extLst>
        </xdr:cNvPr>
        <xdr:cNvSpPr txBox="1"/>
      </xdr:nvSpPr>
      <xdr:spPr>
        <a:xfrm>
          <a:off x="7246620" y="98042730"/>
          <a:ext cx="1701165"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121920</xdr:colOff>
      <xdr:row>478</xdr:row>
      <xdr:rowOff>236220</xdr:rowOff>
    </xdr:from>
    <xdr:ext cx="1701165" cy="374461"/>
    <xdr:sp macro="" textlink="">
      <xdr:nvSpPr>
        <xdr:cNvPr id="74" name="テキスト ボックス 73">
          <a:extLst>
            <a:ext uri="{FF2B5EF4-FFF2-40B4-BE49-F238E27FC236}">
              <a16:creationId xmlns:a16="http://schemas.microsoft.com/office/drawing/2014/main" id="{00000000-0008-0000-0300-000068020000}"/>
            </a:ext>
          </a:extLst>
        </xdr:cNvPr>
        <xdr:cNvSpPr txBox="1"/>
      </xdr:nvSpPr>
      <xdr:spPr>
        <a:xfrm>
          <a:off x="7246620" y="98429445"/>
          <a:ext cx="1701165"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120015</xdr:colOff>
      <xdr:row>467</xdr:row>
      <xdr:rowOff>32385</xdr:rowOff>
    </xdr:from>
    <xdr:ext cx="1703070" cy="348813"/>
    <xdr:sp macro="" textlink="">
      <xdr:nvSpPr>
        <xdr:cNvPr id="75" name="テキスト ボックス 74">
          <a:extLst>
            <a:ext uri="{FF2B5EF4-FFF2-40B4-BE49-F238E27FC236}">
              <a16:creationId xmlns:a16="http://schemas.microsoft.com/office/drawing/2014/main" id="{00000000-0008-0000-0300-00006D020000}"/>
            </a:ext>
          </a:extLst>
        </xdr:cNvPr>
        <xdr:cNvSpPr txBox="1"/>
      </xdr:nvSpPr>
      <xdr:spPr>
        <a:xfrm>
          <a:off x="7244715" y="95206185"/>
          <a:ext cx="1703070"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121920</xdr:colOff>
      <xdr:row>468</xdr:row>
      <xdr:rowOff>99060</xdr:rowOff>
    </xdr:from>
    <xdr:ext cx="1728731" cy="348813"/>
    <xdr:sp macro="" textlink="">
      <xdr:nvSpPr>
        <xdr:cNvPr id="76" name="テキスト ボックス 75">
          <a:extLst>
            <a:ext uri="{FF2B5EF4-FFF2-40B4-BE49-F238E27FC236}">
              <a16:creationId xmlns:a16="http://schemas.microsoft.com/office/drawing/2014/main" id="{00000000-0008-0000-0300-00006F020000}"/>
            </a:ext>
          </a:extLst>
        </xdr:cNvPr>
        <xdr:cNvSpPr txBox="1"/>
      </xdr:nvSpPr>
      <xdr:spPr>
        <a:xfrm>
          <a:off x="7246620" y="95587185"/>
          <a:ext cx="1728731"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119429</xdr:colOff>
      <xdr:row>469</xdr:row>
      <xdr:rowOff>205740</xdr:rowOff>
    </xdr:from>
    <xdr:ext cx="1718310" cy="374461"/>
    <xdr:sp macro="" textlink="">
      <xdr:nvSpPr>
        <xdr:cNvPr id="77" name="テキスト ボックス 76">
          <a:extLst>
            <a:ext uri="{FF2B5EF4-FFF2-40B4-BE49-F238E27FC236}">
              <a16:creationId xmlns:a16="http://schemas.microsoft.com/office/drawing/2014/main" id="{00000000-0008-0000-0300-000070020000}"/>
            </a:ext>
          </a:extLst>
        </xdr:cNvPr>
        <xdr:cNvSpPr txBox="1"/>
      </xdr:nvSpPr>
      <xdr:spPr>
        <a:xfrm>
          <a:off x="7244129" y="95941515"/>
          <a:ext cx="1718310"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121920</xdr:colOff>
      <xdr:row>455</xdr:row>
      <xdr:rowOff>7620</xdr:rowOff>
    </xdr:from>
    <xdr:ext cx="1701165" cy="356741"/>
    <xdr:sp macro="" textlink="">
      <xdr:nvSpPr>
        <xdr:cNvPr id="78" name="テキスト ボックス 77">
          <a:extLst>
            <a:ext uri="{FF2B5EF4-FFF2-40B4-BE49-F238E27FC236}">
              <a16:creationId xmlns:a16="http://schemas.microsoft.com/office/drawing/2014/main" id="{00000000-0008-0000-0300-000075020000}"/>
            </a:ext>
          </a:extLst>
        </xdr:cNvPr>
        <xdr:cNvSpPr txBox="1"/>
      </xdr:nvSpPr>
      <xdr:spPr>
        <a:xfrm>
          <a:off x="7246620" y="91761945"/>
          <a:ext cx="1701165" cy="35674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121920</xdr:colOff>
      <xdr:row>456</xdr:row>
      <xdr:rowOff>106680</xdr:rowOff>
    </xdr:from>
    <xdr:ext cx="1701165" cy="348813"/>
    <xdr:sp macro="" textlink="">
      <xdr:nvSpPr>
        <xdr:cNvPr id="79" name="テキスト ボックス 78">
          <a:extLst>
            <a:ext uri="{FF2B5EF4-FFF2-40B4-BE49-F238E27FC236}">
              <a16:creationId xmlns:a16="http://schemas.microsoft.com/office/drawing/2014/main" id="{00000000-0008-0000-0300-000076020000}"/>
            </a:ext>
          </a:extLst>
        </xdr:cNvPr>
        <xdr:cNvSpPr txBox="1"/>
      </xdr:nvSpPr>
      <xdr:spPr>
        <a:xfrm>
          <a:off x="7246620" y="92175330"/>
          <a:ext cx="1701165"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121920</xdr:colOff>
      <xdr:row>457</xdr:row>
      <xdr:rowOff>234315</xdr:rowOff>
    </xdr:from>
    <xdr:ext cx="1665037" cy="374461"/>
    <xdr:sp macro="" textlink="">
      <xdr:nvSpPr>
        <xdr:cNvPr id="80" name="テキスト ボックス 79">
          <a:extLst>
            <a:ext uri="{FF2B5EF4-FFF2-40B4-BE49-F238E27FC236}">
              <a16:creationId xmlns:a16="http://schemas.microsoft.com/office/drawing/2014/main" id="{00000000-0008-0000-0300-000077020000}"/>
            </a:ext>
          </a:extLst>
        </xdr:cNvPr>
        <xdr:cNvSpPr txBox="1"/>
      </xdr:nvSpPr>
      <xdr:spPr>
        <a:xfrm>
          <a:off x="7246620" y="92550615"/>
          <a:ext cx="1665037"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121920</xdr:colOff>
      <xdr:row>446</xdr:row>
      <xdr:rowOff>7620</xdr:rowOff>
    </xdr:from>
    <xdr:ext cx="1666136" cy="356741"/>
    <xdr:sp macro="" textlink="">
      <xdr:nvSpPr>
        <xdr:cNvPr id="81" name="テキスト ボックス 80">
          <a:extLst>
            <a:ext uri="{FF2B5EF4-FFF2-40B4-BE49-F238E27FC236}">
              <a16:creationId xmlns:a16="http://schemas.microsoft.com/office/drawing/2014/main" id="{00000000-0008-0000-0300-00007C020000}"/>
            </a:ext>
          </a:extLst>
        </xdr:cNvPr>
        <xdr:cNvSpPr txBox="1"/>
      </xdr:nvSpPr>
      <xdr:spPr>
        <a:xfrm>
          <a:off x="7246620" y="89304495"/>
          <a:ext cx="1666136" cy="35674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121920</xdr:colOff>
      <xdr:row>447</xdr:row>
      <xdr:rowOff>104775</xdr:rowOff>
    </xdr:from>
    <xdr:ext cx="1666136" cy="348813"/>
    <xdr:sp macro="" textlink="">
      <xdr:nvSpPr>
        <xdr:cNvPr id="82" name="テキスト ボックス 81">
          <a:extLst>
            <a:ext uri="{FF2B5EF4-FFF2-40B4-BE49-F238E27FC236}">
              <a16:creationId xmlns:a16="http://schemas.microsoft.com/office/drawing/2014/main" id="{00000000-0008-0000-0300-00007D020000}"/>
            </a:ext>
          </a:extLst>
        </xdr:cNvPr>
        <xdr:cNvSpPr txBox="1"/>
      </xdr:nvSpPr>
      <xdr:spPr>
        <a:xfrm>
          <a:off x="7246620" y="89715975"/>
          <a:ext cx="1666136"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121920</xdr:colOff>
      <xdr:row>448</xdr:row>
      <xdr:rowOff>234315</xdr:rowOff>
    </xdr:from>
    <xdr:ext cx="1728731" cy="374461"/>
    <xdr:sp macro="" textlink="">
      <xdr:nvSpPr>
        <xdr:cNvPr id="83" name="テキスト ボックス 82">
          <a:extLst>
            <a:ext uri="{FF2B5EF4-FFF2-40B4-BE49-F238E27FC236}">
              <a16:creationId xmlns:a16="http://schemas.microsoft.com/office/drawing/2014/main" id="{00000000-0008-0000-0300-00007E020000}"/>
            </a:ext>
          </a:extLst>
        </xdr:cNvPr>
        <xdr:cNvSpPr txBox="1"/>
      </xdr:nvSpPr>
      <xdr:spPr>
        <a:xfrm>
          <a:off x="7246620" y="90093165"/>
          <a:ext cx="1728731"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121920</xdr:colOff>
      <xdr:row>437</xdr:row>
      <xdr:rowOff>7620</xdr:rowOff>
    </xdr:from>
    <xdr:ext cx="1701165" cy="356741"/>
    <xdr:sp macro="" textlink="">
      <xdr:nvSpPr>
        <xdr:cNvPr id="84" name="テキスト ボックス 83">
          <a:extLst>
            <a:ext uri="{FF2B5EF4-FFF2-40B4-BE49-F238E27FC236}">
              <a16:creationId xmlns:a16="http://schemas.microsoft.com/office/drawing/2014/main" id="{00000000-0008-0000-0300-000082020000}"/>
            </a:ext>
          </a:extLst>
        </xdr:cNvPr>
        <xdr:cNvSpPr txBox="1"/>
      </xdr:nvSpPr>
      <xdr:spPr>
        <a:xfrm>
          <a:off x="7246620" y="86847045"/>
          <a:ext cx="1701165" cy="35674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120014</xdr:colOff>
      <xdr:row>438</xdr:row>
      <xdr:rowOff>106680</xdr:rowOff>
    </xdr:from>
    <xdr:ext cx="1712595" cy="348813"/>
    <xdr:sp macro="" textlink="">
      <xdr:nvSpPr>
        <xdr:cNvPr id="85" name="テキスト ボックス 84">
          <a:extLst>
            <a:ext uri="{FF2B5EF4-FFF2-40B4-BE49-F238E27FC236}">
              <a16:creationId xmlns:a16="http://schemas.microsoft.com/office/drawing/2014/main" id="{00000000-0008-0000-0300-000083020000}"/>
            </a:ext>
          </a:extLst>
        </xdr:cNvPr>
        <xdr:cNvSpPr txBox="1"/>
      </xdr:nvSpPr>
      <xdr:spPr>
        <a:xfrm>
          <a:off x="7244714" y="87260430"/>
          <a:ext cx="1712595"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121920</xdr:colOff>
      <xdr:row>439</xdr:row>
      <xdr:rowOff>234315</xdr:rowOff>
    </xdr:from>
    <xdr:ext cx="1701165" cy="374461"/>
    <xdr:sp macro="" textlink="">
      <xdr:nvSpPr>
        <xdr:cNvPr id="86" name="テキスト ボックス 85">
          <a:extLst>
            <a:ext uri="{FF2B5EF4-FFF2-40B4-BE49-F238E27FC236}">
              <a16:creationId xmlns:a16="http://schemas.microsoft.com/office/drawing/2014/main" id="{00000000-0008-0000-0300-000085020000}"/>
            </a:ext>
          </a:extLst>
        </xdr:cNvPr>
        <xdr:cNvSpPr txBox="1"/>
      </xdr:nvSpPr>
      <xdr:spPr>
        <a:xfrm>
          <a:off x="7246620" y="87635715"/>
          <a:ext cx="1701165"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89535</xdr:colOff>
      <xdr:row>428</xdr:row>
      <xdr:rowOff>7620</xdr:rowOff>
    </xdr:from>
    <xdr:ext cx="1735322" cy="356741"/>
    <xdr:sp macro="" textlink="">
      <xdr:nvSpPr>
        <xdr:cNvPr id="87" name="テキスト ボックス 86">
          <a:extLst>
            <a:ext uri="{FF2B5EF4-FFF2-40B4-BE49-F238E27FC236}">
              <a16:creationId xmlns:a16="http://schemas.microsoft.com/office/drawing/2014/main" id="{00000000-0008-0000-0300-00008A020000}"/>
            </a:ext>
          </a:extLst>
        </xdr:cNvPr>
        <xdr:cNvSpPr txBox="1"/>
      </xdr:nvSpPr>
      <xdr:spPr>
        <a:xfrm>
          <a:off x="7214235" y="84389595"/>
          <a:ext cx="1735322" cy="35674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121920</xdr:colOff>
      <xdr:row>429</xdr:row>
      <xdr:rowOff>106680</xdr:rowOff>
    </xdr:from>
    <xdr:ext cx="1728731" cy="348813"/>
    <xdr:sp macro="" textlink="">
      <xdr:nvSpPr>
        <xdr:cNvPr id="88" name="テキスト ボックス 87">
          <a:extLst>
            <a:ext uri="{FF2B5EF4-FFF2-40B4-BE49-F238E27FC236}">
              <a16:creationId xmlns:a16="http://schemas.microsoft.com/office/drawing/2014/main" id="{00000000-0008-0000-0300-00008B020000}"/>
            </a:ext>
          </a:extLst>
        </xdr:cNvPr>
        <xdr:cNvSpPr txBox="1"/>
      </xdr:nvSpPr>
      <xdr:spPr>
        <a:xfrm>
          <a:off x="7246620" y="84802980"/>
          <a:ext cx="1728731"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121920</xdr:colOff>
      <xdr:row>430</xdr:row>
      <xdr:rowOff>217170</xdr:rowOff>
    </xdr:from>
    <xdr:ext cx="1666136" cy="374461"/>
    <xdr:sp macro="" textlink="">
      <xdr:nvSpPr>
        <xdr:cNvPr id="89" name="テキスト ボックス 88">
          <a:extLst>
            <a:ext uri="{FF2B5EF4-FFF2-40B4-BE49-F238E27FC236}">
              <a16:creationId xmlns:a16="http://schemas.microsoft.com/office/drawing/2014/main" id="{00000000-0008-0000-0300-00008C020000}"/>
            </a:ext>
          </a:extLst>
        </xdr:cNvPr>
        <xdr:cNvSpPr txBox="1"/>
      </xdr:nvSpPr>
      <xdr:spPr>
        <a:xfrm>
          <a:off x="7246620" y="85161120"/>
          <a:ext cx="1666136"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120015</xdr:colOff>
      <xdr:row>502</xdr:row>
      <xdr:rowOff>11430</xdr:rowOff>
    </xdr:from>
    <xdr:ext cx="1668975" cy="348813"/>
    <xdr:sp macro="" textlink="">
      <xdr:nvSpPr>
        <xdr:cNvPr id="90" name="テキスト ボックス 89">
          <a:extLst>
            <a:ext uri="{FF2B5EF4-FFF2-40B4-BE49-F238E27FC236}">
              <a16:creationId xmlns:a16="http://schemas.microsoft.com/office/drawing/2014/main" id="{00000000-0008-0000-0300-0000A6020000}"/>
            </a:ext>
          </a:extLst>
        </xdr:cNvPr>
        <xdr:cNvSpPr txBox="1"/>
      </xdr:nvSpPr>
      <xdr:spPr>
        <a:xfrm>
          <a:off x="7244715" y="104367330"/>
          <a:ext cx="1668975"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120015</xdr:colOff>
      <xdr:row>503</xdr:row>
      <xdr:rowOff>97155</xdr:rowOff>
    </xdr:from>
    <xdr:ext cx="1730645" cy="348813"/>
    <xdr:sp macro="" textlink="">
      <xdr:nvSpPr>
        <xdr:cNvPr id="91" name="テキスト ボックス 90">
          <a:extLst>
            <a:ext uri="{FF2B5EF4-FFF2-40B4-BE49-F238E27FC236}">
              <a16:creationId xmlns:a16="http://schemas.microsoft.com/office/drawing/2014/main" id="{00000000-0008-0000-0300-0000A7020000}"/>
            </a:ext>
          </a:extLst>
        </xdr:cNvPr>
        <xdr:cNvSpPr txBox="1"/>
      </xdr:nvSpPr>
      <xdr:spPr>
        <a:xfrm>
          <a:off x="7244715" y="104767380"/>
          <a:ext cx="1730645"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120015</xdr:colOff>
      <xdr:row>504</xdr:row>
      <xdr:rowOff>215265</xdr:rowOff>
    </xdr:from>
    <xdr:ext cx="1703070" cy="374461"/>
    <xdr:sp macro="" textlink="">
      <xdr:nvSpPr>
        <xdr:cNvPr id="92" name="テキスト ボックス 91">
          <a:extLst>
            <a:ext uri="{FF2B5EF4-FFF2-40B4-BE49-F238E27FC236}">
              <a16:creationId xmlns:a16="http://schemas.microsoft.com/office/drawing/2014/main" id="{00000000-0008-0000-0300-0000A8020000}"/>
            </a:ext>
          </a:extLst>
        </xdr:cNvPr>
        <xdr:cNvSpPr txBox="1"/>
      </xdr:nvSpPr>
      <xdr:spPr>
        <a:xfrm>
          <a:off x="7244715" y="105133140"/>
          <a:ext cx="1703070"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121920</xdr:colOff>
      <xdr:row>512</xdr:row>
      <xdr:rowOff>13335</xdr:rowOff>
    </xdr:from>
    <xdr:ext cx="1701165" cy="348813"/>
    <xdr:sp macro="" textlink="">
      <xdr:nvSpPr>
        <xdr:cNvPr id="93" name="テキスト ボックス 92">
          <a:extLst>
            <a:ext uri="{FF2B5EF4-FFF2-40B4-BE49-F238E27FC236}">
              <a16:creationId xmlns:a16="http://schemas.microsoft.com/office/drawing/2014/main" id="{00000000-0008-0000-0300-0000C1020000}"/>
            </a:ext>
          </a:extLst>
        </xdr:cNvPr>
        <xdr:cNvSpPr txBox="1"/>
      </xdr:nvSpPr>
      <xdr:spPr>
        <a:xfrm>
          <a:off x="7246620" y="107074335"/>
          <a:ext cx="1701165"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120014</xdr:colOff>
      <xdr:row>513</xdr:row>
      <xdr:rowOff>106680</xdr:rowOff>
    </xdr:from>
    <xdr:ext cx="1668097" cy="348813"/>
    <xdr:sp macro="" textlink="">
      <xdr:nvSpPr>
        <xdr:cNvPr id="94" name="テキスト ボックス 93">
          <a:extLst>
            <a:ext uri="{FF2B5EF4-FFF2-40B4-BE49-F238E27FC236}">
              <a16:creationId xmlns:a16="http://schemas.microsoft.com/office/drawing/2014/main" id="{00000000-0008-0000-0300-0000C3020000}"/>
            </a:ext>
          </a:extLst>
        </xdr:cNvPr>
        <xdr:cNvSpPr txBox="1"/>
      </xdr:nvSpPr>
      <xdr:spPr>
        <a:xfrm>
          <a:off x="7244714" y="107482005"/>
          <a:ext cx="1668097"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121920</xdr:colOff>
      <xdr:row>514</xdr:row>
      <xdr:rowOff>219075</xdr:rowOff>
    </xdr:from>
    <xdr:ext cx="1666136" cy="374461"/>
    <xdr:sp macro="" textlink="">
      <xdr:nvSpPr>
        <xdr:cNvPr id="95" name="テキスト ボックス 94">
          <a:extLst>
            <a:ext uri="{FF2B5EF4-FFF2-40B4-BE49-F238E27FC236}">
              <a16:creationId xmlns:a16="http://schemas.microsoft.com/office/drawing/2014/main" id="{00000000-0008-0000-0300-0000C4020000}"/>
            </a:ext>
          </a:extLst>
        </xdr:cNvPr>
        <xdr:cNvSpPr txBox="1"/>
      </xdr:nvSpPr>
      <xdr:spPr>
        <a:xfrm>
          <a:off x="7246620" y="107842050"/>
          <a:ext cx="1666136"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120014</xdr:colOff>
      <xdr:row>521</xdr:row>
      <xdr:rowOff>13335</xdr:rowOff>
    </xdr:from>
    <xdr:ext cx="1668097" cy="348813"/>
    <xdr:sp macro="" textlink="">
      <xdr:nvSpPr>
        <xdr:cNvPr id="96" name="テキスト ボックス 95">
          <a:extLst>
            <a:ext uri="{FF2B5EF4-FFF2-40B4-BE49-F238E27FC236}">
              <a16:creationId xmlns:a16="http://schemas.microsoft.com/office/drawing/2014/main" id="{00000000-0008-0000-0300-0000DA020000}"/>
            </a:ext>
          </a:extLst>
        </xdr:cNvPr>
        <xdr:cNvSpPr txBox="1"/>
      </xdr:nvSpPr>
      <xdr:spPr>
        <a:xfrm>
          <a:off x="7244714" y="109531785"/>
          <a:ext cx="1668097"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120014</xdr:colOff>
      <xdr:row>522</xdr:row>
      <xdr:rowOff>106680</xdr:rowOff>
    </xdr:from>
    <xdr:ext cx="1668097" cy="348813"/>
    <xdr:sp macro="" textlink="">
      <xdr:nvSpPr>
        <xdr:cNvPr id="97" name="テキスト ボックス 96">
          <a:extLst>
            <a:ext uri="{FF2B5EF4-FFF2-40B4-BE49-F238E27FC236}">
              <a16:creationId xmlns:a16="http://schemas.microsoft.com/office/drawing/2014/main" id="{00000000-0008-0000-0300-0000DB020000}"/>
            </a:ext>
          </a:extLst>
        </xdr:cNvPr>
        <xdr:cNvSpPr txBox="1"/>
      </xdr:nvSpPr>
      <xdr:spPr>
        <a:xfrm>
          <a:off x="7244714" y="109939455"/>
          <a:ext cx="1668097"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121920</xdr:colOff>
      <xdr:row>523</xdr:row>
      <xdr:rowOff>224790</xdr:rowOff>
    </xdr:from>
    <xdr:ext cx="1701165" cy="374461"/>
    <xdr:sp macro="" textlink="">
      <xdr:nvSpPr>
        <xdr:cNvPr id="98" name="テキスト ボックス 97">
          <a:extLst>
            <a:ext uri="{FF2B5EF4-FFF2-40B4-BE49-F238E27FC236}">
              <a16:creationId xmlns:a16="http://schemas.microsoft.com/office/drawing/2014/main" id="{00000000-0008-0000-0300-0000DD020000}"/>
            </a:ext>
          </a:extLst>
        </xdr:cNvPr>
        <xdr:cNvSpPr txBox="1"/>
      </xdr:nvSpPr>
      <xdr:spPr>
        <a:xfrm>
          <a:off x="7246620" y="110305215"/>
          <a:ext cx="1701165"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120015</xdr:colOff>
      <xdr:row>531</xdr:row>
      <xdr:rowOff>104775</xdr:rowOff>
    </xdr:from>
    <xdr:ext cx="1703070" cy="348813"/>
    <xdr:sp macro="" textlink="">
      <xdr:nvSpPr>
        <xdr:cNvPr id="99" name="テキスト ボックス 98">
          <a:extLst>
            <a:ext uri="{FF2B5EF4-FFF2-40B4-BE49-F238E27FC236}">
              <a16:creationId xmlns:a16="http://schemas.microsoft.com/office/drawing/2014/main" id="{00000000-0008-0000-0300-0000F8020000}"/>
            </a:ext>
          </a:extLst>
        </xdr:cNvPr>
        <xdr:cNvSpPr txBox="1"/>
      </xdr:nvSpPr>
      <xdr:spPr>
        <a:xfrm>
          <a:off x="7244715" y="112395000"/>
          <a:ext cx="1703070"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120014</xdr:colOff>
      <xdr:row>532</xdr:row>
      <xdr:rowOff>217170</xdr:rowOff>
    </xdr:from>
    <xdr:ext cx="1712595" cy="374461"/>
    <xdr:sp macro="" textlink="">
      <xdr:nvSpPr>
        <xdr:cNvPr id="100" name="テキスト ボックス 99">
          <a:extLst>
            <a:ext uri="{FF2B5EF4-FFF2-40B4-BE49-F238E27FC236}">
              <a16:creationId xmlns:a16="http://schemas.microsoft.com/office/drawing/2014/main" id="{00000000-0008-0000-0300-0000F9020000}"/>
            </a:ext>
          </a:extLst>
        </xdr:cNvPr>
        <xdr:cNvSpPr txBox="1"/>
      </xdr:nvSpPr>
      <xdr:spPr>
        <a:xfrm>
          <a:off x="7244714" y="112755045"/>
          <a:ext cx="1712595"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120014</xdr:colOff>
      <xdr:row>530</xdr:row>
      <xdr:rowOff>7620</xdr:rowOff>
    </xdr:from>
    <xdr:ext cx="1668097" cy="374461"/>
    <xdr:sp macro="" textlink="">
      <xdr:nvSpPr>
        <xdr:cNvPr id="101" name="テキスト ボックス 100">
          <a:extLst>
            <a:ext uri="{FF2B5EF4-FFF2-40B4-BE49-F238E27FC236}">
              <a16:creationId xmlns:a16="http://schemas.microsoft.com/office/drawing/2014/main" id="{00000000-0008-0000-0300-0000FE020000}"/>
            </a:ext>
          </a:extLst>
        </xdr:cNvPr>
        <xdr:cNvSpPr txBox="1"/>
      </xdr:nvSpPr>
      <xdr:spPr>
        <a:xfrm>
          <a:off x="7244714" y="111983520"/>
          <a:ext cx="1668097"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120014</xdr:colOff>
      <xdr:row>540</xdr:row>
      <xdr:rowOff>13335</xdr:rowOff>
    </xdr:from>
    <xdr:ext cx="1668097" cy="348813"/>
    <xdr:sp macro="" textlink="">
      <xdr:nvSpPr>
        <xdr:cNvPr id="102" name="テキスト ボックス 101">
          <a:extLst>
            <a:ext uri="{FF2B5EF4-FFF2-40B4-BE49-F238E27FC236}">
              <a16:creationId xmlns:a16="http://schemas.microsoft.com/office/drawing/2014/main" id="{00000000-0008-0000-0300-000019020000}"/>
            </a:ext>
          </a:extLst>
        </xdr:cNvPr>
        <xdr:cNvSpPr txBox="1"/>
      </xdr:nvSpPr>
      <xdr:spPr>
        <a:xfrm>
          <a:off x="7244714" y="114694335"/>
          <a:ext cx="1668097"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120015</xdr:colOff>
      <xdr:row>541</xdr:row>
      <xdr:rowOff>104775</xdr:rowOff>
    </xdr:from>
    <xdr:ext cx="1703070" cy="348813"/>
    <xdr:sp macro="" textlink="">
      <xdr:nvSpPr>
        <xdr:cNvPr id="103" name="テキスト ボックス 102">
          <a:extLst>
            <a:ext uri="{FF2B5EF4-FFF2-40B4-BE49-F238E27FC236}">
              <a16:creationId xmlns:a16="http://schemas.microsoft.com/office/drawing/2014/main" id="{00000000-0008-0000-0300-00001B020000}"/>
            </a:ext>
          </a:extLst>
        </xdr:cNvPr>
        <xdr:cNvSpPr txBox="1"/>
      </xdr:nvSpPr>
      <xdr:spPr>
        <a:xfrm>
          <a:off x="7244715" y="115100100"/>
          <a:ext cx="1703070"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120015</xdr:colOff>
      <xdr:row>542</xdr:row>
      <xdr:rowOff>241935</xdr:rowOff>
    </xdr:from>
    <xdr:ext cx="1703070" cy="348813"/>
    <xdr:sp macro="" textlink="">
      <xdr:nvSpPr>
        <xdr:cNvPr id="104" name="テキスト ボックス 103">
          <a:extLst>
            <a:ext uri="{FF2B5EF4-FFF2-40B4-BE49-F238E27FC236}">
              <a16:creationId xmlns:a16="http://schemas.microsoft.com/office/drawing/2014/main" id="{00000000-0008-0000-0300-00001C020000}"/>
            </a:ext>
          </a:extLst>
        </xdr:cNvPr>
        <xdr:cNvSpPr txBox="1"/>
      </xdr:nvSpPr>
      <xdr:spPr>
        <a:xfrm>
          <a:off x="7244715" y="115484910"/>
          <a:ext cx="1703070"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120015</xdr:colOff>
      <xdr:row>549</xdr:row>
      <xdr:rowOff>28575</xdr:rowOff>
    </xdr:from>
    <xdr:ext cx="1703070" cy="348813"/>
    <xdr:sp macro="" textlink="">
      <xdr:nvSpPr>
        <xdr:cNvPr id="105" name="テキスト ボックス 104">
          <a:extLst>
            <a:ext uri="{FF2B5EF4-FFF2-40B4-BE49-F238E27FC236}">
              <a16:creationId xmlns:a16="http://schemas.microsoft.com/office/drawing/2014/main" id="{00000000-0008-0000-0300-000034020000}"/>
            </a:ext>
          </a:extLst>
        </xdr:cNvPr>
        <xdr:cNvSpPr txBox="1"/>
      </xdr:nvSpPr>
      <xdr:spPr>
        <a:xfrm>
          <a:off x="7244715" y="117167025"/>
          <a:ext cx="1703070"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121920</xdr:colOff>
      <xdr:row>550</xdr:row>
      <xdr:rowOff>104775</xdr:rowOff>
    </xdr:from>
    <xdr:ext cx="1666136" cy="348813"/>
    <xdr:sp macro="" textlink="">
      <xdr:nvSpPr>
        <xdr:cNvPr id="106" name="テキスト ボックス 105">
          <a:extLst>
            <a:ext uri="{FF2B5EF4-FFF2-40B4-BE49-F238E27FC236}">
              <a16:creationId xmlns:a16="http://schemas.microsoft.com/office/drawing/2014/main" id="{00000000-0008-0000-0300-000035020000}"/>
            </a:ext>
          </a:extLst>
        </xdr:cNvPr>
        <xdr:cNvSpPr txBox="1"/>
      </xdr:nvSpPr>
      <xdr:spPr>
        <a:xfrm>
          <a:off x="7246620" y="117557550"/>
          <a:ext cx="1666136"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121919</xdr:colOff>
      <xdr:row>551</xdr:row>
      <xdr:rowOff>222885</xdr:rowOff>
    </xdr:from>
    <xdr:ext cx="1701165" cy="374461"/>
    <xdr:sp macro="" textlink="">
      <xdr:nvSpPr>
        <xdr:cNvPr id="107" name="テキスト ボックス 106">
          <a:extLst>
            <a:ext uri="{FF2B5EF4-FFF2-40B4-BE49-F238E27FC236}">
              <a16:creationId xmlns:a16="http://schemas.microsoft.com/office/drawing/2014/main" id="{00000000-0008-0000-0300-000036020000}"/>
            </a:ext>
          </a:extLst>
        </xdr:cNvPr>
        <xdr:cNvSpPr txBox="1"/>
      </xdr:nvSpPr>
      <xdr:spPr>
        <a:xfrm>
          <a:off x="7246619" y="117923310"/>
          <a:ext cx="1701165"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120014</xdr:colOff>
      <xdr:row>559</xdr:row>
      <xdr:rowOff>28575</xdr:rowOff>
    </xdr:from>
    <xdr:ext cx="1712595" cy="348813"/>
    <xdr:sp macro="" textlink="">
      <xdr:nvSpPr>
        <xdr:cNvPr id="108" name="テキスト ボックス 107">
          <a:extLst>
            <a:ext uri="{FF2B5EF4-FFF2-40B4-BE49-F238E27FC236}">
              <a16:creationId xmlns:a16="http://schemas.microsoft.com/office/drawing/2014/main" id="{00000000-0008-0000-0300-000047020000}"/>
            </a:ext>
          </a:extLst>
        </xdr:cNvPr>
        <xdr:cNvSpPr txBox="1"/>
      </xdr:nvSpPr>
      <xdr:spPr>
        <a:xfrm>
          <a:off x="7244714" y="119986425"/>
          <a:ext cx="1712595"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120015</xdr:colOff>
      <xdr:row>560</xdr:row>
      <xdr:rowOff>104775</xdr:rowOff>
    </xdr:from>
    <xdr:ext cx="1703070" cy="348813"/>
    <xdr:sp macro="" textlink="">
      <xdr:nvSpPr>
        <xdr:cNvPr id="109" name="テキスト ボックス 108">
          <a:extLst>
            <a:ext uri="{FF2B5EF4-FFF2-40B4-BE49-F238E27FC236}">
              <a16:creationId xmlns:a16="http://schemas.microsoft.com/office/drawing/2014/main" id="{00000000-0008-0000-0300-000048020000}"/>
            </a:ext>
          </a:extLst>
        </xdr:cNvPr>
        <xdr:cNvSpPr txBox="1"/>
      </xdr:nvSpPr>
      <xdr:spPr>
        <a:xfrm>
          <a:off x="7244715" y="120376950"/>
          <a:ext cx="1703070"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120014</xdr:colOff>
      <xdr:row>561</xdr:row>
      <xdr:rowOff>241935</xdr:rowOff>
    </xdr:from>
    <xdr:ext cx="1668097" cy="348813"/>
    <xdr:sp macro="" textlink="">
      <xdr:nvSpPr>
        <xdr:cNvPr id="110" name="テキスト ボックス 109">
          <a:extLst>
            <a:ext uri="{FF2B5EF4-FFF2-40B4-BE49-F238E27FC236}">
              <a16:creationId xmlns:a16="http://schemas.microsoft.com/office/drawing/2014/main" id="{00000000-0008-0000-0300-000049020000}"/>
            </a:ext>
          </a:extLst>
        </xdr:cNvPr>
        <xdr:cNvSpPr txBox="1"/>
      </xdr:nvSpPr>
      <xdr:spPr>
        <a:xfrm>
          <a:off x="7244714" y="120761760"/>
          <a:ext cx="1668097"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127635</xdr:colOff>
      <xdr:row>568</xdr:row>
      <xdr:rowOff>11430</xdr:rowOff>
    </xdr:from>
    <xdr:ext cx="1695450" cy="348813"/>
    <xdr:sp macro="" textlink="">
      <xdr:nvSpPr>
        <xdr:cNvPr id="111" name="テキスト ボックス 110">
          <a:extLst>
            <a:ext uri="{FF2B5EF4-FFF2-40B4-BE49-F238E27FC236}">
              <a16:creationId xmlns:a16="http://schemas.microsoft.com/office/drawing/2014/main" id="{00000000-0008-0000-0300-00005F020000}"/>
            </a:ext>
          </a:extLst>
        </xdr:cNvPr>
        <xdr:cNvSpPr txBox="1"/>
      </xdr:nvSpPr>
      <xdr:spPr>
        <a:xfrm>
          <a:off x="7252335" y="122541030"/>
          <a:ext cx="1695450"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120015</xdr:colOff>
      <xdr:row>569</xdr:row>
      <xdr:rowOff>104775</xdr:rowOff>
    </xdr:from>
    <xdr:ext cx="1666966" cy="348813"/>
    <xdr:sp macro="" textlink="">
      <xdr:nvSpPr>
        <xdr:cNvPr id="112" name="テキスト ボックス 111">
          <a:extLst>
            <a:ext uri="{FF2B5EF4-FFF2-40B4-BE49-F238E27FC236}">
              <a16:creationId xmlns:a16="http://schemas.microsoft.com/office/drawing/2014/main" id="{00000000-0008-0000-0300-000061020000}"/>
            </a:ext>
          </a:extLst>
        </xdr:cNvPr>
        <xdr:cNvSpPr txBox="1"/>
      </xdr:nvSpPr>
      <xdr:spPr>
        <a:xfrm>
          <a:off x="7244715" y="122948700"/>
          <a:ext cx="1666966"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121920</xdr:colOff>
      <xdr:row>570</xdr:row>
      <xdr:rowOff>224790</xdr:rowOff>
    </xdr:from>
    <xdr:ext cx="1666136" cy="374461"/>
    <xdr:sp macro="" textlink="">
      <xdr:nvSpPr>
        <xdr:cNvPr id="113" name="テキスト ボックス 112">
          <a:extLst>
            <a:ext uri="{FF2B5EF4-FFF2-40B4-BE49-F238E27FC236}">
              <a16:creationId xmlns:a16="http://schemas.microsoft.com/office/drawing/2014/main" id="{00000000-0008-0000-0300-000062020000}"/>
            </a:ext>
          </a:extLst>
        </xdr:cNvPr>
        <xdr:cNvSpPr txBox="1"/>
      </xdr:nvSpPr>
      <xdr:spPr>
        <a:xfrm>
          <a:off x="7246620" y="123316365"/>
          <a:ext cx="1666136"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120014</xdr:colOff>
      <xdr:row>578</xdr:row>
      <xdr:rowOff>11430</xdr:rowOff>
    </xdr:from>
    <xdr:ext cx="1668097" cy="348813"/>
    <xdr:sp macro="" textlink="">
      <xdr:nvSpPr>
        <xdr:cNvPr id="114" name="テキスト ボックス 113">
          <a:extLst>
            <a:ext uri="{FF2B5EF4-FFF2-40B4-BE49-F238E27FC236}">
              <a16:creationId xmlns:a16="http://schemas.microsoft.com/office/drawing/2014/main" id="{00000000-0008-0000-0300-000079020000}"/>
            </a:ext>
          </a:extLst>
        </xdr:cNvPr>
        <xdr:cNvSpPr txBox="1"/>
      </xdr:nvSpPr>
      <xdr:spPr>
        <a:xfrm>
          <a:off x="7244714" y="125360430"/>
          <a:ext cx="1668097"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121920</xdr:colOff>
      <xdr:row>579</xdr:row>
      <xdr:rowOff>104775</xdr:rowOff>
    </xdr:from>
    <xdr:ext cx="1666136" cy="348813"/>
    <xdr:sp macro="" textlink="">
      <xdr:nvSpPr>
        <xdr:cNvPr id="115" name="テキスト ボックス 114">
          <a:extLst>
            <a:ext uri="{FF2B5EF4-FFF2-40B4-BE49-F238E27FC236}">
              <a16:creationId xmlns:a16="http://schemas.microsoft.com/office/drawing/2014/main" id="{00000000-0008-0000-0300-00007A020000}"/>
            </a:ext>
          </a:extLst>
        </xdr:cNvPr>
        <xdr:cNvSpPr txBox="1"/>
      </xdr:nvSpPr>
      <xdr:spPr>
        <a:xfrm>
          <a:off x="7246620" y="125768100"/>
          <a:ext cx="1666136"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121920</xdr:colOff>
      <xdr:row>580</xdr:row>
      <xdr:rowOff>243840</xdr:rowOff>
    </xdr:from>
    <xdr:ext cx="1666136" cy="374461"/>
    <xdr:sp macro="" textlink="">
      <xdr:nvSpPr>
        <xdr:cNvPr id="116" name="テキスト ボックス 115">
          <a:extLst>
            <a:ext uri="{FF2B5EF4-FFF2-40B4-BE49-F238E27FC236}">
              <a16:creationId xmlns:a16="http://schemas.microsoft.com/office/drawing/2014/main" id="{00000000-0008-0000-0300-00007B020000}"/>
            </a:ext>
          </a:extLst>
        </xdr:cNvPr>
        <xdr:cNvSpPr txBox="1"/>
      </xdr:nvSpPr>
      <xdr:spPr>
        <a:xfrm>
          <a:off x="7246620" y="126154815"/>
          <a:ext cx="1666136"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121920</xdr:colOff>
      <xdr:row>587</xdr:row>
      <xdr:rowOff>11430</xdr:rowOff>
    </xdr:from>
    <xdr:ext cx="1701165" cy="348813"/>
    <xdr:sp macro="" textlink="">
      <xdr:nvSpPr>
        <xdr:cNvPr id="117" name="テキスト ボックス 116">
          <a:extLst>
            <a:ext uri="{FF2B5EF4-FFF2-40B4-BE49-F238E27FC236}">
              <a16:creationId xmlns:a16="http://schemas.microsoft.com/office/drawing/2014/main" id="{00000000-0008-0000-0300-000091020000}"/>
            </a:ext>
          </a:extLst>
        </xdr:cNvPr>
        <xdr:cNvSpPr txBox="1"/>
      </xdr:nvSpPr>
      <xdr:spPr>
        <a:xfrm>
          <a:off x="7246620" y="127941705"/>
          <a:ext cx="1701165"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121920</xdr:colOff>
      <xdr:row>588</xdr:row>
      <xdr:rowOff>104775</xdr:rowOff>
    </xdr:from>
    <xdr:ext cx="1666136" cy="348813"/>
    <xdr:sp macro="" textlink="">
      <xdr:nvSpPr>
        <xdr:cNvPr id="118" name="テキスト ボックス 117">
          <a:extLst>
            <a:ext uri="{FF2B5EF4-FFF2-40B4-BE49-F238E27FC236}">
              <a16:creationId xmlns:a16="http://schemas.microsoft.com/office/drawing/2014/main" id="{00000000-0008-0000-0300-000092020000}"/>
            </a:ext>
          </a:extLst>
        </xdr:cNvPr>
        <xdr:cNvSpPr txBox="1"/>
      </xdr:nvSpPr>
      <xdr:spPr>
        <a:xfrm>
          <a:off x="7246620" y="128349375"/>
          <a:ext cx="1666136"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121920</xdr:colOff>
      <xdr:row>589</xdr:row>
      <xdr:rowOff>243840</xdr:rowOff>
    </xdr:from>
    <xdr:ext cx="1701165" cy="374461"/>
    <xdr:sp macro="" textlink="">
      <xdr:nvSpPr>
        <xdr:cNvPr id="119" name="テキスト ボックス 118">
          <a:extLst>
            <a:ext uri="{FF2B5EF4-FFF2-40B4-BE49-F238E27FC236}">
              <a16:creationId xmlns:a16="http://schemas.microsoft.com/office/drawing/2014/main" id="{00000000-0008-0000-0300-000093020000}"/>
            </a:ext>
          </a:extLst>
        </xdr:cNvPr>
        <xdr:cNvSpPr txBox="1"/>
      </xdr:nvSpPr>
      <xdr:spPr>
        <a:xfrm>
          <a:off x="7246620" y="128736090"/>
          <a:ext cx="1701165"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9</xdr:col>
      <xdr:colOff>129540</xdr:colOff>
      <xdr:row>429</xdr:row>
      <xdr:rowOff>28575</xdr:rowOff>
    </xdr:from>
    <xdr:ext cx="960277" cy="180975"/>
    <xdr:sp macro="" textlink="">
      <xdr:nvSpPr>
        <xdr:cNvPr id="120" name="テキスト ボックス 119">
          <a:extLst>
            <a:ext uri="{FF2B5EF4-FFF2-40B4-BE49-F238E27FC236}">
              <a16:creationId xmlns:a16="http://schemas.microsoft.com/office/drawing/2014/main" id="{00000000-0008-0000-0300-000014020000}"/>
            </a:ext>
          </a:extLst>
        </xdr:cNvPr>
        <xdr:cNvSpPr txBox="1"/>
      </xdr:nvSpPr>
      <xdr:spPr>
        <a:xfrm>
          <a:off x="1539240" y="8472487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129540</xdr:colOff>
      <xdr:row>430</xdr:row>
      <xdr:rowOff>38100</xdr:rowOff>
    </xdr:from>
    <xdr:ext cx="960277" cy="180975"/>
    <xdr:sp macro="" textlink="">
      <xdr:nvSpPr>
        <xdr:cNvPr id="121" name="テキスト ボックス 120">
          <a:extLst>
            <a:ext uri="{FF2B5EF4-FFF2-40B4-BE49-F238E27FC236}">
              <a16:creationId xmlns:a16="http://schemas.microsoft.com/office/drawing/2014/main" id="{00000000-0008-0000-0300-000015020000}"/>
            </a:ext>
          </a:extLst>
        </xdr:cNvPr>
        <xdr:cNvSpPr txBox="1"/>
      </xdr:nvSpPr>
      <xdr:spPr>
        <a:xfrm>
          <a:off x="1539240" y="8498205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129540</xdr:colOff>
      <xdr:row>431</xdr:row>
      <xdr:rowOff>19050</xdr:rowOff>
    </xdr:from>
    <xdr:ext cx="960277" cy="180975"/>
    <xdr:sp macro="" textlink="">
      <xdr:nvSpPr>
        <xdr:cNvPr id="122" name="テキスト ボックス 121">
          <a:extLst>
            <a:ext uri="{FF2B5EF4-FFF2-40B4-BE49-F238E27FC236}">
              <a16:creationId xmlns:a16="http://schemas.microsoft.com/office/drawing/2014/main" id="{00000000-0008-0000-0300-000016020000}"/>
            </a:ext>
          </a:extLst>
        </xdr:cNvPr>
        <xdr:cNvSpPr txBox="1"/>
      </xdr:nvSpPr>
      <xdr:spPr>
        <a:xfrm>
          <a:off x="1539240" y="8521065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129540</xdr:colOff>
      <xdr:row>433</xdr:row>
      <xdr:rowOff>19051</xdr:rowOff>
    </xdr:from>
    <xdr:ext cx="1153506" cy="209550"/>
    <xdr:sp macro="" textlink="">
      <xdr:nvSpPr>
        <xdr:cNvPr id="123" name="テキスト ボックス 122">
          <a:extLst>
            <a:ext uri="{FF2B5EF4-FFF2-40B4-BE49-F238E27FC236}">
              <a16:creationId xmlns:a16="http://schemas.microsoft.com/office/drawing/2014/main" id="{00000000-0008-0000-0300-000017020000}"/>
            </a:ext>
          </a:extLst>
        </xdr:cNvPr>
        <xdr:cNvSpPr txBox="1"/>
      </xdr:nvSpPr>
      <xdr:spPr>
        <a:xfrm>
          <a:off x="1539240" y="85772626"/>
          <a:ext cx="115350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129540</xdr:colOff>
      <xdr:row>434</xdr:row>
      <xdr:rowOff>28575</xdr:rowOff>
    </xdr:from>
    <xdr:ext cx="1180127" cy="200025"/>
    <xdr:sp macro="" textlink="">
      <xdr:nvSpPr>
        <xdr:cNvPr id="124" name="テキスト ボックス 123">
          <a:extLst>
            <a:ext uri="{FF2B5EF4-FFF2-40B4-BE49-F238E27FC236}">
              <a16:creationId xmlns:a16="http://schemas.microsoft.com/office/drawing/2014/main" id="{00000000-0008-0000-0300-00001A020000}"/>
            </a:ext>
          </a:extLst>
        </xdr:cNvPr>
        <xdr:cNvSpPr txBox="1"/>
      </xdr:nvSpPr>
      <xdr:spPr>
        <a:xfrm>
          <a:off x="1539240" y="86029800"/>
          <a:ext cx="1180127"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129540</xdr:colOff>
      <xdr:row>435</xdr:row>
      <xdr:rowOff>19051</xdr:rowOff>
    </xdr:from>
    <xdr:ext cx="1180127" cy="209550"/>
    <xdr:sp macro="" textlink="">
      <xdr:nvSpPr>
        <xdr:cNvPr id="125" name="テキスト ボックス 124">
          <a:extLst>
            <a:ext uri="{FF2B5EF4-FFF2-40B4-BE49-F238E27FC236}">
              <a16:creationId xmlns:a16="http://schemas.microsoft.com/office/drawing/2014/main" id="{00000000-0008-0000-0300-00001D020000}"/>
            </a:ext>
          </a:extLst>
        </xdr:cNvPr>
        <xdr:cNvSpPr txBox="1"/>
      </xdr:nvSpPr>
      <xdr:spPr>
        <a:xfrm>
          <a:off x="1539240" y="86267926"/>
          <a:ext cx="1180127"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127635</xdr:colOff>
      <xdr:row>433</xdr:row>
      <xdr:rowOff>19050</xdr:rowOff>
    </xdr:from>
    <xdr:ext cx="1145023" cy="209550"/>
    <xdr:sp macro="" textlink="">
      <xdr:nvSpPr>
        <xdr:cNvPr id="126" name="テキスト ボックス 125">
          <a:extLst>
            <a:ext uri="{FF2B5EF4-FFF2-40B4-BE49-F238E27FC236}">
              <a16:creationId xmlns:a16="http://schemas.microsoft.com/office/drawing/2014/main" id="{00000000-0008-0000-0300-000018020000}"/>
            </a:ext>
          </a:extLst>
        </xdr:cNvPr>
        <xdr:cNvSpPr txBox="1"/>
      </xdr:nvSpPr>
      <xdr:spPr>
        <a:xfrm>
          <a:off x="3366135" y="85772625"/>
          <a:ext cx="114502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127635</xdr:colOff>
      <xdr:row>433</xdr:row>
      <xdr:rowOff>19050</xdr:rowOff>
    </xdr:from>
    <xdr:ext cx="1145023" cy="209550"/>
    <xdr:sp macro="" textlink="">
      <xdr:nvSpPr>
        <xdr:cNvPr id="127" name="テキスト ボックス 126">
          <a:extLst>
            <a:ext uri="{FF2B5EF4-FFF2-40B4-BE49-F238E27FC236}">
              <a16:creationId xmlns:a16="http://schemas.microsoft.com/office/drawing/2014/main" id="{00000000-0008-0000-0300-00001E020000}"/>
            </a:ext>
          </a:extLst>
        </xdr:cNvPr>
        <xdr:cNvSpPr txBox="1"/>
      </xdr:nvSpPr>
      <xdr:spPr>
        <a:xfrm>
          <a:off x="5423535" y="85772625"/>
          <a:ext cx="114502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127635</xdr:colOff>
      <xdr:row>434</xdr:row>
      <xdr:rowOff>28575</xdr:rowOff>
    </xdr:from>
    <xdr:ext cx="1154533" cy="200025"/>
    <xdr:sp macro="" textlink="">
      <xdr:nvSpPr>
        <xdr:cNvPr id="128" name="テキスト ボックス 127">
          <a:extLst>
            <a:ext uri="{FF2B5EF4-FFF2-40B4-BE49-F238E27FC236}">
              <a16:creationId xmlns:a16="http://schemas.microsoft.com/office/drawing/2014/main" id="{00000000-0008-0000-0300-00001F020000}"/>
            </a:ext>
          </a:extLst>
        </xdr:cNvPr>
        <xdr:cNvSpPr txBox="1"/>
      </xdr:nvSpPr>
      <xdr:spPr>
        <a:xfrm>
          <a:off x="5423535" y="86029800"/>
          <a:ext cx="1154533"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127635</xdr:colOff>
      <xdr:row>434</xdr:row>
      <xdr:rowOff>28575</xdr:rowOff>
    </xdr:from>
    <xdr:ext cx="1154533" cy="200025"/>
    <xdr:sp macro="" textlink="">
      <xdr:nvSpPr>
        <xdr:cNvPr id="129" name="テキスト ボックス 128">
          <a:extLst>
            <a:ext uri="{FF2B5EF4-FFF2-40B4-BE49-F238E27FC236}">
              <a16:creationId xmlns:a16="http://schemas.microsoft.com/office/drawing/2014/main" id="{00000000-0008-0000-0300-000020020000}"/>
            </a:ext>
          </a:extLst>
        </xdr:cNvPr>
        <xdr:cNvSpPr txBox="1"/>
      </xdr:nvSpPr>
      <xdr:spPr>
        <a:xfrm>
          <a:off x="3366135" y="86029800"/>
          <a:ext cx="1154533"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129540</xdr:colOff>
      <xdr:row>435</xdr:row>
      <xdr:rowOff>19050</xdr:rowOff>
    </xdr:from>
    <xdr:ext cx="1180127" cy="209550"/>
    <xdr:sp macro="" textlink="">
      <xdr:nvSpPr>
        <xdr:cNvPr id="130" name="テキスト ボックス 129">
          <a:extLst>
            <a:ext uri="{FF2B5EF4-FFF2-40B4-BE49-F238E27FC236}">
              <a16:creationId xmlns:a16="http://schemas.microsoft.com/office/drawing/2014/main" id="{00000000-0008-0000-0300-000022020000}"/>
            </a:ext>
          </a:extLst>
        </xdr:cNvPr>
        <xdr:cNvSpPr txBox="1"/>
      </xdr:nvSpPr>
      <xdr:spPr>
        <a:xfrm>
          <a:off x="5425440" y="86267925"/>
          <a:ext cx="1180127"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129540</xdr:colOff>
      <xdr:row>435</xdr:row>
      <xdr:rowOff>19050</xdr:rowOff>
    </xdr:from>
    <xdr:ext cx="1180127" cy="209550"/>
    <xdr:sp macro="" textlink="">
      <xdr:nvSpPr>
        <xdr:cNvPr id="131" name="テキスト ボックス 130">
          <a:extLst>
            <a:ext uri="{FF2B5EF4-FFF2-40B4-BE49-F238E27FC236}">
              <a16:creationId xmlns:a16="http://schemas.microsoft.com/office/drawing/2014/main" id="{00000000-0008-0000-0300-000023020000}"/>
            </a:ext>
          </a:extLst>
        </xdr:cNvPr>
        <xdr:cNvSpPr txBox="1"/>
      </xdr:nvSpPr>
      <xdr:spPr>
        <a:xfrm>
          <a:off x="3368040" y="86267925"/>
          <a:ext cx="1180127"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129540</xdr:colOff>
      <xdr:row>429</xdr:row>
      <xdr:rowOff>40005</xdr:rowOff>
    </xdr:from>
    <xdr:ext cx="960277" cy="188843"/>
    <xdr:sp macro="" textlink="">
      <xdr:nvSpPr>
        <xdr:cNvPr id="132" name="テキスト ボックス 131">
          <a:extLst>
            <a:ext uri="{FF2B5EF4-FFF2-40B4-BE49-F238E27FC236}">
              <a16:creationId xmlns:a16="http://schemas.microsoft.com/office/drawing/2014/main" id="{00000000-0008-0000-0300-000024020000}"/>
            </a:ext>
          </a:extLst>
        </xdr:cNvPr>
        <xdr:cNvSpPr txBox="1"/>
      </xdr:nvSpPr>
      <xdr:spPr>
        <a:xfrm>
          <a:off x="3368040" y="84736305"/>
          <a:ext cx="960277"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129540</xdr:colOff>
      <xdr:row>430</xdr:row>
      <xdr:rowOff>38100</xdr:rowOff>
    </xdr:from>
    <xdr:ext cx="960277" cy="180975"/>
    <xdr:sp macro="" textlink="">
      <xdr:nvSpPr>
        <xdr:cNvPr id="133" name="テキスト ボックス 132">
          <a:extLst>
            <a:ext uri="{FF2B5EF4-FFF2-40B4-BE49-F238E27FC236}">
              <a16:creationId xmlns:a16="http://schemas.microsoft.com/office/drawing/2014/main" id="{00000000-0008-0000-0300-000025020000}"/>
            </a:ext>
          </a:extLst>
        </xdr:cNvPr>
        <xdr:cNvSpPr txBox="1"/>
      </xdr:nvSpPr>
      <xdr:spPr>
        <a:xfrm>
          <a:off x="3368040" y="8498205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129540</xdr:colOff>
      <xdr:row>431</xdr:row>
      <xdr:rowOff>19050</xdr:rowOff>
    </xdr:from>
    <xdr:ext cx="960277" cy="180975"/>
    <xdr:sp macro="" textlink="">
      <xdr:nvSpPr>
        <xdr:cNvPr id="134" name="テキスト ボックス 133">
          <a:extLst>
            <a:ext uri="{FF2B5EF4-FFF2-40B4-BE49-F238E27FC236}">
              <a16:creationId xmlns:a16="http://schemas.microsoft.com/office/drawing/2014/main" id="{00000000-0008-0000-0300-000027020000}"/>
            </a:ext>
          </a:extLst>
        </xdr:cNvPr>
        <xdr:cNvSpPr txBox="1"/>
      </xdr:nvSpPr>
      <xdr:spPr>
        <a:xfrm>
          <a:off x="3368040" y="8521065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127635</xdr:colOff>
      <xdr:row>431</xdr:row>
      <xdr:rowOff>19050</xdr:rowOff>
    </xdr:from>
    <xdr:ext cx="960121" cy="180975"/>
    <xdr:sp macro="" textlink="">
      <xdr:nvSpPr>
        <xdr:cNvPr id="135" name="テキスト ボックス 134">
          <a:extLst>
            <a:ext uri="{FF2B5EF4-FFF2-40B4-BE49-F238E27FC236}">
              <a16:creationId xmlns:a16="http://schemas.microsoft.com/office/drawing/2014/main" id="{00000000-0008-0000-0300-000028020000}"/>
            </a:ext>
          </a:extLst>
        </xdr:cNvPr>
        <xdr:cNvSpPr txBox="1"/>
      </xdr:nvSpPr>
      <xdr:spPr>
        <a:xfrm>
          <a:off x="5423535" y="8521065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127635</xdr:colOff>
      <xdr:row>430</xdr:row>
      <xdr:rowOff>40005</xdr:rowOff>
    </xdr:from>
    <xdr:ext cx="960121" cy="188843"/>
    <xdr:sp macro="" textlink="">
      <xdr:nvSpPr>
        <xdr:cNvPr id="136" name="テキスト ボックス 135">
          <a:extLst>
            <a:ext uri="{FF2B5EF4-FFF2-40B4-BE49-F238E27FC236}">
              <a16:creationId xmlns:a16="http://schemas.microsoft.com/office/drawing/2014/main" id="{00000000-0008-0000-0300-000029020000}"/>
            </a:ext>
          </a:extLst>
        </xdr:cNvPr>
        <xdr:cNvSpPr txBox="1"/>
      </xdr:nvSpPr>
      <xdr:spPr>
        <a:xfrm>
          <a:off x="5423535" y="84983955"/>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127635</xdr:colOff>
      <xdr:row>429</xdr:row>
      <xdr:rowOff>40005</xdr:rowOff>
    </xdr:from>
    <xdr:ext cx="960121" cy="188843"/>
    <xdr:sp macro="" textlink="">
      <xdr:nvSpPr>
        <xdr:cNvPr id="137" name="テキスト ボックス 136">
          <a:extLst>
            <a:ext uri="{FF2B5EF4-FFF2-40B4-BE49-F238E27FC236}">
              <a16:creationId xmlns:a16="http://schemas.microsoft.com/office/drawing/2014/main" id="{00000000-0008-0000-0300-00002A020000}"/>
            </a:ext>
          </a:extLst>
        </xdr:cNvPr>
        <xdr:cNvSpPr txBox="1"/>
      </xdr:nvSpPr>
      <xdr:spPr>
        <a:xfrm>
          <a:off x="5423535" y="84736305"/>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127635</xdr:colOff>
      <xdr:row>439</xdr:row>
      <xdr:rowOff>28575</xdr:rowOff>
    </xdr:from>
    <xdr:ext cx="960121" cy="180975"/>
    <xdr:sp macro="" textlink="">
      <xdr:nvSpPr>
        <xdr:cNvPr id="138" name="テキスト ボックス 137">
          <a:extLst>
            <a:ext uri="{FF2B5EF4-FFF2-40B4-BE49-F238E27FC236}">
              <a16:creationId xmlns:a16="http://schemas.microsoft.com/office/drawing/2014/main" id="{00000000-0008-0000-0300-00002B020000}"/>
            </a:ext>
          </a:extLst>
        </xdr:cNvPr>
        <xdr:cNvSpPr txBox="1"/>
      </xdr:nvSpPr>
      <xdr:spPr>
        <a:xfrm>
          <a:off x="5423535" y="8742997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127635</xdr:colOff>
      <xdr:row>439</xdr:row>
      <xdr:rowOff>28575</xdr:rowOff>
    </xdr:from>
    <xdr:ext cx="960121" cy="180975"/>
    <xdr:sp macro="" textlink="">
      <xdr:nvSpPr>
        <xdr:cNvPr id="139" name="テキスト ボックス 138">
          <a:extLst>
            <a:ext uri="{FF2B5EF4-FFF2-40B4-BE49-F238E27FC236}">
              <a16:creationId xmlns:a16="http://schemas.microsoft.com/office/drawing/2014/main" id="{00000000-0008-0000-0300-00002C020000}"/>
            </a:ext>
          </a:extLst>
        </xdr:cNvPr>
        <xdr:cNvSpPr txBox="1"/>
      </xdr:nvSpPr>
      <xdr:spPr>
        <a:xfrm>
          <a:off x="3366135" y="8742997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127635</xdr:colOff>
      <xdr:row>439</xdr:row>
      <xdr:rowOff>30480</xdr:rowOff>
    </xdr:from>
    <xdr:ext cx="960121" cy="188843"/>
    <xdr:sp macro="" textlink="">
      <xdr:nvSpPr>
        <xdr:cNvPr id="140" name="テキスト ボックス 139">
          <a:extLst>
            <a:ext uri="{FF2B5EF4-FFF2-40B4-BE49-F238E27FC236}">
              <a16:creationId xmlns:a16="http://schemas.microsoft.com/office/drawing/2014/main" id="{00000000-0008-0000-0300-00002D020000}"/>
            </a:ext>
          </a:extLst>
        </xdr:cNvPr>
        <xdr:cNvSpPr txBox="1"/>
      </xdr:nvSpPr>
      <xdr:spPr>
        <a:xfrm>
          <a:off x="1537335" y="8743188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129540</xdr:colOff>
      <xdr:row>438</xdr:row>
      <xdr:rowOff>28575</xdr:rowOff>
    </xdr:from>
    <xdr:ext cx="960277" cy="180975"/>
    <xdr:sp macro="" textlink="">
      <xdr:nvSpPr>
        <xdr:cNvPr id="141" name="テキスト ボックス 140">
          <a:extLst>
            <a:ext uri="{FF2B5EF4-FFF2-40B4-BE49-F238E27FC236}">
              <a16:creationId xmlns:a16="http://schemas.microsoft.com/office/drawing/2014/main" id="{00000000-0008-0000-0300-00002E020000}"/>
            </a:ext>
          </a:extLst>
        </xdr:cNvPr>
        <xdr:cNvSpPr txBox="1"/>
      </xdr:nvSpPr>
      <xdr:spPr>
        <a:xfrm>
          <a:off x="5425440" y="8718232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129540</xdr:colOff>
      <xdr:row>438</xdr:row>
      <xdr:rowOff>28575</xdr:rowOff>
    </xdr:from>
    <xdr:ext cx="960277" cy="180975"/>
    <xdr:sp macro="" textlink="">
      <xdr:nvSpPr>
        <xdr:cNvPr id="142" name="テキスト ボックス 141">
          <a:extLst>
            <a:ext uri="{FF2B5EF4-FFF2-40B4-BE49-F238E27FC236}">
              <a16:creationId xmlns:a16="http://schemas.microsoft.com/office/drawing/2014/main" id="{00000000-0008-0000-0300-00002F020000}"/>
            </a:ext>
          </a:extLst>
        </xdr:cNvPr>
        <xdr:cNvSpPr txBox="1"/>
      </xdr:nvSpPr>
      <xdr:spPr>
        <a:xfrm>
          <a:off x="3368040" y="8718232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129540</xdr:colOff>
      <xdr:row>438</xdr:row>
      <xdr:rowOff>28575</xdr:rowOff>
    </xdr:from>
    <xdr:ext cx="960277" cy="180975"/>
    <xdr:sp macro="" textlink="">
      <xdr:nvSpPr>
        <xdr:cNvPr id="143" name="テキスト ボックス 142">
          <a:extLst>
            <a:ext uri="{FF2B5EF4-FFF2-40B4-BE49-F238E27FC236}">
              <a16:creationId xmlns:a16="http://schemas.microsoft.com/office/drawing/2014/main" id="{00000000-0008-0000-0300-000030020000}"/>
            </a:ext>
          </a:extLst>
        </xdr:cNvPr>
        <xdr:cNvSpPr txBox="1"/>
      </xdr:nvSpPr>
      <xdr:spPr>
        <a:xfrm>
          <a:off x="1539240" y="8718232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127635</xdr:colOff>
      <xdr:row>440</xdr:row>
      <xdr:rowOff>28575</xdr:rowOff>
    </xdr:from>
    <xdr:ext cx="960121" cy="180975"/>
    <xdr:sp macro="" textlink="">
      <xdr:nvSpPr>
        <xdr:cNvPr id="144" name="テキスト ボックス 143">
          <a:extLst>
            <a:ext uri="{FF2B5EF4-FFF2-40B4-BE49-F238E27FC236}">
              <a16:creationId xmlns:a16="http://schemas.microsoft.com/office/drawing/2014/main" id="{00000000-0008-0000-0300-000031020000}"/>
            </a:ext>
          </a:extLst>
        </xdr:cNvPr>
        <xdr:cNvSpPr txBox="1"/>
      </xdr:nvSpPr>
      <xdr:spPr>
        <a:xfrm>
          <a:off x="5423535" y="8767762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127635</xdr:colOff>
      <xdr:row>440</xdr:row>
      <xdr:rowOff>28575</xdr:rowOff>
    </xdr:from>
    <xdr:ext cx="960121" cy="180975"/>
    <xdr:sp macro="" textlink="">
      <xdr:nvSpPr>
        <xdr:cNvPr id="145" name="テキスト ボックス 144">
          <a:extLst>
            <a:ext uri="{FF2B5EF4-FFF2-40B4-BE49-F238E27FC236}">
              <a16:creationId xmlns:a16="http://schemas.microsoft.com/office/drawing/2014/main" id="{00000000-0008-0000-0300-000032020000}"/>
            </a:ext>
          </a:extLst>
        </xdr:cNvPr>
        <xdr:cNvSpPr txBox="1"/>
      </xdr:nvSpPr>
      <xdr:spPr>
        <a:xfrm>
          <a:off x="3366135" y="8767762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127635</xdr:colOff>
      <xdr:row>440</xdr:row>
      <xdr:rowOff>28575</xdr:rowOff>
    </xdr:from>
    <xdr:ext cx="960121" cy="180975"/>
    <xdr:sp macro="" textlink="">
      <xdr:nvSpPr>
        <xdr:cNvPr id="146" name="テキスト ボックス 145">
          <a:extLst>
            <a:ext uri="{FF2B5EF4-FFF2-40B4-BE49-F238E27FC236}">
              <a16:creationId xmlns:a16="http://schemas.microsoft.com/office/drawing/2014/main" id="{00000000-0008-0000-0300-000033020000}"/>
            </a:ext>
          </a:extLst>
        </xdr:cNvPr>
        <xdr:cNvSpPr txBox="1"/>
      </xdr:nvSpPr>
      <xdr:spPr>
        <a:xfrm>
          <a:off x="1537335" y="8767762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127635</xdr:colOff>
      <xdr:row>442</xdr:row>
      <xdr:rowOff>19050</xdr:rowOff>
    </xdr:from>
    <xdr:ext cx="1145023" cy="209550"/>
    <xdr:sp macro="" textlink="">
      <xdr:nvSpPr>
        <xdr:cNvPr id="147" name="テキスト ボックス 146">
          <a:extLst>
            <a:ext uri="{FF2B5EF4-FFF2-40B4-BE49-F238E27FC236}">
              <a16:creationId xmlns:a16="http://schemas.microsoft.com/office/drawing/2014/main" id="{00000000-0008-0000-0300-000038020000}"/>
            </a:ext>
          </a:extLst>
        </xdr:cNvPr>
        <xdr:cNvSpPr txBox="1"/>
      </xdr:nvSpPr>
      <xdr:spPr>
        <a:xfrm>
          <a:off x="1537335" y="88230075"/>
          <a:ext cx="114502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129540</xdr:colOff>
      <xdr:row>442</xdr:row>
      <xdr:rowOff>19050</xdr:rowOff>
    </xdr:from>
    <xdr:ext cx="1153506" cy="209550"/>
    <xdr:sp macro="" textlink="">
      <xdr:nvSpPr>
        <xdr:cNvPr id="148" name="テキスト ボックス 147">
          <a:extLst>
            <a:ext uri="{FF2B5EF4-FFF2-40B4-BE49-F238E27FC236}">
              <a16:creationId xmlns:a16="http://schemas.microsoft.com/office/drawing/2014/main" id="{00000000-0008-0000-0300-000039020000}"/>
            </a:ext>
          </a:extLst>
        </xdr:cNvPr>
        <xdr:cNvSpPr txBox="1"/>
      </xdr:nvSpPr>
      <xdr:spPr>
        <a:xfrm>
          <a:off x="3368040" y="88230075"/>
          <a:ext cx="115350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127635</xdr:colOff>
      <xdr:row>442</xdr:row>
      <xdr:rowOff>19050</xdr:rowOff>
    </xdr:from>
    <xdr:ext cx="1145023" cy="209550"/>
    <xdr:sp macro="" textlink="">
      <xdr:nvSpPr>
        <xdr:cNvPr id="149" name="テキスト ボックス 148">
          <a:extLst>
            <a:ext uri="{FF2B5EF4-FFF2-40B4-BE49-F238E27FC236}">
              <a16:creationId xmlns:a16="http://schemas.microsoft.com/office/drawing/2014/main" id="{00000000-0008-0000-0300-00003A020000}"/>
            </a:ext>
          </a:extLst>
        </xdr:cNvPr>
        <xdr:cNvSpPr txBox="1"/>
      </xdr:nvSpPr>
      <xdr:spPr>
        <a:xfrm>
          <a:off x="5423535" y="88230075"/>
          <a:ext cx="114502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127635</xdr:colOff>
      <xdr:row>443</xdr:row>
      <xdr:rowOff>19050</xdr:rowOff>
    </xdr:from>
    <xdr:ext cx="1154533" cy="200025"/>
    <xdr:sp macro="" textlink="">
      <xdr:nvSpPr>
        <xdr:cNvPr id="150" name="テキスト ボックス 149">
          <a:extLst>
            <a:ext uri="{FF2B5EF4-FFF2-40B4-BE49-F238E27FC236}">
              <a16:creationId xmlns:a16="http://schemas.microsoft.com/office/drawing/2014/main" id="{00000000-0008-0000-0300-00003B020000}"/>
            </a:ext>
          </a:extLst>
        </xdr:cNvPr>
        <xdr:cNvSpPr txBox="1"/>
      </xdr:nvSpPr>
      <xdr:spPr>
        <a:xfrm>
          <a:off x="1537335" y="88477725"/>
          <a:ext cx="1154533"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129540</xdr:colOff>
      <xdr:row>443</xdr:row>
      <xdr:rowOff>19050</xdr:rowOff>
    </xdr:from>
    <xdr:ext cx="1180127" cy="200025"/>
    <xdr:sp macro="" textlink="">
      <xdr:nvSpPr>
        <xdr:cNvPr id="151" name="テキスト ボックス 150">
          <a:extLst>
            <a:ext uri="{FF2B5EF4-FFF2-40B4-BE49-F238E27FC236}">
              <a16:creationId xmlns:a16="http://schemas.microsoft.com/office/drawing/2014/main" id="{00000000-0008-0000-0300-00003C020000}"/>
            </a:ext>
          </a:extLst>
        </xdr:cNvPr>
        <xdr:cNvSpPr txBox="1"/>
      </xdr:nvSpPr>
      <xdr:spPr>
        <a:xfrm>
          <a:off x="5425440" y="88477725"/>
          <a:ext cx="1180127"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129540</xdr:colOff>
      <xdr:row>443</xdr:row>
      <xdr:rowOff>19050</xdr:rowOff>
    </xdr:from>
    <xdr:ext cx="1180127" cy="200025"/>
    <xdr:sp macro="" textlink="">
      <xdr:nvSpPr>
        <xdr:cNvPr id="152" name="テキスト ボックス 151">
          <a:extLst>
            <a:ext uri="{FF2B5EF4-FFF2-40B4-BE49-F238E27FC236}">
              <a16:creationId xmlns:a16="http://schemas.microsoft.com/office/drawing/2014/main" id="{00000000-0008-0000-0300-00003D020000}"/>
            </a:ext>
          </a:extLst>
        </xdr:cNvPr>
        <xdr:cNvSpPr txBox="1"/>
      </xdr:nvSpPr>
      <xdr:spPr>
        <a:xfrm>
          <a:off x="3368040" y="88477725"/>
          <a:ext cx="1180127"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127635</xdr:colOff>
      <xdr:row>444</xdr:row>
      <xdr:rowOff>19050</xdr:rowOff>
    </xdr:from>
    <xdr:ext cx="1154533" cy="209550"/>
    <xdr:sp macro="" textlink="">
      <xdr:nvSpPr>
        <xdr:cNvPr id="153" name="テキスト ボックス 152">
          <a:extLst>
            <a:ext uri="{FF2B5EF4-FFF2-40B4-BE49-F238E27FC236}">
              <a16:creationId xmlns:a16="http://schemas.microsoft.com/office/drawing/2014/main" id="{00000000-0008-0000-0300-000040020000}"/>
            </a:ext>
          </a:extLst>
        </xdr:cNvPr>
        <xdr:cNvSpPr txBox="1"/>
      </xdr:nvSpPr>
      <xdr:spPr>
        <a:xfrm>
          <a:off x="1537335" y="88725375"/>
          <a:ext cx="115453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129540</xdr:colOff>
      <xdr:row>444</xdr:row>
      <xdr:rowOff>19050</xdr:rowOff>
    </xdr:from>
    <xdr:ext cx="1180127" cy="209550"/>
    <xdr:sp macro="" textlink="">
      <xdr:nvSpPr>
        <xdr:cNvPr id="154" name="テキスト ボックス 153">
          <a:extLst>
            <a:ext uri="{FF2B5EF4-FFF2-40B4-BE49-F238E27FC236}">
              <a16:creationId xmlns:a16="http://schemas.microsoft.com/office/drawing/2014/main" id="{00000000-0008-0000-0300-000041020000}"/>
            </a:ext>
          </a:extLst>
        </xdr:cNvPr>
        <xdr:cNvSpPr txBox="1"/>
      </xdr:nvSpPr>
      <xdr:spPr>
        <a:xfrm>
          <a:off x="5425440" y="88725375"/>
          <a:ext cx="1180127"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129540</xdr:colOff>
      <xdr:row>444</xdr:row>
      <xdr:rowOff>19050</xdr:rowOff>
    </xdr:from>
    <xdr:ext cx="1180127" cy="209550"/>
    <xdr:sp macro="" textlink="">
      <xdr:nvSpPr>
        <xdr:cNvPr id="155" name="テキスト ボックス 154">
          <a:extLst>
            <a:ext uri="{FF2B5EF4-FFF2-40B4-BE49-F238E27FC236}">
              <a16:creationId xmlns:a16="http://schemas.microsoft.com/office/drawing/2014/main" id="{00000000-0008-0000-0300-000042020000}"/>
            </a:ext>
          </a:extLst>
        </xdr:cNvPr>
        <xdr:cNvSpPr txBox="1"/>
      </xdr:nvSpPr>
      <xdr:spPr>
        <a:xfrm>
          <a:off x="3368040" y="88725375"/>
          <a:ext cx="1180127"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129540</xdr:colOff>
      <xdr:row>447</xdr:row>
      <xdr:rowOff>28575</xdr:rowOff>
    </xdr:from>
    <xdr:ext cx="960277" cy="180975"/>
    <xdr:sp macro="" textlink="">
      <xdr:nvSpPr>
        <xdr:cNvPr id="156" name="テキスト ボックス 155">
          <a:extLst>
            <a:ext uri="{FF2B5EF4-FFF2-40B4-BE49-F238E27FC236}">
              <a16:creationId xmlns:a16="http://schemas.microsoft.com/office/drawing/2014/main" id="{00000000-0008-0000-0300-000046020000}"/>
            </a:ext>
          </a:extLst>
        </xdr:cNvPr>
        <xdr:cNvSpPr txBox="1"/>
      </xdr:nvSpPr>
      <xdr:spPr>
        <a:xfrm>
          <a:off x="1539240" y="8963977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129540</xdr:colOff>
      <xdr:row>447</xdr:row>
      <xdr:rowOff>28575</xdr:rowOff>
    </xdr:from>
    <xdr:ext cx="960277" cy="180975"/>
    <xdr:sp macro="" textlink="">
      <xdr:nvSpPr>
        <xdr:cNvPr id="157" name="テキスト ボックス 156">
          <a:extLst>
            <a:ext uri="{FF2B5EF4-FFF2-40B4-BE49-F238E27FC236}">
              <a16:creationId xmlns:a16="http://schemas.microsoft.com/office/drawing/2014/main" id="{00000000-0008-0000-0300-00004A020000}"/>
            </a:ext>
          </a:extLst>
        </xdr:cNvPr>
        <xdr:cNvSpPr txBox="1"/>
      </xdr:nvSpPr>
      <xdr:spPr>
        <a:xfrm>
          <a:off x="3368040" y="8963977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129540</xdr:colOff>
      <xdr:row>447</xdr:row>
      <xdr:rowOff>28575</xdr:rowOff>
    </xdr:from>
    <xdr:ext cx="960277" cy="180975"/>
    <xdr:sp macro="" textlink="">
      <xdr:nvSpPr>
        <xdr:cNvPr id="158" name="テキスト ボックス 157">
          <a:extLst>
            <a:ext uri="{FF2B5EF4-FFF2-40B4-BE49-F238E27FC236}">
              <a16:creationId xmlns:a16="http://schemas.microsoft.com/office/drawing/2014/main" id="{00000000-0008-0000-0300-00004B020000}"/>
            </a:ext>
          </a:extLst>
        </xdr:cNvPr>
        <xdr:cNvSpPr txBox="1"/>
      </xdr:nvSpPr>
      <xdr:spPr>
        <a:xfrm>
          <a:off x="5425440" y="8963977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127635</xdr:colOff>
      <xdr:row>448</xdr:row>
      <xdr:rowOff>28575</xdr:rowOff>
    </xdr:from>
    <xdr:ext cx="960121" cy="180975"/>
    <xdr:sp macro="" textlink="">
      <xdr:nvSpPr>
        <xdr:cNvPr id="159" name="テキスト ボックス 158">
          <a:extLst>
            <a:ext uri="{FF2B5EF4-FFF2-40B4-BE49-F238E27FC236}">
              <a16:creationId xmlns:a16="http://schemas.microsoft.com/office/drawing/2014/main" id="{00000000-0008-0000-0300-00004C020000}"/>
            </a:ext>
          </a:extLst>
        </xdr:cNvPr>
        <xdr:cNvSpPr txBox="1"/>
      </xdr:nvSpPr>
      <xdr:spPr>
        <a:xfrm>
          <a:off x="3366135" y="8988742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129540</xdr:colOff>
      <xdr:row>448</xdr:row>
      <xdr:rowOff>28575</xdr:rowOff>
    </xdr:from>
    <xdr:ext cx="960277" cy="180975"/>
    <xdr:sp macro="" textlink="">
      <xdr:nvSpPr>
        <xdr:cNvPr id="160" name="テキスト ボックス 159">
          <a:extLst>
            <a:ext uri="{FF2B5EF4-FFF2-40B4-BE49-F238E27FC236}">
              <a16:creationId xmlns:a16="http://schemas.microsoft.com/office/drawing/2014/main" id="{00000000-0008-0000-0300-00004D020000}"/>
            </a:ext>
          </a:extLst>
        </xdr:cNvPr>
        <xdr:cNvSpPr txBox="1"/>
      </xdr:nvSpPr>
      <xdr:spPr>
        <a:xfrm>
          <a:off x="5425440" y="8988742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129540</xdr:colOff>
      <xdr:row>448</xdr:row>
      <xdr:rowOff>28575</xdr:rowOff>
    </xdr:from>
    <xdr:ext cx="960277" cy="180975"/>
    <xdr:sp macro="" textlink="">
      <xdr:nvSpPr>
        <xdr:cNvPr id="161" name="テキスト ボックス 160">
          <a:extLst>
            <a:ext uri="{FF2B5EF4-FFF2-40B4-BE49-F238E27FC236}">
              <a16:creationId xmlns:a16="http://schemas.microsoft.com/office/drawing/2014/main" id="{00000000-0008-0000-0300-00004E020000}"/>
            </a:ext>
          </a:extLst>
        </xdr:cNvPr>
        <xdr:cNvSpPr txBox="1"/>
      </xdr:nvSpPr>
      <xdr:spPr>
        <a:xfrm>
          <a:off x="1539240" y="8988742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129540</xdr:colOff>
      <xdr:row>449</xdr:row>
      <xdr:rowOff>28575</xdr:rowOff>
    </xdr:from>
    <xdr:ext cx="960277" cy="180975"/>
    <xdr:sp macro="" textlink="">
      <xdr:nvSpPr>
        <xdr:cNvPr id="162" name="テキスト ボックス 161">
          <a:extLst>
            <a:ext uri="{FF2B5EF4-FFF2-40B4-BE49-F238E27FC236}">
              <a16:creationId xmlns:a16="http://schemas.microsoft.com/office/drawing/2014/main" id="{00000000-0008-0000-0300-00004F020000}"/>
            </a:ext>
          </a:extLst>
        </xdr:cNvPr>
        <xdr:cNvSpPr txBox="1"/>
      </xdr:nvSpPr>
      <xdr:spPr>
        <a:xfrm>
          <a:off x="1539240" y="9013507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127635</xdr:colOff>
      <xdr:row>449</xdr:row>
      <xdr:rowOff>28575</xdr:rowOff>
    </xdr:from>
    <xdr:ext cx="960121" cy="180975"/>
    <xdr:sp macro="" textlink="">
      <xdr:nvSpPr>
        <xdr:cNvPr id="163" name="テキスト ボックス 162">
          <a:extLst>
            <a:ext uri="{FF2B5EF4-FFF2-40B4-BE49-F238E27FC236}">
              <a16:creationId xmlns:a16="http://schemas.microsoft.com/office/drawing/2014/main" id="{00000000-0008-0000-0300-000050020000}"/>
            </a:ext>
          </a:extLst>
        </xdr:cNvPr>
        <xdr:cNvSpPr txBox="1"/>
      </xdr:nvSpPr>
      <xdr:spPr>
        <a:xfrm>
          <a:off x="3366135" y="9013507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129540</xdr:colOff>
      <xdr:row>449</xdr:row>
      <xdr:rowOff>28575</xdr:rowOff>
    </xdr:from>
    <xdr:ext cx="960277" cy="180975"/>
    <xdr:sp macro="" textlink="">
      <xdr:nvSpPr>
        <xdr:cNvPr id="164" name="テキスト ボックス 163">
          <a:extLst>
            <a:ext uri="{FF2B5EF4-FFF2-40B4-BE49-F238E27FC236}">
              <a16:creationId xmlns:a16="http://schemas.microsoft.com/office/drawing/2014/main" id="{00000000-0008-0000-0300-000051020000}"/>
            </a:ext>
          </a:extLst>
        </xdr:cNvPr>
        <xdr:cNvSpPr txBox="1"/>
      </xdr:nvSpPr>
      <xdr:spPr>
        <a:xfrm>
          <a:off x="5425440" y="9013507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129540</xdr:colOff>
      <xdr:row>451</xdr:row>
      <xdr:rowOff>19050</xdr:rowOff>
    </xdr:from>
    <xdr:ext cx="1153506" cy="209550"/>
    <xdr:sp macro="" textlink="">
      <xdr:nvSpPr>
        <xdr:cNvPr id="165" name="テキスト ボックス 164">
          <a:extLst>
            <a:ext uri="{FF2B5EF4-FFF2-40B4-BE49-F238E27FC236}">
              <a16:creationId xmlns:a16="http://schemas.microsoft.com/office/drawing/2014/main" id="{00000000-0008-0000-0300-000053020000}"/>
            </a:ext>
          </a:extLst>
        </xdr:cNvPr>
        <xdr:cNvSpPr txBox="1"/>
      </xdr:nvSpPr>
      <xdr:spPr>
        <a:xfrm>
          <a:off x="1539240" y="90687525"/>
          <a:ext cx="115350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127635</xdr:colOff>
      <xdr:row>451</xdr:row>
      <xdr:rowOff>11430</xdr:rowOff>
    </xdr:from>
    <xdr:ext cx="1145023" cy="217311"/>
    <xdr:sp macro="" textlink="">
      <xdr:nvSpPr>
        <xdr:cNvPr id="166" name="テキスト ボックス 165">
          <a:extLst>
            <a:ext uri="{FF2B5EF4-FFF2-40B4-BE49-F238E27FC236}">
              <a16:creationId xmlns:a16="http://schemas.microsoft.com/office/drawing/2014/main" id="{00000000-0008-0000-0300-000054020000}"/>
            </a:ext>
          </a:extLst>
        </xdr:cNvPr>
        <xdr:cNvSpPr txBox="1"/>
      </xdr:nvSpPr>
      <xdr:spPr>
        <a:xfrm>
          <a:off x="5423535" y="90679905"/>
          <a:ext cx="1145023" cy="217311"/>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127635</xdr:colOff>
      <xdr:row>451</xdr:row>
      <xdr:rowOff>11430</xdr:rowOff>
    </xdr:from>
    <xdr:ext cx="1145023" cy="217311"/>
    <xdr:sp macro="" textlink="">
      <xdr:nvSpPr>
        <xdr:cNvPr id="167" name="テキスト ボックス 166">
          <a:extLst>
            <a:ext uri="{FF2B5EF4-FFF2-40B4-BE49-F238E27FC236}">
              <a16:creationId xmlns:a16="http://schemas.microsoft.com/office/drawing/2014/main" id="{00000000-0008-0000-0300-000055020000}"/>
            </a:ext>
          </a:extLst>
        </xdr:cNvPr>
        <xdr:cNvSpPr txBox="1"/>
      </xdr:nvSpPr>
      <xdr:spPr>
        <a:xfrm>
          <a:off x="3366135" y="90679905"/>
          <a:ext cx="1145023" cy="217311"/>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127635</xdr:colOff>
      <xdr:row>452</xdr:row>
      <xdr:rowOff>19050</xdr:rowOff>
    </xdr:from>
    <xdr:ext cx="1154533" cy="200025"/>
    <xdr:sp macro="" textlink="">
      <xdr:nvSpPr>
        <xdr:cNvPr id="168" name="テキスト ボックス 167">
          <a:extLst>
            <a:ext uri="{FF2B5EF4-FFF2-40B4-BE49-F238E27FC236}">
              <a16:creationId xmlns:a16="http://schemas.microsoft.com/office/drawing/2014/main" id="{00000000-0008-0000-0300-000057020000}"/>
            </a:ext>
          </a:extLst>
        </xdr:cNvPr>
        <xdr:cNvSpPr txBox="1"/>
      </xdr:nvSpPr>
      <xdr:spPr>
        <a:xfrm>
          <a:off x="3366135" y="90935175"/>
          <a:ext cx="1154533"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127635</xdr:colOff>
      <xdr:row>452</xdr:row>
      <xdr:rowOff>19050</xdr:rowOff>
    </xdr:from>
    <xdr:ext cx="1154533" cy="200025"/>
    <xdr:sp macro="" textlink="">
      <xdr:nvSpPr>
        <xdr:cNvPr id="169" name="テキスト ボックス 168">
          <a:extLst>
            <a:ext uri="{FF2B5EF4-FFF2-40B4-BE49-F238E27FC236}">
              <a16:creationId xmlns:a16="http://schemas.microsoft.com/office/drawing/2014/main" id="{00000000-0008-0000-0300-000059020000}"/>
            </a:ext>
          </a:extLst>
        </xdr:cNvPr>
        <xdr:cNvSpPr txBox="1"/>
      </xdr:nvSpPr>
      <xdr:spPr>
        <a:xfrm>
          <a:off x="5423535" y="90935175"/>
          <a:ext cx="1154533"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129540</xdr:colOff>
      <xdr:row>452</xdr:row>
      <xdr:rowOff>19050</xdr:rowOff>
    </xdr:from>
    <xdr:ext cx="1180127" cy="200025"/>
    <xdr:sp macro="" textlink="">
      <xdr:nvSpPr>
        <xdr:cNvPr id="170" name="テキスト ボックス 169">
          <a:extLst>
            <a:ext uri="{FF2B5EF4-FFF2-40B4-BE49-F238E27FC236}">
              <a16:creationId xmlns:a16="http://schemas.microsoft.com/office/drawing/2014/main" id="{00000000-0008-0000-0300-00005A020000}"/>
            </a:ext>
          </a:extLst>
        </xdr:cNvPr>
        <xdr:cNvSpPr txBox="1"/>
      </xdr:nvSpPr>
      <xdr:spPr>
        <a:xfrm>
          <a:off x="1539240" y="90935175"/>
          <a:ext cx="1180127"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129540</xdr:colOff>
      <xdr:row>453</xdr:row>
      <xdr:rowOff>9525</xdr:rowOff>
    </xdr:from>
    <xdr:ext cx="1180127" cy="209550"/>
    <xdr:sp macro="" textlink="">
      <xdr:nvSpPr>
        <xdr:cNvPr id="171" name="テキスト ボックス 170">
          <a:extLst>
            <a:ext uri="{FF2B5EF4-FFF2-40B4-BE49-F238E27FC236}">
              <a16:creationId xmlns:a16="http://schemas.microsoft.com/office/drawing/2014/main" id="{00000000-0008-0000-0300-00005B020000}"/>
            </a:ext>
          </a:extLst>
        </xdr:cNvPr>
        <xdr:cNvSpPr txBox="1"/>
      </xdr:nvSpPr>
      <xdr:spPr>
        <a:xfrm>
          <a:off x="1539240" y="91173300"/>
          <a:ext cx="1180127"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127635</xdr:colOff>
      <xdr:row>453</xdr:row>
      <xdr:rowOff>9525</xdr:rowOff>
    </xdr:from>
    <xdr:ext cx="1154533" cy="209550"/>
    <xdr:sp macro="" textlink="">
      <xdr:nvSpPr>
        <xdr:cNvPr id="172" name="テキスト ボックス 171">
          <a:extLst>
            <a:ext uri="{FF2B5EF4-FFF2-40B4-BE49-F238E27FC236}">
              <a16:creationId xmlns:a16="http://schemas.microsoft.com/office/drawing/2014/main" id="{00000000-0008-0000-0300-00005D020000}"/>
            </a:ext>
          </a:extLst>
        </xdr:cNvPr>
        <xdr:cNvSpPr txBox="1"/>
      </xdr:nvSpPr>
      <xdr:spPr>
        <a:xfrm>
          <a:off x="5423535" y="91173300"/>
          <a:ext cx="115453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127635</xdr:colOff>
      <xdr:row>453</xdr:row>
      <xdr:rowOff>9525</xdr:rowOff>
    </xdr:from>
    <xdr:ext cx="1154533" cy="209550"/>
    <xdr:sp macro="" textlink="">
      <xdr:nvSpPr>
        <xdr:cNvPr id="173" name="テキスト ボックス 172">
          <a:extLst>
            <a:ext uri="{FF2B5EF4-FFF2-40B4-BE49-F238E27FC236}">
              <a16:creationId xmlns:a16="http://schemas.microsoft.com/office/drawing/2014/main" id="{00000000-0008-0000-0300-00005E020000}"/>
            </a:ext>
          </a:extLst>
        </xdr:cNvPr>
        <xdr:cNvSpPr txBox="1"/>
      </xdr:nvSpPr>
      <xdr:spPr>
        <a:xfrm>
          <a:off x="3366135" y="91173300"/>
          <a:ext cx="115453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129540</xdr:colOff>
      <xdr:row>456</xdr:row>
      <xdr:rowOff>28575</xdr:rowOff>
    </xdr:from>
    <xdr:ext cx="960277" cy="180975"/>
    <xdr:sp macro="" textlink="">
      <xdr:nvSpPr>
        <xdr:cNvPr id="174" name="テキスト ボックス 173">
          <a:extLst>
            <a:ext uri="{FF2B5EF4-FFF2-40B4-BE49-F238E27FC236}">
              <a16:creationId xmlns:a16="http://schemas.microsoft.com/office/drawing/2014/main" id="{00000000-0008-0000-0300-000063020000}"/>
            </a:ext>
          </a:extLst>
        </xdr:cNvPr>
        <xdr:cNvSpPr txBox="1"/>
      </xdr:nvSpPr>
      <xdr:spPr>
        <a:xfrm>
          <a:off x="3368040" y="9209722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129540</xdr:colOff>
      <xdr:row>456</xdr:row>
      <xdr:rowOff>28575</xdr:rowOff>
    </xdr:from>
    <xdr:ext cx="960277" cy="180975"/>
    <xdr:sp macro="" textlink="">
      <xdr:nvSpPr>
        <xdr:cNvPr id="175" name="テキスト ボックス 174">
          <a:extLst>
            <a:ext uri="{FF2B5EF4-FFF2-40B4-BE49-F238E27FC236}">
              <a16:creationId xmlns:a16="http://schemas.microsoft.com/office/drawing/2014/main" id="{00000000-0008-0000-0300-000065020000}"/>
            </a:ext>
          </a:extLst>
        </xdr:cNvPr>
        <xdr:cNvSpPr txBox="1"/>
      </xdr:nvSpPr>
      <xdr:spPr>
        <a:xfrm>
          <a:off x="5425440" y="9209722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129540</xdr:colOff>
      <xdr:row>456</xdr:row>
      <xdr:rowOff>28575</xdr:rowOff>
    </xdr:from>
    <xdr:ext cx="960277" cy="180975"/>
    <xdr:sp macro="" textlink="">
      <xdr:nvSpPr>
        <xdr:cNvPr id="176" name="テキスト ボックス 175">
          <a:extLst>
            <a:ext uri="{FF2B5EF4-FFF2-40B4-BE49-F238E27FC236}">
              <a16:creationId xmlns:a16="http://schemas.microsoft.com/office/drawing/2014/main" id="{00000000-0008-0000-0300-000067020000}"/>
            </a:ext>
          </a:extLst>
        </xdr:cNvPr>
        <xdr:cNvSpPr txBox="1"/>
      </xdr:nvSpPr>
      <xdr:spPr>
        <a:xfrm>
          <a:off x="1539240" y="9209722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127635</xdr:colOff>
      <xdr:row>457</xdr:row>
      <xdr:rowOff>28575</xdr:rowOff>
    </xdr:from>
    <xdr:ext cx="960121" cy="180975"/>
    <xdr:sp macro="" textlink="">
      <xdr:nvSpPr>
        <xdr:cNvPr id="177" name="テキスト ボックス 176">
          <a:extLst>
            <a:ext uri="{FF2B5EF4-FFF2-40B4-BE49-F238E27FC236}">
              <a16:creationId xmlns:a16="http://schemas.microsoft.com/office/drawing/2014/main" id="{00000000-0008-0000-0300-00006A020000}"/>
            </a:ext>
          </a:extLst>
        </xdr:cNvPr>
        <xdr:cNvSpPr txBox="1"/>
      </xdr:nvSpPr>
      <xdr:spPr>
        <a:xfrm>
          <a:off x="1537335" y="9234487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127635</xdr:colOff>
      <xdr:row>457</xdr:row>
      <xdr:rowOff>28575</xdr:rowOff>
    </xdr:from>
    <xdr:ext cx="960121" cy="180975"/>
    <xdr:sp macro="" textlink="">
      <xdr:nvSpPr>
        <xdr:cNvPr id="178" name="テキスト ボックス 177">
          <a:extLst>
            <a:ext uri="{FF2B5EF4-FFF2-40B4-BE49-F238E27FC236}">
              <a16:creationId xmlns:a16="http://schemas.microsoft.com/office/drawing/2014/main" id="{00000000-0008-0000-0300-00006B020000}"/>
            </a:ext>
          </a:extLst>
        </xdr:cNvPr>
        <xdr:cNvSpPr txBox="1"/>
      </xdr:nvSpPr>
      <xdr:spPr>
        <a:xfrm>
          <a:off x="3366135" y="9234487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127635</xdr:colOff>
      <xdr:row>457</xdr:row>
      <xdr:rowOff>28575</xdr:rowOff>
    </xdr:from>
    <xdr:ext cx="960121" cy="180975"/>
    <xdr:sp macro="" textlink="">
      <xdr:nvSpPr>
        <xdr:cNvPr id="179" name="テキスト ボックス 178">
          <a:extLst>
            <a:ext uri="{FF2B5EF4-FFF2-40B4-BE49-F238E27FC236}">
              <a16:creationId xmlns:a16="http://schemas.microsoft.com/office/drawing/2014/main" id="{00000000-0008-0000-0300-00006C020000}"/>
            </a:ext>
          </a:extLst>
        </xdr:cNvPr>
        <xdr:cNvSpPr txBox="1"/>
      </xdr:nvSpPr>
      <xdr:spPr>
        <a:xfrm>
          <a:off x="5423535" y="9234487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127635</xdr:colOff>
      <xdr:row>458</xdr:row>
      <xdr:rowOff>28575</xdr:rowOff>
    </xdr:from>
    <xdr:ext cx="960121" cy="188843"/>
    <xdr:sp macro="" textlink="">
      <xdr:nvSpPr>
        <xdr:cNvPr id="180" name="テキスト ボックス 179">
          <a:extLst>
            <a:ext uri="{FF2B5EF4-FFF2-40B4-BE49-F238E27FC236}">
              <a16:creationId xmlns:a16="http://schemas.microsoft.com/office/drawing/2014/main" id="{00000000-0008-0000-0300-00006E020000}"/>
            </a:ext>
          </a:extLst>
        </xdr:cNvPr>
        <xdr:cNvSpPr txBox="1"/>
      </xdr:nvSpPr>
      <xdr:spPr>
        <a:xfrm>
          <a:off x="1537335" y="92592525"/>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127635</xdr:colOff>
      <xdr:row>458</xdr:row>
      <xdr:rowOff>30480</xdr:rowOff>
    </xdr:from>
    <xdr:ext cx="960121" cy="188843"/>
    <xdr:sp macro="" textlink="">
      <xdr:nvSpPr>
        <xdr:cNvPr id="181" name="テキスト ボックス 180">
          <a:extLst>
            <a:ext uri="{FF2B5EF4-FFF2-40B4-BE49-F238E27FC236}">
              <a16:creationId xmlns:a16="http://schemas.microsoft.com/office/drawing/2014/main" id="{00000000-0008-0000-0300-000071020000}"/>
            </a:ext>
          </a:extLst>
        </xdr:cNvPr>
        <xdr:cNvSpPr txBox="1"/>
      </xdr:nvSpPr>
      <xdr:spPr>
        <a:xfrm>
          <a:off x="3366135" y="9259443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127635</xdr:colOff>
      <xdr:row>458</xdr:row>
      <xdr:rowOff>30480</xdr:rowOff>
    </xdr:from>
    <xdr:ext cx="960121" cy="188843"/>
    <xdr:sp macro="" textlink="">
      <xdr:nvSpPr>
        <xdr:cNvPr id="182" name="テキスト ボックス 181">
          <a:extLst>
            <a:ext uri="{FF2B5EF4-FFF2-40B4-BE49-F238E27FC236}">
              <a16:creationId xmlns:a16="http://schemas.microsoft.com/office/drawing/2014/main" id="{00000000-0008-0000-0300-000072020000}"/>
            </a:ext>
          </a:extLst>
        </xdr:cNvPr>
        <xdr:cNvSpPr txBox="1"/>
      </xdr:nvSpPr>
      <xdr:spPr>
        <a:xfrm>
          <a:off x="5423535" y="9259443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127635</xdr:colOff>
      <xdr:row>460</xdr:row>
      <xdr:rowOff>19050</xdr:rowOff>
    </xdr:from>
    <xdr:ext cx="1145023" cy="209550"/>
    <xdr:sp macro="" textlink="">
      <xdr:nvSpPr>
        <xdr:cNvPr id="183" name="テキスト ボックス 182">
          <a:extLst>
            <a:ext uri="{FF2B5EF4-FFF2-40B4-BE49-F238E27FC236}">
              <a16:creationId xmlns:a16="http://schemas.microsoft.com/office/drawing/2014/main" id="{00000000-0008-0000-0300-000073020000}"/>
            </a:ext>
          </a:extLst>
        </xdr:cNvPr>
        <xdr:cNvSpPr txBox="1"/>
      </xdr:nvSpPr>
      <xdr:spPr>
        <a:xfrm>
          <a:off x="1537335" y="93144975"/>
          <a:ext cx="114502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127635</xdr:colOff>
      <xdr:row>460</xdr:row>
      <xdr:rowOff>7620</xdr:rowOff>
    </xdr:from>
    <xdr:ext cx="1145023" cy="209550"/>
    <xdr:sp macro="" textlink="">
      <xdr:nvSpPr>
        <xdr:cNvPr id="184" name="テキスト ボックス 183">
          <a:extLst>
            <a:ext uri="{FF2B5EF4-FFF2-40B4-BE49-F238E27FC236}">
              <a16:creationId xmlns:a16="http://schemas.microsoft.com/office/drawing/2014/main" id="{00000000-0008-0000-0300-000074020000}"/>
            </a:ext>
          </a:extLst>
        </xdr:cNvPr>
        <xdr:cNvSpPr txBox="1"/>
      </xdr:nvSpPr>
      <xdr:spPr>
        <a:xfrm>
          <a:off x="3366135" y="93133545"/>
          <a:ext cx="114502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127635</xdr:colOff>
      <xdr:row>460</xdr:row>
      <xdr:rowOff>7620</xdr:rowOff>
    </xdr:from>
    <xdr:ext cx="1145023" cy="209550"/>
    <xdr:sp macro="" textlink="">
      <xdr:nvSpPr>
        <xdr:cNvPr id="185" name="テキスト ボックス 184">
          <a:extLst>
            <a:ext uri="{FF2B5EF4-FFF2-40B4-BE49-F238E27FC236}">
              <a16:creationId xmlns:a16="http://schemas.microsoft.com/office/drawing/2014/main" id="{00000000-0008-0000-0300-000078020000}"/>
            </a:ext>
          </a:extLst>
        </xdr:cNvPr>
        <xdr:cNvSpPr txBox="1"/>
      </xdr:nvSpPr>
      <xdr:spPr>
        <a:xfrm>
          <a:off x="5423535" y="93133545"/>
          <a:ext cx="114502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127635</xdr:colOff>
      <xdr:row>461</xdr:row>
      <xdr:rowOff>19050</xdr:rowOff>
    </xdr:from>
    <xdr:ext cx="1154533" cy="200025"/>
    <xdr:sp macro="" textlink="">
      <xdr:nvSpPr>
        <xdr:cNvPr id="186" name="テキスト ボックス 185">
          <a:extLst>
            <a:ext uri="{FF2B5EF4-FFF2-40B4-BE49-F238E27FC236}">
              <a16:creationId xmlns:a16="http://schemas.microsoft.com/office/drawing/2014/main" id="{00000000-0008-0000-0300-000080020000}"/>
            </a:ext>
          </a:extLst>
        </xdr:cNvPr>
        <xdr:cNvSpPr txBox="1"/>
      </xdr:nvSpPr>
      <xdr:spPr>
        <a:xfrm>
          <a:off x="1537335" y="93392625"/>
          <a:ext cx="1154533"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127635</xdr:colOff>
      <xdr:row>461</xdr:row>
      <xdr:rowOff>19050</xdr:rowOff>
    </xdr:from>
    <xdr:ext cx="1154533" cy="200025"/>
    <xdr:sp macro="" textlink="">
      <xdr:nvSpPr>
        <xdr:cNvPr id="187" name="テキスト ボックス 186">
          <a:extLst>
            <a:ext uri="{FF2B5EF4-FFF2-40B4-BE49-F238E27FC236}">
              <a16:creationId xmlns:a16="http://schemas.microsoft.com/office/drawing/2014/main" id="{00000000-0008-0000-0300-000081020000}"/>
            </a:ext>
          </a:extLst>
        </xdr:cNvPr>
        <xdr:cNvSpPr txBox="1"/>
      </xdr:nvSpPr>
      <xdr:spPr>
        <a:xfrm>
          <a:off x="5423535" y="93392625"/>
          <a:ext cx="1154533"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127635</xdr:colOff>
      <xdr:row>461</xdr:row>
      <xdr:rowOff>19050</xdr:rowOff>
    </xdr:from>
    <xdr:ext cx="1154533" cy="200025"/>
    <xdr:sp macro="" textlink="">
      <xdr:nvSpPr>
        <xdr:cNvPr id="188" name="テキスト ボックス 187">
          <a:extLst>
            <a:ext uri="{FF2B5EF4-FFF2-40B4-BE49-F238E27FC236}">
              <a16:creationId xmlns:a16="http://schemas.microsoft.com/office/drawing/2014/main" id="{00000000-0008-0000-0300-000084020000}"/>
            </a:ext>
          </a:extLst>
        </xdr:cNvPr>
        <xdr:cNvSpPr txBox="1"/>
      </xdr:nvSpPr>
      <xdr:spPr>
        <a:xfrm>
          <a:off x="3366135" y="93392625"/>
          <a:ext cx="1154533"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127635</xdr:colOff>
      <xdr:row>462</xdr:row>
      <xdr:rowOff>9525</xdr:rowOff>
    </xdr:from>
    <xdr:ext cx="1154533" cy="209550"/>
    <xdr:sp macro="" textlink="">
      <xdr:nvSpPr>
        <xdr:cNvPr id="189" name="テキスト ボックス 188">
          <a:extLst>
            <a:ext uri="{FF2B5EF4-FFF2-40B4-BE49-F238E27FC236}">
              <a16:creationId xmlns:a16="http://schemas.microsoft.com/office/drawing/2014/main" id="{00000000-0008-0000-0300-000086020000}"/>
            </a:ext>
          </a:extLst>
        </xdr:cNvPr>
        <xdr:cNvSpPr txBox="1"/>
      </xdr:nvSpPr>
      <xdr:spPr>
        <a:xfrm>
          <a:off x="1537335" y="93630750"/>
          <a:ext cx="115453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127635</xdr:colOff>
      <xdr:row>462</xdr:row>
      <xdr:rowOff>9525</xdr:rowOff>
    </xdr:from>
    <xdr:ext cx="1154533" cy="209550"/>
    <xdr:sp macro="" textlink="">
      <xdr:nvSpPr>
        <xdr:cNvPr id="190" name="テキスト ボックス 189">
          <a:extLst>
            <a:ext uri="{FF2B5EF4-FFF2-40B4-BE49-F238E27FC236}">
              <a16:creationId xmlns:a16="http://schemas.microsoft.com/office/drawing/2014/main" id="{00000000-0008-0000-0300-000087020000}"/>
            </a:ext>
          </a:extLst>
        </xdr:cNvPr>
        <xdr:cNvSpPr txBox="1"/>
      </xdr:nvSpPr>
      <xdr:spPr>
        <a:xfrm>
          <a:off x="5423535" y="93630750"/>
          <a:ext cx="115453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127635</xdr:colOff>
      <xdr:row>462</xdr:row>
      <xdr:rowOff>9525</xdr:rowOff>
    </xdr:from>
    <xdr:ext cx="1154533" cy="209550"/>
    <xdr:sp macro="" textlink="">
      <xdr:nvSpPr>
        <xdr:cNvPr id="191" name="テキスト ボックス 190">
          <a:extLst>
            <a:ext uri="{FF2B5EF4-FFF2-40B4-BE49-F238E27FC236}">
              <a16:creationId xmlns:a16="http://schemas.microsoft.com/office/drawing/2014/main" id="{00000000-0008-0000-0300-000088020000}"/>
            </a:ext>
          </a:extLst>
        </xdr:cNvPr>
        <xdr:cNvSpPr txBox="1"/>
      </xdr:nvSpPr>
      <xdr:spPr>
        <a:xfrm>
          <a:off x="3366135" y="93630750"/>
          <a:ext cx="115453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468</xdr:row>
      <xdr:rowOff>17145</xdr:rowOff>
    </xdr:from>
    <xdr:ext cx="968851" cy="188843"/>
    <xdr:sp macro="" textlink="">
      <xdr:nvSpPr>
        <xdr:cNvPr id="192" name="テキスト ボックス 191">
          <a:extLst>
            <a:ext uri="{FF2B5EF4-FFF2-40B4-BE49-F238E27FC236}">
              <a16:creationId xmlns:a16="http://schemas.microsoft.com/office/drawing/2014/main" id="{00000000-0008-0000-0300-000060020000}"/>
            </a:ext>
          </a:extLst>
        </xdr:cNvPr>
        <xdr:cNvSpPr txBox="1"/>
      </xdr:nvSpPr>
      <xdr:spPr>
        <a:xfrm>
          <a:off x="1535430" y="95505270"/>
          <a:ext cx="96885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468</xdr:row>
      <xdr:rowOff>15240</xdr:rowOff>
    </xdr:from>
    <xdr:ext cx="968851" cy="188843"/>
    <xdr:sp macro="" textlink="">
      <xdr:nvSpPr>
        <xdr:cNvPr id="193" name="テキスト ボックス 192">
          <a:extLst>
            <a:ext uri="{FF2B5EF4-FFF2-40B4-BE49-F238E27FC236}">
              <a16:creationId xmlns:a16="http://schemas.microsoft.com/office/drawing/2014/main" id="{00000000-0008-0000-0300-00007F020000}"/>
            </a:ext>
          </a:extLst>
        </xdr:cNvPr>
        <xdr:cNvSpPr txBox="1"/>
      </xdr:nvSpPr>
      <xdr:spPr>
        <a:xfrm>
          <a:off x="3364230" y="95503365"/>
          <a:ext cx="96885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468</xdr:row>
      <xdr:rowOff>17145</xdr:rowOff>
    </xdr:from>
    <xdr:ext cx="968851" cy="188843"/>
    <xdr:sp macro="" textlink="">
      <xdr:nvSpPr>
        <xdr:cNvPr id="194" name="テキスト ボックス 193">
          <a:extLst>
            <a:ext uri="{FF2B5EF4-FFF2-40B4-BE49-F238E27FC236}">
              <a16:creationId xmlns:a16="http://schemas.microsoft.com/office/drawing/2014/main" id="{00000000-0008-0000-0300-000089020000}"/>
            </a:ext>
          </a:extLst>
        </xdr:cNvPr>
        <xdr:cNvSpPr txBox="1"/>
      </xdr:nvSpPr>
      <xdr:spPr>
        <a:xfrm>
          <a:off x="5421630" y="95505270"/>
          <a:ext cx="96885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118110</xdr:colOff>
      <xdr:row>469</xdr:row>
      <xdr:rowOff>17145</xdr:rowOff>
    </xdr:from>
    <xdr:ext cx="968694" cy="180975"/>
    <xdr:sp macro="" textlink="">
      <xdr:nvSpPr>
        <xdr:cNvPr id="195" name="テキスト ボックス 194">
          <a:extLst>
            <a:ext uri="{FF2B5EF4-FFF2-40B4-BE49-F238E27FC236}">
              <a16:creationId xmlns:a16="http://schemas.microsoft.com/office/drawing/2014/main" id="{00000000-0008-0000-0300-00008D020000}"/>
            </a:ext>
          </a:extLst>
        </xdr:cNvPr>
        <xdr:cNvSpPr txBox="1"/>
      </xdr:nvSpPr>
      <xdr:spPr>
        <a:xfrm>
          <a:off x="1527810" y="9575292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120015</xdr:colOff>
      <xdr:row>469</xdr:row>
      <xdr:rowOff>17145</xdr:rowOff>
    </xdr:from>
    <xdr:ext cx="943052" cy="188843"/>
    <xdr:sp macro="" textlink="">
      <xdr:nvSpPr>
        <xdr:cNvPr id="196" name="テキスト ボックス 195">
          <a:extLst>
            <a:ext uri="{FF2B5EF4-FFF2-40B4-BE49-F238E27FC236}">
              <a16:creationId xmlns:a16="http://schemas.microsoft.com/office/drawing/2014/main" id="{00000000-0008-0000-0300-00008E020000}"/>
            </a:ext>
          </a:extLst>
        </xdr:cNvPr>
        <xdr:cNvSpPr txBox="1"/>
      </xdr:nvSpPr>
      <xdr:spPr>
        <a:xfrm>
          <a:off x="3358515" y="95752920"/>
          <a:ext cx="943052"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118110</xdr:colOff>
      <xdr:row>469</xdr:row>
      <xdr:rowOff>17145</xdr:rowOff>
    </xdr:from>
    <xdr:ext cx="968694" cy="180975"/>
    <xdr:sp macro="" textlink="">
      <xdr:nvSpPr>
        <xdr:cNvPr id="197" name="テキスト ボックス 196">
          <a:extLst>
            <a:ext uri="{FF2B5EF4-FFF2-40B4-BE49-F238E27FC236}">
              <a16:creationId xmlns:a16="http://schemas.microsoft.com/office/drawing/2014/main" id="{00000000-0008-0000-0300-00008F020000}"/>
            </a:ext>
          </a:extLst>
        </xdr:cNvPr>
        <xdr:cNvSpPr txBox="1"/>
      </xdr:nvSpPr>
      <xdr:spPr>
        <a:xfrm>
          <a:off x="5414010" y="9575292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125730</xdr:colOff>
      <xdr:row>470</xdr:row>
      <xdr:rowOff>17145</xdr:rowOff>
    </xdr:from>
    <xdr:ext cx="960121" cy="188843"/>
    <xdr:sp macro="" textlink="">
      <xdr:nvSpPr>
        <xdr:cNvPr id="198" name="テキスト ボックス 197">
          <a:extLst>
            <a:ext uri="{FF2B5EF4-FFF2-40B4-BE49-F238E27FC236}">
              <a16:creationId xmlns:a16="http://schemas.microsoft.com/office/drawing/2014/main" id="{00000000-0008-0000-0300-000090020000}"/>
            </a:ext>
          </a:extLst>
        </xdr:cNvPr>
        <xdr:cNvSpPr txBox="1"/>
      </xdr:nvSpPr>
      <xdr:spPr>
        <a:xfrm>
          <a:off x="1535430" y="960005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125730</xdr:colOff>
      <xdr:row>470</xdr:row>
      <xdr:rowOff>17145</xdr:rowOff>
    </xdr:from>
    <xdr:ext cx="960121" cy="188843"/>
    <xdr:sp macro="" textlink="">
      <xdr:nvSpPr>
        <xdr:cNvPr id="199" name="テキスト ボックス 198">
          <a:extLst>
            <a:ext uri="{FF2B5EF4-FFF2-40B4-BE49-F238E27FC236}">
              <a16:creationId xmlns:a16="http://schemas.microsoft.com/office/drawing/2014/main" id="{00000000-0008-0000-0300-000095020000}"/>
            </a:ext>
          </a:extLst>
        </xdr:cNvPr>
        <xdr:cNvSpPr txBox="1"/>
      </xdr:nvSpPr>
      <xdr:spPr>
        <a:xfrm>
          <a:off x="3364230" y="960005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125730</xdr:colOff>
      <xdr:row>470</xdr:row>
      <xdr:rowOff>17145</xdr:rowOff>
    </xdr:from>
    <xdr:ext cx="960121" cy="188843"/>
    <xdr:sp macro="" textlink="">
      <xdr:nvSpPr>
        <xdr:cNvPr id="200" name="テキスト ボックス 199">
          <a:extLst>
            <a:ext uri="{FF2B5EF4-FFF2-40B4-BE49-F238E27FC236}">
              <a16:creationId xmlns:a16="http://schemas.microsoft.com/office/drawing/2014/main" id="{00000000-0008-0000-0300-000097020000}"/>
            </a:ext>
          </a:extLst>
        </xdr:cNvPr>
        <xdr:cNvSpPr txBox="1"/>
      </xdr:nvSpPr>
      <xdr:spPr>
        <a:xfrm>
          <a:off x="5421630" y="960005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125730</xdr:colOff>
      <xdr:row>472</xdr:row>
      <xdr:rowOff>17145</xdr:rowOff>
    </xdr:from>
    <xdr:ext cx="1145086" cy="209550"/>
    <xdr:sp macro="" textlink="">
      <xdr:nvSpPr>
        <xdr:cNvPr id="201" name="テキスト ボックス 200">
          <a:extLst>
            <a:ext uri="{FF2B5EF4-FFF2-40B4-BE49-F238E27FC236}">
              <a16:creationId xmlns:a16="http://schemas.microsoft.com/office/drawing/2014/main" id="{00000000-0008-0000-0300-000098020000}"/>
            </a:ext>
          </a:extLst>
        </xdr:cNvPr>
        <xdr:cNvSpPr txBox="1"/>
      </xdr:nvSpPr>
      <xdr:spPr>
        <a:xfrm>
          <a:off x="1535430" y="96562545"/>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125730</xdr:colOff>
      <xdr:row>472</xdr:row>
      <xdr:rowOff>19050</xdr:rowOff>
    </xdr:from>
    <xdr:ext cx="1145086" cy="209550"/>
    <xdr:sp macro="" textlink="">
      <xdr:nvSpPr>
        <xdr:cNvPr id="202" name="テキスト ボックス 201">
          <a:extLst>
            <a:ext uri="{FF2B5EF4-FFF2-40B4-BE49-F238E27FC236}">
              <a16:creationId xmlns:a16="http://schemas.microsoft.com/office/drawing/2014/main" id="{00000000-0008-0000-0300-000099020000}"/>
            </a:ext>
          </a:extLst>
        </xdr:cNvPr>
        <xdr:cNvSpPr txBox="1"/>
      </xdr:nvSpPr>
      <xdr:spPr>
        <a:xfrm>
          <a:off x="3364230" y="96564450"/>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125730</xdr:colOff>
      <xdr:row>472</xdr:row>
      <xdr:rowOff>9525</xdr:rowOff>
    </xdr:from>
    <xdr:ext cx="1145086" cy="209550"/>
    <xdr:sp macro="" textlink="">
      <xdr:nvSpPr>
        <xdr:cNvPr id="203" name="テキスト ボックス 202">
          <a:extLst>
            <a:ext uri="{FF2B5EF4-FFF2-40B4-BE49-F238E27FC236}">
              <a16:creationId xmlns:a16="http://schemas.microsoft.com/office/drawing/2014/main" id="{00000000-0008-0000-0300-00009A020000}"/>
            </a:ext>
          </a:extLst>
        </xdr:cNvPr>
        <xdr:cNvSpPr txBox="1"/>
      </xdr:nvSpPr>
      <xdr:spPr>
        <a:xfrm>
          <a:off x="5421630" y="96554925"/>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118110</xdr:colOff>
      <xdr:row>473</xdr:row>
      <xdr:rowOff>7620</xdr:rowOff>
    </xdr:from>
    <xdr:ext cx="1154595" cy="200025"/>
    <xdr:sp macro="" textlink="">
      <xdr:nvSpPr>
        <xdr:cNvPr id="204" name="テキスト ボックス 203">
          <a:extLst>
            <a:ext uri="{FF2B5EF4-FFF2-40B4-BE49-F238E27FC236}">
              <a16:creationId xmlns:a16="http://schemas.microsoft.com/office/drawing/2014/main" id="{00000000-0008-0000-0300-00009B020000}"/>
            </a:ext>
          </a:extLst>
        </xdr:cNvPr>
        <xdr:cNvSpPr txBox="1"/>
      </xdr:nvSpPr>
      <xdr:spPr>
        <a:xfrm>
          <a:off x="1527810" y="9680067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118110</xdr:colOff>
      <xdr:row>473</xdr:row>
      <xdr:rowOff>9525</xdr:rowOff>
    </xdr:from>
    <xdr:ext cx="1154595" cy="200025"/>
    <xdr:sp macro="" textlink="">
      <xdr:nvSpPr>
        <xdr:cNvPr id="205" name="テキスト ボックス 204">
          <a:extLst>
            <a:ext uri="{FF2B5EF4-FFF2-40B4-BE49-F238E27FC236}">
              <a16:creationId xmlns:a16="http://schemas.microsoft.com/office/drawing/2014/main" id="{00000000-0008-0000-0300-00009D020000}"/>
            </a:ext>
          </a:extLst>
        </xdr:cNvPr>
        <xdr:cNvSpPr txBox="1"/>
      </xdr:nvSpPr>
      <xdr:spPr>
        <a:xfrm>
          <a:off x="3356610" y="96802575"/>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120015</xdr:colOff>
      <xdr:row>473</xdr:row>
      <xdr:rowOff>9525</xdr:rowOff>
    </xdr:from>
    <xdr:ext cx="1154596" cy="200025"/>
    <xdr:sp macro="" textlink="">
      <xdr:nvSpPr>
        <xdr:cNvPr id="206" name="テキスト ボックス 205">
          <a:extLst>
            <a:ext uri="{FF2B5EF4-FFF2-40B4-BE49-F238E27FC236}">
              <a16:creationId xmlns:a16="http://schemas.microsoft.com/office/drawing/2014/main" id="{00000000-0008-0000-0300-00009E020000}"/>
            </a:ext>
          </a:extLst>
        </xdr:cNvPr>
        <xdr:cNvSpPr txBox="1"/>
      </xdr:nvSpPr>
      <xdr:spPr>
        <a:xfrm>
          <a:off x="5415915" y="96802575"/>
          <a:ext cx="1154596"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125730</xdr:colOff>
      <xdr:row>474</xdr:row>
      <xdr:rowOff>19050</xdr:rowOff>
    </xdr:from>
    <xdr:ext cx="1180127" cy="209550"/>
    <xdr:sp macro="" textlink="">
      <xdr:nvSpPr>
        <xdr:cNvPr id="207" name="テキスト ボックス 206">
          <a:extLst>
            <a:ext uri="{FF2B5EF4-FFF2-40B4-BE49-F238E27FC236}">
              <a16:creationId xmlns:a16="http://schemas.microsoft.com/office/drawing/2014/main" id="{00000000-0008-0000-0300-00009F020000}"/>
            </a:ext>
          </a:extLst>
        </xdr:cNvPr>
        <xdr:cNvSpPr txBox="1"/>
      </xdr:nvSpPr>
      <xdr:spPr>
        <a:xfrm>
          <a:off x="1535430" y="97059750"/>
          <a:ext cx="1180127"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118110</xdr:colOff>
      <xdr:row>474</xdr:row>
      <xdr:rowOff>19050</xdr:rowOff>
    </xdr:from>
    <xdr:ext cx="1154595" cy="209550"/>
    <xdr:sp macro="" textlink="">
      <xdr:nvSpPr>
        <xdr:cNvPr id="208" name="テキスト ボックス 207">
          <a:extLst>
            <a:ext uri="{FF2B5EF4-FFF2-40B4-BE49-F238E27FC236}">
              <a16:creationId xmlns:a16="http://schemas.microsoft.com/office/drawing/2014/main" id="{00000000-0008-0000-0300-0000A0020000}"/>
            </a:ext>
          </a:extLst>
        </xdr:cNvPr>
        <xdr:cNvSpPr txBox="1"/>
      </xdr:nvSpPr>
      <xdr:spPr>
        <a:xfrm>
          <a:off x="3356610" y="97059750"/>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118110</xdr:colOff>
      <xdr:row>474</xdr:row>
      <xdr:rowOff>20955</xdr:rowOff>
    </xdr:from>
    <xdr:ext cx="1154595" cy="209550"/>
    <xdr:sp macro="" textlink="">
      <xdr:nvSpPr>
        <xdr:cNvPr id="209" name="テキスト ボックス 208">
          <a:extLst>
            <a:ext uri="{FF2B5EF4-FFF2-40B4-BE49-F238E27FC236}">
              <a16:creationId xmlns:a16="http://schemas.microsoft.com/office/drawing/2014/main" id="{00000000-0008-0000-0300-0000A1020000}"/>
            </a:ext>
          </a:extLst>
        </xdr:cNvPr>
        <xdr:cNvSpPr txBox="1"/>
      </xdr:nvSpPr>
      <xdr:spPr>
        <a:xfrm>
          <a:off x="5414010" y="9706165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477</xdr:row>
      <xdr:rowOff>17145</xdr:rowOff>
    </xdr:from>
    <xdr:ext cx="960277" cy="180975"/>
    <xdr:sp macro="" textlink="">
      <xdr:nvSpPr>
        <xdr:cNvPr id="210" name="テキスト ボックス 209">
          <a:extLst>
            <a:ext uri="{FF2B5EF4-FFF2-40B4-BE49-F238E27FC236}">
              <a16:creationId xmlns:a16="http://schemas.microsoft.com/office/drawing/2014/main" id="{00000000-0008-0000-0300-0000A3020000}"/>
            </a:ext>
          </a:extLst>
        </xdr:cNvPr>
        <xdr:cNvSpPr txBox="1"/>
      </xdr:nvSpPr>
      <xdr:spPr>
        <a:xfrm>
          <a:off x="1535430" y="9796272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120015</xdr:colOff>
      <xdr:row>478</xdr:row>
      <xdr:rowOff>17145</xdr:rowOff>
    </xdr:from>
    <xdr:ext cx="943052" cy="180975"/>
    <xdr:sp macro="" textlink="">
      <xdr:nvSpPr>
        <xdr:cNvPr id="211" name="テキスト ボックス 210">
          <a:extLst>
            <a:ext uri="{FF2B5EF4-FFF2-40B4-BE49-F238E27FC236}">
              <a16:creationId xmlns:a16="http://schemas.microsoft.com/office/drawing/2014/main" id="{00000000-0008-0000-0300-0000A4020000}"/>
            </a:ext>
          </a:extLst>
        </xdr:cNvPr>
        <xdr:cNvSpPr txBox="1"/>
      </xdr:nvSpPr>
      <xdr:spPr>
        <a:xfrm>
          <a:off x="1529715" y="98210370"/>
          <a:ext cx="943052"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125730</xdr:colOff>
      <xdr:row>479</xdr:row>
      <xdr:rowOff>17145</xdr:rowOff>
    </xdr:from>
    <xdr:ext cx="960121" cy="188843"/>
    <xdr:sp macro="" textlink="">
      <xdr:nvSpPr>
        <xdr:cNvPr id="212" name="テキスト ボックス 211">
          <a:extLst>
            <a:ext uri="{FF2B5EF4-FFF2-40B4-BE49-F238E27FC236}">
              <a16:creationId xmlns:a16="http://schemas.microsoft.com/office/drawing/2014/main" id="{00000000-0008-0000-0300-0000A5020000}"/>
            </a:ext>
          </a:extLst>
        </xdr:cNvPr>
        <xdr:cNvSpPr txBox="1"/>
      </xdr:nvSpPr>
      <xdr:spPr>
        <a:xfrm>
          <a:off x="1535430" y="9845802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118110</xdr:colOff>
      <xdr:row>481</xdr:row>
      <xdr:rowOff>17145</xdr:rowOff>
    </xdr:from>
    <xdr:ext cx="1153630" cy="209550"/>
    <xdr:sp macro="" textlink="">
      <xdr:nvSpPr>
        <xdr:cNvPr id="213" name="テキスト ボックス 212">
          <a:extLst>
            <a:ext uri="{FF2B5EF4-FFF2-40B4-BE49-F238E27FC236}">
              <a16:creationId xmlns:a16="http://schemas.microsoft.com/office/drawing/2014/main" id="{00000000-0008-0000-0300-0000A9020000}"/>
            </a:ext>
          </a:extLst>
        </xdr:cNvPr>
        <xdr:cNvSpPr txBox="1"/>
      </xdr:nvSpPr>
      <xdr:spPr>
        <a:xfrm>
          <a:off x="1527810" y="99019995"/>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120015</xdr:colOff>
      <xdr:row>482</xdr:row>
      <xdr:rowOff>17145</xdr:rowOff>
    </xdr:from>
    <xdr:ext cx="1154596" cy="207718"/>
    <xdr:sp macro="" textlink="">
      <xdr:nvSpPr>
        <xdr:cNvPr id="214" name="テキスト ボックス 213">
          <a:extLst>
            <a:ext uri="{FF2B5EF4-FFF2-40B4-BE49-F238E27FC236}">
              <a16:creationId xmlns:a16="http://schemas.microsoft.com/office/drawing/2014/main" id="{00000000-0008-0000-0300-0000AA020000}"/>
            </a:ext>
          </a:extLst>
        </xdr:cNvPr>
        <xdr:cNvSpPr txBox="1"/>
      </xdr:nvSpPr>
      <xdr:spPr>
        <a:xfrm>
          <a:off x="1529715" y="99267645"/>
          <a:ext cx="1154596" cy="207718"/>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125730</xdr:colOff>
      <xdr:row>483</xdr:row>
      <xdr:rowOff>9525</xdr:rowOff>
    </xdr:from>
    <xdr:ext cx="1154595" cy="209550"/>
    <xdr:sp macro="" textlink="">
      <xdr:nvSpPr>
        <xdr:cNvPr id="215" name="テキスト ボックス 214">
          <a:extLst>
            <a:ext uri="{FF2B5EF4-FFF2-40B4-BE49-F238E27FC236}">
              <a16:creationId xmlns:a16="http://schemas.microsoft.com/office/drawing/2014/main" id="{00000000-0008-0000-0300-0000AB020000}"/>
            </a:ext>
          </a:extLst>
        </xdr:cNvPr>
        <xdr:cNvSpPr txBox="1"/>
      </xdr:nvSpPr>
      <xdr:spPr>
        <a:xfrm>
          <a:off x="1535430" y="9950767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486</xdr:row>
      <xdr:rowOff>17145</xdr:rowOff>
    </xdr:from>
    <xdr:ext cx="960277" cy="188843"/>
    <xdr:sp macro="" textlink="">
      <xdr:nvSpPr>
        <xdr:cNvPr id="216" name="テキスト ボックス 215">
          <a:extLst>
            <a:ext uri="{FF2B5EF4-FFF2-40B4-BE49-F238E27FC236}">
              <a16:creationId xmlns:a16="http://schemas.microsoft.com/office/drawing/2014/main" id="{00000000-0008-0000-0300-000094020000}"/>
            </a:ext>
          </a:extLst>
        </xdr:cNvPr>
        <xdr:cNvSpPr txBox="1"/>
      </xdr:nvSpPr>
      <xdr:spPr>
        <a:xfrm>
          <a:off x="1535430" y="100420170"/>
          <a:ext cx="960277"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118110</xdr:colOff>
      <xdr:row>487</xdr:row>
      <xdr:rowOff>17145</xdr:rowOff>
    </xdr:from>
    <xdr:ext cx="968694" cy="188843"/>
    <xdr:sp macro="" textlink="">
      <xdr:nvSpPr>
        <xdr:cNvPr id="217" name="テキスト ボックス 216">
          <a:extLst>
            <a:ext uri="{FF2B5EF4-FFF2-40B4-BE49-F238E27FC236}">
              <a16:creationId xmlns:a16="http://schemas.microsoft.com/office/drawing/2014/main" id="{00000000-0008-0000-0300-00009C020000}"/>
            </a:ext>
          </a:extLst>
        </xdr:cNvPr>
        <xdr:cNvSpPr txBox="1"/>
      </xdr:nvSpPr>
      <xdr:spPr>
        <a:xfrm>
          <a:off x="1527810" y="100667820"/>
          <a:ext cx="968694"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118110</xdr:colOff>
      <xdr:row>488</xdr:row>
      <xdr:rowOff>17145</xdr:rowOff>
    </xdr:from>
    <xdr:ext cx="968694" cy="188843"/>
    <xdr:sp macro="" textlink="">
      <xdr:nvSpPr>
        <xdr:cNvPr id="218" name="テキスト ボックス 217">
          <a:extLst>
            <a:ext uri="{FF2B5EF4-FFF2-40B4-BE49-F238E27FC236}">
              <a16:creationId xmlns:a16="http://schemas.microsoft.com/office/drawing/2014/main" id="{00000000-0008-0000-0300-0000A2020000}"/>
            </a:ext>
          </a:extLst>
        </xdr:cNvPr>
        <xdr:cNvSpPr txBox="1"/>
      </xdr:nvSpPr>
      <xdr:spPr>
        <a:xfrm>
          <a:off x="1527810" y="100915470"/>
          <a:ext cx="968694"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125730</xdr:colOff>
      <xdr:row>486</xdr:row>
      <xdr:rowOff>17145</xdr:rowOff>
    </xdr:from>
    <xdr:ext cx="968851" cy="188843"/>
    <xdr:sp macro="" textlink="">
      <xdr:nvSpPr>
        <xdr:cNvPr id="219" name="テキスト ボックス 218">
          <a:extLst>
            <a:ext uri="{FF2B5EF4-FFF2-40B4-BE49-F238E27FC236}">
              <a16:creationId xmlns:a16="http://schemas.microsoft.com/office/drawing/2014/main" id="{00000000-0008-0000-0300-0000AC020000}"/>
            </a:ext>
          </a:extLst>
        </xdr:cNvPr>
        <xdr:cNvSpPr txBox="1"/>
      </xdr:nvSpPr>
      <xdr:spPr>
        <a:xfrm>
          <a:off x="3364230" y="100420170"/>
          <a:ext cx="96885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486</xdr:row>
      <xdr:rowOff>17145</xdr:rowOff>
    </xdr:from>
    <xdr:ext cx="968851" cy="180975"/>
    <xdr:sp macro="" textlink="">
      <xdr:nvSpPr>
        <xdr:cNvPr id="220" name="テキスト ボックス 219">
          <a:extLst>
            <a:ext uri="{FF2B5EF4-FFF2-40B4-BE49-F238E27FC236}">
              <a16:creationId xmlns:a16="http://schemas.microsoft.com/office/drawing/2014/main" id="{00000000-0008-0000-0300-0000AD020000}"/>
            </a:ext>
          </a:extLst>
        </xdr:cNvPr>
        <xdr:cNvSpPr txBox="1"/>
      </xdr:nvSpPr>
      <xdr:spPr>
        <a:xfrm>
          <a:off x="5421630" y="100420170"/>
          <a:ext cx="96885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487</xdr:row>
      <xdr:rowOff>17145</xdr:rowOff>
    </xdr:from>
    <xdr:ext cx="960121" cy="188843"/>
    <xdr:sp macro="" textlink="">
      <xdr:nvSpPr>
        <xdr:cNvPr id="221" name="テキスト ボックス 220">
          <a:extLst>
            <a:ext uri="{FF2B5EF4-FFF2-40B4-BE49-F238E27FC236}">
              <a16:creationId xmlns:a16="http://schemas.microsoft.com/office/drawing/2014/main" id="{00000000-0008-0000-0300-0000AE020000}"/>
            </a:ext>
          </a:extLst>
        </xdr:cNvPr>
        <xdr:cNvSpPr txBox="1"/>
      </xdr:nvSpPr>
      <xdr:spPr>
        <a:xfrm>
          <a:off x="3364230" y="10066782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118110</xdr:colOff>
      <xdr:row>487</xdr:row>
      <xdr:rowOff>17145</xdr:rowOff>
    </xdr:from>
    <xdr:ext cx="968694" cy="188843"/>
    <xdr:sp macro="" textlink="">
      <xdr:nvSpPr>
        <xdr:cNvPr id="222" name="テキスト ボックス 221">
          <a:extLst>
            <a:ext uri="{FF2B5EF4-FFF2-40B4-BE49-F238E27FC236}">
              <a16:creationId xmlns:a16="http://schemas.microsoft.com/office/drawing/2014/main" id="{00000000-0008-0000-0300-0000AF020000}"/>
            </a:ext>
          </a:extLst>
        </xdr:cNvPr>
        <xdr:cNvSpPr txBox="1"/>
      </xdr:nvSpPr>
      <xdr:spPr>
        <a:xfrm>
          <a:off x="5414010" y="100667820"/>
          <a:ext cx="968694"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125730</xdr:colOff>
      <xdr:row>488</xdr:row>
      <xdr:rowOff>17145</xdr:rowOff>
    </xdr:from>
    <xdr:ext cx="960121" cy="188843"/>
    <xdr:sp macro="" textlink="">
      <xdr:nvSpPr>
        <xdr:cNvPr id="223" name="テキスト ボックス 222">
          <a:extLst>
            <a:ext uri="{FF2B5EF4-FFF2-40B4-BE49-F238E27FC236}">
              <a16:creationId xmlns:a16="http://schemas.microsoft.com/office/drawing/2014/main" id="{00000000-0008-0000-0300-0000B0020000}"/>
            </a:ext>
          </a:extLst>
        </xdr:cNvPr>
        <xdr:cNvSpPr txBox="1"/>
      </xdr:nvSpPr>
      <xdr:spPr>
        <a:xfrm>
          <a:off x="3364230" y="1009154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125730</xdr:colOff>
      <xdr:row>488</xdr:row>
      <xdr:rowOff>17145</xdr:rowOff>
    </xdr:from>
    <xdr:ext cx="960121" cy="188843"/>
    <xdr:sp macro="" textlink="">
      <xdr:nvSpPr>
        <xdr:cNvPr id="224" name="テキスト ボックス 223">
          <a:extLst>
            <a:ext uri="{FF2B5EF4-FFF2-40B4-BE49-F238E27FC236}">
              <a16:creationId xmlns:a16="http://schemas.microsoft.com/office/drawing/2014/main" id="{00000000-0008-0000-0300-0000B1020000}"/>
            </a:ext>
          </a:extLst>
        </xdr:cNvPr>
        <xdr:cNvSpPr txBox="1"/>
      </xdr:nvSpPr>
      <xdr:spPr>
        <a:xfrm>
          <a:off x="5421630" y="1009154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118110</xdr:colOff>
      <xdr:row>490</xdr:row>
      <xdr:rowOff>17145</xdr:rowOff>
    </xdr:from>
    <xdr:ext cx="1153630" cy="209550"/>
    <xdr:sp macro="" textlink="">
      <xdr:nvSpPr>
        <xdr:cNvPr id="225" name="テキスト ボックス 224">
          <a:extLst>
            <a:ext uri="{FF2B5EF4-FFF2-40B4-BE49-F238E27FC236}">
              <a16:creationId xmlns:a16="http://schemas.microsoft.com/office/drawing/2014/main" id="{00000000-0008-0000-0300-0000B2020000}"/>
            </a:ext>
          </a:extLst>
        </xdr:cNvPr>
        <xdr:cNvSpPr txBox="1"/>
      </xdr:nvSpPr>
      <xdr:spPr>
        <a:xfrm>
          <a:off x="1527810" y="101477445"/>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125730</xdr:colOff>
      <xdr:row>490</xdr:row>
      <xdr:rowOff>17145</xdr:rowOff>
    </xdr:from>
    <xdr:ext cx="1145086" cy="209550"/>
    <xdr:sp macro="" textlink="">
      <xdr:nvSpPr>
        <xdr:cNvPr id="226" name="テキスト ボックス 225">
          <a:extLst>
            <a:ext uri="{FF2B5EF4-FFF2-40B4-BE49-F238E27FC236}">
              <a16:creationId xmlns:a16="http://schemas.microsoft.com/office/drawing/2014/main" id="{00000000-0008-0000-0300-0000B3020000}"/>
            </a:ext>
          </a:extLst>
        </xdr:cNvPr>
        <xdr:cNvSpPr txBox="1"/>
      </xdr:nvSpPr>
      <xdr:spPr>
        <a:xfrm>
          <a:off x="3364230" y="101477445"/>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125730</xdr:colOff>
      <xdr:row>490</xdr:row>
      <xdr:rowOff>19050</xdr:rowOff>
    </xdr:from>
    <xdr:ext cx="1145086" cy="209550"/>
    <xdr:sp macro="" textlink="">
      <xdr:nvSpPr>
        <xdr:cNvPr id="227" name="テキスト ボックス 226">
          <a:extLst>
            <a:ext uri="{FF2B5EF4-FFF2-40B4-BE49-F238E27FC236}">
              <a16:creationId xmlns:a16="http://schemas.microsoft.com/office/drawing/2014/main" id="{00000000-0008-0000-0300-0000B4020000}"/>
            </a:ext>
          </a:extLst>
        </xdr:cNvPr>
        <xdr:cNvSpPr txBox="1"/>
      </xdr:nvSpPr>
      <xdr:spPr>
        <a:xfrm>
          <a:off x="5421630" y="101479350"/>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118110</xdr:colOff>
      <xdr:row>491</xdr:row>
      <xdr:rowOff>17145</xdr:rowOff>
    </xdr:from>
    <xdr:ext cx="1154595" cy="200025"/>
    <xdr:sp macro="" textlink="">
      <xdr:nvSpPr>
        <xdr:cNvPr id="228" name="テキスト ボックス 227">
          <a:extLst>
            <a:ext uri="{FF2B5EF4-FFF2-40B4-BE49-F238E27FC236}">
              <a16:creationId xmlns:a16="http://schemas.microsoft.com/office/drawing/2014/main" id="{00000000-0008-0000-0300-0000B5020000}"/>
            </a:ext>
          </a:extLst>
        </xdr:cNvPr>
        <xdr:cNvSpPr txBox="1"/>
      </xdr:nvSpPr>
      <xdr:spPr>
        <a:xfrm>
          <a:off x="1527810" y="101725095"/>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118110</xdr:colOff>
      <xdr:row>491</xdr:row>
      <xdr:rowOff>15240</xdr:rowOff>
    </xdr:from>
    <xdr:ext cx="1154595" cy="192617"/>
    <xdr:sp macro="" textlink="">
      <xdr:nvSpPr>
        <xdr:cNvPr id="229" name="テキスト ボックス 228">
          <a:extLst>
            <a:ext uri="{FF2B5EF4-FFF2-40B4-BE49-F238E27FC236}">
              <a16:creationId xmlns:a16="http://schemas.microsoft.com/office/drawing/2014/main" id="{00000000-0008-0000-0300-0000B6020000}"/>
            </a:ext>
          </a:extLst>
        </xdr:cNvPr>
        <xdr:cNvSpPr txBox="1"/>
      </xdr:nvSpPr>
      <xdr:spPr>
        <a:xfrm>
          <a:off x="3356610" y="101723190"/>
          <a:ext cx="1154595" cy="192617"/>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120015</xdr:colOff>
      <xdr:row>491</xdr:row>
      <xdr:rowOff>19050</xdr:rowOff>
    </xdr:from>
    <xdr:ext cx="1154596" cy="200025"/>
    <xdr:sp macro="" textlink="">
      <xdr:nvSpPr>
        <xdr:cNvPr id="230" name="テキスト ボックス 229">
          <a:extLst>
            <a:ext uri="{FF2B5EF4-FFF2-40B4-BE49-F238E27FC236}">
              <a16:creationId xmlns:a16="http://schemas.microsoft.com/office/drawing/2014/main" id="{00000000-0008-0000-0300-0000B7020000}"/>
            </a:ext>
          </a:extLst>
        </xdr:cNvPr>
        <xdr:cNvSpPr txBox="1"/>
      </xdr:nvSpPr>
      <xdr:spPr>
        <a:xfrm>
          <a:off x="5415915" y="101727000"/>
          <a:ext cx="1154596"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118110</xdr:colOff>
      <xdr:row>492</xdr:row>
      <xdr:rowOff>5715</xdr:rowOff>
    </xdr:from>
    <xdr:ext cx="1154595" cy="217311"/>
    <xdr:sp macro="" textlink="">
      <xdr:nvSpPr>
        <xdr:cNvPr id="231" name="テキスト ボックス 230">
          <a:extLst>
            <a:ext uri="{FF2B5EF4-FFF2-40B4-BE49-F238E27FC236}">
              <a16:creationId xmlns:a16="http://schemas.microsoft.com/office/drawing/2014/main" id="{00000000-0008-0000-0300-0000B8020000}"/>
            </a:ext>
          </a:extLst>
        </xdr:cNvPr>
        <xdr:cNvSpPr txBox="1"/>
      </xdr:nvSpPr>
      <xdr:spPr>
        <a:xfrm>
          <a:off x="1527810" y="101961315"/>
          <a:ext cx="1154595" cy="217311"/>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118110</xdr:colOff>
      <xdr:row>492</xdr:row>
      <xdr:rowOff>9525</xdr:rowOff>
    </xdr:from>
    <xdr:ext cx="1154595" cy="209550"/>
    <xdr:sp macro="" textlink="">
      <xdr:nvSpPr>
        <xdr:cNvPr id="232" name="テキスト ボックス 231">
          <a:extLst>
            <a:ext uri="{FF2B5EF4-FFF2-40B4-BE49-F238E27FC236}">
              <a16:creationId xmlns:a16="http://schemas.microsoft.com/office/drawing/2014/main" id="{00000000-0008-0000-0300-0000B9020000}"/>
            </a:ext>
          </a:extLst>
        </xdr:cNvPr>
        <xdr:cNvSpPr txBox="1"/>
      </xdr:nvSpPr>
      <xdr:spPr>
        <a:xfrm>
          <a:off x="3356610" y="10196512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118110</xdr:colOff>
      <xdr:row>492</xdr:row>
      <xdr:rowOff>11430</xdr:rowOff>
    </xdr:from>
    <xdr:ext cx="1154595" cy="209550"/>
    <xdr:sp macro="" textlink="">
      <xdr:nvSpPr>
        <xdr:cNvPr id="233" name="テキスト ボックス 232">
          <a:extLst>
            <a:ext uri="{FF2B5EF4-FFF2-40B4-BE49-F238E27FC236}">
              <a16:creationId xmlns:a16="http://schemas.microsoft.com/office/drawing/2014/main" id="{00000000-0008-0000-0300-0000BA020000}"/>
            </a:ext>
          </a:extLst>
        </xdr:cNvPr>
        <xdr:cNvSpPr txBox="1"/>
      </xdr:nvSpPr>
      <xdr:spPr>
        <a:xfrm>
          <a:off x="5414010" y="101967030"/>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503</xdr:row>
      <xdr:rowOff>17145</xdr:rowOff>
    </xdr:from>
    <xdr:ext cx="968851" cy="188843"/>
    <xdr:sp macro="" textlink="">
      <xdr:nvSpPr>
        <xdr:cNvPr id="234" name="テキスト ボックス 233">
          <a:extLst>
            <a:ext uri="{FF2B5EF4-FFF2-40B4-BE49-F238E27FC236}">
              <a16:creationId xmlns:a16="http://schemas.microsoft.com/office/drawing/2014/main" id="{00000000-0008-0000-0300-0000BE020000}"/>
            </a:ext>
          </a:extLst>
        </xdr:cNvPr>
        <xdr:cNvSpPr txBox="1"/>
      </xdr:nvSpPr>
      <xdr:spPr>
        <a:xfrm>
          <a:off x="1535430" y="104687370"/>
          <a:ext cx="96885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503</xdr:row>
      <xdr:rowOff>17145</xdr:rowOff>
    </xdr:from>
    <xdr:ext cx="968851" cy="188843"/>
    <xdr:sp macro="" textlink="">
      <xdr:nvSpPr>
        <xdr:cNvPr id="235" name="テキスト ボックス 234">
          <a:extLst>
            <a:ext uri="{FF2B5EF4-FFF2-40B4-BE49-F238E27FC236}">
              <a16:creationId xmlns:a16="http://schemas.microsoft.com/office/drawing/2014/main" id="{00000000-0008-0000-0300-0000BF020000}"/>
            </a:ext>
          </a:extLst>
        </xdr:cNvPr>
        <xdr:cNvSpPr txBox="1"/>
      </xdr:nvSpPr>
      <xdr:spPr>
        <a:xfrm>
          <a:off x="3364230" y="104687370"/>
          <a:ext cx="96885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503</xdr:row>
      <xdr:rowOff>17145</xdr:rowOff>
    </xdr:from>
    <xdr:ext cx="960277" cy="180975"/>
    <xdr:sp macro="" textlink="">
      <xdr:nvSpPr>
        <xdr:cNvPr id="236" name="テキスト ボックス 235">
          <a:extLst>
            <a:ext uri="{FF2B5EF4-FFF2-40B4-BE49-F238E27FC236}">
              <a16:creationId xmlns:a16="http://schemas.microsoft.com/office/drawing/2014/main" id="{00000000-0008-0000-0300-0000C0020000}"/>
            </a:ext>
          </a:extLst>
        </xdr:cNvPr>
        <xdr:cNvSpPr txBox="1"/>
      </xdr:nvSpPr>
      <xdr:spPr>
        <a:xfrm>
          <a:off x="5421630" y="1046873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125730</xdr:colOff>
      <xdr:row>504</xdr:row>
      <xdr:rowOff>17145</xdr:rowOff>
    </xdr:from>
    <xdr:ext cx="960121" cy="180975"/>
    <xdr:sp macro="" textlink="">
      <xdr:nvSpPr>
        <xdr:cNvPr id="237" name="テキスト ボックス 236">
          <a:extLst>
            <a:ext uri="{FF2B5EF4-FFF2-40B4-BE49-F238E27FC236}">
              <a16:creationId xmlns:a16="http://schemas.microsoft.com/office/drawing/2014/main" id="{00000000-0008-0000-0300-0000C2020000}"/>
            </a:ext>
          </a:extLst>
        </xdr:cNvPr>
        <xdr:cNvSpPr txBox="1"/>
      </xdr:nvSpPr>
      <xdr:spPr>
        <a:xfrm>
          <a:off x="1535430" y="10493502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125730</xdr:colOff>
      <xdr:row>504</xdr:row>
      <xdr:rowOff>17145</xdr:rowOff>
    </xdr:from>
    <xdr:ext cx="960121" cy="188843"/>
    <xdr:sp macro="" textlink="">
      <xdr:nvSpPr>
        <xdr:cNvPr id="238" name="テキスト ボックス 237">
          <a:extLst>
            <a:ext uri="{FF2B5EF4-FFF2-40B4-BE49-F238E27FC236}">
              <a16:creationId xmlns:a16="http://schemas.microsoft.com/office/drawing/2014/main" id="{00000000-0008-0000-0300-0000C5020000}"/>
            </a:ext>
          </a:extLst>
        </xdr:cNvPr>
        <xdr:cNvSpPr txBox="1"/>
      </xdr:nvSpPr>
      <xdr:spPr>
        <a:xfrm>
          <a:off x="3364230" y="10493502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118110</xdr:colOff>
      <xdr:row>504</xdr:row>
      <xdr:rowOff>17145</xdr:rowOff>
    </xdr:from>
    <xdr:ext cx="968694" cy="180975"/>
    <xdr:sp macro="" textlink="">
      <xdr:nvSpPr>
        <xdr:cNvPr id="239" name="テキスト ボックス 238">
          <a:extLst>
            <a:ext uri="{FF2B5EF4-FFF2-40B4-BE49-F238E27FC236}">
              <a16:creationId xmlns:a16="http://schemas.microsoft.com/office/drawing/2014/main" id="{00000000-0008-0000-0300-0000C6020000}"/>
            </a:ext>
          </a:extLst>
        </xdr:cNvPr>
        <xdr:cNvSpPr txBox="1"/>
      </xdr:nvSpPr>
      <xdr:spPr>
        <a:xfrm>
          <a:off x="5414010" y="10493502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125730</xdr:colOff>
      <xdr:row>505</xdr:row>
      <xdr:rowOff>17145</xdr:rowOff>
    </xdr:from>
    <xdr:ext cx="960121" cy="180975"/>
    <xdr:sp macro="" textlink="">
      <xdr:nvSpPr>
        <xdr:cNvPr id="240" name="テキスト ボックス 239">
          <a:extLst>
            <a:ext uri="{FF2B5EF4-FFF2-40B4-BE49-F238E27FC236}">
              <a16:creationId xmlns:a16="http://schemas.microsoft.com/office/drawing/2014/main" id="{00000000-0008-0000-0300-0000C7020000}"/>
            </a:ext>
          </a:extLst>
        </xdr:cNvPr>
        <xdr:cNvSpPr txBox="1"/>
      </xdr:nvSpPr>
      <xdr:spPr>
        <a:xfrm>
          <a:off x="1535430" y="10518267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125730</xdr:colOff>
      <xdr:row>505</xdr:row>
      <xdr:rowOff>17145</xdr:rowOff>
    </xdr:from>
    <xdr:ext cx="960121" cy="180975"/>
    <xdr:sp macro="" textlink="">
      <xdr:nvSpPr>
        <xdr:cNvPr id="241" name="テキスト ボックス 240">
          <a:extLst>
            <a:ext uri="{FF2B5EF4-FFF2-40B4-BE49-F238E27FC236}">
              <a16:creationId xmlns:a16="http://schemas.microsoft.com/office/drawing/2014/main" id="{00000000-0008-0000-0300-0000C8020000}"/>
            </a:ext>
          </a:extLst>
        </xdr:cNvPr>
        <xdr:cNvSpPr txBox="1"/>
      </xdr:nvSpPr>
      <xdr:spPr>
        <a:xfrm>
          <a:off x="3364230" y="10518267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125730</xdr:colOff>
      <xdr:row>505</xdr:row>
      <xdr:rowOff>17145</xdr:rowOff>
    </xdr:from>
    <xdr:ext cx="960121" cy="180975"/>
    <xdr:sp macro="" textlink="">
      <xdr:nvSpPr>
        <xdr:cNvPr id="242" name="テキスト ボックス 241">
          <a:extLst>
            <a:ext uri="{FF2B5EF4-FFF2-40B4-BE49-F238E27FC236}">
              <a16:creationId xmlns:a16="http://schemas.microsoft.com/office/drawing/2014/main" id="{00000000-0008-0000-0300-0000C9020000}"/>
            </a:ext>
          </a:extLst>
        </xdr:cNvPr>
        <xdr:cNvSpPr txBox="1"/>
      </xdr:nvSpPr>
      <xdr:spPr>
        <a:xfrm>
          <a:off x="5421630" y="10518267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125730</xdr:colOff>
      <xdr:row>507</xdr:row>
      <xdr:rowOff>17145</xdr:rowOff>
    </xdr:from>
    <xdr:ext cx="1153630" cy="209550"/>
    <xdr:sp macro="" textlink="">
      <xdr:nvSpPr>
        <xdr:cNvPr id="243" name="テキスト ボックス 242">
          <a:extLst>
            <a:ext uri="{FF2B5EF4-FFF2-40B4-BE49-F238E27FC236}">
              <a16:creationId xmlns:a16="http://schemas.microsoft.com/office/drawing/2014/main" id="{00000000-0008-0000-0300-0000CA020000}"/>
            </a:ext>
          </a:extLst>
        </xdr:cNvPr>
        <xdr:cNvSpPr txBox="1"/>
      </xdr:nvSpPr>
      <xdr:spPr>
        <a:xfrm>
          <a:off x="1535430" y="105744645"/>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125730</xdr:colOff>
      <xdr:row>507</xdr:row>
      <xdr:rowOff>17145</xdr:rowOff>
    </xdr:from>
    <xdr:ext cx="1153630" cy="209550"/>
    <xdr:sp macro="" textlink="">
      <xdr:nvSpPr>
        <xdr:cNvPr id="244" name="テキスト ボックス 243">
          <a:extLst>
            <a:ext uri="{FF2B5EF4-FFF2-40B4-BE49-F238E27FC236}">
              <a16:creationId xmlns:a16="http://schemas.microsoft.com/office/drawing/2014/main" id="{00000000-0008-0000-0300-0000CB020000}"/>
            </a:ext>
          </a:extLst>
        </xdr:cNvPr>
        <xdr:cNvSpPr txBox="1"/>
      </xdr:nvSpPr>
      <xdr:spPr>
        <a:xfrm>
          <a:off x="3364230" y="105744645"/>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125730</xdr:colOff>
      <xdr:row>507</xdr:row>
      <xdr:rowOff>19050</xdr:rowOff>
    </xdr:from>
    <xdr:ext cx="1153630" cy="209550"/>
    <xdr:sp macro="" textlink="">
      <xdr:nvSpPr>
        <xdr:cNvPr id="245" name="テキスト ボックス 244">
          <a:extLst>
            <a:ext uri="{FF2B5EF4-FFF2-40B4-BE49-F238E27FC236}">
              <a16:creationId xmlns:a16="http://schemas.microsoft.com/office/drawing/2014/main" id="{00000000-0008-0000-0300-0000CC020000}"/>
            </a:ext>
          </a:extLst>
        </xdr:cNvPr>
        <xdr:cNvSpPr txBox="1"/>
      </xdr:nvSpPr>
      <xdr:spPr>
        <a:xfrm>
          <a:off x="5421630" y="105746550"/>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125730</xdr:colOff>
      <xdr:row>508</xdr:row>
      <xdr:rowOff>19050</xdr:rowOff>
    </xdr:from>
    <xdr:ext cx="1154595" cy="200025"/>
    <xdr:sp macro="" textlink="">
      <xdr:nvSpPr>
        <xdr:cNvPr id="246" name="テキスト ボックス 245">
          <a:extLst>
            <a:ext uri="{FF2B5EF4-FFF2-40B4-BE49-F238E27FC236}">
              <a16:creationId xmlns:a16="http://schemas.microsoft.com/office/drawing/2014/main" id="{00000000-0008-0000-0300-0000CD020000}"/>
            </a:ext>
          </a:extLst>
        </xdr:cNvPr>
        <xdr:cNvSpPr txBox="1"/>
      </xdr:nvSpPr>
      <xdr:spPr>
        <a:xfrm>
          <a:off x="1535430" y="10599420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125730</xdr:colOff>
      <xdr:row>508</xdr:row>
      <xdr:rowOff>17145</xdr:rowOff>
    </xdr:from>
    <xdr:ext cx="1180127" cy="200025"/>
    <xdr:sp macro="" textlink="">
      <xdr:nvSpPr>
        <xdr:cNvPr id="247" name="テキスト ボックス 246">
          <a:extLst>
            <a:ext uri="{FF2B5EF4-FFF2-40B4-BE49-F238E27FC236}">
              <a16:creationId xmlns:a16="http://schemas.microsoft.com/office/drawing/2014/main" id="{00000000-0008-0000-0300-0000CE020000}"/>
            </a:ext>
          </a:extLst>
        </xdr:cNvPr>
        <xdr:cNvSpPr txBox="1"/>
      </xdr:nvSpPr>
      <xdr:spPr>
        <a:xfrm>
          <a:off x="3364230" y="105992295"/>
          <a:ext cx="1180127"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125730</xdr:colOff>
      <xdr:row>508</xdr:row>
      <xdr:rowOff>19050</xdr:rowOff>
    </xdr:from>
    <xdr:ext cx="1180127" cy="200025"/>
    <xdr:sp macro="" textlink="">
      <xdr:nvSpPr>
        <xdr:cNvPr id="248" name="テキスト ボックス 247">
          <a:extLst>
            <a:ext uri="{FF2B5EF4-FFF2-40B4-BE49-F238E27FC236}">
              <a16:creationId xmlns:a16="http://schemas.microsoft.com/office/drawing/2014/main" id="{00000000-0008-0000-0300-0000CF020000}"/>
            </a:ext>
          </a:extLst>
        </xdr:cNvPr>
        <xdr:cNvSpPr txBox="1"/>
      </xdr:nvSpPr>
      <xdr:spPr>
        <a:xfrm>
          <a:off x="5421630" y="105994200"/>
          <a:ext cx="1180127"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125730</xdr:colOff>
      <xdr:row>509</xdr:row>
      <xdr:rowOff>15240</xdr:rowOff>
    </xdr:from>
    <xdr:ext cx="1154595" cy="217311"/>
    <xdr:sp macro="" textlink="">
      <xdr:nvSpPr>
        <xdr:cNvPr id="249" name="テキスト ボックス 248">
          <a:extLst>
            <a:ext uri="{FF2B5EF4-FFF2-40B4-BE49-F238E27FC236}">
              <a16:creationId xmlns:a16="http://schemas.microsoft.com/office/drawing/2014/main" id="{00000000-0008-0000-0300-0000D0020000}"/>
            </a:ext>
          </a:extLst>
        </xdr:cNvPr>
        <xdr:cNvSpPr txBox="1"/>
      </xdr:nvSpPr>
      <xdr:spPr>
        <a:xfrm>
          <a:off x="1535430" y="106238040"/>
          <a:ext cx="1154595" cy="217311"/>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125730</xdr:colOff>
      <xdr:row>509</xdr:row>
      <xdr:rowOff>20955</xdr:rowOff>
    </xdr:from>
    <xdr:ext cx="1180127" cy="209550"/>
    <xdr:sp macro="" textlink="">
      <xdr:nvSpPr>
        <xdr:cNvPr id="250" name="テキスト ボックス 249">
          <a:extLst>
            <a:ext uri="{FF2B5EF4-FFF2-40B4-BE49-F238E27FC236}">
              <a16:creationId xmlns:a16="http://schemas.microsoft.com/office/drawing/2014/main" id="{00000000-0008-0000-0300-0000D1020000}"/>
            </a:ext>
          </a:extLst>
        </xdr:cNvPr>
        <xdr:cNvSpPr txBox="1"/>
      </xdr:nvSpPr>
      <xdr:spPr>
        <a:xfrm>
          <a:off x="3364230" y="106243755"/>
          <a:ext cx="1180127"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125730</xdr:colOff>
      <xdr:row>509</xdr:row>
      <xdr:rowOff>20955</xdr:rowOff>
    </xdr:from>
    <xdr:ext cx="1180127" cy="209550"/>
    <xdr:sp macro="" textlink="">
      <xdr:nvSpPr>
        <xdr:cNvPr id="251" name="テキスト ボックス 250">
          <a:extLst>
            <a:ext uri="{FF2B5EF4-FFF2-40B4-BE49-F238E27FC236}">
              <a16:creationId xmlns:a16="http://schemas.microsoft.com/office/drawing/2014/main" id="{00000000-0008-0000-0300-0000D2020000}"/>
            </a:ext>
          </a:extLst>
        </xdr:cNvPr>
        <xdr:cNvSpPr txBox="1"/>
      </xdr:nvSpPr>
      <xdr:spPr>
        <a:xfrm>
          <a:off x="5421630" y="106243755"/>
          <a:ext cx="1180127"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513</xdr:row>
      <xdr:rowOff>17145</xdr:rowOff>
    </xdr:from>
    <xdr:ext cx="960277" cy="180975"/>
    <xdr:sp macro="" textlink="">
      <xdr:nvSpPr>
        <xdr:cNvPr id="252" name="テキスト ボックス 251">
          <a:extLst>
            <a:ext uri="{FF2B5EF4-FFF2-40B4-BE49-F238E27FC236}">
              <a16:creationId xmlns:a16="http://schemas.microsoft.com/office/drawing/2014/main" id="{00000000-0008-0000-0300-0000D3020000}"/>
            </a:ext>
          </a:extLst>
        </xdr:cNvPr>
        <xdr:cNvSpPr txBox="1"/>
      </xdr:nvSpPr>
      <xdr:spPr>
        <a:xfrm>
          <a:off x="1535430" y="1073924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513</xdr:row>
      <xdr:rowOff>17145</xdr:rowOff>
    </xdr:from>
    <xdr:ext cx="960277" cy="180975"/>
    <xdr:sp macro="" textlink="">
      <xdr:nvSpPr>
        <xdr:cNvPr id="253" name="テキスト ボックス 252">
          <a:extLst>
            <a:ext uri="{FF2B5EF4-FFF2-40B4-BE49-F238E27FC236}">
              <a16:creationId xmlns:a16="http://schemas.microsoft.com/office/drawing/2014/main" id="{00000000-0008-0000-0300-0000D4020000}"/>
            </a:ext>
          </a:extLst>
        </xdr:cNvPr>
        <xdr:cNvSpPr txBox="1"/>
      </xdr:nvSpPr>
      <xdr:spPr>
        <a:xfrm>
          <a:off x="3364230" y="1073924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513</xdr:row>
      <xdr:rowOff>17145</xdr:rowOff>
    </xdr:from>
    <xdr:ext cx="960277" cy="180975"/>
    <xdr:sp macro="" textlink="">
      <xdr:nvSpPr>
        <xdr:cNvPr id="254" name="テキスト ボックス 253">
          <a:extLst>
            <a:ext uri="{FF2B5EF4-FFF2-40B4-BE49-F238E27FC236}">
              <a16:creationId xmlns:a16="http://schemas.microsoft.com/office/drawing/2014/main" id="{00000000-0008-0000-0300-0000D5020000}"/>
            </a:ext>
          </a:extLst>
        </xdr:cNvPr>
        <xdr:cNvSpPr txBox="1"/>
      </xdr:nvSpPr>
      <xdr:spPr>
        <a:xfrm>
          <a:off x="5421630" y="1073924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118110</xdr:colOff>
      <xdr:row>514</xdr:row>
      <xdr:rowOff>17145</xdr:rowOff>
    </xdr:from>
    <xdr:ext cx="968694" cy="180975"/>
    <xdr:sp macro="" textlink="">
      <xdr:nvSpPr>
        <xdr:cNvPr id="255" name="テキスト ボックス 254">
          <a:extLst>
            <a:ext uri="{FF2B5EF4-FFF2-40B4-BE49-F238E27FC236}">
              <a16:creationId xmlns:a16="http://schemas.microsoft.com/office/drawing/2014/main" id="{00000000-0008-0000-0300-0000D6020000}"/>
            </a:ext>
          </a:extLst>
        </xdr:cNvPr>
        <xdr:cNvSpPr txBox="1"/>
      </xdr:nvSpPr>
      <xdr:spPr>
        <a:xfrm>
          <a:off x="1527810" y="10764012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118110</xdr:colOff>
      <xdr:row>514</xdr:row>
      <xdr:rowOff>17145</xdr:rowOff>
    </xdr:from>
    <xdr:ext cx="968694" cy="188843"/>
    <xdr:sp macro="" textlink="">
      <xdr:nvSpPr>
        <xdr:cNvPr id="256" name="テキスト ボックス 255">
          <a:extLst>
            <a:ext uri="{FF2B5EF4-FFF2-40B4-BE49-F238E27FC236}">
              <a16:creationId xmlns:a16="http://schemas.microsoft.com/office/drawing/2014/main" id="{00000000-0008-0000-0300-0000D8020000}"/>
            </a:ext>
          </a:extLst>
        </xdr:cNvPr>
        <xdr:cNvSpPr txBox="1"/>
      </xdr:nvSpPr>
      <xdr:spPr>
        <a:xfrm>
          <a:off x="3356610" y="107640120"/>
          <a:ext cx="968694"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125730</xdr:colOff>
      <xdr:row>514</xdr:row>
      <xdr:rowOff>17145</xdr:rowOff>
    </xdr:from>
    <xdr:ext cx="960121" cy="180975"/>
    <xdr:sp macro="" textlink="">
      <xdr:nvSpPr>
        <xdr:cNvPr id="257" name="テキスト ボックス 256">
          <a:extLst>
            <a:ext uri="{FF2B5EF4-FFF2-40B4-BE49-F238E27FC236}">
              <a16:creationId xmlns:a16="http://schemas.microsoft.com/office/drawing/2014/main" id="{00000000-0008-0000-0300-0000D9020000}"/>
            </a:ext>
          </a:extLst>
        </xdr:cNvPr>
        <xdr:cNvSpPr txBox="1"/>
      </xdr:nvSpPr>
      <xdr:spPr>
        <a:xfrm>
          <a:off x="5421630" y="10764012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125730</xdr:colOff>
      <xdr:row>515</xdr:row>
      <xdr:rowOff>17145</xdr:rowOff>
    </xdr:from>
    <xdr:ext cx="960121" cy="180975"/>
    <xdr:sp macro="" textlink="">
      <xdr:nvSpPr>
        <xdr:cNvPr id="258" name="テキスト ボックス 257">
          <a:extLst>
            <a:ext uri="{FF2B5EF4-FFF2-40B4-BE49-F238E27FC236}">
              <a16:creationId xmlns:a16="http://schemas.microsoft.com/office/drawing/2014/main" id="{00000000-0008-0000-0300-0000DC020000}"/>
            </a:ext>
          </a:extLst>
        </xdr:cNvPr>
        <xdr:cNvSpPr txBox="1"/>
      </xdr:nvSpPr>
      <xdr:spPr>
        <a:xfrm>
          <a:off x="1535430" y="10788777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125730</xdr:colOff>
      <xdr:row>515</xdr:row>
      <xdr:rowOff>19050</xdr:rowOff>
    </xdr:from>
    <xdr:ext cx="960121" cy="180975"/>
    <xdr:sp macro="" textlink="">
      <xdr:nvSpPr>
        <xdr:cNvPr id="259" name="テキスト ボックス 258">
          <a:extLst>
            <a:ext uri="{FF2B5EF4-FFF2-40B4-BE49-F238E27FC236}">
              <a16:creationId xmlns:a16="http://schemas.microsoft.com/office/drawing/2014/main" id="{00000000-0008-0000-0300-0000DE020000}"/>
            </a:ext>
          </a:extLst>
        </xdr:cNvPr>
        <xdr:cNvSpPr txBox="1"/>
      </xdr:nvSpPr>
      <xdr:spPr>
        <a:xfrm>
          <a:off x="3364230" y="10788967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125730</xdr:colOff>
      <xdr:row>515</xdr:row>
      <xdr:rowOff>17145</xdr:rowOff>
    </xdr:from>
    <xdr:ext cx="960121" cy="180975"/>
    <xdr:sp macro="" textlink="">
      <xdr:nvSpPr>
        <xdr:cNvPr id="260" name="テキスト ボックス 259">
          <a:extLst>
            <a:ext uri="{FF2B5EF4-FFF2-40B4-BE49-F238E27FC236}">
              <a16:creationId xmlns:a16="http://schemas.microsoft.com/office/drawing/2014/main" id="{00000000-0008-0000-0300-0000DF020000}"/>
            </a:ext>
          </a:extLst>
        </xdr:cNvPr>
        <xdr:cNvSpPr txBox="1"/>
      </xdr:nvSpPr>
      <xdr:spPr>
        <a:xfrm>
          <a:off x="5421630" y="10788777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125730</xdr:colOff>
      <xdr:row>517</xdr:row>
      <xdr:rowOff>17145</xdr:rowOff>
    </xdr:from>
    <xdr:ext cx="1145086" cy="209550"/>
    <xdr:sp macro="" textlink="">
      <xdr:nvSpPr>
        <xdr:cNvPr id="261" name="テキスト ボックス 260">
          <a:extLst>
            <a:ext uri="{FF2B5EF4-FFF2-40B4-BE49-F238E27FC236}">
              <a16:creationId xmlns:a16="http://schemas.microsoft.com/office/drawing/2014/main" id="{00000000-0008-0000-0300-0000E0020000}"/>
            </a:ext>
          </a:extLst>
        </xdr:cNvPr>
        <xdr:cNvSpPr txBox="1"/>
      </xdr:nvSpPr>
      <xdr:spPr>
        <a:xfrm>
          <a:off x="1535430" y="108449745"/>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118110</xdr:colOff>
      <xdr:row>517</xdr:row>
      <xdr:rowOff>17145</xdr:rowOff>
    </xdr:from>
    <xdr:ext cx="1153630" cy="209550"/>
    <xdr:sp macro="" textlink="">
      <xdr:nvSpPr>
        <xdr:cNvPr id="262" name="テキスト ボックス 261">
          <a:extLst>
            <a:ext uri="{FF2B5EF4-FFF2-40B4-BE49-F238E27FC236}">
              <a16:creationId xmlns:a16="http://schemas.microsoft.com/office/drawing/2014/main" id="{00000000-0008-0000-0300-0000E2020000}"/>
            </a:ext>
          </a:extLst>
        </xdr:cNvPr>
        <xdr:cNvSpPr txBox="1"/>
      </xdr:nvSpPr>
      <xdr:spPr>
        <a:xfrm>
          <a:off x="3356610" y="108449745"/>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118110</xdr:colOff>
      <xdr:row>517</xdr:row>
      <xdr:rowOff>19050</xdr:rowOff>
    </xdr:from>
    <xdr:ext cx="1153630" cy="209550"/>
    <xdr:sp macro="" textlink="">
      <xdr:nvSpPr>
        <xdr:cNvPr id="263" name="テキスト ボックス 262">
          <a:extLst>
            <a:ext uri="{FF2B5EF4-FFF2-40B4-BE49-F238E27FC236}">
              <a16:creationId xmlns:a16="http://schemas.microsoft.com/office/drawing/2014/main" id="{00000000-0008-0000-0300-0000E4020000}"/>
            </a:ext>
          </a:extLst>
        </xdr:cNvPr>
        <xdr:cNvSpPr txBox="1"/>
      </xdr:nvSpPr>
      <xdr:spPr>
        <a:xfrm>
          <a:off x="5414010" y="108451650"/>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125730</xdr:colOff>
      <xdr:row>518</xdr:row>
      <xdr:rowOff>17145</xdr:rowOff>
    </xdr:from>
    <xdr:ext cx="1154595" cy="200025"/>
    <xdr:sp macro="" textlink="">
      <xdr:nvSpPr>
        <xdr:cNvPr id="264" name="テキスト ボックス 263">
          <a:extLst>
            <a:ext uri="{FF2B5EF4-FFF2-40B4-BE49-F238E27FC236}">
              <a16:creationId xmlns:a16="http://schemas.microsoft.com/office/drawing/2014/main" id="{00000000-0008-0000-0300-0000E5020000}"/>
            </a:ext>
          </a:extLst>
        </xdr:cNvPr>
        <xdr:cNvSpPr txBox="1"/>
      </xdr:nvSpPr>
      <xdr:spPr>
        <a:xfrm>
          <a:off x="1535430" y="108697395"/>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125730</xdr:colOff>
      <xdr:row>518</xdr:row>
      <xdr:rowOff>19050</xdr:rowOff>
    </xdr:from>
    <xdr:ext cx="1154595" cy="200025"/>
    <xdr:sp macro="" textlink="">
      <xdr:nvSpPr>
        <xdr:cNvPr id="265" name="テキスト ボックス 264">
          <a:extLst>
            <a:ext uri="{FF2B5EF4-FFF2-40B4-BE49-F238E27FC236}">
              <a16:creationId xmlns:a16="http://schemas.microsoft.com/office/drawing/2014/main" id="{00000000-0008-0000-0300-0000E6020000}"/>
            </a:ext>
          </a:extLst>
        </xdr:cNvPr>
        <xdr:cNvSpPr txBox="1"/>
      </xdr:nvSpPr>
      <xdr:spPr>
        <a:xfrm>
          <a:off x="3364230" y="10869930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125730</xdr:colOff>
      <xdr:row>518</xdr:row>
      <xdr:rowOff>17145</xdr:rowOff>
    </xdr:from>
    <xdr:ext cx="1154595" cy="200025"/>
    <xdr:sp macro="" textlink="">
      <xdr:nvSpPr>
        <xdr:cNvPr id="266" name="テキスト ボックス 265">
          <a:extLst>
            <a:ext uri="{FF2B5EF4-FFF2-40B4-BE49-F238E27FC236}">
              <a16:creationId xmlns:a16="http://schemas.microsoft.com/office/drawing/2014/main" id="{00000000-0008-0000-0300-0000E8020000}"/>
            </a:ext>
          </a:extLst>
        </xdr:cNvPr>
        <xdr:cNvSpPr txBox="1"/>
      </xdr:nvSpPr>
      <xdr:spPr>
        <a:xfrm>
          <a:off x="5421630" y="108697395"/>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125730</xdr:colOff>
      <xdr:row>519</xdr:row>
      <xdr:rowOff>15240</xdr:rowOff>
    </xdr:from>
    <xdr:ext cx="1154595" cy="217311"/>
    <xdr:sp macro="" textlink="">
      <xdr:nvSpPr>
        <xdr:cNvPr id="267" name="テキスト ボックス 266">
          <a:extLst>
            <a:ext uri="{FF2B5EF4-FFF2-40B4-BE49-F238E27FC236}">
              <a16:creationId xmlns:a16="http://schemas.microsoft.com/office/drawing/2014/main" id="{00000000-0008-0000-0300-0000E9020000}"/>
            </a:ext>
          </a:extLst>
        </xdr:cNvPr>
        <xdr:cNvSpPr txBox="1"/>
      </xdr:nvSpPr>
      <xdr:spPr>
        <a:xfrm>
          <a:off x="1535430" y="108943140"/>
          <a:ext cx="1154595" cy="217311"/>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118110</xdr:colOff>
      <xdr:row>519</xdr:row>
      <xdr:rowOff>20955</xdr:rowOff>
    </xdr:from>
    <xdr:ext cx="1154595" cy="209550"/>
    <xdr:sp macro="" textlink="">
      <xdr:nvSpPr>
        <xdr:cNvPr id="268" name="テキスト ボックス 267">
          <a:extLst>
            <a:ext uri="{FF2B5EF4-FFF2-40B4-BE49-F238E27FC236}">
              <a16:creationId xmlns:a16="http://schemas.microsoft.com/office/drawing/2014/main" id="{00000000-0008-0000-0300-0000EA020000}"/>
            </a:ext>
          </a:extLst>
        </xdr:cNvPr>
        <xdr:cNvSpPr txBox="1"/>
      </xdr:nvSpPr>
      <xdr:spPr>
        <a:xfrm>
          <a:off x="3356610" y="10894885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125730</xdr:colOff>
      <xdr:row>519</xdr:row>
      <xdr:rowOff>20955</xdr:rowOff>
    </xdr:from>
    <xdr:ext cx="1154595" cy="209550"/>
    <xdr:sp macro="" textlink="">
      <xdr:nvSpPr>
        <xdr:cNvPr id="269" name="テキスト ボックス 268">
          <a:extLst>
            <a:ext uri="{FF2B5EF4-FFF2-40B4-BE49-F238E27FC236}">
              <a16:creationId xmlns:a16="http://schemas.microsoft.com/office/drawing/2014/main" id="{00000000-0008-0000-0300-0000EB020000}"/>
            </a:ext>
          </a:extLst>
        </xdr:cNvPr>
        <xdr:cNvSpPr txBox="1"/>
      </xdr:nvSpPr>
      <xdr:spPr>
        <a:xfrm>
          <a:off x="5421630" y="10894885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522</xdr:row>
      <xdr:rowOff>17145</xdr:rowOff>
    </xdr:from>
    <xdr:ext cx="968851" cy="180975"/>
    <xdr:sp macro="" textlink="">
      <xdr:nvSpPr>
        <xdr:cNvPr id="270" name="テキスト ボックス 269">
          <a:extLst>
            <a:ext uri="{FF2B5EF4-FFF2-40B4-BE49-F238E27FC236}">
              <a16:creationId xmlns:a16="http://schemas.microsoft.com/office/drawing/2014/main" id="{00000000-0008-0000-0300-0000EC020000}"/>
            </a:ext>
          </a:extLst>
        </xdr:cNvPr>
        <xdr:cNvSpPr txBox="1"/>
      </xdr:nvSpPr>
      <xdr:spPr>
        <a:xfrm>
          <a:off x="1535430" y="109849920"/>
          <a:ext cx="96885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522</xdr:row>
      <xdr:rowOff>17145</xdr:rowOff>
    </xdr:from>
    <xdr:ext cx="960277" cy="180975"/>
    <xdr:sp macro="" textlink="">
      <xdr:nvSpPr>
        <xdr:cNvPr id="271" name="テキスト ボックス 270">
          <a:extLst>
            <a:ext uri="{FF2B5EF4-FFF2-40B4-BE49-F238E27FC236}">
              <a16:creationId xmlns:a16="http://schemas.microsoft.com/office/drawing/2014/main" id="{00000000-0008-0000-0300-0000ED020000}"/>
            </a:ext>
          </a:extLst>
        </xdr:cNvPr>
        <xdr:cNvSpPr txBox="1"/>
      </xdr:nvSpPr>
      <xdr:spPr>
        <a:xfrm>
          <a:off x="3364230" y="10984992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522</xdr:row>
      <xdr:rowOff>17145</xdr:rowOff>
    </xdr:from>
    <xdr:ext cx="960277" cy="180975"/>
    <xdr:sp macro="" textlink="">
      <xdr:nvSpPr>
        <xdr:cNvPr id="272" name="テキスト ボックス 271">
          <a:extLst>
            <a:ext uri="{FF2B5EF4-FFF2-40B4-BE49-F238E27FC236}">
              <a16:creationId xmlns:a16="http://schemas.microsoft.com/office/drawing/2014/main" id="{00000000-0008-0000-0300-0000EE020000}"/>
            </a:ext>
          </a:extLst>
        </xdr:cNvPr>
        <xdr:cNvSpPr txBox="1"/>
      </xdr:nvSpPr>
      <xdr:spPr>
        <a:xfrm>
          <a:off x="5421630" y="10984992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125730</xdr:colOff>
      <xdr:row>531</xdr:row>
      <xdr:rowOff>17145</xdr:rowOff>
    </xdr:from>
    <xdr:ext cx="960277" cy="180975"/>
    <xdr:sp macro="" textlink="">
      <xdr:nvSpPr>
        <xdr:cNvPr id="273" name="テキスト ボックス 272">
          <a:extLst>
            <a:ext uri="{FF2B5EF4-FFF2-40B4-BE49-F238E27FC236}">
              <a16:creationId xmlns:a16="http://schemas.microsoft.com/office/drawing/2014/main" id="{00000000-0008-0000-0300-0000EF020000}"/>
            </a:ext>
          </a:extLst>
        </xdr:cNvPr>
        <xdr:cNvSpPr txBox="1"/>
      </xdr:nvSpPr>
      <xdr:spPr>
        <a:xfrm>
          <a:off x="1535430" y="1123073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531</xdr:row>
      <xdr:rowOff>17145</xdr:rowOff>
    </xdr:from>
    <xdr:ext cx="960277" cy="180975"/>
    <xdr:sp macro="" textlink="">
      <xdr:nvSpPr>
        <xdr:cNvPr id="274" name="テキスト ボックス 273">
          <a:extLst>
            <a:ext uri="{FF2B5EF4-FFF2-40B4-BE49-F238E27FC236}">
              <a16:creationId xmlns:a16="http://schemas.microsoft.com/office/drawing/2014/main" id="{00000000-0008-0000-0300-0000F0020000}"/>
            </a:ext>
          </a:extLst>
        </xdr:cNvPr>
        <xdr:cNvSpPr txBox="1"/>
      </xdr:nvSpPr>
      <xdr:spPr>
        <a:xfrm>
          <a:off x="3364230" y="1123073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531</xdr:row>
      <xdr:rowOff>17145</xdr:rowOff>
    </xdr:from>
    <xdr:ext cx="960277" cy="180975"/>
    <xdr:sp macro="" textlink="">
      <xdr:nvSpPr>
        <xdr:cNvPr id="275" name="テキスト ボックス 274">
          <a:extLst>
            <a:ext uri="{FF2B5EF4-FFF2-40B4-BE49-F238E27FC236}">
              <a16:creationId xmlns:a16="http://schemas.microsoft.com/office/drawing/2014/main" id="{00000000-0008-0000-0300-0000F1020000}"/>
            </a:ext>
          </a:extLst>
        </xdr:cNvPr>
        <xdr:cNvSpPr txBox="1"/>
      </xdr:nvSpPr>
      <xdr:spPr>
        <a:xfrm>
          <a:off x="5421630" y="1123073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118110</xdr:colOff>
      <xdr:row>532</xdr:row>
      <xdr:rowOff>17145</xdr:rowOff>
    </xdr:from>
    <xdr:ext cx="968694" cy="180975"/>
    <xdr:sp macro="" textlink="">
      <xdr:nvSpPr>
        <xdr:cNvPr id="276" name="テキスト ボックス 275">
          <a:extLst>
            <a:ext uri="{FF2B5EF4-FFF2-40B4-BE49-F238E27FC236}">
              <a16:creationId xmlns:a16="http://schemas.microsoft.com/office/drawing/2014/main" id="{00000000-0008-0000-0300-0000F2020000}"/>
            </a:ext>
          </a:extLst>
        </xdr:cNvPr>
        <xdr:cNvSpPr txBox="1"/>
      </xdr:nvSpPr>
      <xdr:spPr>
        <a:xfrm>
          <a:off x="1527810" y="11255502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118110</xdr:colOff>
      <xdr:row>523</xdr:row>
      <xdr:rowOff>17145</xdr:rowOff>
    </xdr:from>
    <xdr:ext cx="968694" cy="180975"/>
    <xdr:sp macro="" textlink="">
      <xdr:nvSpPr>
        <xdr:cNvPr id="277" name="テキスト ボックス 276">
          <a:extLst>
            <a:ext uri="{FF2B5EF4-FFF2-40B4-BE49-F238E27FC236}">
              <a16:creationId xmlns:a16="http://schemas.microsoft.com/office/drawing/2014/main" id="{00000000-0008-0000-0300-0000F3020000}"/>
            </a:ext>
          </a:extLst>
        </xdr:cNvPr>
        <xdr:cNvSpPr txBox="1"/>
      </xdr:nvSpPr>
      <xdr:spPr>
        <a:xfrm>
          <a:off x="1527810" y="11009757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118110</xdr:colOff>
      <xdr:row>532</xdr:row>
      <xdr:rowOff>17145</xdr:rowOff>
    </xdr:from>
    <xdr:ext cx="968694" cy="180975"/>
    <xdr:sp macro="" textlink="">
      <xdr:nvSpPr>
        <xdr:cNvPr id="278" name="テキスト ボックス 277">
          <a:extLst>
            <a:ext uri="{FF2B5EF4-FFF2-40B4-BE49-F238E27FC236}">
              <a16:creationId xmlns:a16="http://schemas.microsoft.com/office/drawing/2014/main" id="{00000000-0008-0000-0300-0000F4020000}"/>
            </a:ext>
          </a:extLst>
        </xdr:cNvPr>
        <xdr:cNvSpPr txBox="1"/>
      </xdr:nvSpPr>
      <xdr:spPr>
        <a:xfrm>
          <a:off x="3356610" y="11255502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118110</xdr:colOff>
      <xdr:row>532</xdr:row>
      <xdr:rowOff>17145</xdr:rowOff>
    </xdr:from>
    <xdr:ext cx="968694" cy="180975"/>
    <xdr:sp macro="" textlink="">
      <xdr:nvSpPr>
        <xdr:cNvPr id="279" name="テキスト ボックス 278">
          <a:extLst>
            <a:ext uri="{FF2B5EF4-FFF2-40B4-BE49-F238E27FC236}">
              <a16:creationId xmlns:a16="http://schemas.microsoft.com/office/drawing/2014/main" id="{00000000-0008-0000-0300-0000F6020000}"/>
            </a:ext>
          </a:extLst>
        </xdr:cNvPr>
        <xdr:cNvSpPr txBox="1"/>
      </xdr:nvSpPr>
      <xdr:spPr>
        <a:xfrm>
          <a:off x="5414010" y="11255502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118110</xdr:colOff>
      <xdr:row>523</xdr:row>
      <xdr:rowOff>17145</xdr:rowOff>
    </xdr:from>
    <xdr:ext cx="968694" cy="180975"/>
    <xdr:sp macro="" textlink="">
      <xdr:nvSpPr>
        <xdr:cNvPr id="280" name="テキスト ボックス 279">
          <a:extLst>
            <a:ext uri="{FF2B5EF4-FFF2-40B4-BE49-F238E27FC236}">
              <a16:creationId xmlns:a16="http://schemas.microsoft.com/office/drawing/2014/main" id="{00000000-0008-0000-0300-0000F7020000}"/>
            </a:ext>
          </a:extLst>
        </xdr:cNvPr>
        <xdr:cNvSpPr txBox="1"/>
      </xdr:nvSpPr>
      <xdr:spPr>
        <a:xfrm>
          <a:off x="5414010" y="11009757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125730</xdr:colOff>
      <xdr:row>523</xdr:row>
      <xdr:rowOff>17145</xdr:rowOff>
    </xdr:from>
    <xdr:ext cx="960121" cy="188843"/>
    <xdr:sp macro="" textlink="">
      <xdr:nvSpPr>
        <xdr:cNvPr id="281" name="テキスト ボックス 280">
          <a:extLst>
            <a:ext uri="{FF2B5EF4-FFF2-40B4-BE49-F238E27FC236}">
              <a16:creationId xmlns:a16="http://schemas.microsoft.com/office/drawing/2014/main" id="{00000000-0008-0000-0300-0000FA020000}"/>
            </a:ext>
          </a:extLst>
        </xdr:cNvPr>
        <xdr:cNvSpPr txBox="1"/>
      </xdr:nvSpPr>
      <xdr:spPr>
        <a:xfrm>
          <a:off x="3364230" y="1100975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125730</xdr:colOff>
      <xdr:row>524</xdr:row>
      <xdr:rowOff>17145</xdr:rowOff>
    </xdr:from>
    <xdr:ext cx="960121" cy="180975"/>
    <xdr:sp macro="" textlink="">
      <xdr:nvSpPr>
        <xdr:cNvPr id="282" name="テキスト ボックス 281">
          <a:extLst>
            <a:ext uri="{FF2B5EF4-FFF2-40B4-BE49-F238E27FC236}">
              <a16:creationId xmlns:a16="http://schemas.microsoft.com/office/drawing/2014/main" id="{00000000-0008-0000-0300-0000FB020000}"/>
            </a:ext>
          </a:extLst>
        </xdr:cNvPr>
        <xdr:cNvSpPr txBox="1"/>
      </xdr:nvSpPr>
      <xdr:spPr>
        <a:xfrm>
          <a:off x="1535430" y="11034522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125730</xdr:colOff>
      <xdr:row>524</xdr:row>
      <xdr:rowOff>17145</xdr:rowOff>
    </xdr:from>
    <xdr:ext cx="960121" cy="180975"/>
    <xdr:sp macro="" textlink="">
      <xdr:nvSpPr>
        <xdr:cNvPr id="283" name="テキスト ボックス 282">
          <a:extLst>
            <a:ext uri="{FF2B5EF4-FFF2-40B4-BE49-F238E27FC236}">
              <a16:creationId xmlns:a16="http://schemas.microsoft.com/office/drawing/2014/main" id="{00000000-0008-0000-0300-0000FC020000}"/>
            </a:ext>
          </a:extLst>
        </xdr:cNvPr>
        <xdr:cNvSpPr txBox="1"/>
      </xdr:nvSpPr>
      <xdr:spPr>
        <a:xfrm>
          <a:off x="3364230" y="11034522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120015</xdr:colOff>
      <xdr:row>524</xdr:row>
      <xdr:rowOff>17145</xdr:rowOff>
    </xdr:from>
    <xdr:ext cx="943052" cy="188843"/>
    <xdr:sp macro="" textlink="">
      <xdr:nvSpPr>
        <xdr:cNvPr id="284" name="テキスト ボックス 283">
          <a:extLst>
            <a:ext uri="{FF2B5EF4-FFF2-40B4-BE49-F238E27FC236}">
              <a16:creationId xmlns:a16="http://schemas.microsoft.com/office/drawing/2014/main" id="{00000000-0008-0000-0300-0000FD020000}"/>
            </a:ext>
          </a:extLst>
        </xdr:cNvPr>
        <xdr:cNvSpPr txBox="1"/>
      </xdr:nvSpPr>
      <xdr:spPr>
        <a:xfrm>
          <a:off x="5415915" y="110345220"/>
          <a:ext cx="943052"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125730</xdr:colOff>
      <xdr:row>533</xdr:row>
      <xdr:rowOff>17145</xdr:rowOff>
    </xdr:from>
    <xdr:ext cx="960121" cy="188843"/>
    <xdr:sp macro="" textlink="">
      <xdr:nvSpPr>
        <xdr:cNvPr id="285" name="テキスト ボックス 284">
          <a:extLst>
            <a:ext uri="{FF2B5EF4-FFF2-40B4-BE49-F238E27FC236}">
              <a16:creationId xmlns:a16="http://schemas.microsoft.com/office/drawing/2014/main" id="{00000000-0008-0000-0300-0000FF020000}"/>
            </a:ext>
          </a:extLst>
        </xdr:cNvPr>
        <xdr:cNvSpPr txBox="1"/>
      </xdr:nvSpPr>
      <xdr:spPr>
        <a:xfrm>
          <a:off x="1535430" y="1128026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125730</xdr:colOff>
      <xdr:row>533</xdr:row>
      <xdr:rowOff>17145</xdr:rowOff>
    </xdr:from>
    <xdr:ext cx="960121" cy="188843"/>
    <xdr:sp macro="" textlink="">
      <xdr:nvSpPr>
        <xdr:cNvPr id="286" name="テキスト ボックス 285">
          <a:extLst>
            <a:ext uri="{FF2B5EF4-FFF2-40B4-BE49-F238E27FC236}">
              <a16:creationId xmlns:a16="http://schemas.microsoft.com/office/drawing/2014/main" id="{00000000-0008-0000-0300-000000030000}"/>
            </a:ext>
          </a:extLst>
        </xdr:cNvPr>
        <xdr:cNvSpPr txBox="1"/>
      </xdr:nvSpPr>
      <xdr:spPr>
        <a:xfrm>
          <a:off x="3364230" y="1128026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125730</xdr:colOff>
      <xdr:row>533</xdr:row>
      <xdr:rowOff>17145</xdr:rowOff>
    </xdr:from>
    <xdr:ext cx="960121" cy="188843"/>
    <xdr:sp macro="" textlink="">
      <xdr:nvSpPr>
        <xdr:cNvPr id="287" name="テキスト ボックス 286">
          <a:extLst>
            <a:ext uri="{FF2B5EF4-FFF2-40B4-BE49-F238E27FC236}">
              <a16:creationId xmlns:a16="http://schemas.microsoft.com/office/drawing/2014/main" id="{00000000-0008-0000-0300-000002030000}"/>
            </a:ext>
          </a:extLst>
        </xdr:cNvPr>
        <xdr:cNvSpPr txBox="1"/>
      </xdr:nvSpPr>
      <xdr:spPr>
        <a:xfrm>
          <a:off x="5421630" y="1128026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125730</xdr:colOff>
      <xdr:row>526</xdr:row>
      <xdr:rowOff>19050</xdr:rowOff>
    </xdr:from>
    <xdr:ext cx="1145086" cy="209550"/>
    <xdr:sp macro="" textlink="">
      <xdr:nvSpPr>
        <xdr:cNvPr id="288" name="テキスト ボックス 287">
          <a:extLst>
            <a:ext uri="{FF2B5EF4-FFF2-40B4-BE49-F238E27FC236}">
              <a16:creationId xmlns:a16="http://schemas.microsoft.com/office/drawing/2014/main" id="{00000000-0008-0000-0300-000004030000}"/>
            </a:ext>
          </a:extLst>
        </xdr:cNvPr>
        <xdr:cNvSpPr txBox="1"/>
      </xdr:nvSpPr>
      <xdr:spPr>
        <a:xfrm>
          <a:off x="1535430" y="110909100"/>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118110</xdr:colOff>
      <xdr:row>526</xdr:row>
      <xdr:rowOff>19050</xdr:rowOff>
    </xdr:from>
    <xdr:ext cx="1153630" cy="209550"/>
    <xdr:sp macro="" textlink="">
      <xdr:nvSpPr>
        <xdr:cNvPr id="289" name="テキスト ボックス 288">
          <a:extLst>
            <a:ext uri="{FF2B5EF4-FFF2-40B4-BE49-F238E27FC236}">
              <a16:creationId xmlns:a16="http://schemas.microsoft.com/office/drawing/2014/main" id="{00000000-0008-0000-0300-000005030000}"/>
            </a:ext>
          </a:extLst>
        </xdr:cNvPr>
        <xdr:cNvSpPr txBox="1"/>
      </xdr:nvSpPr>
      <xdr:spPr>
        <a:xfrm>
          <a:off x="3356610" y="110909100"/>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118110</xdr:colOff>
      <xdr:row>526</xdr:row>
      <xdr:rowOff>20955</xdr:rowOff>
    </xdr:from>
    <xdr:ext cx="1153630" cy="209550"/>
    <xdr:sp macro="" textlink="">
      <xdr:nvSpPr>
        <xdr:cNvPr id="290" name="テキスト ボックス 289">
          <a:extLst>
            <a:ext uri="{FF2B5EF4-FFF2-40B4-BE49-F238E27FC236}">
              <a16:creationId xmlns:a16="http://schemas.microsoft.com/office/drawing/2014/main" id="{00000000-0008-0000-0300-000006030000}"/>
            </a:ext>
          </a:extLst>
        </xdr:cNvPr>
        <xdr:cNvSpPr txBox="1"/>
      </xdr:nvSpPr>
      <xdr:spPr>
        <a:xfrm>
          <a:off x="5414010" y="110911005"/>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118110</xdr:colOff>
      <xdr:row>535</xdr:row>
      <xdr:rowOff>19050</xdr:rowOff>
    </xdr:from>
    <xdr:ext cx="1153630" cy="209550"/>
    <xdr:sp macro="" textlink="">
      <xdr:nvSpPr>
        <xdr:cNvPr id="291" name="テキスト ボックス 290">
          <a:extLst>
            <a:ext uri="{FF2B5EF4-FFF2-40B4-BE49-F238E27FC236}">
              <a16:creationId xmlns:a16="http://schemas.microsoft.com/office/drawing/2014/main" id="{00000000-0008-0000-0300-000007030000}"/>
            </a:ext>
          </a:extLst>
        </xdr:cNvPr>
        <xdr:cNvSpPr txBox="1"/>
      </xdr:nvSpPr>
      <xdr:spPr>
        <a:xfrm>
          <a:off x="1527810" y="113366550"/>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125730</xdr:colOff>
      <xdr:row>535</xdr:row>
      <xdr:rowOff>19050</xdr:rowOff>
    </xdr:from>
    <xdr:ext cx="1145086" cy="209550"/>
    <xdr:sp macro="" textlink="">
      <xdr:nvSpPr>
        <xdr:cNvPr id="292" name="テキスト ボックス 291">
          <a:extLst>
            <a:ext uri="{FF2B5EF4-FFF2-40B4-BE49-F238E27FC236}">
              <a16:creationId xmlns:a16="http://schemas.microsoft.com/office/drawing/2014/main" id="{00000000-0008-0000-0300-000008030000}"/>
            </a:ext>
          </a:extLst>
        </xdr:cNvPr>
        <xdr:cNvSpPr txBox="1"/>
      </xdr:nvSpPr>
      <xdr:spPr>
        <a:xfrm>
          <a:off x="3364230" y="113366550"/>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118110</xdr:colOff>
      <xdr:row>535</xdr:row>
      <xdr:rowOff>19050</xdr:rowOff>
    </xdr:from>
    <xdr:ext cx="1153630" cy="209550"/>
    <xdr:sp macro="" textlink="">
      <xdr:nvSpPr>
        <xdr:cNvPr id="293" name="テキスト ボックス 292">
          <a:extLst>
            <a:ext uri="{FF2B5EF4-FFF2-40B4-BE49-F238E27FC236}">
              <a16:creationId xmlns:a16="http://schemas.microsoft.com/office/drawing/2014/main" id="{00000000-0008-0000-0300-000009030000}"/>
            </a:ext>
          </a:extLst>
        </xdr:cNvPr>
        <xdr:cNvSpPr txBox="1"/>
      </xdr:nvSpPr>
      <xdr:spPr>
        <a:xfrm>
          <a:off x="5414010" y="113366550"/>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118110</xdr:colOff>
      <xdr:row>527</xdr:row>
      <xdr:rowOff>19050</xdr:rowOff>
    </xdr:from>
    <xdr:ext cx="1154595" cy="200025"/>
    <xdr:sp macro="" textlink="">
      <xdr:nvSpPr>
        <xdr:cNvPr id="294" name="テキスト ボックス 293">
          <a:extLst>
            <a:ext uri="{FF2B5EF4-FFF2-40B4-BE49-F238E27FC236}">
              <a16:creationId xmlns:a16="http://schemas.microsoft.com/office/drawing/2014/main" id="{00000000-0008-0000-0300-00000A030000}"/>
            </a:ext>
          </a:extLst>
        </xdr:cNvPr>
        <xdr:cNvSpPr txBox="1"/>
      </xdr:nvSpPr>
      <xdr:spPr>
        <a:xfrm>
          <a:off x="1527810" y="11115675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125730</xdr:colOff>
      <xdr:row>527</xdr:row>
      <xdr:rowOff>19050</xdr:rowOff>
    </xdr:from>
    <xdr:ext cx="1154595" cy="200025"/>
    <xdr:sp macro="" textlink="">
      <xdr:nvSpPr>
        <xdr:cNvPr id="295" name="テキスト ボックス 294">
          <a:extLst>
            <a:ext uri="{FF2B5EF4-FFF2-40B4-BE49-F238E27FC236}">
              <a16:creationId xmlns:a16="http://schemas.microsoft.com/office/drawing/2014/main" id="{00000000-0008-0000-0300-00000B030000}"/>
            </a:ext>
          </a:extLst>
        </xdr:cNvPr>
        <xdr:cNvSpPr txBox="1"/>
      </xdr:nvSpPr>
      <xdr:spPr>
        <a:xfrm>
          <a:off x="3364230" y="11115675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118110</xdr:colOff>
      <xdr:row>527</xdr:row>
      <xdr:rowOff>20955</xdr:rowOff>
    </xdr:from>
    <xdr:ext cx="1154595" cy="200025"/>
    <xdr:sp macro="" textlink="">
      <xdr:nvSpPr>
        <xdr:cNvPr id="296" name="テキスト ボックス 295">
          <a:extLst>
            <a:ext uri="{FF2B5EF4-FFF2-40B4-BE49-F238E27FC236}">
              <a16:creationId xmlns:a16="http://schemas.microsoft.com/office/drawing/2014/main" id="{00000000-0008-0000-0300-00000C030000}"/>
            </a:ext>
          </a:extLst>
        </xdr:cNvPr>
        <xdr:cNvSpPr txBox="1"/>
      </xdr:nvSpPr>
      <xdr:spPr>
        <a:xfrm>
          <a:off x="5414010" y="111158655"/>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118110</xdr:colOff>
      <xdr:row>536</xdr:row>
      <xdr:rowOff>19050</xdr:rowOff>
    </xdr:from>
    <xdr:ext cx="1154595" cy="200025"/>
    <xdr:sp macro="" textlink="">
      <xdr:nvSpPr>
        <xdr:cNvPr id="297" name="テキスト ボックス 296">
          <a:extLst>
            <a:ext uri="{FF2B5EF4-FFF2-40B4-BE49-F238E27FC236}">
              <a16:creationId xmlns:a16="http://schemas.microsoft.com/office/drawing/2014/main" id="{00000000-0008-0000-0300-00000D030000}"/>
            </a:ext>
          </a:extLst>
        </xdr:cNvPr>
        <xdr:cNvSpPr txBox="1"/>
      </xdr:nvSpPr>
      <xdr:spPr>
        <a:xfrm>
          <a:off x="1527810" y="11361420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118110</xdr:colOff>
      <xdr:row>536</xdr:row>
      <xdr:rowOff>19050</xdr:rowOff>
    </xdr:from>
    <xdr:ext cx="1154595" cy="200025"/>
    <xdr:sp macro="" textlink="">
      <xdr:nvSpPr>
        <xdr:cNvPr id="298" name="テキスト ボックス 297">
          <a:extLst>
            <a:ext uri="{FF2B5EF4-FFF2-40B4-BE49-F238E27FC236}">
              <a16:creationId xmlns:a16="http://schemas.microsoft.com/office/drawing/2014/main" id="{00000000-0008-0000-0300-00000E030000}"/>
            </a:ext>
          </a:extLst>
        </xdr:cNvPr>
        <xdr:cNvSpPr txBox="1"/>
      </xdr:nvSpPr>
      <xdr:spPr>
        <a:xfrm>
          <a:off x="3356610" y="11361420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118110</xdr:colOff>
      <xdr:row>536</xdr:row>
      <xdr:rowOff>19050</xdr:rowOff>
    </xdr:from>
    <xdr:ext cx="1154595" cy="200025"/>
    <xdr:sp macro="" textlink="">
      <xdr:nvSpPr>
        <xdr:cNvPr id="299" name="テキスト ボックス 298">
          <a:extLst>
            <a:ext uri="{FF2B5EF4-FFF2-40B4-BE49-F238E27FC236}">
              <a16:creationId xmlns:a16="http://schemas.microsoft.com/office/drawing/2014/main" id="{00000000-0008-0000-0300-00000F030000}"/>
            </a:ext>
          </a:extLst>
        </xdr:cNvPr>
        <xdr:cNvSpPr txBox="1"/>
      </xdr:nvSpPr>
      <xdr:spPr>
        <a:xfrm>
          <a:off x="5414010" y="11361420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118110</xdr:colOff>
      <xdr:row>528</xdr:row>
      <xdr:rowOff>20955</xdr:rowOff>
    </xdr:from>
    <xdr:ext cx="1154595" cy="209550"/>
    <xdr:sp macro="" textlink="">
      <xdr:nvSpPr>
        <xdr:cNvPr id="300" name="テキスト ボックス 299">
          <a:extLst>
            <a:ext uri="{FF2B5EF4-FFF2-40B4-BE49-F238E27FC236}">
              <a16:creationId xmlns:a16="http://schemas.microsoft.com/office/drawing/2014/main" id="{00000000-0008-0000-0300-000010030000}"/>
            </a:ext>
          </a:extLst>
        </xdr:cNvPr>
        <xdr:cNvSpPr txBox="1"/>
      </xdr:nvSpPr>
      <xdr:spPr>
        <a:xfrm>
          <a:off x="1527810" y="11140630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118110</xdr:colOff>
      <xdr:row>528</xdr:row>
      <xdr:rowOff>20955</xdr:rowOff>
    </xdr:from>
    <xdr:ext cx="1154595" cy="209550"/>
    <xdr:sp macro="" textlink="">
      <xdr:nvSpPr>
        <xdr:cNvPr id="301" name="テキスト ボックス 300">
          <a:extLst>
            <a:ext uri="{FF2B5EF4-FFF2-40B4-BE49-F238E27FC236}">
              <a16:creationId xmlns:a16="http://schemas.microsoft.com/office/drawing/2014/main" id="{00000000-0008-0000-0300-000011030000}"/>
            </a:ext>
          </a:extLst>
        </xdr:cNvPr>
        <xdr:cNvSpPr txBox="1"/>
      </xdr:nvSpPr>
      <xdr:spPr>
        <a:xfrm>
          <a:off x="3356610" y="11140630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118110</xdr:colOff>
      <xdr:row>537</xdr:row>
      <xdr:rowOff>19050</xdr:rowOff>
    </xdr:from>
    <xdr:ext cx="1154595" cy="209550"/>
    <xdr:sp macro="" textlink="">
      <xdr:nvSpPr>
        <xdr:cNvPr id="302" name="テキスト ボックス 301">
          <a:extLst>
            <a:ext uri="{FF2B5EF4-FFF2-40B4-BE49-F238E27FC236}">
              <a16:creationId xmlns:a16="http://schemas.microsoft.com/office/drawing/2014/main" id="{00000000-0008-0000-0300-000014030000}"/>
            </a:ext>
          </a:extLst>
        </xdr:cNvPr>
        <xdr:cNvSpPr txBox="1"/>
      </xdr:nvSpPr>
      <xdr:spPr>
        <a:xfrm>
          <a:off x="3356610" y="113861850"/>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125730</xdr:colOff>
      <xdr:row>537</xdr:row>
      <xdr:rowOff>20955</xdr:rowOff>
    </xdr:from>
    <xdr:ext cx="1154595" cy="209550"/>
    <xdr:sp macro="" textlink="">
      <xdr:nvSpPr>
        <xdr:cNvPr id="303" name="テキスト ボックス 302">
          <a:extLst>
            <a:ext uri="{FF2B5EF4-FFF2-40B4-BE49-F238E27FC236}">
              <a16:creationId xmlns:a16="http://schemas.microsoft.com/office/drawing/2014/main" id="{00000000-0008-0000-0300-000015030000}"/>
            </a:ext>
          </a:extLst>
        </xdr:cNvPr>
        <xdr:cNvSpPr txBox="1"/>
      </xdr:nvSpPr>
      <xdr:spPr>
        <a:xfrm>
          <a:off x="5421630" y="11386375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541</xdr:row>
      <xdr:rowOff>17145</xdr:rowOff>
    </xdr:from>
    <xdr:ext cx="968851" cy="180975"/>
    <xdr:sp macro="" textlink="">
      <xdr:nvSpPr>
        <xdr:cNvPr id="304" name="テキスト ボックス 303">
          <a:extLst>
            <a:ext uri="{FF2B5EF4-FFF2-40B4-BE49-F238E27FC236}">
              <a16:creationId xmlns:a16="http://schemas.microsoft.com/office/drawing/2014/main" id="{00000000-0008-0000-0300-000016030000}"/>
            </a:ext>
          </a:extLst>
        </xdr:cNvPr>
        <xdr:cNvSpPr txBox="1"/>
      </xdr:nvSpPr>
      <xdr:spPr>
        <a:xfrm>
          <a:off x="1535430" y="115012470"/>
          <a:ext cx="96885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541</xdr:row>
      <xdr:rowOff>17145</xdr:rowOff>
    </xdr:from>
    <xdr:ext cx="960277" cy="180975"/>
    <xdr:sp macro="" textlink="">
      <xdr:nvSpPr>
        <xdr:cNvPr id="305" name="テキスト ボックス 304">
          <a:extLst>
            <a:ext uri="{FF2B5EF4-FFF2-40B4-BE49-F238E27FC236}">
              <a16:creationId xmlns:a16="http://schemas.microsoft.com/office/drawing/2014/main" id="{00000000-0008-0000-0300-000017030000}"/>
            </a:ext>
          </a:extLst>
        </xdr:cNvPr>
        <xdr:cNvSpPr txBox="1"/>
      </xdr:nvSpPr>
      <xdr:spPr>
        <a:xfrm>
          <a:off x="3364230" y="1150124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541</xdr:row>
      <xdr:rowOff>17145</xdr:rowOff>
    </xdr:from>
    <xdr:ext cx="960277" cy="180975"/>
    <xdr:sp macro="" textlink="">
      <xdr:nvSpPr>
        <xdr:cNvPr id="306" name="テキスト ボックス 305">
          <a:extLst>
            <a:ext uri="{FF2B5EF4-FFF2-40B4-BE49-F238E27FC236}">
              <a16:creationId xmlns:a16="http://schemas.microsoft.com/office/drawing/2014/main" id="{00000000-0008-0000-0300-000018030000}"/>
            </a:ext>
          </a:extLst>
        </xdr:cNvPr>
        <xdr:cNvSpPr txBox="1"/>
      </xdr:nvSpPr>
      <xdr:spPr>
        <a:xfrm>
          <a:off x="5421630" y="1150124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118110</xdr:colOff>
      <xdr:row>542</xdr:row>
      <xdr:rowOff>17145</xdr:rowOff>
    </xdr:from>
    <xdr:ext cx="968694" cy="180975"/>
    <xdr:sp macro="" textlink="">
      <xdr:nvSpPr>
        <xdr:cNvPr id="307" name="テキスト ボックス 306">
          <a:extLst>
            <a:ext uri="{FF2B5EF4-FFF2-40B4-BE49-F238E27FC236}">
              <a16:creationId xmlns:a16="http://schemas.microsoft.com/office/drawing/2014/main" id="{00000000-0008-0000-0300-000019030000}"/>
            </a:ext>
          </a:extLst>
        </xdr:cNvPr>
        <xdr:cNvSpPr txBox="1"/>
      </xdr:nvSpPr>
      <xdr:spPr>
        <a:xfrm>
          <a:off x="1527810" y="11526012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125730</xdr:colOff>
      <xdr:row>542</xdr:row>
      <xdr:rowOff>17145</xdr:rowOff>
    </xdr:from>
    <xdr:ext cx="960121" cy="180975"/>
    <xdr:sp macro="" textlink="">
      <xdr:nvSpPr>
        <xdr:cNvPr id="308" name="テキスト ボックス 307">
          <a:extLst>
            <a:ext uri="{FF2B5EF4-FFF2-40B4-BE49-F238E27FC236}">
              <a16:creationId xmlns:a16="http://schemas.microsoft.com/office/drawing/2014/main" id="{00000000-0008-0000-0300-00001A030000}"/>
            </a:ext>
          </a:extLst>
        </xdr:cNvPr>
        <xdr:cNvSpPr txBox="1"/>
      </xdr:nvSpPr>
      <xdr:spPr>
        <a:xfrm>
          <a:off x="3364230" y="11526012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125730</xdr:colOff>
      <xdr:row>542</xdr:row>
      <xdr:rowOff>17145</xdr:rowOff>
    </xdr:from>
    <xdr:ext cx="960121" cy="180975"/>
    <xdr:sp macro="" textlink="">
      <xdr:nvSpPr>
        <xdr:cNvPr id="309" name="テキスト ボックス 308">
          <a:extLst>
            <a:ext uri="{FF2B5EF4-FFF2-40B4-BE49-F238E27FC236}">
              <a16:creationId xmlns:a16="http://schemas.microsoft.com/office/drawing/2014/main" id="{00000000-0008-0000-0300-00001B030000}"/>
            </a:ext>
          </a:extLst>
        </xdr:cNvPr>
        <xdr:cNvSpPr txBox="1"/>
      </xdr:nvSpPr>
      <xdr:spPr>
        <a:xfrm>
          <a:off x="5421630" y="11526012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125730</xdr:colOff>
      <xdr:row>543</xdr:row>
      <xdr:rowOff>17145</xdr:rowOff>
    </xdr:from>
    <xdr:ext cx="960121" cy="188843"/>
    <xdr:sp macro="" textlink="">
      <xdr:nvSpPr>
        <xdr:cNvPr id="310" name="テキスト ボックス 309">
          <a:extLst>
            <a:ext uri="{FF2B5EF4-FFF2-40B4-BE49-F238E27FC236}">
              <a16:creationId xmlns:a16="http://schemas.microsoft.com/office/drawing/2014/main" id="{00000000-0008-0000-0300-00001C030000}"/>
            </a:ext>
          </a:extLst>
        </xdr:cNvPr>
        <xdr:cNvSpPr txBox="1"/>
      </xdr:nvSpPr>
      <xdr:spPr>
        <a:xfrm>
          <a:off x="1535430" y="1155077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125730</xdr:colOff>
      <xdr:row>543</xdr:row>
      <xdr:rowOff>17145</xdr:rowOff>
    </xdr:from>
    <xdr:ext cx="960121" cy="188843"/>
    <xdr:sp macro="" textlink="">
      <xdr:nvSpPr>
        <xdr:cNvPr id="311" name="テキスト ボックス 310">
          <a:extLst>
            <a:ext uri="{FF2B5EF4-FFF2-40B4-BE49-F238E27FC236}">
              <a16:creationId xmlns:a16="http://schemas.microsoft.com/office/drawing/2014/main" id="{00000000-0008-0000-0300-00001D030000}"/>
            </a:ext>
          </a:extLst>
        </xdr:cNvPr>
        <xdr:cNvSpPr txBox="1"/>
      </xdr:nvSpPr>
      <xdr:spPr>
        <a:xfrm>
          <a:off x="3364230" y="1155077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125730</xdr:colOff>
      <xdr:row>543</xdr:row>
      <xdr:rowOff>17145</xdr:rowOff>
    </xdr:from>
    <xdr:ext cx="960121" cy="180975"/>
    <xdr:sp macro="" textlink="">
      <xdr:nvSpPr>
        <xdr:cNvPr id="312" name="テキスト ボックス 311">
          <a:extLst>
            <a:ext uri="{FF2B5EF4-FFF2-40B4-BE49-F238E27FC236}">
              <a16:creationId xmlns:a16="http://schemas.microsoft.com/office/drawing/2014/main" id="{00000000-0008-0000-0300-00001E030000}"/>
            </a:ext>
          </a:extLst>
        </xdr:cNvPr>
        <xdr:cNvSpPr txBox="1"/>
      </xdr:nvSpPr>
      <xdr:spPr>
        <a:xfrm>
          <a:off x="5421630" y="11550777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125730</xdr:colOff>
      <xdr:row>545</xdr:row>
      <xdr:rowOff>20955</xdr:rowOff>
    </xdr:from>
    <xdr:ext cx="1145086" cy="209550"/>
    <xdr:sp macro="" textlink="">
      <xdr:nvSpPr>
        <xdr:cNvPr id="313" name="テキスト ボックス 312">
          <a:extLst>
            <a:ext uri="{FF2B5EF4-FFF2-40B4-BE49-F238E27FC236}">
              <a16:creationId xmlns:a16="http://schemas.microsoft.com/office/drawing/2014/main" id="{00000000-0008-0000-0300-00001F030000}"/>
            </a:ext>
          </a:extLst>
        </xdr:cNvPr>
        <xdr:cNvSpPr txBox="1"/>
      </xdr:nvSpPr>
      <xdr:spPr>
        <a:xfrm>
          <a:off x="1535430" y="116073555"/>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118110</xdr:colOff>
      <xdr:row>545</xdr:row>
      <xdr:rowOff>17145</xdr:rowOff>
    </xdr:from>
    <xdr:ext cx="1153630" cy="209550"/>
    <xdr:sp macro="" textlink="">
      <xdr:nvSpPr>
        <xdr:cNvPr id="314" name="テキスト ボックス 313">
          <a:extLst>
            <a:ext uri="{FF2B5EF4-FFF2-40B4-BE49-F238E27FC236}">
              <a16:creationId xmlns:a16="http://schemas.microsoft.com/office/drawing/2014/main" id="{00000000-0008-0000-0300-000020030000}"/>
            </a:ext>
          </a:extLst>
        </xdr:cNvPr>
        <xdr:cNvSpPr txBox="1"/>
      </xdr:nvSpPr>
      <xdr:spPr>
        <a:xfrm>
          <a:off x="3356610" y="116069745"/>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125730</xdr:colOff>
      <xdr:row>545</xdr:row>
      <xdr:rowOff>19050</xdr:rowOff>
    </xdr:from>
    <xdr:ext cx="1145086" cy="209550"/>
    <xdr:sp macro="" textlink="">
      <xdr:nvSpPr>
        <xdr:cNvPr id="315" name="テキスト ボックス 314">
          <a:extLst>
            <a:ext uri="{FF2B5EF4-FFF2-40B4-BE49-F238E27FC236}">
              <a16:creationId xmlns:a16="http://schemas.microsoft.com/office/drawing/2014/main" id="{00000000-0008-0000-0300-000021030000}"/>
            </a:ext>
          </a:extLst>
        </xdr:cNvPr>
        <xdr:cNvSpPr txBox="1"/>
      </xdr:nvSpPr>
      <xdr:spPr>
        <a:xfrm>
          <a:off x="5421630" y="116071650"/>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125730</xdr:colOff>
      <xdr:row>546</xdr:row>
      <xdr:rowOff>20955</xdr:rowOff>
    </xdr:from>
    <xdr:ext cx="1154595" cy="200025"/>
    <xdr:sp macro="" textlink="">
      <xdr:nvSpPr>
        <xdr:cNvPr id="316" name="テキスト ボックス 315">
          <a:extLst>
            <a:ext uri="{FF2B5EF4-FFF2-40B4-BE49-F238E27FC236}">
              <a16:creationId xmlns:a16="http://schemas.microsoft.com/office/drawing/2014/main" id="{00000000-0008-0000-0300-000022030000}"/>
            </a:ext>
          </a:extLst>
        </xdr:cNvPr>
        <xdr:cNvSpPr txBox="1"/>
      </xdr:nvSpPr>
      <xdr:spPr>
        <a:xfrm>
          <a:off x="1535430" y="116321205"/>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118110</xdr:colOff>
      <xdr:row>546</xdr:row>
      <xdr:rowOff>19050</xdr:rowOff>
    </xdr:from>
    <xdr:ext cx="1154595" cy="200025"/>
    <xdr:sp macro="" textlink="">
      <xdr:nvSpPr>
        <xdr:cNvPr id="317" name="テキスト ボックス 316">
          <a:extLst>
            <a:ext uri="{FF2B5EF4-FFF2-40B4-BE49-F238E27FC236}">
              <a16:creationId xmlns:a16="http://schemas.microsoft.com/office/drawing/2014/main" id="{00000000-0008-0000-0300-000023030000}"/>
            </a:ext>
          </a:extLst>
        </xdr:cNvPr>
        <xdr:cNvSpPr txBox="1"/>
      </xdr:nvSpPr>
      <xdr:spPr>
        <a:xfrm>
          <a:off x="3356610" y="11631930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118110</xdr:colOff>
      <xdr:row>546</xdr:row>
      <xdr:rowOff>19050</xdr:rowOff>
    </xdr:from>
    <xdr:ext cx="1154595" cy="200025"/>
    <xdr:sp macro="" textlink="">
      <xdr:nvSpPr>
        <xdr:cNvPr id="318" name="テキスト ボックス 317">
          <a:extLst>
            <a:ext uri="{FF2B5EF4-FFF2-40B4-BE49-F238E27FC236}">
              <a16:creationId xmlns:a16="http://schemas.microsoft.com/office/drawing/2014/main" id="{00000000-0008-0000-0300-000025030000}"/>
            </a:ext>
          </a:extLst>
        </xdr:cNvPr>
        <xdr:cNvSpPr txBox="1"/>
      </xdr:nvSpPr>
      <xdr:spPr>
        <a:xfrm>
          <a:off x="5414010" y="11631930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125730</xdr:colOff>
      <xdr:row>547</xdr:row>
      <xdr:rowOff>15240</xdr:rowOff>
    </xdr:from>
    <xdr:ext cx="1154595" cy="217311"/>
    <xdr:sp macro="" textlink="">
      <xdr:nvSpPr>
        <xdr:cNvPr id="319" name="テキスト ボックス 318">
          <a:extLst>
            <a:ext uri="{FF2B5EF4-FFF2-40B4-BE49-F238E27FC236}">
              <a16:creationId xmlns:a16="http://schemas.microsoft.com/office/drawing/2014/main" id="{00000000-0008-0000-0300-000026030000}"/>
            </a:ext>
          </a:extLst>
        </xdr:cNvPr>
        <xdr:cNvSpPr txBox="1"/>
      </xdr:nvSpPr>
      <xdr:spPr>
        <a:xfrm>
          <a:off x="1535430" y="116563140"/>
          <a:ext cx="1154595" cy="217311"/>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118110</xdr:colOff>
      <xdr:row>547</xdr:row>
      <xdr:rowOff>15240</xdr:rowOff>
    </xdr:from>
    <xdr:ext cx="1154595" cy="217311"/>
    <xdr:sp macro="" textlink="">
      <xdr:nvSpPr>
        <xdr:cNvPr id="320" name="テキスト ボックス 319">
          <a:extLst>
            <a:ext uri="{FF2B5EF4-FFF2-40B4-BE49-F238E27FC236}">
              <a16:creationId xmlns:a16="http://schemas.microsoft.com/office/drawing/2014/main" id="{00000000-0008-0000-0300-000028030000}"/>
            </a:ext>
          </a:extLst>
        </xdr:cNvPr>
        <xdr:cNvSpPr txBox="1"/>
      </xdr:nvSpPr>
      <xdr:spPr>
        <a:xfrm>
          <a:off x="3356610" y="116563140"/>
          <a:ext cx="1154595" cy="217311"/>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118110</xdr:colOff>
      <xdr:row>547</xdr:row>
      <xdr:rowOff>15240</xdr:rowOff>
    </xdr:from>
    <xdr:ext cx="1154595" cy="217311"/>
    <xdr:sp macro="" textlink="">
      <xdr:nvSpPr>
        <xdr:cNvPr id="321" name="テキスト ボックス 320">
          <a:extLst>
            <a:ext uri="{FF2B5EF4-FFF2-40B4-BE49-F238E27FC236}">
              <a16:creationId xmlns:a16="http://schemas.microsoft.com/office/drawing/2014/main" id="{00000000-0008-0000-0300-000029030000}"/>
            </a:ext>
          </a:extLst>
        </xdr:cNvPr>
        <xdr:cNvSpPr txBox="1"/>
      </xdr:nvSpPr>
      <xdr:spPr>
        <a:xfrm>
          <a:off x="5414010" y="116563140"/>
          <a:ext cx="1154595" cy="217311"/>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550</xdr:row>
      <xdr:rowOff>17145</xdr:rowOff>
    </xdr:from>
    <xdr:ext cx="960277" cy="180975"/>
    <xdr:sp macro="" textlink="">
      <xdr:nvSpPr>
        <xdr:cNvPr id="322" name="テキスト ボックス 321">
          <a:extLst>
            <a:ext uri="{FF2B5EF4-FFF2-40B4-BE49-F238E27FC236}">
              <a16:creationId xmlns:a16="http://schemas.microsoft.com/office/drawing/2014/main" id="{00000000-0008-0000-0300-00002A030000}"/>
            </a:ext>
          </a:extLst>
        </xdr:cNvPr>
        <xdr:cNvSpPr txBox="1"/>
      </xdr:nvSpPr>
      <xdr:spPr>
        <a:xfrm>
          <a:off x="1535430" y="11746992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550</xdr:row>
      <xdr:rowOff>17145</xdr:rowOff>
    </xdr:from>
    <xdr:ext cx="960277" cy="180975"/>
    <xdr:sp macro="" textlink="">
      <xdr:nvSpPr>
        <xdr:cNvPr id="323" name="テキスト ボックス 322">
          <a:extLst>
            <a:ext uri="{FF2B5EF4-FFF2-40B4-BE49-F238E27FC236}">
              <a16:creationId xmlns:a16="http://schemas.microsoft.com/office/drawing/2014/main" id="{00000000-0008-0000-0300-00002B030000}"/>
            </a:ext>
          </a:extLst>
        </xdr:cNvPr>
        <xdr:cNvSpPr txBox="1"/>
      </xdr:nvSpPr>
      <xdr:spPr>
        <a:xfrm>
          <a:off x="3364230" y="11746992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550</xdr:row>
      <xdr:rowOff>17145</xdr:rowOff>
    </xdr:from>
    <xdr:ext cx="960277" cy="180975"/>
    <xdr:sp macro="" textlink="">
      <xdr:nvSpPr>
        <xdr:cNvPr id="324" name="テキスト ボックス 323">
          <a:extLst>
            <a:ext uri="{FF2B5EF4-FFF2-40B4-BE49-F238E27FC236}">
              <a16:creationId xmlns:a16="http://schemas.microsoft.com/office/drawing/2014/main" id="{00000000-0008-0000-0300-00002C030000}"/>
            </a:ext>
          </a:extLst>
        </xdr:cNvPr>
        <xdr:cNvSpPr txBox="1"/>
      </xdr:nvSpPr>
      <xdr:spPr>
        <a:xfrm>
          <a:off x="5421630" y="11746992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125730</xdr:colOff>
      <xdr:row>551</xdr:row>
      <xdr:rowOff>17145</xdr:rowOff>
    </xdr:from>
    <xdr:ext cx="960121" cy="188843"/>
    <xdr:sp macro="" textlink="">
      <xdr:nvSpPr>
        <xdr:cNvPr id="325" name="テキスト ボックス 324">
          <a:extLst>
            <a:ext uri="{FF2B5EF4-FFF2-40B4-BE49-F238E27FC236}">
              <a16:creationId xmlns:a16="http://schemas.microsoft.com/office/drawing/2014/main" id="{00000000-0008-0000-0300-00002D030000}"/>
            </a:ext>
          </a:extLst>
        </xdr:cNvPr>
        <xdr:cNvSpPr txBox="1"/>
      </xdr:nvSpPr>
      <xdr:spPr>
        <a:xfrm>
          <a:off x="1535430" y="1177175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118110</xdr:colOff>
      <xdr:row>551</xdr:row>
      <xdr:rowOff>17145</xdr:rowOff>
    </xdr:from>
    <xdr:ext cx="968694" cy="180975"/>
    <xdr:sp macro="" textlink="">
      <xdr:nvSpPr>
        <xdr:cNvPr id="326" name="テキスト ボックス 325">
          <a:extLst>
            <a:ext uri="{FF2B5EF4-FFF2-40B4-BE49-F238E27FC236}">
              <a16:creationId xmlns:a16="http://schemas.microsoft.com/office/drawing/2014/main" id="{00000000-0008-0000-0300-00002E030000}"/>
            </a:ext>
          </a:extLst>
        </xdr:cNvPr>
        <xdr:cNvSpPr txBox="1"/>
      </xdr:nvSpPr>
      <xdr:spPr>
        <a:xfrm>
          <a:off x="3356610" y="11771757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118110</xdr:colOff>
      <xdr:row>551</xdr:row>
      <xdr:rowOff>17145</xdr:rowOff>
    </xdr:from>
    <xdr:ext cx="968694" cy="180975"/>
    <xdr:sp macro="" textlink="">
      <xdr:nvSpPr>
        <xdr:cNvPr id="327" name="テキスト ボックス 326">
          <a:extLst>
            <a:ext uri="{FF2B5EF4-FFF2-40B4-BE49-F238E27FC236}">
              <a16:creationId xmlns:a16="http://schemas.microsoft.com/office/drawing/2014/main" id="{00000000-0008-0000-0300-00002F030000}"/>
            </a:ext>
          </a:extLst>
        </xdr:cNvPr>
        <xdr:cNvSpPr txBox="1"/>
      </xdr:nvSpPr>
      <xdr:spPr>
        <a:xfrm>
          <a:off x="5414010" y="11771757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125730</xdr:colOff>
      <xdr:row>552</xdr:row>
      <xdr:rowOff>17145</xdr:rowOff>
    </xdr:from>
    <xdr:ext cx="960121" cy="188843"/>
    <xdr:sp macro="" textlink="">
      <xdr:nvSpPr>
        <xdr:cNvPr id="328" name="テキスト ボックス 327">
          <a:extLst>
            <a:ext uri="{FF2B5EF4-FFF2-40B4-BE49-F238E27FC236}">
              <a16:creationId xmlns:a16="http://schemas.microsoft.com/office/drawing/2014/main" id="{00000000-0008-0000-0300-000030030000}"/>
            </a:ext>
          </a:extLst>
        </xdr:cNvPr>
        <xdr:cNvSpPr txBox="1"/>
      </xdr:nvSpPr>
      <xdr:spPr>
        <a:xfrm>
          <a:off x="1535430" y="11796522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125730</xdr:colOff>
      <xdr:row>552</xdr:row>
      <xdr:rowOff>17145</xdr:rowOff>
    </xdr:from>
    <xdr:ext cx="960121" cy="188843"/>
    <xdr:sp macro="" textlink="">
      <xdr:nvSpPr>
        <xdr:cNvPr id="329" name="テキスト ボックス 328">
          <a:extLst>
            <a:ext uri="{FF2B5EF4-FFF2-40B4-BE49-F238E27FC236}">
              <a16:creationId xmlns:a16="http://schemas.microsoft.com/office/drawing/2014/main" id="{00000000-0008-0000-0300-000032030000}"/>
            </a:ext>
          </a:extLst>
        </xdr:cNvPr>
        <xdr:cNvSpPr txBox="1"/>
      </xdr:nvSpPr>
      <xdr:spPr>
        <a:xfrm>
          <a:off x="3364230" y="11796522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125730</xdr:colOff>
      <xdr:row>552</xdr:row>
      <xdr:rowOff>17145</xdr:rowOff>
    </xdr:from>
    <xdr:ext cx="960121" cy="180975"/>
    <xdr:sp macro="" textlink="">
      <xdr:nvSpPr>
        <xdr:cNvPr id="330" name="テキスト ボックス 329">
          <a:extLst>
            <a:ext uri="{FF2B5EF4-FFF2-40B4-BE49-F238E27FC236}">
              <a16:creationId xmlns:a16="http://schemas.microsoft.com/office/drawing/2014/main" id="{00000000-0008-0000-0300-000033030000}"/>
            </a:ext>
          </a:extLst>
        </xdr:cNvPr>
        <xdr:cNvSpPr txBox="1"/>
      </xdr:nvSpPr>
      <xdr:spPr>
        <a:xfrm>
          <a:off x="5421630" y="11796522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118110</xdr:colOff>
      <xdr:row>554</xdr:row>
      <xdr:rowOff>19050</xdr:rowOff>
    </xdr:from>
    <xdr:ext cx="1153630" cy="209550"/>
    <xdr:sp macro="" textlink="">
      <xdr:nvSpPr>
        <xdr:cNvPr id="331" name="テキスト ボックス 330">
          <a:extLst>
            <a:ext uri="{FF2B5EF4-FFF2-40B4-BE49-F238E27FC236}">
              <a16:creationId xmlns:a16="http://schemas.microsoft.com/office/drawing/2014/main" id="{00000000-0008-0000-0300-000034030000}"/>
            </a:ext>
          </a:extLst>
        </xdr:cNvPr>
        <xdr:cNvSpPr txBox="1"/>
      </xdr:nvSpPr>
      <xdr:spPr>
        <a:xfrm>
          <a:off x="1527810" y="118529100"/>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120015</xdr:colOff>
      <xdr:row>554</xdr:row>
      <xdr:rowOff>19050</xdr:rowOff>
    </xdr:from>
    <xdr:ext cx="1153568" cy="209550"/>
    <xdr:sp macro="" textlink="">
      <xdr:nvSpPr>
        <xdr:cNvPr id="332" name="テキスト ボックス 331">
          <a:extLst>
            <a:ext uri="{FF2B5EF4-FFF2-40B4-BE49-F238E27FC236}">
              <a16:creationId xmlns:a16="http://schemas.microsoft.com/office/drawing/2014/main" id="{00000000-0008-0000-0300-000035030000}"/>
            </a:ext>
          </a:extLst>
        </xdr:cNvPr>
        <xdr:cNvSpPr txBox="1"/>
      </xdr:nvSpPr>
      <xdr:spPr>
        <a:xfrm>
          <a:off x="3358515" y="118529100"/>
          <a:ext cx="1153568"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125730</xdr:colOff>
      <xdr:row>554</xdr:row>
      <xdr:rowOff>19050</xdr:rowOff>
    </xdr:from>
    <xdr:ext cx="1145086" cy="209550"/>
    <xdr:sp macro="" textlink="">
      <xdr:nvSpPr>
        <xdr:cNvPr id="333" name="テキスト ボックス 332">
          <a:extLst>
            <a:ext uri="{FF2B5EF4-FFF2-40B4-BE49-F238E27FC236}">
              <a16:creationId xmlns:a16="http://schemas.microsoft.com/office/drawing/2014/main" id="{00000000-0008-0000-0300-000036030000}"/>
            </a:ext>
          </a:extLst>
        </xdr:cNvPr>
        <xdr:cNvSpPr txBox="1"/>
      </xdr:nvSpPr>
      <xdr:spPr>
        <a:xfrm>
          <a:off x="5421630" y="118529100"/>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118110</xdr:colOff>
      <xdr:row>555</xdr:row>
      <xdr:rowOff>19050</xdr:rowOff>
    </xdr:from>
    <xdr:ext cx="1154595" cy="200025"/>
    <xdr:sp macro="" textlink="">
      <xdr:nvSpPr>
        <xdr:cNvPr id="334" name="テキスト ボックス 333">
          <a:extLst>
            <a:ext uri="{FF2B5EF4-FFF2-40B4-BE49-F238E27FC236}">
              <a16:creationId xmlns:a16="http://schemas.microsoft.com/office/drawing/2014/main" id="{00000000-0008-0000-0300-000037030000}"/>
            </a:ext>
          </a:extLst>
        </xdr:cNvPr>
        <xdr:cNvSpPr txBox="1"/>
      </xdr:nvSpPr>
      <xdr:spPr>
        <a:xfrm>
          <a:off x="1527810" y="11877675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118110</xdr:colOff>
      <xdr:row>555</xdr:row>
      <xdr:rowOff>19050</xdr:rowOff>
    </xdr:from>
    <xdr:ext cx="1154595" cy="200025"/>
    <xdr:sp macro="" textlink="">
      <xdr:nvSpPr>
        <xdr:cNvPr id="335" name="テキスト ボックス 334">
          <a:extLst>
            <a:ext uri="{FF2B5EF4-FFF2-40B4-BE49-F238E27FC236}">
              <a16:creationId xmlns:a16="http://schemas.microsoft.com/office/drawing/2014/main" id="{00000000-0008-0000-0300-000038030000}"/>
            </a:ext>
          </a:extLst>
        </xdr:cNvPr>
        <xdr:cNvSpPr txBox="1"/>
      </xdr:nvSpPr>
      <xdr:spPr>
        <a:xfrm>
          <a:off x="3356610" y="11877675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125730</xdr:colOff>
      <xdr:row>555</xdr:row>
      <xdr:rowOff>19050</xdr:rowOff>
    </xdr:from>
    <xdr:ext cx="1154595" cy="200025"/>
    <xdr:sp macro="" textlink="">
      <xdr:nvSpPr>
        <xdr:cNvPr id="336" name="テキスト ボックス 335">
          <a:extLst>
            <a:ext uri="{FF2B5EF4-FFF2-40B4-BE49-F238E27FC236}">
              <a16:creationId xmlns:a16="http://schemas.microsoft.com/office/drawing/2014/main" id="{00000000-0008-0000-0300-000039030000}"/>
            </a:ext>
          </a:extLst>
        </xdr:cNvPr>
        <xdr:cNvSpPr txBox="1"/>
      </xdr:nvSpPr>
      <xdr:spPr>
        <a:xfrm>
          <a:off x="5421630" y="11877675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118110</xdr:colOff>
      <xdr:row>556</xdr:row>
      <xdr:rowOff>20955</xdr:rowOff>
    </xdr:from>
    <xdr:ext cx="1154595" cy="209550"/>
    <xdr:sp macro="" textlink="">
      <xdr:nvSpPr>
        <xdr:cNvPr id="337" name="テキスト ボックス 336">
          <a:extLst>
            <a:ext uri="{FF2B5EF4-FFF2-40B4-BE49-F238E27FC236}">
              <a16:creationId xmlns:a16="http://schemas.microsoft.com/office/drawing/2014/main" id="{00000000-0008-0000-0300-00003A030000}"/>
            </a:ext>
          </a:extLst>
        </xdr:cNvPr>
        <xdr:cNvSpPr txBox="1"/>
      </xdr:nvSpPr>
      <xdr:spPr>
        <a:xfrm>
          <a:off x="1527810" y="11902630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118110</xdr:colOff>
      <xdr:row>556</xdr:row>
      <xdr:rowOff>20955</xdr:rowOff>
    </xdr:from>
    <xdr:ext cx="1154595" cy="209550"/>
    <xdr:sp macro="" textlink="">
      <xdr:nvSpPr>
        <xdr:cNvPr id="338" name="テキスト ボックス 337">
          <a:extLst>
            <a:ext uri="{FF2B5EF4-FFF2-40B4-BE49-F238E27FC236}">
              <a16:creationId xmlns:a16="http://schemas.microsoft.com/office/drawing/2014/main" id="{00000000-0008-0000-0300-00003B030000}"/>
            </a:ext>
          </a:extLst>
        </xdr:cNvPr>
        <xdr:cNvSpPr txBox="1"/>
      </xdr:nvSpPr>
      <xdr:spPr>
        <a:xfrm>
          <a:off x="3356610" y="11902630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125730</xdr:colOff>
      <xdr:row>556</xdr:row>
      <xdr:rowOff>20955</xdr:rowOff>
    </xdr:from>
    <xdr:ext cx="1154595" cy="209550"/>
    <xdr:sp macro="" textlink="">
      <xdr:nvSpPr>
        <xdr:cNvPr id="339" name="テキスト ボックス 338">
          <a:extLst>
            <a:ext uri="{FF2B5EF4-FFF2-40B4-BE49-F238E27FC236}">
              <a16:creationId xmlns:a16="http://schemas.microsoft.com/office/drawing/2014/main" id="{00000000-0008-0000-0300-00003C030000}"/>
            </a:ext>
          </a:extLst>
        </xdr:cNvPr>
        <xdr:cNvSpPr txBox="1"/>
      </xdr:nvSpPr>
      <xdr:spPr>
        <a:xfrm>
          <a:off x="5421630" y="11902630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118110</xdr:colOff>
      <xdr:row>560</xdr:row>
      <xdr:rowOff>17145</xdr:rowOff>
    </xdr:from>
    <xdr:ext cx="968851" cy="180975"/>
    <xdr:sp macro="" textlink="">
      <xdr:nvSpPr>
        <xdr:cNvPr id="340" name="テキスト ボックス 339">
          <a:extLst>
            <a:ext uri="{FF2B5EF4-FFF2-40B4-BE49-F238E27FC236}">
              <a16:creationId xmlns:a16="http://schemas.microsoft.com/office/drawing/2014/main" id="{00000000-0008-0000-0300-00003E030000}"/>
            </a:ext>
          </a:extLst>
        </xdr:cNvPr>
        <xdr:cNvSpPr txBox="1"/>
      </xdr:nvSpPr>
      <xdr:spPr>
        <a:xfrm>
          <a:off x="3356610" y="120289320"/>
          <a:ext cx="96885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560</xdr:row>
      <xdr:rowOff>19050</xdr:rowOff>
    </xdr:from>
    <xdr:ext cx="960277" cy="180975"/>
    <xdr:sp macro="" textlink="">
      <xdr:nvSpPr>
        <xdr:cNvPr id="341" name="テキスト ボックス 340">
          <a:extLst>
            <a:ext uri="{FF2B5EF4-FFF2-40B4-BE49-F238E27FC236}">
              <a16:creationId xmlns:a16="http://schemas.microsoft.com/office/drawing/2014/main" id="{00000000-0008-0000-0300-000040030000}"/>
            </a:ext>
          </a:extLst>
        </xdr:cNvPr>
        <xdr:cNvSpPr txBox="1"/>
      </xdr:nvSpPr>
      <xdr:spPr>
        <a:xfrm>
          <a:off x="5421630" y="12029122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561</xdr:row>
      <xdr:rowOff>17145</xdr:rowOff>
    </xdr:from>
    <xdr:ext cx="960121" cy="180975"/>
    <xdr:sp macro="" textlink="">
      <xdr:nvSpPr>
        <xdr:cNvPr id="342" name="テキスト ボックス 341">
          <a:extLst>
            <a:ext uri="{FF2B5EF4-FFF2-40B4-BE49-F238E27FC236}">
              <a16:creationId xmlns:a16="http://schemas.microsoft.com/office/drawing/2014/main" id="{00000000-0008-0000-0300-000042030000}"/>
            </a:ext>
          </a:extLst>
        </xdr:cNvPr>
        <xdr:cNvSpPr txBox="1"/>
      </xdr:nvSpPr>
      <xdr:spPr>
        <a:xfrm>
          <a:off x="3364230" y="12053697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125730</xdr:colOff>
      <xdr:row>561</xdr:row>
      <xdr:rowOff>17145</xdr:rowOff>
    </xdr:from>
    <xdr:ext cx="960121" cy="180975"/>
    <xdr:sp macro="" textlink="">
      <xdr:nvSpPr>
        <xdr:cNvPr id="343" name="テキスト ボックス 342">
          <a:extLst>
            <a:ext uri="{FF2B5EF4-FFF2-40B4-BE49-F238E27FC236}">
              <a16:creationId xmlns:a16="http://schemas.microsoft.com/office/drawing/2014/main" id="{00000000-0008-0000-0300-000043030000}"/>
            </a:ext>
          </a:extLst>
        </xdr:cNvPr>
        <xdr:cNvSpPr txBox="1"/>
      </xdr:nvSpPr>
      <xdr:spPr>
        <a:xfrm>
          <a:off x="5421630" y="12053697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125730</xdr:colOff>
      <xdr:row>562</xdr:row>
      <xdr:rowOff>17145</xdr:rowOff>
    </xdr:from>
    <xdr:ext cx="960121" cy="180975"/>
    <xdr:sp macro="" textlink="">
      <xdr:nvSpPr>
        <xdr:cNvPr id="344" name="テキスト ボックス 343">
          <a:extLst>
            <a:ext uri="{FF2B5EF4-FFF2-40B4-BE49-F238E27FC236}">
              <a16:creationId xmlns:a16="http://schemas.microsoft.com/office/drawing/2014/main" id="{00000000-0008-0000-0300-000044030000}"/>
            </a:ext>
          </a:extLst>
        </xdr:cNvPr>
        <xdr:cNvSpPr txBox="1"/>
      </xdr:nvSpPr>
      <xdr:spPr>
        <a:xfrm>
          <a:off x="3364230" y="12078462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118110</xdr:colOff>
      <xdr:row>562</xdr:row>
      <xdr:rowOff>17145</xdr:rowOff>
    </xdr:from>
    <xdr:ext cx="968694" cy="180975"/>
    <xdr:sp macro="" textlink="">
      <xdr:nvSpPr>
        <xdr:cNvPr id="345" name="テキスト ボックス 344">
          <a:extLst>
            <a:ext uri="{FF2B5EF4-FFF2-40B4-BE49-F238E27FC236}">
              <a16:creationId xmlns:a16="http://schemas.microsoft.com/office/drawing/2014/main" id="{00000000-0008-0000-0300-000045030000}"/>
            </a:ext>
          </a:extLst>
        </xdr:cNvPr>
        <xdr:cNvSpPr txBox="1"/>
      </xdr:nvSpPr>
      <xdr:spPr>
        <a:xfrm>
          <a:off x="5414010" y="12078462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118110</xdr:colOff>
      <xdr:row>564</xdr:row>
      <xdr:rowOff>19050</xdr:rowOff>
    </xdr:from>
    <xdr:ext cx="1153630" cy="209550"/>
    <xdr:sp macro="" textlink="">
      <xdr:nvSpPr>
        <xdr:cNvPr id="346" name="テキスト ボックス 345">
          <a:extLst>
            <a:ext uri="{FF2B5EF4-FFF2-40B4-BE49-F238E27FC236}">
              <a16:creationId xmlns:a16="http://schemas.microsoft.com/office/drawing/2014/main" id="{00000000-0008-0000-0300-000046030000}"/>
            </a:ext>
          </a:extLst>
        </xdr:cNvPr>
        <xdr:cNvSpPr txBox="1"/>
      </xdr:nvSpPr>
      <xdr:spPr>
        <a:xfrm>
          <a:off x="3356610" y="121348500"/>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125730</xdr:colOff>
      <xdr:row>564</xdr:row>
      <xdr:rowOff>19050</xdr:rowOff>
    </xdr:from>
    <xdr:ext cx="1145086" cy="209550"/>
    <xdr:sp macro="" textlink="">
      <xdr:nvSpPr>
        <xdr:cNvPr id="347" name="テキスト ボックス 346">
          <a:extLst>
            <a:ext uri="{FF2B5EF4-FFF2-40B4-BE49-F238E27FC236}">
              <a16:creationId xmlns:a16="http://schemas.microsoft.com/office/drawing/2014/main" id="{00000000-0008-0000-0300-000047030000}"/>
            </a:ext>
          </a:extLst>
        </xdr:cNvPr>
        <xdr:cNvSpPr txBox="1"/>
      </xdr:nvSpPr>
      <xdr:spPr>
        <a:xfrm>
          <a:off x="5421630" y="121348500"/>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118110</xdr:colOff>
      <xdr:row>565</xdr:row>
      <xdr:rowOff>20955</xdr:rowOff>
    </xdr:from>
    <xdr:ext cx="1154595" cy="200025"/>
    <xdr:sp macro="" textlink="">
      <xdr:nvSpPr>
        <xdr:cNvPr id="348" name="テキスト ボックス 347">
          <a:extLst>
            <a:ext uri="{FF2B5EF4-FFF2-40B4-BE49-F238E27FC236}">
              <a16:creationId xmlns:a16="http://schemas.microsoft.com/office/drawing/2014/main" id="{00000000-0008-0000-0300-000048030000}"/>
            </a:ext>
          </a:extLst>
        </xdr:cNvPr>
        <xdr:cNvSpPr txBox="1"/>
      </xdr:nvSpPr>
      <xdr:spPr>
        <a:xfrm>
          <a:off x="3356610" y="121598055"/>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118110</xdr:colOff>
      <xdr:row>565</xdr:row>
      <xdr:rowOff>19050</xdr:rowOff>
    </xdr:from>
    <xdr:ext cx="1154595" cy="200025"/>
    <xdr:sp macro="" textlink="">
      <xdr:nvSpPr>
        <xdr:cNvPr id="349" name="テキスト ボックス 348">
          <a:extLst>
            <a:ext uri="{FF2B5EF4-FFF2-40B4-BE49-F238E27FC236}">
              <a16:creationId xmlns:a16="http://schemas.microsoft.com/office/drawing/2014/main" id="{00000000-0008-0000-0300-000049030000}"/>
            </a:ext>
          </a:extLst>
        </xdr:cNvPr>
        <xdr:cNvSpPr txBox="1"/>
      </xdr:nvSpPr>
      <xdr:spPr>
        <a:xfrm>
          <a:off x="5414010" y="12159615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125730</xdr:colOff>
      <xdr:row>566</xdr:row>
      <xdr:rowOff>20955</xdr:rowOff>
    </xdr:from>
    <xdr:ext cx="1154595" cy="209550"/>
    <xdr:sp macro="" textlink="">
      <xdr:nvSpPr>
        <xdr:cNvPr id="350" name="テキスト ボックス 349">
          <a:extLst>
            <a:ext uri="{FF2B5EF4-FFF2-40B4-BE49-F238E27FC236}">
              <a16:creationId xmlns:a16="http://schemas.microsoft.com/office/drawing/2014/main" id="{00000000-0008-0000-0300-00004A030000}"/>
            </a:ext>
          </a:extLst>
        </xdr:cNvPr>
        <xdr:cNvSpPr txBox="1"/>
      </xdr:nvSpPr>
      <xdr:spPr>
        <a:xfrm>
          <a:off x="3364230" y="12184570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125730</xdr:colOff>
      <xdr:row>566</xdr:row>
      <xdr:rowOff>20955</xdr:rowOff>
    </xdr:from>
    <xdr:ext cx="1154595" cy="209550"/>
    <xdr:sp macro="" textlink="">
      <xdr:nvSpPr>
        <xdr:cNvPr id="351" name="テキスト ボックス 350">
          <a:extLst>
            <a:ext uri="{FF2B5EF4-FFF2-40B4-BE49-F238E27FC236}">
              <a16:creationId xmlns:a16="http://schemas.microsoft.com/office/drawing/2014/main" id="{00000000-0008-0000-0300-00004B030000}"/>
            </a:ext>
          </a:extLst>
        </xdr:cNvPr>
        <xdr:cNvSpPr txBox="1"/>
      </xdr:nvSpPr>
      <xdr:spPr>
        <a:xfrm>
          <a:off x="5421630" y="12184570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569</xdr:row>
      <xdr:rowOff>17145</xdr:rowOff>
    </xdr:from>
    <xdr:ext cx="960277" cy="180975"/>
    <xdr:sp macro="" textlink="">
      <xdr:nvSpPr>
        <xdr:cNvPr id="352" name="テキスト ボックス 351">
          <a:extLst>
            <a:ext uri="{FF2B5EF4-FFF2-40B4-BE49-F238E27FC236}">
              <a16:creationId xmlns:a16="http://schemas.microsoft.com/office/drawing/2014/main" id="{00000000-0008-0000-0300-00004C030000}"/>
            </a:ext>
          </a:extLst>
        </xdr:cNvPr>
        <xdr:cNvSpPr txBox="1"/>
      </xdr:nvSpPr>
      <xdr:spPr>
        <a:xfrm>
          <a:off x="1535430" y="1228610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569</xdr:row>
      <xdr:rowOff>17145</xdr:rowOff>
    </xdr:from>
    <xdr:ext cx="960277" cy="180975"/>
    <xdr:sp macro="" textlink="">
      <xdr:nvSpPr>
        <xdr:cNvPr id="353" name="テキスト ボックス 352">
          <a:extLst>
            <a:ext uri="{FF2B5EF4-FFF2-40B4-BE49-F238E27FC236}">
              <a16:creationId xmlns:a16="http://schemas.microsoft.com/office/drawing/2014/main" id="{00000000-0008-0000-0300-00004D030000}"/>
            </a:ext>
          </a:extLst>
        </xdr:cNvPr>
        <xdr:cNvSpPr txBox="1"/>
      </xdr:nvSpPr>
      <xdr:spPr>
        <a:xfrm>
          <a:off x="3364230" y="1228610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569</xdr:row>
      <xdr:rowOff>17145</xdr:rowOff>
    </xdr:from>
    <xdr:ext cx="960277" cy="180975"/>
    <xdr:sp macro="" textlink="">
      <xdr:nvSpPr>
        <xdr:cNvPr id="354" name="テキスト ボックス 353">
          <a:extLst>
            <a:ext uri="{FF2B5EF4-FFF2-40B4-BE49-F238E27FC236}">
              <a16:creationId xmlns:a16="http://schemas.microsoft.com/office/drawing/2014/main" id="{00000000-0008-0000-0300-00004E030000}"/>
            </a:ext>
          </a:extLst>
        </xdr:cNvPr>
        <xdr:cNvSpPr txBox="1"/>
      </xdr:nvSpPr>
      <xdr:spPr>
        <a:xfrm>
          <a:off x="5421630" y="1228610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118110</xdr:colOff>
      <xdr:row>570</xdr:row>
      <xdr:rowOff>17145</xdr:rowOff>
    </xdr:from>
    <xdr:ext cx="968694" cy="180975"/>
    <xdr:sp macro="" textlink="">
      <xdr:nvSpPr>
        <xdr:cNvPr id="355" name="テキスト ボックス 354">
          <a:extLst>
            <a:ext uri="{FF2B5EF4-FFF2-40B4-BE49-F238E27FC236}">
              <a16:creationId xmlns:a16="http://schemas.microsoft.com/office/drawing/2014/main" id="{00000000-0008-0000-0300-00004F030000}"/>
            </a:ext>
          </a:extLst>
        </xdr:cNvPr>
        <xdr:cNvSpPr txBox="1"/>
      </xdr:nvSpPr>
      <xdr:spPr>
        <a:xfrm>
          <a:off x="1527810" y="12310872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118110</xdr:colOff>
      <xdr:row>570</xdr:row>
      <xdr:rowOff>17145</xdr:rowOff>
    </xdr:from>
    <xdr:ext cx="968694" cy="180975"/>
    <xdr:sp macro="" textlink="">
      <xdr:nvSpPr>
        <xdr:cNvPr id="356" name="テキスト ボックス 355">
          <a:extLst>
            <a:ext uri="{FF2B5EF4-FFF2-40B4-BE49-F238E27FC236}">
              <a16:creationId xmlns:a16="http://schemas.microsoft.com/office/drawing/2014/main" id="{00000000-0008-0000-0300-000050030000}"/>
            </a:ext>
          </a:extLst>
        </xdr:cNvPr>
        <xdr:cNvSpPr txBox="1"/>
      </xdr:nvSpPr>
      <xdr:spPr>
        <a:xfrm>
          <a:off x="3356610" y="12310872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125730</xdr:colOff>
      <xdr:row>570</xdr:row>
      <xdr:rowOff>17145</xdr:rowOff>
    </xdr:from>
    <xdr:ext cx="960121" cy="188843"/>
    <xdr:sp macro="" textlink="">
      <xdr:nvSpPr>
        <xdr:cNvPr id="357" name="テキスト ボックス 356">
          <a:extLst>
            <a:ext uri="{FF2B5EF4-FFF2-40B4-BE49-F238E27FC236}">
              <a16:creationId xmlns:a16="http://schemas.microsoft.com/office/drawing/2014/main" id="{00000000-0008-0000-0300-000051030000}"/>
            </a:ext>
          </a:extLst>
        </xdr:cNvPr>
        <xdr:cNvSpPr txBox="1"/>
      </xdr:nvSpPr>
      <xdr:spPr>
        <a:xfrm>
          <a:off x="5421630" y="12310872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125730</xdr:colOff>
      <xdr:row>571</xdr:row>
      <xdr:rowOff>17145</xdr:rowOff>
    </xdr:from>
    <xdr:ext cx="960121" cy="188843"/>
    <xdr:sp macro="" textlink="">
      <xdr:nvSpPr>
        <xdr:cNvPr id="358" name="テキスト ボックス 357">
          <a:extLst>
            <a:ext uri="{FF2B5EF4-FFF2-40B4-BE49-F238E27FC236}">
              <a16:creationId xmlns:a16="http://schemas.microsoft.com/office/drawing/2014/main" id="{00000000-0008-0000-0300-000052030000}"/>
            </a:ext>
          </a:extLst>
        </xdr:cNvPr>
        <xdr:cNvSpPr txBox="1"/>
      </xdr:nvSpPr>
      <xdr:spPr>
        <a:xfrm>
          <a:off x="1535430" y="1233563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125730</xdr:colOff>
      <xdr:row>571</xdr:row>
      <xdr:rowOff>17145</xdr:rowOff>
    </xdr:from>
    <xdr:ext cx="960121" cy="188843"/>
    <xdr:sp macro="" textlink="">
      <xdr:nvSpPr>
        <xdr:cNvPr id="359" name="テキスト ボックス 358">
          <a:extLst>
            <a:ext uri="{FF2B5EF4-FFF2-40B4-BE49-F238E27FC236}">
              <a16:creationId xmlns:a16="http://schemas.microsoft.com/office/drawing/2014/main" id="{00000000-0008-0000-0300-000053030000}"/>
            </a:ext>
          </a:extLst>
        </xdr:cNvPr>
        <xdr:cNvSpPr txBox="1"/>
      </xdr:nvSpPr>
      <xdr:spPr>
        <a:xfrm>
          <a:off x="3364230" y="1233563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125730</xdr:colOff>
      <xdr:row>571</xdr:row>
      <xdr:rowOff>17145</xdr:rowOff>
    </xdr:from>
    <xdr:ext cx="960121" cy="188843"/>
    <xdr:sp macro="" textlink="">
      <xdr:nvSpPr>
        <xdr:cNvPr id="360" name="テキスト ボックス 359">
          <a:extLst>
            <a:ext uri="{FF2B5EF4-FFF2-40B4-BE49-F238E27FC236}">
              <a16:creationId xmlns:a16="http://schemas.microsoft.com/office/drawing/2014/main" id="{00000000-0008-0000-0300-000054030000}"/>
            </a:ext>
          </a:extLst>
        </xdr:cNvPr>
        <xdr:cNvSpPr txBox="1"/>
      </xdr:nvSpPr>
      <xdr:spPr>
        <a:xfrm>
          <a:off x="5421630" y="1233563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125730</xdr:colOff>
      <xdr:row>573</xdr:row>
      <xdr:rowOff>19050</xdr:rowOff>
    </xdr:from>
    <xdr:ext cx="1145086" cy="209550"/>
    <xdr:sp macro="" textlink="">
      <xdr:nvSpPr>
        <xdr:cNvPr id="361" name="テキスト ボックス 360">
          <a:extLst>
            <a:ext uri="{FF2B5EF4-FFF2-40B4-BE49-F238E27FC236}">
              <a16:creationId xmlns:a16="http://schemas.microsoft.com/office/drawing/2014/main" id="{00000000-0008-0000-0300-000055030000}"/>
            </a:ext>
          </a:extLst>
        </xdr:cNvPr>
        <xdr:cNvSpPr txBox="1"/>
      </xdr:nvSpPr>
      <xdr:spPr>
        <a:xfrm>
          <a:off x="1535430" y="123920250"/>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118110</xdr:colOff>
      <xdr:row>573</xdr:row>
      <xdr:rowOff>19050</xdr:rowOff>
    </xdr:from>
    <xdr:ext cx="1153630" cy="209550"/>
    <xdr:sp macro="" textlink="">
      <xdr:nvSpPr>
        <xdr:cNvPr id="362" name="テキスト ボックス 361">
          <a:extLst>
            <a:ext uri="{FF2B5EF4-FFF2-40B4-BE49-F238E27FC236}">
              <a16:creationId xmlns:a16="http://schemas.microsoft.com/office/drawing/2014/main" id="{00000000-0008-0000-0300-000056030000}"/>
            </a:ext>
          </a:extLst>
        </xdr:cNvPr>
        <xdr:cNvSpPr txBox="1"/>
      </xdr:nvSpPr>
      <xdr:spPr>
        <a:xfrm>
          <a:off x="3356610" y="123920250"/>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118110</xdr:colOff>
      <xdr:row>573</xdr:row>
      <xdr:rowOff>19050</xdr:rowOff>
    </xdr:from>
    <xdr:ext cx="1153630" cy="209550"/>
    <xdr:sp macro="" textlink="">
      <xdr:nvSpPr>
        <xdr:cNvPr id="363" name="テキスト ボックス 362">
          <a:extLst>
            <a:ext uri="{FF2B5EF4-FFF2-40B4-BE49-F238E27FC236}">
              <a16:creationId xmlns:a16="http://schemas.microsoft.com/office/drawing/2014/main" id="{00000000-0008-0000-0300-000057030000}"/>
            </a:ext>
          </a:extLst>
        </xdr:cNvPr>
        <xdr:cNvSpPr txBox="1"/>
      </xdr:nvSpPr>
      <xdr:spPr>
        <a:xfrm>
          <a:off x="5414010" y="123920250"/>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118110</xdr:colOff>
      <xdr:row>574</xdr:row>
      <xdr:rowOff>19050</xdr:rowOff>
    </xdr:from>
    <xdr:ext cx="1154595" cy="200025"/>
    <xdr:sp macro="" textlink="">
      <xdr:nvSpPr>
        <xdr:cNvPr id="364" name="テキスト ボックス 363">
          <a:extLst>
            <a:ext uri="{FF2B5EF4-FFF2-40B4-BE49-F238E27FC236}">
              <a16:creationId xmlns:a16="http://schemas.microsoft.com/office/drawing/2014/main" id="{00000000-0008-0000-0300-000058030000}"/>
            </a:ext>
          </a:extLst>
        </xdr:cNvPr>
        <xdr:cNvSpPr txBox="1"/>
      </xdr:nvSpPr>
      <xdr:spPr>
        <a:xfrm>
          <a:off x="1527810" y="12416790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118110</xdr:colOff>
      <xdr:row>574</xdr:row>
      <xdr:rowOff>19050</xdr:rowOff>
    </xdr:from>
    <xdr:ext cx="1154595" cy="200025"/>
    <xdr:sp macro="" textlink="">
      <xdr:nvSpPr>
        <xdr:cNvPr id="365" name="テキスト ボックス 364">
          <a:extLst>
            <a:ext uri="{FF2B5EF4-FFF2-40B4-BE49-F238E27FC236}">
              <a16:creationId xmlns:a16="http://schemas.microsoft.com/office/drawing/2014/main" id="{00000000-0008-0000-0300-000059030000}"/>
            </a:ext>
          </a:extLst>
        </xdr:cNvPr>
        <xdr:cNvSpPr txBox="1"/>
      </xdr:nvSpPr>
      <xdr:spPr>
        <a:xfrm>
          <a:off x="3356610" y="12416790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118110</xdr:colOff>
      <xdr:row>574</xdr:row>
      <xdr:rowOff>38100</xdr:rowOff>
    </xdr:from>
    <xdr:ext cx="1154595" cy="200025"/>
    <xdr:sp macro="" textlink="">
      <xdr:nvSpPr>
        <xdr:cNvPr id="366" name="テキスト ボックス 365">
          <a:extLst>
            <a:ext uri="{FF2B5EF4-FFF2-40B4-BE49-F238E27FC236}">
              <a16:creationId xmlns:a16="http://schemas.microsoft.com/office/drawing/2014/main" id="{00000000-0008-0000-0300-00005A030000}"/>
            </a:ext>
          </a:extLst>
        </xdr:cNvPr>
        <xdr:cNvSpPr txBox="1"/>
      </xdr:nvSpPr>
      <xdr:spPr>
        <a:xfrm>
          <a:off x="5414010" y="12418695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118110</xdr:colOff>
      <xdr:row>575</xdr:row>
      <xdr:rowOff>20955</xdr:rowOff>
    </xdr:from>
    <xdr:ext cx="1154595" cy="209550"/>
    <xdr:sp macro="" textlink="">
      <xdr:nvSpPr>
        <xdr:cNvPr id="367" name="テキスト ボックス 366">
          <a:extLst>
            <a:ext uri="{FF2B5EF4-FFF2-40B4-BE49-F238E27FC236}">
              <a16:creationId xmlns:a16="http://schemas.microsoft.com/office/drawing/2014/main" id="{00000000-0008-0000-0300-00005B030000}"/>
            </a:ext>
          </a:extLst>
        </xdr:cNvPr>
        <xdr:cNvSpPr txBox="1"/>
      </xdr:nvSpPr>
      <xdr:spPr>
        <a:xfrm>
          <a:off x="1527810" y="12441745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125730</xdr:colOff>
      <xdr:row>575</xdr:row>
      <xdr:rowOff>19050</xdr:rowOff>
    </xdr:from>
    <xdr:ext cx="1154595" cy="217311"/>
    <xdr:sp macro="" textlink="">
      <xdr:nvSpPr>
        <xdr:cNvPr id="368" name="テキスト ボックス 367">
          <a:extLst>
            <a:ext uri="{FF2B5EF4-FFF2-40B4-BE49-F238E27FC236}">
              <a16:creationId xmlns:a16="http://schemas.microsoft.com/office/drawing/2014/main" id="{00000000-0008-0000-0300-00005C030000}"/>
            </a:ext>
          </a:extLst>
        </xdr:cNvPr>
        <xdr:cNvSpPr txBox="1"/>
      </xdr:nvSpPr>
      <xdr:spPr>
        <a:xfrm>
          <a:off x="3364230" y="124415550"/>
          <a:ext cx="1154595" cy="217311"/>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118110</xdr:colOff>
      <xdr:row>575</xdr:row>
      <xdr:rowOff>20955</xdr:rowOff>
    </xdr:from>
    <xdr:ext cx="1154595" cy="217311"/>
    <xdr:sp macro="" textlink="">
      <xdr:nvSpPr>
        <xdr:cNvPr id="369" name="テキスト ボックス 368">
          <a:extLst>
            <a:ext uri="{FF2B5EF4-FFF2-40B4-BE49-F238E27FC236}">
              <a16:creationId xmlns:a16="http://schemas.microsoft.com/office/drawing/2014/main" id="{00000000-0008-0000-0300-00005D030000}"/>
            </a:ext>
          </a:extLst>
        </xdr:cNvPr>
        <xdr:cNvSpPr txBox="1"/>
      </xdr:nvSpPr>
      <xdr:spPr>
        <a:xfrm>
          <a:off x="5414010" y="124417455"/>
          <a:ext cx="1154595" cy="217311"/>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579</xdr:row>
      <xdr:rowOff>17145</xdr:rowOff>
    </xdr:from>
    <xdr:ext cx="960277" cy="180975"/>
    <xdr:sp macro="" textlink="">
      <xdr:nvSpPr>
        <xdr:cNvPr id="370" name="テキスト ボックス 369">
          <a:extLst>
            <a:ext uri="{FF2B5EF4-FFF2-40B4-BE49-F238E27FC236}">
              <a16:creationId xmlns:a16="http://schemas.microsoft.com/office/drawing/2014/main" id="{00000000-0008-0000-0300-00005F030000}"/>
            </a:ext>
          </a:extLst>
        </xdr:cNvPr>
        <xdr:cNvSpPr txBox="1"/>
      </xdr:nvSpPr>
      <xdr:spPr>
        <a:xfrm>
          <a:off x="1535430" y="1256804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579</xdr:row>
      <xdr:rowOff>19050</xdr:rowOff>
    </xdr:from>
    <xdr:ext cx="960277" cy="180975"/>
    <xdr:sp macro="" textlink="">
      <xdr:nvSpPr>
        <xdr:cNvPr id="371" name="テキスト ボックス 370">
          <a:extLst>
            <a:ext uri="{FF2B5EF4-FFF2-40B4-BE49-F238E27FC236}">
              <a16:creationId xmlns:a16="http://schemas.microsoft.com/office/drawing/2014/main" id="{00000000-0008-0000-0300-000061030000}"/>
            </a:ext>
          </a:extLst>
        </xdr:cNvPr>
        <xdr:cNvSpPr txBox="1"/>
      </xdr:nvSpPr>
      <xdr:spPr>
        <a:xfrm>
          <a:off x="3364230" y="12568237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579</xdr:row>
      <xdr:rowOff>20955</xdr:rowOff>
    </xdr:from>
    <xdr:ext cx="960277" cy="180975"/>
    <xdr:sp macro="" textlink="">
      <xdr:nvSpPr>
        <xdr:cNvPr id="372" name="テキスト ボックス 371">
          <a:extLst>
            <a:ext uri="{FF2B5EF4-FFF2-40B4-BE49-F238E27FC236}">
              <a16:creationId xmlns:a16="http://schemas.microsoft.com/office/drawing/2014/main" id="{00000000-0008-0000-0300-000062030000}"/>
            </a:ext>
          </a:extLst>
        </xdr:cNvPr>
        <xdr:cNvSpPr txBox="1"/>
      </xdr:nvSpPr>
      <xdr:spPr>
        <a:xfrm>
          <a:off x="5421630" y="12568428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118110</xdr:colOff>
      <xdr:row>580</xdr:row>
      <xdr:rowOff>19050</xdr:rowOff>
    </xdr:from>
    <xdr:ext cx="968694" cy="180975"/>
    <xdr:sp macro="" textlink="">
      <xdr:nvSpPr>
        <xdr:cNvPr id="373" name="テキスト ボックス 372">
          <a:extLst>
            <a:ext uri="{FF2B5EF4-FFF2-40B4-BE49-F238E27FC236}">
              <a16:creationId xmlns:a16="http://schemas.microsoft.com/office/drawing/2014/main" id="{00000000-0008-0000-0300-000063030000}"/>
            </a:ext>
          </a:extLst>
        </xdr:cNvPr>
        <xdr:cNvSpPr txBox="1"/>
      </xdr:nvSpPr>
      <xdr:spPr>
        <a:xfrm>
          <a:off x="1527810" y="125930025"/>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118110</xdr:colOff>
      <xdr:row>580</xdr:row>
      <xdr:rowOff>19050</xdr:rowOff>
    </xdr:from>
    <xdr:ext cx="968694" cy="180975"/>
    <xdr:sp macro="" textlink="">
      <xdr:nvSpPr>
        <xdr:cNvPr id="374" name="テキスト ボックス 373">
          <a:extLst>
            <a:ext uri="{FF2B5EF4-FFF2-40B4-BE49-F238E27FC236}">
              <a16:creationId xmlns:a16="http://schemas.microsoft.com/office/drawing/2014/main" id="{00000000-0008-0000-0300-000064030000}"/>
            </a:ext>
          </a:extLst>
        </xdr:cNvPr>
        <xdr:cNvSpPr txBox="1"/>
      </xdr:nvSpPr>
      <xdr:spPr>
        <a:xfrm>
          <a:off x="3356610" y="125930025"/>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125730</xdr:colOff>
      <xdr:row>580</xdr:row>
      <xdr:rowOff>19050</xdr:rowOff>
    </xdr:from>
    <xdr:ext cx="960121" cy="180975"/>
    <xdr:sp macro="" textlink="">
      <xdr:nvSpPr>
        <xdr:cNvPr id="375" name="テキスト ボックス 374">
          <a:extLst>
            <a:ext uri="{FF2B5EF4-FFF2-40B4-BE49-F238E27FC236}">
              <a16:creationId xmlns:a16="http://schemas.microsoft.com/office/drawing/2014/main" id="{00000000-0008-0000-0300-000065030000}"/>
            </a:ext>
          </a:extLst>
        </xdr:cNvPr>
        <xdr:cNvSpPr txBox="1"/>
      </xdr:nvSpPr>
      <xdr:spPr>
        <a:xfrm>
          <a:off x="5421630" y="12593002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125730</xdr:colOff>
      <xdr:row>581</xdr:row>
      <xdr:rowOff>15240</xdr:rowOff>
    </xdr:from>
    <xdr:ext cx="960121" cy="188843"/>
    <xdr:sp macro="" textlink="">
      <xdr:nvSpPr>
        <xdr:cNvPr id="376" name="テキスト ボックス 375">
          <a:extLst>
            <a:ext uri="{FF2B5EF4-FFF2-40B4-BE49-F238E27FC236}">
              <a16:creationId xmlns:a16="http://schemas.microsoft.com/office/drawing/2014/main" id="{00000000-0008-0000-0300-000066030000}"/>
            </a:ext>
          </a:extLst>
        </xdr:cNvPr>
        <xdr:cNvSpPr txBox="1"/>
      </xdr:nvSpPr>
      <xdr:spPr>
        <a:xfrm>
          <a:off x="1535430" y="126173865"/>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125730</xdr:colOff>
      <xdr:row>581</xdr:row>
      <xdr:rowOff>15240</xdr:rowOff>
    </xdr:from>
    <xdr:ext cx="960121" cy="188843"/>
    <xdr:sp macro="" textlink="">
      <xdr:nvSpPr>
        <xdr:cNvPr id="377" name="テキスト ボックス 376">
          <a:extLst>
            <a:ext uri="{FF2B5EF4-FFF2-40B4-BE49-F238E27FC236}">
              <a16:creationId xmlns:a16="http://schemas.microsoft.com/office/drawing/2014/main" id="{00000000-0008-0000-0300-000067030000}"/>
            </a:ext>
          </a:extLst>
        </xdr:cNvPr>
        <xdr:cNvSpPr txBox="1"/>
      </xdr:nvSpPr>
      <xdr:spPr>
        <a:xfrm>
          <a:off x="3364230" y="126173865"/>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125730</xdr:colOff>
      <xdr:row>581</xdr:row>
      <xdr:rowOff>15240</xdr:rowOff>
    </xdr:from>
    <xdr:ext cx="960121" cy="188843"/>
    <xdr:sp macro="" textlink="">
      <xdr:nvSpPr>
        <xdr:cNvPr id="378" name="テキスト ボックス 377">
          <a:extLst>
            <a:ext uri="{FF2B5EF4-FFF2-40B4-BE49-F238E27FC236}">
              <a16:creationId xmlns:a16="http://schemas.microsoft.com/office/drawing/2014/main" id="{00000000-0008-0000-0300-000068030000}"/>
            </a:ext>
          </a:extLst>
        </xdr:cNvPr>
        <xdr:cNvSpPr txBox="1"/>
      </xdr:nvSpPr>
      <xdr:spPr>
        <a:xfrm>
          <a:off x="5421630" y="126173865"/>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125730</xdr:colOff>
      <xdr:row>583</xdr:row>
      <xdr:rowOff>20955</xdr:rowOff>
    </xdr:from>
    <xdr:ext cx="1145086" cy="209550"/>
    <xdr:sp macro="" textlink="">
      <xdr:nvSpPr>
        <xdr:cNvPr id="379" name="テキスト ボックス 378">
          <a:extLst>
            <a:ext uri="{FF2B5EF4-FFF2-40B4-BE49-F238E27FC236}">
              <a16:creationId xmlns:a16="http://schemas.microsoft.com/office/drawing/2014/main" id="{00000000-0008-0000-0300-000069030000}"/>
            </a:ext>
          </a:extLst>
        </xdr:cNvPr>
        <xdr:cNvSpPr txBox="1"/>
      </xdr:nvSpPr>
      <xdr:spPr>
        <a:xfrm>
          <a:off x="1535430" y="126741555"/>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125730</xdr:colOff>
      <xdr:row>583</xdr:row>
      <xdr:rowOff>19050</xdr:rowOff>
    </xdr:from>
    <xdr:ext cx="1145086" cy="209550"/>
    <xdr:sp macro="" textlink="">
      <xdr:nvSpPr>
        <xdr:cNvPr id="380" name="テキスト ボックス 379">
          <a:extLst>
            <a:ext uri="{FF2B5EF4-FFF2-40B4-BE49-F238E27FC236}">
              <a16:creationId xmlns:a16="http://schemas.microsoft.com/office/drawing/2014/main" id="{00000000-0008-0000-0300-00006A030000}"/>
            </a:ext>
          </a:extLst>
        </xdr:cNvPr>
        <xdr:cNvSpPr txBox="1"/>
      </xdr:nvSpPr>
      <xdr:spPr>
        <a:xfrm>
          <a:off x="3364230" y="126739650"/>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125730</xdr:colOff>
      <xdr:row>583</xdr:row>
      <xdr:rowOff>19050</xdr:rowOff>
    </xdr:from>
    <xdr:ext cx="1145086" cy="209550"/>
    <xdr:sp macro="" textlink="">
      <xdr:nvSpPr>
        <xdr:cNvPr id="381" name="テキスト ボックス 380">
          <a:extLst>
            <a:ext uri="{FF2B5EF4-FFF2-40B4-BE49-F238E27FC236}">
              <a16:creationId xmlns:a16="http://schemas.microsoft.com/office/drawing/2014/main" id="{00000000-0008-0000-0300-00006B030000}"/>
            </a:ext>
          </a:extLst>
        </xdr:cNvPr>
        <xdr:cNvSpPr txBox="1"/>
      </xdr:nvSpPr>
      <xdr:spPr>
        <a:xfrm>
          <a:off x="5421630" y="126739650"/>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125730</xdr:colOff>
      <xdr:row>584</xdr:row>
      <xdr:rowOff>19050</xdr:rowOff>
    </xdr:from>
    <xdr:ext cx="1154595" cy="200025"/>
    <xdr:sp macro="" textlink="">
      <xdr:nvSpPr>
        <xdr:cNvPr id="382" name="テキスト ボックス 381">
          <a:extLst>
            <a:ext uri="{FF2B5EF4-FFF2-40B4-BE49-F238E27FC236}">
              <a16:creationId xmlns:a16="http://schemas.microsoft.com/office/drawing/2014/main" id="{00000000-0008-0000-0300-00006C030000}"/>
            </a:ext>
          </a:extLst>
        </xdr:cNvPr>
        <xdr:cNvSpPr txBox="1"/>
      </xdr:nvSpPr>
      <xdr:spPr>
        <a:xfrm>
          <a:off x="1535430" y="12698730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125730</xdr:colOff>
      <xdr:row>584</xdr:row>
      <xdr:rowOff>19050</xdr:rowOff>
    </xdr:from>
    <xdr:ext cx="1154595" cy="200025"/>
    <xdr:sp macro="" textlink="">
      <xdr:nvSpPr>
        <xdr:cNvPr id="383" name="テキスト ボックス 382">
          <a:extLst>
            <a:ext uri="{FF2B5EF4-FFF2-40B4-BE49-F238E27FC236}">
              <a16:creationId xmlns:a16="http://schemas.microsoft.com/office/drawing/2014/main" id="{00000000-0008-0000-0300-00006D030000}"/>
            </a:ext>
          </a:extLst>
        </xdr:cNvPr>
        <xdr:cNvSpPr txBox="1"/>
      </xdr:nvSpPr>
      <xdr:spPr>
        <a:xfrm>
          <a:off x="3364230" y="12698730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118110</xdr:colOff>
      <xdr:row>584</xdr:row>
      <xdr:rowOff>17145</xdr:rowOff>
    </xdr:from>
    <xdr:ext cx="1154595" cy="200025"/>
    <xdr:sp macro="" textlink="">
      <xdr:nvSpPr>
        <xdr:cNvPr id="384" name="テキスト ボックス 383">
          <a:extLst>
            <a:ext uri="{FF2B5EF4-FFF2-40B4-BE49-F238E27FC236}">
              <a16:creationId xmlns:a16="http://schemas.microsoft.com/office/drawing/2014/main" id="{00000000-0008-0000-0300-00006E030000}"/>
            </a:ext>
          </a:extLst>
        </xdr:cNvPr>
        <xdr:cNvSpPr txBox="1"/>
      </xdr:nvSpPr>
      <xdr:spPr>
        <a:xfrm>
          <a:off x="5414010" y="126985395"/>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118110</xdr:colOff>
      <xdr:row>585</xdr:row>
      <xdr:rowOff>20955</xdr:rowOff>
    </xdr:from>
    <xdr:ext cx="1154595" cy="209550"/>
    <xdr:sp macro="" textlink="">
      <xdr:nvSpPr>
        <xdr:cNvPr id="385" name="テキスト ボックス 384">
          <a:extLst>
            <a:ext uri="{FF2B5EF4-FFF2-40B4-BE49-F238E27FC236}">
              <a16:creationId xmlns:a16="http://schemas.microsoft.com/office/drawing/2014/main" id="{00000000-0008-0000-0300-00006F030000}"/>
            </a:ext>
          </a:extLst>
        </xdr:cNvPr>
        <xdr:cNvSpPr txBox="1"/>
      </xdr:nvSpPr>
      <xdr:spPr>
        <a:xfrm>
          <a:off x="1527810" y="12723685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118110</xdr:colOff>
      <xdr:row>585</xdr:row>
      <xdr:rowOff>20955</xdr:rowOff>
    </xdr:from>
    <xdr:ext cx="1154595" cy="209550"/>
    <xdr:sp macro="" textlink="">
      <xdr:nvSpPr>
        <xdr:cNvPr id="386" name="テキスト ボックス 385">
          <a:extLst>
            <a:ext uri="{FF2B5EF4-FFF2-40B4-BE49-F238E27FC236}">
              <a16:creationId xmlns:a16="http://schemas.microsoft.com/office/drawing/2014/main" id="{00000000-0008-0000-0300-000070030000}"/>
            </a:ext>
          </a:extLst>
        </xdr:cNvPr>
        <xdr:cNvSpPr txBox="1"/>
      </xdr:nvSpPr>
      <xdr:spPr>
        <a:xfrm>
          <a:off x="3356610" y="12723685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118110</xdr:colOff>
      <xdr:row>585</xdr:row>
      <xdr:rowOff>20955</xdr:rowOff>
    </xdr:from>
    <xdr:ext cx="1154595" cy="209550"/>
    <xdr:sp macro="" textlink="">
      <xdr:nvSpPr>
        <xdr:cNvPr id="387" name="テキスト ボックス 386">
          <a:extLst>
            <a:ext uri="{FF2B5EF4-FFF2-40B4-BE49-F238E27FC236}">
              <a16:creationId xmlns:a16="http://schemas.microsoft.com/office/drawing/2014/main" id="{00000000-0008-0000-0300-000071030000}"/>
            </a:ext>
          </a:extLst>
        </xdr:cNvPr>
        <xdr:cNvSpPr txBox="1"/>
      </xdr:nvSpPr>
      <xdr:spPr>
        <a:xfrm>
          <a:off x="5414010" y="12723685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588</xdr:row>
      <xdr:rowOff>17145</xdr:rowOff>
    </xdr:from>
    <xdr:ext cx="960277" cy="180975"/>
    <xdr:sp macro="" textlink="">
      <xdr:nvSpPr>
        <xdr:cNvPr id="388" name="テキスト ボックス 387">
          <a:extLst>
            <a:ext uri="{FF2B5EF4-FFF2-40B4-BE49-F238E27FC236}">
              <a16:creationId xmlns:a16="http://schemas.microsoft.com/office/drawing/2014/main" id="{00000000-0008-0000-0300-000072030000}"/>
            </a:ext>
          </a:extLst>
        </xdr:cNvPr>
        <xdr:cNvSpPr txBox="1"/>
      </xdr:nvSpPr>
      <xdr:spPr>
        <a:xfrm>
          <a:off x="1535430" y="12826174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588</xdr:row>
      <xdr:rowOff>17145</xdr:rowOff>
    </xdr:from>
    <xdr:ext cx="960277" cy="180975"/>
    <xdr:sp macro="" textlink="">
      <xdr:nvSpPr>
        <xdr:cNvPr id="389" name="テキスト ボックス 388">
          <a:extLst>
            <a:ext uri="{FF2B5EF4-FFF2-40B4-BE49-F238E27FC236}">
              <a16:creationId xmlns:a16="http://schemas.microsoft.com/office/drawing/2014/main" id="{00000000-0008-0000-0300-000073030000}"/>
            </a:ext>
          </a:extLst>
        </xdr:cNvPr>
        <xdr:cNvSpPr txBox="1"/>
      </xdr:nvSpPr>
      <xdr:spPr>
        <a:xfrm>
          <a:off x="3364230" y="12826174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588</xdr:row>
      <xdr:rowOff>17145</xdr:rowOff>
    </xdr:from>
    <xdr:ext cx="960277" cy="180975"/>
    <xdr:sp macro="" textlink="">
      <xdr:nvSpPr>
        <xdr:cNvPr id="390" name="テキスト ボックス 389">
          <a:extLst>
            <a:ext uri="{FF2B5EF4-FFF2-40B4-BE49-F238E27FC236}">
              <a16:creationId xmlns:a16="http://schemas.microsoft.com/office/drawing/2014/main" id="{00000000-0008-0000-0300-000074030000}"/>
            </a:ext>
          </a:extLst>
        </xdr:cNvPr>
        <xdr:cNvSpPr txBox="1"/>
      </xdr:nvSpPr>
      <xdr:spPr>
        <a:xfrm>
          <a:off x="5421630" y="12826174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118110</xdr:colOff>
      <xdr:row>589</xdr:row>
      <xdr:rowOff>17145</xdr:rowOff>
    </xdr:from>
    <xdr:ext cx="968694" cy="180975"/>
    <xdr:sp macro="" textlink="">
      <xdr:nvSpPr>
        <xdr:cNvPr id="391" name="テキスト ボックス 390">
          <a:extLst>
            <a:ext uri="{FF2B5EF4-FFF2-40B4-BE49-F238E27FC236}">
              <a16:creationId xmlns:a16="http://schemas.microsoft.com/office/drawing/2014/main" id="{00000000-0008-0000-0300-000075030000}"/>
            </a:ext>
          </a:extLst>
        </xdr:cNvPr>
        <xdr:cNvSpPr txBox="1"/>
      </xdr:nvSpPr>
      <xdr:spPr>
        <a:xfrm>
          <a:off x="1527810" y="128509395"/>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118110</xdr:colOff>
      <xdr:row>589</xdr:row>
      <xdr:rowOff>17145</xdr:rowOff>
    </xdr:from>
    <xdr:ext cx="968694" cy="180975"/>
    <xdr:sp macro="" textlink="">
      <xdr:nvSpPr>
        <xdr:cNvPr id="392" name="テキスト ボックス 391">
          <a:extLst>
            <a:ext uri="{FF2B5EF4-FFF2-40B4-BE49-F238E27FC236}">
              <a16:creationId xmlns:a16="http://schemas.microsoft.com/office/drawing/2014/main" id="{00000000-0008-0000-0300-000076030000}"/>
            </a:ext>
          </a:extLst>
        </xdr:cNvPr>
        <xdr:cNvSpPr txBox="1"/>
      </xdr:nvSpPr>
      <xdr:spPr>
        <a:xfrm>
          <a:off x="3356610" y="128509395"/>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125730</xdr:colOff>
      <xdr:row>589</xdr:row>
      <xdr:rowOff>17145</xdr:rowOff>
    </xdr:from>
    <xdr:ext cx="960121" cy="180975"/>
    <xdr:sp macro="" textlink="">
      <xdr:nvSpPr>
        <xdr:cNvPr id="393" name="テキスト ボックス 392">
          <a:extLst>
            <a:ext uri="{FF2B5EF4-FFF2-40B4-BE49-F238E27FC236}">
              <a16:creationId xmlns:a16="http://schemas.microsoft.com/office/drawing/2014/main" id="{00000000-0008-0000-0300-000077030000}"/>
            </a:ext>
          </a:extLst>
        </xdr:cNvPr>
        <xdr:cNvSpPr txBox="1"/>
      </xdr:nvSpPr>
      <xdr:spPr>
        <a:xfrm>
          <a:off x="5421630" y="12850939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125730</xdr:colOff>
      <xdr:row>590</xdr:row>
      <xdr:rowOff>17145</xdr:rowOff>
    </xdr:from>
    <xdr:ext cx="960121" cy="180975"/>
    <xdr:sp macro="" textlink="">
      <xdr:nvSpPr>
        <xdr:cNvPr id="394" name="テキスト ボックス 393">
          <a:extLst>
            <a:ext uri="{FF2B5EF4-FFF2-40B4-BE49-F238E27FC236}">
              <a16:creationId xmlns:a16="http://schemas.microsoft.com/office/drawing/2014/main" id="{00000000-0008-0000-0300-000078030000}"/>
            </a:ext>
          </a:extLst>
        </xdr:cNvPr>
        <xdr:cNvSpPr txBox="1"/>
      </xdr:nvSpPr>
      <xdr:spPr>
        <a:xfrm>
          <a:off x="1535430" y="12875704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118110</xdr:colOff>
      <xdr:row>590</xdr:row>
      <xdr:rowOff>17145</xdr:rowOff>
    </xdr:from>
    <xdr:ext cx="968694" cy="180975"/>
    <xdr:sp macro="" textlink="">
      <xdr:nvSpPr>
        <xdr:cNvPr id="395" name="テキスト ボックス 394">
          <a:extLst>
            <a:ext uri="{FF2B5EF4-FFF2-40B4-BE49-F238E27FC236}">
              <a16:creationId xmlns:a16="http://schemas.microsoft.com/office/drawing/2014/main" id="{00000000-0008-0000-0300-000079030000}"/>
            </a:ext>
          </a:extLst>
        </xdr:cNvPr>
        <xdr:cNvSpPr txBox="1"/>
      </xdr:nvSpPr>
      <xdr:spPr>
        <a:xfrm>
          <a:off x="3356610" y="128757045"/>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118110</xdr:colOff>
      <xdr:row>590</xdr:row>
      <xdr:rowOff>17145</xdr:rowOff>
    </xdr:from>
    <xdr:ext cx="968694" cy="180975"/>
    <xdr:sp macro="" textlink="">
      <xdr:nvSpPr>
        <xdr:cNvPr id="396" name="テキスト ボックス 395">
          <a:extLst>
            <a:ext uri="{FF2B5EF4-FFF2-40B4-BE49-F238E27FC236}">
              <a16:creationId xmlns:a16="http://schemas.microsoft.com/office/drawing/2014/main" id="{00000000-0008-0000-0300-00007A030000}"/>
            </a:ext>
          </a:extLst>
        </xdr:cNvPr>
        <xdr:cNvSpPr txBox="1"/>
      </xdr:nvSpPr>
      <xdr:spPr>
        <a:xfrm>
          <a:off x="5414010" y="128757045"/>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118110</xdr:colOff>
      <xdr:row>592</xdr:row>
      <xdr:rowOff>11430</xdr:rowOff>
    </xdr:from>
    <xdr:ext cx="1153630" cy="209550"/>
    <xdr:sp macro="" textlink="">
      <xdr:nvSpPr>
        <xdr:cNvPr id="397" name="テキスト ボックス 396">
          <a:extLst>
            <a:ext uri="{FF2B5EF4-FFF2-40B4-BE49-F238E27FC236}">
              <a16:creationId xmlns:a16="http://schemas.microsoft.com/office/drawing/2014/main" id="{00000000-0008-0000-0300-00007B030000}"/>
            </a:ext>
          </a:extLst>
        </xdr:cNvPr>
        <xdr:cNvSpPr txBox="1"/>
      </xdr:nvSpPr>
      <xdr:spPr>
        <a:xfrm>
          <a:off x="1527810" y="129313305"/>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118110</xdr:colOff>
      <xdr:row>592</xdr:row>
      <xdr:rowOff>9525</xdr:rowOff>
    </xdr:from>
    <xdr:ext cx="1153630" cy="209550"/>
    <xdr:sp macro="" textlink="">
      <xdr:nvSpPr>
        <xdr:cNvPr id="398" name="テキスト ボックス 397">
          <a:extLst>
            <a:ext uri="{FF2B5EF4-FFF2-40B4-BE49-F238E27FC236}">
              <a16:creationId xmlns:a16="http://schemas.microsoft.com/office/drawing/2014/main" id="{00000000-0008-0000-0300-00007C030000}"/>
            </a:ext>
          </a:extLst>
        </xdr:cNvPr>
        <xdr:cNvSpPr txBox="1"/>
      </xdr:nvSpPr>
      <xdr:spPr>
        <a:xfrm>
          <a:off x="3356610" y="129311400"/>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125730</xdr:colOff>
      <xdr:row>592</xdr:row>
      <xdr:rowOff>9525</xdr:rowOff>
    </xdr:from>
    <xdr:ext cx="1145086" cy="209550"/>
    <xdr:sp macro="" textlink="">
      <xdr:nvSpPr>
        <xdr:cNvPr id="399" name="テキスト ボックス 398">
          <a:extLst>
            <a:ext uri="{FF2B5EF4-FFF2-40B4-BE49-F238E27FC236}">
              <a16:creationId xmlns:a16="http://schemas.microsoft.com/office/drawing/2014/main" id="{00000000-0008-0000-0300-00007D030000}"/>
            </a:ext>
          </a:extLst>
        </xdr:cNvPr>
        <xdr:cNvSpPr txBox="1"/>
      </xdr:nvSpPr>
      <xdr:spPr>
        <a:xfrm>
          <a:off x="5421630" y="129311400"/>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118110</xdr:colOff>
      <xdr:row>593</xdr:row>
      <xdr:rowOff>19050</xdr:rowOff>
    </xdr:from>
    <xdr:ext cx="1154595" cy="200025"/>
    <xdr:sp macro="" textlink="">
      <xdr:nvSpPr>
        <xdr:cNvPr id="400" name="テキスト ボックス 399">
          <a:extLst>
            <a:ext uri="{FF2B5EF4-FFF2-40B4-BE49-F238E27FC236}">
              <a16:creationId xmlns:a16="http://schemas.microsoft.com/office/drawing/2014/main" id="{00000000-0008-0000-0300-00007E030000}"/>
            </a:ext>
          </a:extLst>
        </xdr:cNvPr>
        <xdr:cNvSpPr txBox="1"/>
      </xdr:nvSpPr>
      <xdr:spPr>
        <a:xfrm>
          <a:off x="1527810" y="12955905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118110</xdr:colOff>
      <xdr:row>593</xdr:row>
      <xdr:rowOff>17145</xdr:rowOff>
    </xdr:from>
    <xdr:ext cx="1154595" cy="200025"/>
    <xdr:sp macro="" textlink="">
      <xdr:nvSpPr>
        <xdr:cNvPr id="401" name="テキスト ボックス 400">
          <a:extLst>
            <a:ext uri="{FF2B5EF4-FFF2-40B4-BE49-F238E27FC236}">
              <a16:creationId xmlns:a16="http://schemas.microsoft.com/office/drawing/2014/main" id="{00000000-0008-0000-0300-00007F030000}"/>
            </a:ext>
          </a:extLst>
        </xdr:cNvPr>
        <xdr:cNvSpPr txBox="1"/>
      </xdr:nvSpPr>
      <xdr:spPr>
        <a:xfrm>
          <a:off x="3356610" y="129557145"/>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118110</xdr:colOff>
      <xdr:row>593</xdr:row>
      <xdr:rowOff>17145</xdr:rowOff>
    </xdr:from>
    <xdr:ext cx="1154595" cy="200025"/>
    <xdr:sp macro="" textlink="">
      <xdr:nvSpPr>
        <xdr:cNvPr id="402" name="テキスト ボックス 401">
          <a:extLst>
            <a:ext uri="{FF2B5EF4-FFF2-40B4-BE49-F238E27FC236}">
              <a16:creationId xmlns:a16="http://schemas.microsoft.com/office/drawing/2014/main" id="{00000000-0008-0000-0300-000080030000}"/>
            </a:ext>
          </a:extLst>
        </xdr:cNvPr>
        <xdr:cNvSpPr txBox="1"/>
      </xdr:nvSpPr>
      <xdr:spPr>
        <a:xfrm>
          <a:off x="5414010" y="129557145"/>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118110</xdr:colOff>
      <xdr:row>594</xdr:row>
      <xdr:rowOff>1905</xdr:rowOff>
    </xdr:from>
    <xdr:ext cx="1154595" cy="209550"/>
    <xdr:sp macro="" textlink="">
      <xdr:nvSpPr>
        <xdr:cNvPr id="403" name="テキスト ボックス 402">
          <a:extLst>
            <a:ext uri="{FF2B5EF4-FFF2-40B4-BE49-F238E27FC236}">
              <a16:creationId xmlns:a16="http://schemas.microsoft.com/office/drawing/2014/main" id="{00000000-0008-0000-0300-000081030000}"/>
            </a:ext>
          </a:extLst>
        </xdr:cNvPr>
        <xdr:cNvSpPr txBox="1"/>
      </xdr:nvSpPr>
      <xdr:spPr>
        <a:xfrm>
          <a:off x="1527810" y="129780030"/>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118110</xdr:colOff>
      <xdr:row>594</xdr:row>
      <xdr:rowOff>1905</xdr:rowOff>
    </xdr:from>
    <xdr:ext cx="1154595" cy="209550"/>
    <xdr:sp macro="" textlink="">
      <xdr:nvSpPr>
        <xdr:cNvPr id="404" name="テキスト ボックス 403">
          <a:extLst>
            <a:ext uri="{FF2B5EF4-FFF2-40B4-BE49-F238E27FC236}">
              <a16:creationId xmlns:a16="http://schemas.microsoft.com/office/drawing/2014/main" id="{00000000-0008-0000-0300-000082030000}"/>
            </a:ext>
          </a:extLst>
        </xdr:cNvPr>
        <xdr:cNvSpPr txBox="1"/>
      </xdr:nvSpPr>
      <xdr:spPr>
        <a:xfrm>
          <a:off x="3356610" y="129780030"/>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118110</xdr:colOff>
      <xdr:row>594</xdr:row>
      <xdr:rowOff>3810</xdr:rowOff>
    </xdr:from>
    <xdr:ext cx="1154595" cy="209550"/>
    <xdr:sp macro="" textlink="">
      <xdr:nvSpPr>
        <xdr:cNvPr id="405" name="テキスト ボックス 404">
          <a:extLst>
            <a:ext uri="{FF2B5EF4-FFF2-40B4-BE49-F238E27FC236}">
              <a16:creationId xmlns:a16="http://schemas.microsoft.com/office/drawing/2014/main" id="{00000000-0008-0000-0300-000083030000}"/>
            </a:ext>
          </a:extLst>
        </xdr:cNvPr>
        <xdr:cNvSpPr txBox="1"/>
      </xdr:nvSpPr>
      <xdr:spPr>
        <a:xfrm>
          <a:off x="5414010" y="12978193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twoCellAnchor>
    <xdr:from>
      <xdr:col>1</xdr:col>
      <xdr:colOff>0</xdr:colOff>
      <xdr:row>426</xdr:row>
      <xdr:rowOff>518155</xdr:rowOff>
    </xdr:from>
    <xdr:to>
      <xdr:col>58</xdr:col>
      <xdr:colOff>0</xdr:colOff>
      <xdr:row>435</xdr:row>
      <xdr:rowOff>251455</xdr:rowOff>
    </xdr:to>
    <xdr:cxnSp macro="">
      <xdr:nvCxnSpPr>
        <xdr:cNvPr id="406" name="直線コネクタ J1" hidden="1">
          <a:extLst>
            <a:ext uri="{FF2B5EF4-FFF2-40B4-BE49-F238E27FC236}">
              <a16:creationId xmlns:a16="http://schemas.microsoft.com/office/drawing/2014/main" id="{00000000-0008-0000-0300-000005000000}"/>
            </a:ext>
          </a:extLst>
        </xdr:cNvPr>
        <xdr:cNvCxnSpPr/>
      </xdr:nvCxnSpPr>
      <xdr:spPr>
        <a:xfrm flipV="1">
          <a:off x="190500" y="84033355"/>
          <a:ext cx="8858250" cy="2466975"/>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435</xdr:row>
      <xdr:rowOff>251455</xdr:rowOff>
    </xdr:from>
    <xdr:to>
      <xdr:col>58</xdr:col>
      <xdr:colOff>0</xdr:colOff>
      <xdr:row>444</xdr:row>
      <xdr:rowOff>251455</xdr:rowOff>
    </xdr:to>
    <xdr:cxnSp macro="">
      <xdr:nvCxnSpPr>
        <xdr:cNvPr id="407" name="直線コネクタ J2" hidden="1">
          <a:extLst>
            <a:ext uri="{FF2B5EF4-FFF2-40B4-BE49-F238E27FC236}">
              <a16:creationId xmlns:a16="http://schemas.microsoft.com/office/drawing/2014/main" id="{00000000-0008-0000-0300-000006000000}"/>
            </a:ext>
          </a:extLst>
        </xdr:cNvPr>
        <xdr:cNvCxnSpPr/>
      </xdr:nvCxnSpPr>
      <xdr:spPr>
        <a:xfrm flipV="1">
          <a:off x="190500" y="86500330"/>
          <a:ext cx="8858250" cy="24574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444</xdr:row>
      <xdr:rowOff>251455</xdr:rowOff>
    </xdr:from>
    <xdr:to>
      <xdr:col>58</xdr:col>
      <xdr:colOff>0</xdr:colOff>
      <xdr:row>453</xdr:row>
      <xdr:rowOff>251455</xdr:rowOff>
    </xdr:to>
    <xdr:cxnSp macro="">
      <xdr:nvCxnSpPr>
        <xdr:cNvPr id="408" name="直線コネクタ J3" hidden="1">
          <a:extLst>
            <a:ext uri="{FF2B5EF4-FFF2-40B4-BE49-F238E27FC236}">
              <a16:creationId xmlns:a16="http://schemas.microsoft.com/office/drawing/2014/main" id="{00000000-0008-0000-0300-000007000000}"/>
            </a:ext>
          </a:extLst>
        </xdr:cNvPr>
        <xdr:cNvCxnSpPr/>
      </xdr:nvCxnSpPr>
      <xdr:spPr>
        <a:xfrm flipV="1">
          <a:off x="190500" y="88957780"/>
          <a:ext cx="8858250" cy="24574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453</xdr:row>
      <xdr:rowOff>251455</xdr:rowOff>
    </xdr:from>
    <xdr:to>
      <xdr:col>58</xdr:col>
      <xdr:colOff>0</xdr:colOff>
      <xdr:row>462</xdr:row>
      <xdr:rowOff>251455</xdr:rowOff>
    </xdr:to>
    <xdr:cxnSp macro="">
      <xdr:nvCxnSpPr>
        <xdr:cNvPr id="409" name="直線コネクタ J4" hidden="1">
          <a:extLst>
            <a:ext uri="{FF2B5EF4-FFF2-40B4-BE49-F238E27FC236}">
              <a16:creationId xmlns:a16="http://schemas.microsoft.com/office/drawing/2014/main" id="{00000000-0008-0000-0300-000008000000}"/>
            </a:ext>
          </a:extLst>
        </xdr:cNvPr>
        <xdr:cNvCxnSpPr/>
      </xdr:nvCxnSpPr>
      <xdr:spPr>
        <a:xfrm flipV="1">
          <a:off x="190500" y="91415230"/>
          <a:ext cx="8858250" cy="24574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466</xdr:row>
      <xdr:rowOff>2</xdr:rowOff>
    </xdr:from>
    <xdr:to>
      <xdr:col>58</xdr:col>
      <xdr:colOff>0</xdr:colOff>
      <xdr:row>474</xdr:row>
      <xdr:rowOff>251458</xdr:rowOff>
    </xdr:to>
    <xdr:cxnSp macro="">
      <xdr:nvCxnSpPr>
        <xdr:cNvPr id="410" name="直線コネクタ J5" hidden="1">
          <a:extLst>
            <a:ext uri="{FF2B5EF4-FFF2-40B4-BE49-F238E27FC236}">
              <a16:creationId xmlns:a16="http://schemas.microsoft.com/office/drawing/2014/main" id="{00000000-0008-0000-0300-000009000000}"/>
            </a:ext>
          </a:extLst>
        </xdr:cNvPr>
        <xdr:cNvCxnSpPr/>
      </xdr:nvCxnSpPr>
      <xdr:spPr>
        <a:xfrm flipV="1">
          <a:off x="190500" y="94707077"/>
          <a:ext cx="8858250" cy="2585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474</xdr:row>
      <xdr:rowOff>251458</xdr:rowOff>
    </xdr:from>
    <xdr:to>
      <xdr:col>58</xdr:col>
      <xdr:colOff>0</xdr:colOff>
      <xdr:row>483</xdr:row>
      <xdr:rowOff>251458</xdr:rowOff>
    </xdr:to>
    <xdr:cxnSp macro="">
      <xdr:nvCxnSpPr>
        <xdr:cNvPr id="411" name="直線コネクタ J6" hidden="1">
          <a:extLst>
            <a:ext uri="{FF2B5EF4-FFF2-40B4-BE49-F238E27FC236}">
              <a16:creationId xmlns:a16="http://schemas.microsoft.com/office/drawing/2014/main" id="{00000000-0008-0000-0300-00000A000000}"/>
            </a:ext>
          </a:extLst>
        </xdr:cNvPr>
        <xdr:cNvCxnSpPr/>
      </xdr:nvCxnSpPr>
      <xdr:spPr>
        <a:xfrm flipV="1">
          <a:off x="190500" y="97292158"/>
          <a:ext cx="8858250" cy="24574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483</xdr:row>
      <xdr:rowOff>251458</xdr:rowOff>
    </xdr:from>
    <xdr:to>
      <xdr:col>58</xdr:col>
      <xdr:colOff>0</xdr:colOff>
      <xdr:row>492</xdr:row>
      <xdr:rowOff>251458</xdr:rowOff>
    </xdr:to>
    <xdr:cxnSp macro="">
      <xdr:nvCxnSpPr>
        <xdr:cNvPr id="412" name="直線コネクタ J7" hidden="1">
          <a:extLst>
            <a:ext uri="{FF2B5EF4-FFF2-40B4-BE49-F238E27FC236}">
              <a16:creationId xmlns:a16="http://schemas.microsoft.com/office/drawing/2014/main" id="{00000000-0008-0000-0300-00000B000000}"/>
            </a:ext>
          </a:extLst>
        </xdr:cNvPr>
        <xdr:cNvCxnSpPr/>
      </xdr:nvCxnSpPr>
      <xdr:spPr>
        <a:xfrm flipV="1">
          <a:off x="190500" y="99749608"/>
          <a:ext cx="8858250" cy="24574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492</xdr:row>
      <xdr:rowOff>251458</xdr:rowOff>
    </xdr:from>
    <xdr:to>
      <xdr:col>58</xdr:col>
      <xdr:colOff>0</xdr:colOff>
      <xdr:row>496</xdr:row>
      <xdr:rowOff>2</xdr:rowOff>
    </xdr:to>
    <xdr:cxnSp macro="">
      <xdr:nvCxnSpPr>
        <xdr:cNvPr id="413" name="直線コネクタ J8" hidden="1">
          <a:extLst>
            <a:ext uri="{FF2B5EF4-FFF2-40B4-BE49-F238E27FC236}">
              <a16:creationId xmlns:a16="http://schemas.microsoft.com/office/drawing/2014/main" id="{00000000-0008-0000-0300-00000C000000}"/>
            </a:ext>
          </a:extLst>
        </xdr:cNvPr>
        <xdr:cNvCxnSpPr/>
      </xdr:nvCxnSpPr>
      <xdr:spPr>
        <a:xfrm flipV="1">
          <a:off x="190500" y="102207058"/>
          <a:ext cx="8858250" cy="739144"/>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500</xdr:row>
      <xdr:rowOff>190498</xdr:rowOff>
    </xdr:from>
    <xdr:to>
      <xdr:col>58</xdr:col>
      <xdr:colOff>0</xdr:colOff>
      <xdr:row>509</xdr:row>
      <xdr:rowOff>251458</xdr:rowOff>
    </xdr:to>
    <xdr:cxnSp macro="">
      <xdr:nvCxnSpPr>
        <xdr:cNvPr id="414" name="直線コネクタ K1" hidden="1">
          <a:extLst>
            <a:ext uri="{FF2B5EF4-FFF2-40B4-BE49-F238E27FC236}">
              <a16:creationId xmlns:a16="http://schemas.microsoft.com/office/drawing/2014/main" id="{00000000-0008-0000-0300-00000D000000}"/>
            </a:ext>
          </a:extLst>
        </xdr:cNvPr>
        <xdr:cNvCxnSpPr/>
      </xdr:nvCxnSpPr>
      <xdr:spPr>
        <a:xfrm flipV="1">
          <a:off x="190500" y="104012998"/>
          <a:ext cx="8858250" cy="246126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510</xdr:row>
      <xdr:rowOff>251455</xdr:rowOff>
    </xdr:from>
    <xdr:to>
      <xdr:col>58</xdr:col>
      <xdr:colOff>0</xdr:colOff>
      <xdr:row>519</xdr:row>
      <xdr:rowOff>251455</xdr:rowOff>
    </xdr:to>
    <xdr:cxnSp macro="">
      <xdr:nvCxnSpPr>
        <xdr:cNvPr id="415" name="直線コネクタ K21" hidden="1">
          <a:extLst>
            <a:ext uri="{FF2B5EF4-FFF2-40B4-BE49-F238E27FC236}">
              <a16:creationId xmlns:a16="http://schemas.microsoft.com/office/drawing/2014/main" id="{00000000-0008-0000-0300-00000E000000}"/>
            </a:ext>
          </a:extLst>
        </xdr:cNvPr>
        <xdr:cNvCxnSpPr/>
      </xdr:nvCxnSpPr>
      <xdr:spPr>
        <a:xfrm flipV="1">
          <a:off x="190500" y="106721905"/>
          <a:ext cx="8858250" cy="24574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519</xdr:row>
      <xdr:rowOff>251455</xdr:rowOff>
    </xdr:from>
    <xdr:to>
      <xdr:col>58</xdr:col>
      <xdr:colOff>0</xdr:colOff>
      <xdr:row>528</xdr:row>
      <xdr:rowOff>251455</xdr:rowOff>
    </xdr:to>
    <xdr:cxnSp macro="">
      <xdr:nvCxnSpPr>
        <xdr:cNvPr id="416" name="直線コネクタ K22" hidden="1">
          <a:extLst>
            <a:ext uri="{FF2B5EF4-FFF2-40B4-BE49-F238E27FC236}">
              <a16:creationId xmlns:a16="http://schemas.microsoft.com/office/drawing/2014/main" id="{00000000-0008-0000-0300-00000F000000}"/>
            </a:ext>
          </a:extLst>
        </xdr:cNvPr>
        <xdr:cNvCxnSpPr/>
      </xdr:nvCxnSpPr>
      <xdr:spPr>
        <a:xfrm flipV="1">
          <a:off x="190500" y="109179355"/>
          <a:ext cx="8858250" cy="24574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0</xdr:colOff>
      <xdr:row>528</xdr:row>
      <xdr:rowOff>251455</xdr:rowOff>
    </xdr:from>
    <xdr:to>
      <xdr:col>58</xdr:col>
      <xdr:colOff>0</xdr:colOff>
      <xdr:row>537</xdr:row>
      <xdr:rowOff>251455</xdr:rowOff>
    </xdr:to>
    <xdr:cxnSp macro="[0]!該当なしボタン_Click">
      <xdr:nvCxnSpPr>
        <xdr:cNvPr id="417" name="直線コネクタ K3x" hidden="1">
          <a:extLst>
            <a:ext uri="{FF2B5EF4-FFF2-40B4-BE49-F238E27FC236}">
              <a16:creationId xmlns:a16="http://schemas.microsoft.com/office/drawing/2014/main" id="{00000000-0008-0000-0300-000011000000}"/>
            </a:ext>
          </a:extLst>
        </xdr:cNvPr>
        <xdr:cNvCxnSpPr/>
      </xdr:nvCxnSpPr>
      <xdr:spPr>
        <a:xfrm flipV="1">
          <a:off x="5295900" y="111636805"/>
          <a:ext cx="3752850" cy="24574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539</xdr:row>
      <xdr:rowOff>5</xdr:rowOff>
    </xdr:from>
    <xdr:to>
      <xdr:col>58</xdr:col>
      <xdr:colOff>0</xdr:colOff>
      <xdr:row>548</xdr:row>
      <xdr:rowOff>5</xdr:rowOff>
    </xdr:to>
    <xdr:cxnSp macro="">
      <xdr:nvCxnSpPr>
        <xdr:cNvPr id="418" name="直線コネクタ K41" hidden="1">
          <a:extLst>
            <a:ext uri="{FF2B5EF4-FFF2-40B4-BE49-F238E27FC236}">
              <a16:creationId xmlns:a16="http://schemas.microsoft.com/office/drawing/2014/main" id="{00000000-0008-0000-0300-000012000000}"/>
            </a:ext>
          </a:extLst>
        </xdr:cNvPr>
        <xdr:cNvCxnSpPr/>
      </xdr:nvCxnSpPr>
      <xdr:spPr>
        <a:xfrm flipV="1">
          <a:off x="190500" y="114338105"/>
          <a:ext cx="8858250" cy="24574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548</xdr:row>
      <xdr:rowOff>5</xdr:rowOff>
    </xdr:from>
    <xdr:to>
      <xdr:col>58</xdr:col>
      <xdr:colOff>0</xdr:colOff>
      <xdr:row>557</xdr:row>
      <xdr:rowOff>5</xdr:rowOff>
    </xdr:to>
    <xdr:cxnSp macro="">
      <xdr:nvCxnSpPr>
        <xdr:cNvPr id="419" name="直線コネクタ K42" hidden="1">
          <a:extLst>
            <a:ext uri="{FF2B5EF4-FFF2-40B4-BE49-F238E27FC236}">
              <a16:creationId xmlns:a16="http://schemas.microsoft.com/office/drawing/2014/main" id="{00000000-0008-0000-0300-000013000000}"/>
            </a:ext>
          </a:extLst>
        </xdr:cNvPr>
        <xdr:cNvCxnSpPr/>
      </xdr:nvCxnSpPr>
      <xdr:spPr>
        <a:xfrm flipV="1">
          <a:off x="190500" y="116795555"/>
          <a:ext cx="8858250" cy="24574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558</xdr:row>
      <xdr:rowOff>2</xdr:rowOff>
    </xdr:from>
    <xdr:to>
      <xdr:col>58</xdr:col>
      <xdr:colOff>0</xdr:colOff>
      <xdr:row>566</xdr:row>
      <xdr:rowOff>251458</xdr:rowOff>
    </xdr:to>
    <xdr:cxnSp macro="">
      <xdr:nvCxnSpPr>
        <xdr:cNvPr id="420" name="直線コネクタ K51" hidden="1">
          <a:extLst>
            <a:ext uri="{FF2B5EF4-FFF2-40B4-BE49-F238E27FC236}">
              <a16:creationId xmlns:a16="http://schemas.microsoft.com/office/drawing/2014/main" id="{00000000-0008-0000-0300-000014000000}"/>
            </a:ext>
          </a:extLst>
        </xdr:cNvPr>
        <xdr:cNvCxnSpPr/>
      </xdr:nvCxnSpPr>
      <xdr:spPr>
        <a:xfrm flipV="1">
          <a:off x="190500" y="119500652"/>
          <a:ext cx="8858250" cy="2575556"/>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566</xdr:row>
      <xdr:rowOff>251458</xdr:rowOff>
    </xdr:from>
    <xdr:to>
      <xdr:col>58</xdr:col>
      <xdr:colOff>0</xdr:colOff>
      <xdr:row>576</xdr:row>
      <xdr:rowOff>5</xdr:rowOff>
    </xdr:to>
    <xdr:cxnSp macro="">
      <xdr:nvCxnSpPr>
        <xdr:cNvPr id="421" name="直線コネクタ K52" hidden="1">
          <a:extLst>
            <a:ext uri="{FF2B5EF4-FFF2-40B4-BE49-F238E27FC236}">
              <a16:creationId xmlns:a16="http://schemas.microsoft.com/office/drawing/2014/main" id="{00000000-0008-0000-0300-000015000000}"/>
            </a:ext>
          </a:extLst>
        </xdr:cNvPr>
        <xdr:cNvCxnSpPr/>
      </xdr:nvCxnSpPr>
      <xdr:spPr>
        <a:xfrm flipV="1">
          <a:off x="190500" y="122076208"/>
          <a:ext cx="8858250" cy="2567947"/>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577</xdr:row>
      <xdr:rowOff>2</xdr:rowOff>
    </xdr:from>
    <xdr:to>
      <xdr:col>58</xdr:col>
      <xdr:colOff>0</xdr:colOff>
      <xdr:row>585</xdr:row>
      <xdr:rowOff>251458</xdr:rowOff>
    </xdr:to>
    <xdr:cxnSp macro="">
      <xdr:nvCxnSpPr>
        <xdr:cNvPr id="422" name="直線コネクタ K61" hidden="1">
          <a:extLst>
            <a:ext uri="{FF2B5EF4-FFF2-40B4-BE49-F238E27FC236}">
              <a16:creationId xmlns:a16="http://schemas.microsoft.com/office/drawing/2014/main" id="{00000000-0008-0000-0300-000016000000}"/>
            </a:ext>
          </a:extLst>
        </xdr:cNvPr>
        <xdr:cNvCxnSpPr/>
      </xdr:nvCxnSpPr>
      <xdr:spPr>
        <a:xfrm flipV="1">
          <a:off x="190500" y="124891802"/>
          <a:ext cx="8858250" cy="2575556"/>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585</xdr:row>
      <xdr:rowOff>251458</xdr:rowOff>
    </xdr:from>
    <xdr:to>
      <xdr:col>58</xdr:col>
      <xdr:colOff>0</xdr:colOff>
      <xdr:row>595</xdr:row>
      <xdr:rowOff>0</xdr:rowOff>
    </xdr:to>
    <xdr:cxnSp macro="">
      <xdr:nvCxnSpPr>
        <xdr:cNvPr id="423" name="直線コネクタ K62" hidden="1">
          <a:extLst>
            <a:ext uri="{FF2B5EF4-FFF2-40B4-BE49-F238E27FC236}">
              <a16:creationId xmlns:a16="http://schemas.microsoft.com/office/drawing/2014/main" id="{00000000-0008-0000-0300-000017000000}"/>
            </a:ext>
          </a:extLst>
        </xdr:cNvPr>
        <xdr:cNvCxnSpPr/>
      </xdr:nvCxnSpPr>
      <xdr:spPr>
        <a:xfrm flipV="1">
          <a:off x="190500" y="127467358"/>
          <a:ext cx="8858250" cy="2548892"/>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528</xdr:row>
      <xdr:rowOff>251455</xdr:rowOff>
    </xdr:from>
    <xdr:to>
      <xdr:col>58</xdr:col>
      <xdr:colOff>0</xdr:colOff>
      <xdr:row>537</xdr:row>
      <xdr:rowOff>251455</xdr:rowOff>
    </xdr:to>
    <xdr:cxnSp macro="">
      <xdr:nvCxnSpPr>
        <xdr:cNvPr id="424" name="直線コネクタ K3" hidden="1">
          <a:extLst>
            <a:ext uri="{FF2B5EF4-FFF2-40B4-BE49-F238E27FC236}">
              <a16:creationId xmlns:a16="http://schemas.microsoft.com/office/drawing/2014/main" id="{00000000-0008-0000-0300-000018000000}"/>
            </a:ext>
          </a:extLst>
        </xdr:cNvPr>
        <xdr:cNvCxnSpPr/>
      </xdr:nvCxnSpPr>
      <xdr:spPr>
        <a:xfrm flipV="1">
          <a:off x="190500" y="111636805"/>
          <a:ext cx="8858250" cy="24574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34</xdr:col>
      <xdr:colOff>118110</xdr:colOff>
      <xdr:row>528</xdr:row>
      <xdr:rowOff>20955</xdr:rowOff>
    </xdr:from>
    <xdr:ext cx="1154595" cy="209550"/>
    <xdr:sp macro="" textlink="">
      <xdr:nvSpPr>
        <xdr:cNvPr id="425" name="テキスト ボックス 424">
          <a:extLst>
            <a:ext uri="{FF2B5EF4-FFF2-40B4-BE49-F238E27FC236}">
              <a16:creationId xmlns:a16="http://schemas.microsoft.com/office/drawing/2014/main" id="{00000000-0008-0000-0300-000012030000}"/>
            </a:ext>
          </a:extLst>
        </xdr:cNvPr>
        <xdr:cNvSpPr txBox="1"/>
      </xdr:nvSpPr>
      <xdr:spPr>
        <a:xfrm>
          <a:off x="5414010" y="11140630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537</xdr:row>
      <xdr:rowOff>20955</xdr:rowOff>
    </xdr:from>
    <xdr:ext cx="1154595" cy="209550"/>
    <xdr:sp macro="" textlink="">
      <xdr:nvSpPr>
        <xdr:cNvPr id="426" name="テキスト ボックス 425">
          <a:extLst>
            <a:ext uri="{FF2B5EF4-FFF2-40B4-BE49-F238E27FC236}">
              <a16:creationId xmlns:a16="http://schemas.microsoft.com/office/drawing/2014/main" id="{00000000-0008-0000-0300-000013030000}"/>
            </a:ext>
          </a:extLst>
        </xdr:cNvPr>
        <xdr:cNvSpPr txBox="1"/>
      </xdr:nvSpPr>
      <xdr:spPr>
        <a:xfrm>
          <a:off x="1535430" y="11386375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mc:AlternateContent xmlns:mc="http://schemas.openxmlformats.org/markup-compatibility/2006">
    <mc:Choice xmlns:a14="http://schemas.microsoft.com/office/drawing/2010/main" Requires="a14">
      <xdr:twoCellAnchor editAs="oneCell">
        <xdr:from>
          <xdr:col>46</xdr:col>
          <xdr:colOff>0</xdr:colOff>
          <xdr:row>464</xdr:row>
          <xdr:rowOff>209550</xdr:rowOff>
        </xdr:from>
        <xdr:to>
          <xdr:col>57</xdr:col>
          <xdr:colOff>9525</xdr:colOff>
          <xdr:row>465</xdr:row>
          <xdr:rowOff>200025</xdr:rowOff>
        </xdr:to>
        <xdr:sp macro="" textlink="">
          <xdr:nvSpPr>
            <xdr:cNvPr id="3073" name="チェック BEMS2" hidden="1">
              <a:extLst>
                <a:ext uri="{63B3BB69-23CF-44E3-9099-C40C66FF867C}">
                  <a14:compatExt spid="_x0000_s307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463</xdr:row>
          <xdr:rowOff>333375</xdr:rowOff>
        </xdr:from>
        <xdr:to>
          <xdr:col>57</xdr:col>
          <xdr:colOff>9525</xdr:colOff>
          <xdr:row>464</xdr:row>
          <xdr:rowOff>228600</xdr:rowOff>
        </xdr:to>
        <xdr:sp macro="" textlink="">
          <xdr:nvSpPr>
            <xdr:cNvPr id="3074" name="チェック BEMS1" hidden="1">
              <a:extLst>
                <a:ext uri="{63B3BB69-23CF-44E3-9099-C40C66FF867C}">
                  <a14:compatExt spid="_x0000_s307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502</xdr:row>
          <xdr:rowOff>38100</xdr:rowOff>
        </xdr:from>
        <xdr:to>
          <xdr:col>57</xdr:col>
          <xdr:colOff>38100</xdr:colOff>
          <xdr:row>503</xdr:row>
          <xdr:rowOff>0</xdr:rowOff>
        </xdr:to>
        <xdr:sp macro="" textlink="">
          <xdr:nvSpPr>
            <xdr:cNvPr id="3075" name="チェック K141" hidden="1">
              <a:extLst>
                <a:ext uri="{63B3BB69-23CF-44E3-9099-C40C66FF867C}">
                  <a14:compatExt spid="_x0000_s307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503</xdr:row>
          <xdr:rowOff>142875</xdr:rowOff>
        </xdr:from>
        <xdr:to>
          <xdr:col>57</xdr:col>
          <xdr:colOff>47625</xdr:colOff>
          <xdr:row>504</xdr:row>
          <xdr:rowOff>133350</xdr:rowOff>
        </xdr:to>
        <xdr:sp macro="" textlink="">
          <xdr:nvSpPr>
            <xdr:cNvPr id="3076" name="チェック K142" hidden="1">
              <a:extLst>
                <a:ext uri="{63B3BB69-23CF-44E3-9099-C40C66FF867C}">
                  <a14:compatExt spid="_x0000_s307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505</xdr:row>
          <xdr:rowOff>19050</xdr:rowOff>
        </xdr:from>
        <xdr:to>
          <xdr:col>57</xdr:col>
          <xdr:colOff>38100</xdr:colOff>
          <xdr:row>506</xdr:row>
          <xdr:rowOff>9525</xdr:rowOff>
        </xdr:to>
        <xdr:sp macro="" textlink="">
          <xdr:nvSpPr>
            <xdr:cNvPr id="3077" name="チェック K143" hidden="1">
              <a:extLst>
                <a:ext uri="{63B3BB69-23CF-44E3-9099-C40C66FF867C}">
                  <a14:compatExt spid="_x0000_s307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512</xdr:row>
          <xdr:rowOff>38100</xdr:rowOff>
        </xdr:from>
        <xdr:to>
          <xdr:col>57</xdr:col>
          <xdr:colOff>47625</xdr:colOff>
          <xdr:row>513</xdr:row>
          <xdr:rowOff>0</xdr:rowOff>
        </xdr:to>
        <xdr:sp macro="" textlink="">
          <xdr:nvSpPr>
            <xdr:cNvPr id="3078" name="チェック K2141" hidden="1">
              <a:extLst>
                <a:ext uri="{63B3BB69-23CF-44E3-9099-C40C66FF867C}">
                  <a14:compatExt spid="_x0000_s307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513</xdr:row>
          <xdr:rowOff>142875</xdr:rowOff>
        </xdr:from>
        <xdr:to>
          <xdr:col>57</xdr:col>
          <xdr:colOff>38100</xdr:colOff>
          <xdr:row>514</xdr:row>
          <xdr:rowOff>133350</xdr:rowOff>
        </xdr:to>
        <xdr:sp macro="" textlink="">
          <xdr:nvSpPr>
            <xdr:cNvPr id="3079" name="チェック K2142" hidden="1">
              <a:extLst>
                <a:ext uri="{63B3BB69-23CF-44E3-9099-C40C66FF867C}">
                  <a14:compatExt spid="_x0000_s307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515</xdr:row>
          <xdr:rowOff>19050</xdr:rowOff>
        </xdr:from>
        <xdr:to>
          <xdr:col>57</xdr:col>
          <xdr:colOff>38100</xdr:colOff>
          <xdr:row>516</xdr:row>
          <xdr:rowOff>9525</xdr:rowOff>
        </xdr:to>
        <xdr:sp macro="" textlink="">
          <xdr:nvSpPr>
            <xdr:cNvPr id="3080" name="チェック K2143" hidden="1">
              <a:extLst>
                <a:ext uri="{63B3BB69-23CF-44E3-9099-C40C66FF867C}">
                  <a14:compatExt spid="_x0000_s308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521</xdr:row>
          <xdr:rowOff>38100</xdr:rowOff>
        </xdr:from>
        <xdr:to>
          <xdr:col>57</xdr:col>
          <xdr:colOff>38100</xdr:colOff>
          <xdr:row>522</xdr:row>
          <xdr:rowOff>0</xdr:rowOff>
        </xdr:to>
        <xdr:sp macro="" textlink="">
          <xdr:nvSpPr>
            <xdr:cNvPr id="3081" name="チェック K2241" hidden="1">
              <a:extLst>
                <a:ext uri="{63B3BB69-23CF-44E3-9099-C40C66FF867C}">
                  <a14:compatExt spid="_x0000_s308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522</xdr:row>
          <xdr:rowOff>142875</xdr:rowOff>
        </xdr:from>
        <xdr:to>
          <xdr:col>57</xdr:col>
          <xdr:colOff>47625</xdr:colOff>
          <xdr:row>523</xdr:row>
          <xdr:rowOff>133350</xdr:rowOff>
        </xdr:to>
        <xdr:sp macro="" textlink="">
          <xdr:nvSpPr>
            <xdr:cNvPr id="3082" name="チェック K2242" hidden="1">
              <a:extLst>
                <a:ext uri="{63B3BB69-23CF-44E3-9099-C40C66FF867C}">
                  <a14:compatExt spid="_x0000_s308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524</xdr:row>
          <xdr:rowOff>19050</xdr:rowOff>
        </xdr:from>
        <xdr:to>
          <xdr:col>57</xdr:col>
          <xdr:colOff>38100</xdr:colOff>
          <xdr:row>525</xdr:row>
          <xdr:rowOff>9525</xdr:rowOff>
        </xdr:to>
        <xdr:sp macro="" textlink="">
          <xdr:nvSpPr>
            <xdr:cNvPr id="3083" name="チェック K2243" hidden="1">
              <a:extLst>
                <a:ext uri="{63B3BB69-23CF-44E3-9099-C40C66FF867C}">
                  <a14:compatExt spid="_x0000_s308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530</xdr:row>
          <xdr:rowOff>38100</xdr:rowOff>
        </xdr:from>
        <xdr:to>
          <xdr:col>57</xdr:col>
          <xdr:colOff>47625</xdr:colOff>
          <xdr:row>531</xdr:row>
          <xdr:rowOff>0</xdr:rowOff>
        </xdr:to>
        <xdr:sp macro="" textlink="">
          <xdr:nvSpPr>
            <xdr:cNvPr id="3084" name="チェック K341" hidden="1">
              <a:extLst>
                <a:ext uri="{63B3BB69-23CF-44E3-9099-C40C66FF867C}">
                  <a14:compatExt spid="_x0000_s308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531</xdr:row>
          <xdr:rowOff>142875</xdr:rowOff>
        </xdr:from>
        <xdr:to>
          <xdr:col>57</xdr:col>
          <xdr:colOff>38100</xdr:colOff>
          <xdr:row>532</xdr:row>
          <xdr:rowOff>133350</xdr:rowOff>
        </xdr:to>
        <xdr:sp macro="" textlink="">
          <xdr:nvSpPr>
            <xdr:cNvPr id="3085" name="チェック K342" hidden="1">
              <a:extLst>
                <a:ext uri="{63B3BB69-23CF-44E3-9099-C40C66FF867C}">
                  <a14:compatExt spid="_x0000_s308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533</xdr:row>
          <xdr:rowOff>19050</xdr:rowOff>
        </xdr:from>
        <xdr:to>
          <xdr:col>57</xdr:col>
          <xdr:colOff>47625</xdr:colOff>
          <xdr:row>534</xdr:row>
          <xdr:rowOff>9525</xdr:rowOff>
        </xdr:to>
        <xdr:sp macro="" textlink="">
          <xdr:nvSpPr>
            <xdr:cNvPr id="3086" name="チェック K343" hidden="1">
              <a:extLst>
                <a:ext uri="{63B3BB69-23CF-44E3-9099-C40C66FF867C}">
                  <a14:compatExt spid="_x0000_s308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540</xdr:row>
          <xdr:rowOff>38100</xdr:rowOff>
        </xdr:from>
        <xdr:to>
          <xdr:col>57</xdr:col>
          <xdr:colOff>47625</xdr:colOff>
          <xdr:row>541</xdr:row>
          <xdr:rowOff>0</xdr:rowOff>
        </xdr:to>
        <xdr:sp macro="" textlink="">
          <xdr:nvSpPr>
            <xdr:cNvPr id="3087" name="チェック K4141" hidden="1">
              <a:extLst>
                <a:ext uri="{63B3BB69-23CF-44E3-9099-C40C66FF867C}">
                  <a14:compatExt spid="_x0000_s308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541</xdr:row>
          <xdr:rowOff>142875</xdr:rowOff>
        </xdr:from>
        <xdr:to>
          <xdr:col>57</xdr:col>
          <xdr:colOff>38100</xdr:colOff>
          <xdr:row>542</xdr:row>
          <xdr:rowOff>133350</xdr:rowOff>
        </xdr:to>
        <xdr:sp macro="" textlink="">
          <xdr:nvSpPr>
            <xdr:cNvPr id="3088" name="チェック K4142" hidden="1">
              <a:extLst>
                <a:ext uri="{63B3BB69-23CF-44E3-9099-C40C66FF867C}">
                  <a14:compatExt spid="_x0000_s308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543</xdr:row>
          <xdr:rowOff>19050</xdr:rowOff>
        </xdr:from>
        <xdr:to>
          <xdr:col>57</xdr:col>
          <xdr:colOff>38100</xdr:colOff>
          <xdr:row>544</xdr:row>
          <xdr:rowOff>9525</xdr:rowOff>
        </xdr:to>
        <xdr:sp macro="" textlink="">
          <xdr:nvSpPr>
            <xdr:cNvPr id="3089" name="チェック K4143" hidden="1">
              <a:extLst>
                <a:ext uri="{63B3BB69-23CF-44E3-9099-C40C66FF867C}">
                  <a14:compatExt spid="_x0000_s308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549</xdr:row>
          <xdr:rowOff>38100</xdr:rowOff>
        </xdr:from>
        <xdr:to>
          <xdr:col>57</xdr:col>
          <xdr:colOff>38100</xdr:colOff>
          <xdr:row>550</xdr:row>
          <xdr:rowOff>0</xdr:rowOff>
        </xdr:to>
        <xdr:sp macro="" textlink="">
          <xdr:nvSpPr>
            <xdr:cNvPr id="3090" name="チェック K4241" hidden="1">
              <a:extLst>
                <a:ext uri="{63B3BB69-23CF-44E3-9099-C40C66FF867C}">
                  <a14:compatExt spid="_x0000_s309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550</xdr:row>
          <xdr:rowOff>142875</xdr:rowOff>
        </xdr:from>
        <xdr:to>
          <xdr:col>57</xdr:col>
          <xdr:colOff>38100</xdr:colOff>
          <xdr:row>551</xdr:row>
          <xdr:rowOff>133350</xdr:rowOff>
        </xdr:to>
        <xdr:sp macro="" textlink="">
          <xdr:nvSpPr>
            <xdr:cNvPr id="3091" name="チェック K4242" hidden="1">
              <a:extLst>
                <a:ext uri="{63B3BB69-23CF-44E3-9099-C40C66FF867C}">
                  <a14:compatExt spid="_x0000_s309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552</xdr:row>
          <xdr:rowOff>19050</xdr:rowOff>
        </xdr:from>
        <xdr:to>
          <xdr:col>57</xdr:col>
          <xdr:colOff>38100</xdr:colOff>
          <xdr:row>553</xdr:row>
          <xdr:rowOff>9525</xdr:rowOff>
        </xdr:to>
        <xdr:sp macro="" textlink="">
          <xdr:nvSpPr>
            <xdr:cNvPr id="3092" name="チェック K4243" hidden="1">
              <a:extLst>
                <a:ext uri="{63B3BB69-23CF-44E3-9099-C40C66FF867C}">
                  <a14:compatExt spid="_x0000_s309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559</xdr:row>
          <xdr:rowOff>38100</xdr:rowOff>
        </xdr:from>
        <xdr:to>
          <xdr:col>57</xdr:col>
          <xdr:colOff>38100</xdr:colOff>
          <xdr:row>560</xdr:row>
          <xdr:rowOff>0</xdr:rowOff>
        </xdr:to>
        <xdr:sp macro="" textlink="">
          <xdr:nvSpPr>
            <xdr:cNvPr id="3093" name="チェック K5141" hidden="1">
              <a:extLst>
                <a:ext uri="{63B3BB69-23CF-44E3-9099-C40C66FF867C}">
                  <a14:compatExt spid="_x0000_s309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560</xdr:row>
          <xdr:rowOff>142875</xdr:rowOff>
        </xdr:from>
        <xdr:to>
          <xdr:col>57</xdr:col>
          <xdr:colOff>47625</xdr:colOff>
          <xdr:row>561</xdr:row>
          <xdr:rowOff>133350</xdr:rowOff>
        </xdr:to>
        <xdr:sp macro="" textlink="">
          <xdr:nvSpPr>
            <xdr:cNvPr id="3094" name="チェック K5142" hidden="1">
              <a:extLst>
                <a:ext uri="{63B3BB69-23CF-44E3-9099-C40C66FF867C}">
                  <a14:compatExt spid="_x0000_s309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562</xdr:row>
          <xdr:rowOff>19050</xdr:rowOff>
        </xdr:from>
        <xdr:to>
          <xdr:col>57</xdr:col>
          <xdr:colOff>38100</xdr:colOff>
          <xdr:row>563</xdr:row>
          <xdr:rowOff>9525</xdr:rowOff>
        </xdr:to>
        <xdr:sp macro="" textlink="">
          <xdr:nvSpPr>
            <xdr:cNvPr id="3095" name="チェック K5143" hidden="1">
              <a:extLst>
                <a:ext uri="{63B3BB69-23CF-44E3-9099-C40C66FF867C}">
                  <a14:compatExt spid="_x0000_s309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568</xdr:row>
          <xdr:rowOff>38100</xdr:rowOff>
        </xdr:from>
        <xdr:to>
          <xdr:col>57</xdr:col>
          <xdr:colOff>38100</xdr:colOff>
          <xdr:row>569</xdr:row>
          <xdr:rowOff>0</xdr:rowOff>
        </xdr:to>
        <xdr:sp macro="" textlink="">
          <xdr:nvSpPr>
            <xdr:cNvPr id="3096" name="チェック K5241" hidden="1">
              <a:extLst>
                <a:ext uri="{63B3BB69-23CF-44E3-9099-C40C66FF867C}">
                  <a14:compatExt spid="_x0000_s309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569</xdr:row>
          <xdr:rowOff>142875</xdr:rowOff>
        </xdr:from>
        <xdr:to>
          <xdr:col>57</xdr:col>
          <xdr:colOff>38100</xdr:colOff>
          <xdr:row>570</xdr:row>
          <xdr:rowOff>133350</xdr:rowOff>
        </xdr:to>
        <xdr:sp macro="" textlink="">
          <xdr:nvSpPr>
            <xdr:cNvPr id="3097" name="チェック K5242" hidden="1">
              <a:extLst>
                <a:ext uri="{63B3BB69-23CF-44E3-9099-C40C66FF867C}">
                  <a14:compatExt spid="_x0000_s309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571</xdr:row>
          <xdr:rowOff>19050</xdr:rowOff>
        </xdr:from>
        <xdr:to>
          <xdr:col>57</xdr:col>
          <xdr:colOff>38100</xdr:colOff>
          <xdr:row>572</xdr:row>
          <xdr:rowOff>9525</xdr:rowOff>
        </xdr:to>
        <xdr:sp macro="" textlink="">
          <xdr:nvSpPr>
            <xdr:cNvPr id="3098" name="チェック K5243" hidden="1">
              <a:extLst>
                <a:ext uri="{63B3BB69-23CF-44E3-9099-C40C66FF867C}">
                  <a14:compatExt spid="_x0000_s309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578</xdr:row>
          <xdr:rowOff>38100</xdr:rowOff>
        </xdr:from>
        <xdr:to>
          <xdr:col>57</xdr:col>
          <xdr:colOff>47625</xdr:colOff>
          <xdr:row>579</xdr:row>
          <xdr:rowOff>0</xdr:rowOff>
        </xdr:to>
        <xdr:sp macro="" textlink="">
          <xdr:nvSpPr>
            <xdr:cNvPr id="3099" name="チェック K6141" hidden="1">
              <a:extLst>
                <a:ext uri="{63B3BB69-23CF-44E3-9099-C40C66FF867C}">
                  <a14:compatExt spid="_x0000_s309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579</xdr:row>
          <xdr:rowOff>142875</xdr:rowOff>
        </xdr:from>
        <xdr:to>
          <xdr:col>57</xdr:col>
          <xdr:colOff>38100</xdr:colOff>
          <xdr:row>580</xdr:row>
          <xdr:rowOff>133350</xdr:rowOff>
        </xdr:to>
        <xdr:sp macro="" textlink="">
          <xdr:nvSpPr>
            <xdr:cNvPr id="3100" name="チェック K6142" hidden="1">
              <a:extLst>
                <a:ext uri="{63B3BB69-23CF-44E3-9099-C40C66FF867C}">
                  <a14:compatExt spid="_x0000_s310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581</xdr:row>
          <xdr:rowOff>19050</xdr:rowOff>
        </xdr:from>
        <xdr:to>
          <xdr:col>57</xdr:col>
          <xdr:colOff>38100</xdr:colOff>
          <xdr:row>582</xdr:row>
          <xdr:rowOff>9525</xdr:rowOff>
        </xdr:to>
        <xdr:sp macro="" textlink="">
          <xdr:nvSpPr>
            <xdr:cNvPr id="3101" name="チェック K6143" hidden="1">
              <a:extLst>
                <a:ext uri="{63B3BB69-23CF-44E3-9099-C40C66FF867C}">
                  <a14:compatExt spid="_x0000_s310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587</xdr:row>
          <xdr:rowOff>38100</xdr:rowOff>
        </xdr:from>
        <xdr:to>
          <xdr:col>57</xdr:col>
          <xdr:colOff>38100</xdr:colOff>
          <xdr:row>588</xdr:row>
          <xdr:rowOff>0</xdr:rowOff>
        </xdr:to>
        <xdr:sp macro="" textlink="">
          <xdr:nvSpPr>
            <xdr:cNvPr id="3102" name="チェック K6241" hidden="1">
              <a:extLst>
                <a:ext uri="{63B3BB69-23CF-44E3-9099-C40C66FF867C}">
                  <a14:compatExt spid="_x0000_s310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588</xdr:row>
          <xdr:rowOff>142875</xdr:rowOff>
        </xdr:from>
        <xdr:to>
          <xdr:col>57</xdr:col>
          <xdr:colOff>47625</xdr:colOff>
          <xdr:row>589</xdr:row>
          <xdr:rowOff>133350</xdr:rowOff>
        </xdr:to>
        <xdr:sp macro="" textlink="">
          <xdr:nvSpPr>
            <xdr:cNvPr id="3103" name="チェック K6242" hidden="1">
              <a:extLst>
                <a:ext uri="{63B3BB69-23CF-44E3-9099-C40C66FF867C}">
                  <a14:compatExt spid="_x0000_s310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590</xdr:row>
          <xdr:rowOff>19050</xdr:rowOff>
        </xdr:from>
        <xdr:to>
          <xdr:col>57</xdr:col>
          <xdr:colOff>38100</xdr:colOff>
          <xdr:row>591</xdr:row>
          <xdr:rowOff>19050</xdr:rowOff>
        </xdr:to>
        <xdr:sp macro="" textlink="">
          <xdr:nvSpPr>
            <xdr:cNvPr id="3104" name="チェック K6243" hidden="1">
              <a:extLst>
                <a:ext uri="{63B3BB69-23CF-44E3-9099-C40C66FF867C}">
                  <a14:compatExt spid="_x0000_s310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437</xdr:row>
          <xdr:rowOff>38100</xdr:rowOff>
        </xdr:from>
        <xdr:to>
          <xdr:col>57</xdr:col>
          <xdr:colOff>38100</xdr:colOff>
          <xdr:row>438</xdr:row>
          <xdr:rowOff>0</xdr:rowOff>
        </xdr:to>
        <xdr:sp macro="" textlink="">
          <xdr:nvSpPr>
            <xdr:cNvPr id="3105" name="チェック J241" hidden="1">
              <a:extLst>
                <a:ext uri="{63B3BB69-23CF-44E3-9099-C40C66FF867C}">
                  <a14:compatExt spid="_x0000_s310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438</xdr:row>
          <xdr:rowOff>114300</xdr:rowOff>
        </xdr:from>
        <xdr:to>
          <xdr:col>57</xdr:col>
          <xdr:colOff>38100</xdr:colOff>
          <xdr:row>439</xdr:row>
          <xdr:rowOff>142875</xdr:rowOff>
        </xdr:to>
        <xdr:sp macro="" textlink="">
          <xdr:nvSpPr>
            <xdr:cNvPr id="3106" name="チェック J242" hidden="1">
              <a:extLst>
                <a:ext uri="{63B3BB69-23CF-44E3-9099-C40C66FF867C}">
                  <a14:compatExt spid="_x0000_s310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440</xdr:row>
          <xdr:rowOff>9525</xdr:rowOff>
        </xdr:from>
        <xdr:to>
          <xdr:col>57</xdr:col>
          <xdr:colOff>38100</xdr:colOff>
          <xdr:row>441</xdr:row>
          <xdr:rowOff>19050</xdr:rowOff>
        </xdr:to>
        <xdr:sp macro="" textlink="">
          <xdr:nvSpPr>
            <xdr:cNvPr id="3107" name="チェック J243" hidden="1">
              <a:extLst>
                <a:ext uri="{63B3BB69-23CF-44E3-9099-C40C66FF867C}">
                  <a14:compatExt spid="_x0000_s310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446</xdr:row>
          <xdr:rowOff>38100</xdr:rowOff>
        </xdr:from>
        <xdr:to>
          <xdr:col>57</xdr:col>
          <xdr:colOff>38100</xdr:colOff>
          <xdr:row>447</xdr:row>
          <xdr:rowOff>0</xdr:rowOff>
        </xdr:to>
        <xdr:sp macro="" textlink="">
          <xdr:nvSpPr>
            <xdr:cNvPr id="3108" name="チェック J341" hidden="1">
              <a:extLst>
                <a:ext uri="{63B3BB69-23CF-44E3-9099-C40C66FF867C}">
                  <a14:compatExt spid="_x0000_s310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447</xdr:row>
          <xdr:rowOff>114300</xdr:rowOff>
        </xdr:from>
        <xdr:to>
          <xdr:col>57</xdr:col>
          <xdr:colOff>47625</xdr:colOff>
          <xdr:row>448</xdr:row>
          <xdr:rowOff>142875</xdr:rowOff>
        </xdr:to>
        <xdr:sp macro="" textlink="">
          <xdr:nvSpPr>
            <xdr:cNvPr id="3109" name="チェック J342" hidden="1">
              <a:extLst>
                <a:ext uri="{63B3BB69-23CF-44E3-9099-C40C66FF867C}">
                  <a14:compatExt spid="_x0000_s310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449</xdr:row>
          <xdr:rowOff>9525</xdr:rowOff>
        </xdr:from>
        <xdr:to>
          <xdr:col>57</xdr:col>
          <xdr:colOff>38100</xdr:colOff>
          <xdr:row>450</xdr:row>
          <xdr:rowOff>19050</xdr:rowOff>
        </xdr:to>
        <xdr:sp macro="" textlink="">
          <xdr:nvSpPr>
            <xdr:cNvPr id="3110" name="チェック J343" hidden="1">
              <a:extLst>
                <a:ext uri="{63B3BB69-23CF-44E3-9099-C40C66FF867C}">
                  <a14:compatExt spid="_x0000_s311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455</xdr:row>
          <xdr:rowOff>38100</xdr:rowOff>
        </xdr:from>
        <xdr:to>
          <xdr:col>57</xdr:col>
          <xdr:colOff>38100</xdr:colOff>
          <xdr:row>456</xdr:row>
          <xdr:rowOff>0</xdr:rowOff>
        </xdr:to>
        <xdr:sp macro="" textlink="">
          <xdr:nvSpPr>
            <xdr:cNvPr id="3111" name="チェック J441" hidden="1">
              <a:extLst>
                <a:ext uri="{63B3BB69-23CF-44E3-9099-C40C66FF867C}">
                  <a14:compatExt spid="_x0000_s311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456</xdr:row>
          <xdr:rowOff>123825</xdr:rowOff>
        </xdr:from>
        <xdr:to>
          <xdr:col>57</xdr:col>
          <xdr:colOff>47625</xdr:colOff>
          <xdr:row>457</xdr:row>
          <xdr:rowOff>152400</xdr:rowOff>
        </xdr:to>
        <xdr:sp macro="" textlink="">
          <xdr:nvSpPr>
            <xdr:cNvPr id="3112" name="チェック J442" hidden="1">
              <a:extLst>
                <a:ext uri="{63B3BB69-23CF-44E3-9099-C40C66FF867C}">
                  <a14:compatExt spid="_x0000_s311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458</xdr:row>
          <xdr:rowOff>9525</xdr:rowOff>
        </xdr:from>
        <xdr:to>
          <xdr:col>57</xdr:col>
          <xdr:colOff>38100</xdr:colOff>
          <xdr:row>459</xdr:row>
          <xdr:rowOff>19050</xdr:rowOff>
        </xdr:to>
        <xdr:sp macro="" textlink="">
          <xdr:nvSpPr>
            <xdr:cNvPr id="3113" name="チェック J443" hidden="1">
              <a:extLst>
                <a:ext uri="{63B3BB69-23CF-44E3-9099-C40C66FF867C}">
                  <a14:compatExt spid="_x0000_s311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467</xdr:row>
          <xdr:rowOff>38100</xdr:rowOff>
        </xdr:from>
        <xdr:to>
          <xdr:col>57</xdr:col>
          <xdr:colOff>38100</xdr:colOff>
          <xdr:row>468</xdr:row>
          <xdr:rowOff>0</xdr:rowOff>
        </xdr:to>
        <xdr:sp macro="" textlink="">
          <xdr:nvSpPr>
            <xdr:cNvPr id="3114" name="チェック J541" hidden="1">
              <a:extLst>
                <a:ext uri="{63B3BB69-23CF-44E3-9099-C40C66FF867C}">
                  <a14:compatExt spid="_x0000_s311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468</xdr:row>
          <xdr:rowOff>104775</xdr:rowOff>
        </xdr:from>
        <xdr:to>
          <xdr:col>57</xdr:col>
          <xdr:colOff>38100</xdr:colOff>
          <xdr:row>469</xdr:row>
          <xdr:rowOff>133350</xdr:rowOff>
        </xdr:to>
        <xdr:sp macro="" textlink="">
          <xdr:nvSpPr>
            <xdr:cNvPr id="3115" name="チェック J542" hidden="1">
              <a:extLst>
                <a:ext uri="{63B3BB69-23CF-44E3-9099-C40C66FF867C}">
                  <a14:compatExt spid="_x0000_s311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470</xdr:row>
          <xdr:rowOff>9525</xdr:rowOff>
        </xdr:from>
        <xdr:to>
          <xdr:col>57</xdr:col>
          <xdr:colOff>38100</xdr:colOff>
          <xdr:row>471</xdr:row>
          <xdr:rowOff>19050</xdr:rowOff>
        </xdr:to>
        <xdr:sp macro="" textlink="">
          <xdr:nvSpPr>
            <xdr:cNvPr id="3116" name="チェック J543" hidden="1">
              <a:extLst>
                <a:ext uri="{63B3BB69-23CF-44E3-9099-C40C66FF867C}">
                  <a14:compatExt spid="_x0000_s311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476</xdr:row>
          <xdr:rowOff>38100</xdr:rowOff>
        </xdr:from>
        <xdr:to>
          <xdr:col>57</xdr:col>
          <xdr:colOff>38100</xdr:colOff>
          <xdr:row>477</xdr:row>
          <xdr:rowOff>0</xdr:rowOff>
        </xdr:to>
        <xdr:sp macro="" textlink="">
          <xdr:nvSpPr>
            <xdr:cNvPr id="3117" name="チェック J641" hidden="1">
              <a:extLst>
                <a:ext uri="{63B3BB69-23CF-44E3-9099-C40C66FF867C}">
                  <a14:compatExt spid="_x0000_s311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477</xdr:row>
          <xdr:rowOff>104775</xdr:rowOff>
        </xdr:from>
        <xdr:to>
          <xdr:col>57</xdr:col>
          <xdr:colOff>38100</xdr:colOff>
          <xdr:row>478</xdr:row>
          <xdr:rowOff>133350</xdr:rowOff>
        </xdr:to>
        <xdr:sp macro="" textlink="">
          <xdr:nvSpPr>
            <xdr:cNvPr id="3118" name="チェック J642" hidden="1">
              <a:extLst>
                <a:ext uri="{63B3BB69-23CF-44E3-9099-C40C66FF867C}">
                  <a14:compatExt spid="_x0000_s311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479</xdr:row>
          <xdr:rowOff>9525</xdr:rowOff>
        </xdr:from>
        <xdr:to>
          <xdr:col>57</xdr:col>
          <xdr:colOff>38100</xdr:colOff>
          <xdr:row>480</xdr:row>
          <xdr:rowOff>19050</xdr:rowOff>
        </xdr:to>
        <xdr:sp macro="" textlink="">
          <xdr:nvSpPr>
            <xdr:cNvPr id="3119" name="チェック J643" hidden="1">
              <a:extLst>
                <a:ext uri="{63B3BB69-23CF-44E3-9099-C40C66FF867C}">
                  <a14:compatExt spid="_x0000_s311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485</xdr:row>
          <xdr:rowOff>38100</xdr:rowOff>
        </xdr:from>
        <xdr:to>
          <xdr:col>57</xdr:col>
          <xdr:colOff>38100</xdr:colOff>
          <xdr:row>486</xdr:row>
          <xdr:rowOff>0</xdr:rowOff>
        </xdr:to>
        <xdr:sp macro="" textlink="">
          <xdr:nvSpPr>
            <xdr:cNvPr id="3120" name="チェック J741" hidden="1">
              <a:extLst>
                <a:ext uri="{63B3BB69-23CF-44E3-9099-C40C66FF867C}">
                  <a14:compatExt spid="_x0000_s312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486</xdr:row>
          <xdr:rowOff>142875</xdr:rowOff>
        </xdr:from>
        <xdr:to>
          <xdr:col>57</xdr:col>
          <xdr:colOff>38100</xdr:colOff>
          <xdr:row>487</xdr:row>
          <xdr:rowOff>133350</xdr:rowOff>
        </xdr:to>
        <xdr:sp macro="" textlink="">
          <xdr:nvSpPr>
            <xdr:cNvPr id="3121" name="チェック J742" hidden="1">
              <a:extLst>
                <a:ext uri="{63B3BB69-23CF-44E3-9099-C40C66FF867C}">
                  <a14:compatExt spid="_x0000_s312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488</xdr:row>
          <xdr:rowOff>19050</xdr:rowOff>
        </xdr:from>
        <xdr:to>
          <xdr:col>57</xdr:col>
          <xdr:colOff>38100</xdr:colOff>
          <xdr:row>489</xdr:row>
          <xdr:rowOff>9525</xdr:rowOff>
        </xdr:to>
        <xdr:sp macro="" textlink="">
          <xdr:nvSpPr>
            <xdr:cNvPr id="3122" name="チェック J743" hidden="1">
              <a:extLst>
                <a:ext uri="{63B3BB69-23CF-44E3-9099-C40C66FF867C}">
                  <a14:compatExt spid="_x0000_s312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428</xdr:row>
          <xdr:rowOff>295275</xdr:rowOff>
        </xdr:from>
        <xdr:to>
          <xdr:col>16</xdr:col>
          <xdr:colOff>0</xdr:colOff>
          <xdr:row>430</xdr:row>
          <xdr:rowOff>0</xdr:rowOff>
        </xdr:to>
        <xdr:sp macro="" textlink="">
          <xdr:nvSpPr>
            <xdr:cNvPr id="3123" name="チェック J111" hidden="1">
              <a:extLst>
                <a:ext uri="{63B3BB69-23CF-44E3-9099-C40C66FF867C}">
                  <a14:compatExt spid="_x0000_s312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429</xdr:row>
          <xdr:rowOff>238125</xdr:rowOff>
        </xdr:from>
        <xdr:to>
          <xdr:col>15</xdr:col>
          <xdr:colOff>123825</xdr:colOff>
          <xdr:row>430</xdr:row>
          <xdr:rowOff>228600</xdr:rowOff>
        </xdr:to>
        <xdr:sp macro="" textlink="">
          <xdr:nvSpPr>
            <xdr:cNvPr id="3124" name="チェック J112" hidden="1">
              <a:extLst>
                <a:ext uri="{63B3BB69-23CF-44E3-9099-C40C66FF867C}">
                  <a14:compatExt spid="_x0000_s312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430</xdr:row>
          <xdr:rowOff>228600</xdr:rowOff>
        </xdr:from>
        <xdr:to>
          <xdr:col>16</xdr:col>
          <xdr:colOff>0</xdr:colOff>
          <xdr:row>431</xdr:row>
          <xdr:rowOff>209550</xdr:rowOff>
        </xdr:to>
        <xdr:sp macro="" textlink="">
          <xdr:nvSpPr>
            <xdr:cNvPr id="3125" name="チェック J113" hidden="1">
              <a:extLst>
                <a:ext uri="{63B3BB69-23CF-44E3-9099-C40C66FF867C}">
                  <a14:compatExt spid="_x0000_s312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429</xdr:row>
          <xdr:rowOff>0</xdr:rowOff>
        </xdr:from>
        <xdr:to>
          <xdr:col>27</xdr:col>
          <xdr:colOff>123825</xdr:colOff>
          <xdr:row>429</xdr:row>
          <xdr:rowOff>228600</xdr:rowOff>
        </xdr:to>
        <xdr:sp macro="" textlink="">
          <xdr:nvSpPr>
            <xdr:cNvPr id="3126" name="チェック J121" hidden="1">
              <a:extLst>
                <a:ext uri="{63B3BB69-23CF-44E3-9099-C40C66FF867C}">
                  <a14:compatExt spid="_x0000_s312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429</xdr:row>
          <xdr:rowOff>238125</xdr:rowOff>
        </xdr:from>
        <xdr:to>
          <xdr:col>27</xdr:col>
          <xdr:colOff>123825</xdr:colOff>
          <xdr:row>430</xdr:row>
          <xdr:rowOff>228600</xdr:rowOff>
        </xdr:to>
        <xdr:sp macro="" textlink="">
          <xdr:nvSpPr>
            <xdr:cNvPr id="3127" name="チェック J122" hidden="1">
              <a:extLst>
                <a:ext uri="{63B3BB69-23CF-44E3-9099-C40C66FF867C}">
                  <a14:compatExt spid="_x0000_s312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430</xdr:row>
          <xdr:rowOff>228600</xdr:rowOff>
        </xdr:from>
        <xdr:to>
          <xdr:col>28</xdr:col>
          <xdr:colOff>0</xdr:colOff>
          <xdr:row>431</xdr:row>
          <xdr:rowOff>209550</xdr:rowOff>
        </xdr:to>
        <xdr:sp macro="" textlink="">
          <xdr:nvSpPr>
            <xdr:cNvPr id="3128" name="チェック J123" hidden="1">
              <a:extLst>
                <a:ext uri="{63B3BB69-23CF-44E3-9099-C40C66FF867C}">
                  <a14:compatExt spid="_x0000_s312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429</xdr:row>
          <xdr:rowOff>0</xdr:rowOff>
        </xdr:from>
        <xdr:to>
          <xdr:col>40</xdr:col>
          <xdr:colOff>123825</xdr:colOff>
          <xdr:row>429</xdr:row>
          <xdr:rowOff>228600</xdr:rowOff>
        </xdr:to>
        <xdr:sp macro="" textlink="">
          <xdr:nvSpPr>
            <xdr:cNvPr id="3129" name="チェック J131" hidden="1">
              <a:extLst>
                <a:ext uri="{63B3BB69-23CF-44E3-9099-C40C66FF867C}">
                  <a14:compatExt spid="_x0000_s312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429</xdr:row>
          <xdr:rowOff>238125</xdr:rowOff>
        </xdr:from>
        <xdr:to>
          <xdr:col>40</xdr:col>
          <xdr:colOff>123825</xdr:colOff>
          <xdr:row>430</xdr:row>
          <xdr:rowOff>228600</xdr:rowOff>
        </xdr:to>
        <xdr:sp macro="" textlink="">
          <xdr:nvSpPr>
            <xdr:cNvPr id="3130" name="チェック J132" hidden="1">
              <a:extLst>
                <a:ext uri="{63B3BB69-23CF-44E3-9099-C40C66FF867C}">
                  <a14:compatExt spid="_x0000_s313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430</xdr:row>
          <xdr:rowOff>228600</xdr:rowOff>
        </xdr:from>
        <xdr:to>
          <xdr:col>41</xdr:col>
          <xdr:colOff>0</xdr:colOff>
          <xdr:row>431</xdr:row>
          <xdr:rowOff>209550</xdr:rowOff>
        </xdr:to>
        <xdr:sp macro="" textlink="">
          <xdr:nvSpPr>
            <xdr:cNvPr id="3131" name="チェック J133" hidden="1">
              <a:extLst>
                <a:ext uri="{63B3BB69-23CF-44E3-9099-C40C66FF867C}">
                  <a14:compatExt spid="_x0000_s313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433</xdr:row>
          <xdr:rowOff>0</xdr:rowOff>
        </xdr:from>
        <xdr:to>
          <xdr:col>16</xdr:col>
          <xdr:colOff>19050</xdr:colOff>
          <xdr:row>433</xdr:row>
          <xdr:rowOff>228600</xdr:rowOff>
        </xdr:to>
        <xdr:sp macro="" textlink="">
          <xdr:nvSpPr>
            <xdr:cNvPr id="3132" name="チェック J1111" hidden="1">
              <a:extLst>
                <a:ext uri="{63B3BB69-23CF-44E3-9099-C40C66FF867C}">
                  <a14:compatExt spid="_x0000_s313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433</xdr:row>
          <xdr:rowOff>238125</xdr:rowOff>
        </xdr:from>
        <xdr:to>
          <xdr:col>17</xdr:col>
          <xdr:colOff>0</xdr:colOff>
          <xdr:row>434</xdr:row>
          <xdr:rowOff>228600</xdr:rowOff>
        </xdr:to>
        <xdr:sp macro="" textlink="">
          <xdr:nvSpPr>
            <xdr:cNvPr id="3133" name="チェック J1112" hidden="1">
              <a:extLst>
                <a:ext uri="{63B3BB69-23CF-44E3-9099-C40C66FF867C}">
                  <a14:compatExt spid="_x0000_s313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434</xdr:row>
          <xdr:rowOff>238125</xdr:rowOff>
        </xdr:from>
        <xdr:to>
          <xdr:col>17</xdr:col>
          <xdr:colOff>0</xdr:colOff>
          <xdr:row>435</xdr:row>
          <xdr:rowOff>228600</xdr:rowOff>
        </xdr:to>
        <xdr:sp macro="" textlink="">
          <xdr:nvSpPr>
            <xdr:cNvPr id="3134" name="チェック J1113" hidden="1">
              <a:extLst>
                <a:ext uri="{63B3BB69-23CF-44E3-9099-C40C66FF867C}">
                  <a14:compatExt spid="_x0000_s313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433</xdr:row>
          <xdr:rowOff>0</xdr:rowOff>
        </xdr:from>
        <xdr:to>
          <xdr:col>28</xdr:col>
          <xdr:colOff>0</xdr:colOff>
          <xdr:row>433</xdr:row>
          <xdr:rowOff>228600</xdr:rowOff>
        </xdr:to>
        <xdr:sp macro="" textlink="">
          <xdr:nvSpPr>
            <xdr:cNvPr id="3135" name="チェック J1121" hidden="1">
              <a:extLst>
                <a:ext uri="{63B3BB69-23CF-44E3-9099-C40C66FF867C}">
                  <a14:compatExt spid="_x0000_s313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433</xdr:row>
          <xdr:rowOff>238125</xdr:rowOff>
        </xdr:from>
        <xdr:to>
          <xdr:col>29</xdr:col>
          <xdr:colOff>0</xdr:colOff>
          <xdr:row>434</xdr:row>
          <xdr:rowOff>228600</xdr:rowOff>
        </xdr:to>
        <xdr:sp macro="" textlink="">
          <xdr:nvSpPr>
            <xdr:cNvPr id="3136" name="チェック J1122" hidden="1">
              <a:extLst>
                <a:ext uri="{63B3BB69-23CF-44E3-9099-C40C66FF867C}">
                  <a14:compatExt spid="_x0000_s313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434</xdr:row>
          <xdr:rowOff>238125</xdr:rowOff>
        </xdr:from>
        <xdr:to>
          <xdr:col>29</xdr:col>
          <xdr:colOff>0</xdr:colOff>
          <xdr:row>435</xdr:row>
          <xdr:rowOff>228600</xdr:rowOff>
        </xdr:to>
        <xdr:sp macro="" textlink="">
          <xdr:nvSpPr>
            <xdr:cNvPr id="3137" name="チェック J1123" hidden="1">
              <a:extLst>
                <a:ext uri="{63B3BB69-23CF-44E3-9099-C40C66FF867C}">
                  <a14:compatExt spid="_x0000_s313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433</xdr:row>
          <xdr:rowOff>0</xdr:rowOff>
        </xdr:from>
        <xdr:to>
          <xdr:col>41</xdr:col>
          <xdr:colOff>0</xdr:colOff>
          <xdr:row>433</xdr:row>
          <xdr:rowOff>228600</xdr:rowOff>
        </xdr:to>
        <xdr:sp macro="" textlink="">
          <xdr:nvSpPr>
            <xdr:cNvPr id="3138" name="チェック J1131" hidden="1">
              <a:extLst>
                <a:ext uri="{63B3BB69-23CF-44E3-9099-C40C66FF867C}">
                  <a14:compatExt spid="_x0000_s313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433</xdr:row>
          <xdr:rowOff>238125</xdr:rowOff>
        </xdr:from>
        <xdr:to>
          <xdr:col>42</xdr:col>
          <xdr:colOff>0</xdr:colOff>
          <xdr:row>434</xdr:row>
          <xdr:rowOff>228600</xdr:rowOff>
        </xdr:to>
        <xdr:sp macro="" textlink="">
          <xdr:nvSpPr>
            <xdr:cNvPr id="3139" name="チェック J1132" hidden="1">
              <a:extLst>
                <a:ext uri="{63B3BB69-23CF-44E3-9099-C40C66FF867C}">
                  <a14:compatExt spid="_x0000_s313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434</xdr:row>
          <xdr:rowOff>238125</xdr:rowOff>
        </xdr:from>
        <xdr:to>
          <xdr:col>42</xdr:col>
          <xdr:colOff>0</xdr:colOff>
          <xdr:row>435</xdr:row>
          <xdr:rowOff>228600</xdr:rowOff>
        </xdr:to>
        <xdr:sp macro="" textlink="">
          <xdr:nvSpPr>
            <xdr:cNvPr id="3140" name="チェック J1133" hidden="1">
              <a:extLst>
                <a:ext uri="{63B3BB69-23CF-44E3-9099-C40C66FF867C}">
                  <a14:compatExt spid="_x0000_s314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431</xdr:row>
          <xdr:rowOff>9525</xdr:rowOff>
        </xdr:from>
        <xdr:to>
          <xdr:col>57</xdr:col>
          <xdr:colOff>38100</xdr:colOff>
          <xdr:row>432</xdr:row>
          <xdr:rowOff>0</xdr:rowOff>
        </xdr:to>
        <xdr:sp macro="" textlink="">
          <xdr:nvSpPr>
            <xdr:cNvPr id="3141" name="チェック J143" hidden="1">
              <a:extLst>
                <a:ext uri="{63B3BB69-23CF-44E3-9099-C40C66FF867C}">
                  <a14:compatExt spid="_x0000_s314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429</xdr:row>
          <xdr:rowOff>123825</xdr:rowOff>
        </xdr:from>
        <xdr:to>
          <xdr:col>57</xdr:col>
          <xdr:colOff>47625</xdr:colOff>
          <xdr:row>430</xdr:row>
          <xdr:rowOff>152400</xdr:rowOff>
        </xdr:to>
        <xdr:sp macro="" textlink="">
          <xdr:nvSpPr>
            <xdr:cNvPr id="3142" name="チェック J142" hidden="1">
              <a:extLst>
                <a:ext uri="{63B3BB69-23CF-44E3-9099-C40C66FF867C}">
                  <a14:compatExt spid="_x0000_s314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428</xdr:row>
          <xdr:rowOff>38100</xdr:rowOff>
        </xdr:from>
        <xdr:to>
          <xdr:col>57</xdr:col>
          <xdr:colOff>38100</xdr:colOff>
          <xdr:row>429</xdr:row>
          <xdr:rowOff>0</xdr:rowOff>
        </xdr:to>
        <xdr:sp macro="" textlink="">
          <xdr:nvSpPr>
            <xdr:cNvPr id="3143" name="チェック J141" hidden="1">
              <a:extLst>
                <a:ext uri="{63B3BB69-23CF-44E3-9099-C40C66FF867C}">
                  <a14:compatExt spid="_x0000_s314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437</xdr:row>
          <xdr:rowOff>295275</xdr:rowOff>
        </xdr:from>
        <xdr:to>
          <xdr:col>16</xdr:col>
          <xdr:colOff>0</xdr:colOff>
          <xdr:row>438</xdr:row>
          <xdr:rowOff>228600</xdr:rowOff>
        </xdr:to>
        <xdr:sp macro="" textlink="">
          <xdr:nvSpPr>
            <xdr:cNvPr id="3144" name="チェック J211" hidden="1">
              <a:extLst>
                <a:ext uri="{63B3BB69-23CF-44E3-9099-C40C66FF867C}">
                  <a14:compatExt spid="_x0000_s314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438</xdr:row>
          <xdr:rowOff>238125</xdr:rowOff>
        </xdr:from>
        <xdr:to>
          <xdr:col>15</xdr:col>
          <xdr:colOff>123825</xdr:colOff>
          <xdr:row>439</xdr:row>
          <xdr:rowOff>228600</xdr:rowOff>
        </xdr:to>
        <xdr:sp macro="" textlink="">
          <xdr:nvSpPr>
            <xdr:cNvPr id="3145" name="チェック J212" hidden="1">
              <a:extLst>
                <a:ext uri="{63B3BB69-23CF-44E3-9099-C40C66FF867C}">
                  <a14:compatExt spid="_x0000_s314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439</xdr:row>
          <xdr:rowOff>238125</xdr:rowOff>
        </xdr:from>
        <xdr:to>
          <xdr:col>16</xdr:col>
          <xdr:colOff>0</xdr:colOff>
          <xdr:row>440</xdr:row>
          <xdr:rowOff>228600</xdr:rowOff>
        </xdr:to>
        <xdr:sp macro="" textlink="">
          <xdr:nvSpPr>
            <xdr:cNvPr id="3146" name="チェック J213" hidden="1">
              <a:extLst>
                <a:ext uri="{63B3BB69-23CF-44E3-9099-C40C66FF867C}">
                  <a14:compatExt spid="_x0000_s314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442</xdr:row>
          <xdr:rowOff>238125</xdr:rowOff>
        </xdr:from>
        <xdr:to>
          <xdr:col>17</xdr:col>
          <xdr:colOff>0</xdr:colOff>
          <xdr:row>443</xdr:row>
          <xdr:rowOff>228600</xdr:rowOff>
        </xdr:to>
        <xdr:sp macro="" textlink="">
          <xdr:nvSpPr>
            <xdr:cNvPr id="3147" name="チェック J1212" hidden="1">
              <a:extLst>
                <a:ext uri="{63B3BB69-23CF-44E3-9099-C40C66FF867C}">
                  <a14:compatExt spid="_x0000_s314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443</xdr:row>
          <xdr:rowOff>238125</xdr:rowOff>
        </xdr:from>
        <xdr:to>
          <xdr:col>17</xdr:col>
          <xdr:colOff>0</xdr:colOff>
          <xdr:row>444</xdr:row>
          <xdr:rowOff>228600</xdr:rowOff>
        </xdr:to>
        <xdr:sp macro="" textlink="">
          <xdr:nvSpPr>
            <xdr:cNvPr id="3148" name="チェック J1213" hidden="1">
              <a:extLst>
                <a:ext uri="{63B3BB69-23CF-44E3-9099-C40C66FF867C}">
                  <a14:compatExt spid="_x0000_s314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437</xdr:row>
          <xdr:rowOff>295275</xdr:rowOff>
        </xdr:from>
        <xdr:to>
          <xdr:col>28</xdr:col>
          <xdr:colOff>0</xdr:colOff>
          <xdr:row>438</xdr:row>
          <xdr:rowOff>228600</xdr:rowOff>
        </xdr:to>
        <xdr:sp macro="" textlink="">
          <xdr:nvSpPr>
            <xdr:cNvPr id="3149" name="チェック J221" hidden="1">
              <a:extLst>
                <a:ext uri="{63B3BB69-23CF-44E3-9099-C40C66FF867C}">
                  <a14:compatExt spid="_x0000_s314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438</xdr:row>
          <xdr:rowOff>238125</xdr:rowOff>
        </xdr:from>
        <xdr:to>
          <xdr:col>27</xdr:col>
          <xdr:colOff>123825</xdr:colOff>
          <xdr:row>439</xdr:row>
          <xdr:rowOff>228600</xdr:rowOff>
        </xdr:to>
        <xdr:sp macro="" textlink="">
          <xdr:nvSpPr>
            <xdr:cNvPr id="3150" name="チェック J222" hidden="1">
              <a:extLst>
                <a:ext uri="{63B3BB69-23CF-44E3-9099-C40C66FF867C}">
                  <a14:compatExt spid="_x0000_s315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439</xdr:row>
          <xdr:rowOff>238125</xdr:rowOff>
        </xdr:from>
        <xdr:to>
          <xdr:col>28</xdr:col>
          <xdr:colOff>0</xdr:colOff>
          <xdr:row>440</xdr:row>
          <xdr:rowOff>228600</xdr:rowOff>
        </xdr:to>
        <xdr:sp macro="" textlink="">
          <xdr:nvSpPr>
            <xdr:cNvPr id="3151" name="チェック J223" hidden="1">
              <a:extLst>
                <a:ext uri="{63B3BB69-23CF-44E3-9099-C40C66FF867C}">
                  <a14:compatExt spid="_x0000_s315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437</xdr:row>
          <xdr:rowOff>295275</xdr:rowOff>
        </xdr:from>
        <xdr:to>
          <xdr:col>41</xdr:col>
          <xdr:colOff>0</xdr:colOff>
          <xdr:row>438</xdr:row>
          <xdr:rowOff>228600</xdr:rowOff>
        </xdr:to>
        <xdr:sp macro="" textlink="">
          <xdr:nvSpPr>
            <xdr:cNvPr id="3152" name="チェック J231" hidden="1">
              <a:extLst>
                <a:ext uri="{63B3BB69-23CF-44E3-9099-C40C66FF867C}">
                  <a14:compatExt spid="_x0000_s315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438</xdr:row>
          <xdr:rowOff>238125</xdr:rowOff>
        </xdr:from>
        <xdr:to>
          <xdr:col>40</xdr:col>
          <xdr:colOff>123825</xdr:colOff>
          <xdr:row>439</xdr:row>
          <xdr:rowOff>228600</xdr:rowOff>
        </xdr:to>
        <xdr:sp macro="" textlink="">
          <xdr:nvSpPr>
            <xdr:cNvPr id="3153" name="チェック J232" hidden="1">
              <a:extLst>
                <a:ext uri="{63B3BB69-23CF-44E3-9099-C40C66FF867C}">
                  <a14:compatExt spid="_x0000_s315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439</xdr:row>
          <xdr:rowOff>238125</xdr:rowOff>
        </xdr:from>
        <xdr:to>
          <xdr:col>41</xdr:col>
          <xdr:colOff>0</xdr:colOff>
          <xdr:row>440</xdr:row>
          <xdr:rowOff>228600</xdr:rowOff>
        </xdr:to>
        <xdr:sp macro="" textlink="">
          <xdr:nvSpPr>
            <xdr:cNvPr id="3154" name="チェック J233" hidden="1">
              <a:extLst>
                <a:ext uri="{63B3BB69-23CF-44E3-9099-C40C66FF867C}">
                  <a14:compatExt spid="_x0000_s315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442</xdr:row>
          <xdr:rowOff>238125</xdr:rowOff>
        </xdr:from>
        <xdr:to>
          <xdr:col>42</xdr:col>
          <xdr:colOff>0</xdr:colOff>
          <xdr:row>443</xdr:row>
          <xdr:rowOff>228600</xdr:rowOff>
        </xdr:to>
        <xdr:sp macro="" textlink="">
          <xdr:nvSpPr>
            <xdr:cNvPr id="3155" name="チェック J1232" hidden="1">
              <a:extLst>
                <a:ext uri="{63B3BB69-23CF-44E3-9099-C40C66FF867C}">
                  <a14:compatExt spid="_x0000_s315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443</xdr:row>
          <xdr:rowOff>238125</xdr:rowOff>
        </xdr:from>
        <xdr:to>
          <xdr:col>42</xdr:col>
          <xdr:colOff>0</xdr:colOff>
          <xdr:row>444</xdr:row>
          <xdr:rowOff>228600</xdr:rowOff>
        </xdr:to>
        <xdr:sp macro="" textlink="">
          <xdr:nvSpPr>
            <xdr:cNvPr id="3156" name="チェック J1233" hidden="1">
              <a:extLst>
                <a:ext uri="{63B3BB69-23CF-44E3-9099-C40C66FF867C}">
                  <a14:compatExt spid="_x0000_s315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443</xdr:row>
          <xdr:rowOff>238125</xdr:rowOff>
        </xdr:from>
        <xdr:to>
          <xdr:col>29</xdr:col>
          <xdr:colOff>0</xdr:colOff>
          <xdr:row>444</xdr:row>
          <xdr:rowOff>228600</xdr:rowOff>
        </xdr:to>
        <xdr:sp macro="" textlink="">
          <xdr:nvSpPr>
            <xdr:cNvPr id="3157" name="チェック J1223" hidden="1">
              <a:extLst>
                <a:ext uri="{63B3BB69-23CF-44E3-9099-C40C66FF867C}">
                  <a14:compatExt spid="_x0000_s315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442</xdr:row>
          <xdr:rowOff>238125</xdr:rowOff>
        </xdr:from>
        <xdr:to>
          <xdr:col>29</xdr:col>
          <xdr:colOff>0</xdr:colOff>
          <xdr:row>443</xdr:row>
          <xdr:rowOff>228600</xdr:rowOff>
        </xdr:to>
        <xdr:sp macro="" textlink="">
          <xdr:nvSpPr>
            <xdr:cNvPr id="3158" name="チェック J1222" hidden="1">
              <a:extLst>
                <a:ext uri="{63B3BB69-23CF-44E3-9099-C40C66FF867C}">
                  <a14:compatExt spid="_x0000_s315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442</xdr:row>
          <xdr:rowOff>0</xdr:rowOff>
        </xdr:from>
        <xdr:to>
          <xdr:col>28</xdr:col>
          <xdr:colOff>0</xdr:colOff>
          <xdr:row>442</xdr:row>
          <xdr:rowOff>228600</xdr:rowOff>
        </xdr:to>
        <xdr:sp macro="" textlink="">
          <xdr:nvSpPr>
            <xdr:cNvPr id="3159" name="チェック J1221" hidden="1">
              <a:extLst>
                <a:ext uri="{63B3BB69-23CF-44E3-9099-C40C66FF867C}">
                  <a14:compatExt spid="_x0000_s315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446</xdr:row>
          <xdr:rowOff>295275</xdr:rowOff>
        </xdr:from>
        <xdr:to>
          <xdr:col>16</xdr:col>
          <xdr:colOff>0</xdr:colOff>
          <xdr:row>447</xdr:row>
          <xdr:rowOff>228600</xdr:rowOff>
        </xdr:to>
        <xdr:sp macro="" textlink="">
          <xdr:nvSpPr>
            <xdr:cNvPr id="3160" name="チェック J311" hidden="1">
              <a:extLst>
                <a:ext uri="{63B3BB69-23CF-44E3-9099-C40C66FF867C}">
                  <a14:compatExt spid="_x0000_s316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447</xdr:row>
          <xdr:rowOff>238125</xdr:rowOff>
        </xdr:from>
        <xdr:to>
          <xdr:col>15</xdr:col>
          <xdr:colOff>123825</xdr:colOff>
          <xdr:row>448</xdr:row>
          <xdr:rowOff>228600</xdr:rowOff>
        </xdr:to>
        <xdr:sp macro="" textlink="">
          <xdr:nvSpPr>
            <xdr:cNvPr id="3161" name="チェック J312" hidden="1">
              <a:extLst>
                <a:ext uri="{63B3BB69-23CF-44E3-9099-C40C66FF867C}">
                  <a14:compatExt spid="_x0000_s316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448</xdr:row>
          <xdr:rowOff>238125</xdr:rowOff>
        </xdr:from>
        <xdr:to>
          <xdr:col>16</xdr:col>
          <xdr:colOff>0</xdr:colOff>
          <xdr:row>449</xdr:row>
          <xdr:rowOff>228600</xdr:rowOff>
        </xdr:to>
        <xdr:sp macro="" textlink="">
          <xdr:nvSpPr>
            <xdr:cNvPr id="3162" name="チェック J313" hidden="1">
              <a:extLst>
                <a:ext uri="{63B3BB69-23CF-44E3-9099-C40C66FF867C}">
                  <a14:compatExt spid="_x0000_s316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451</xdr:row>
          <xdr:rowOff>9525</xdr:rowOff>
        </xdr:from>
        <xdr:to>
          <xdr:col>16</xdr:col>
          <xdr:colOff>0</xdr:colOff>
          <xdr:row>451</xdr:row>
          <xdr:rowOff>228600</xdr:rowOff>
        </xdr:to>
        <xdr:sp macro="" textlink="">
          <xdr:nvSpPr>
            <xdr:cNvPr id="3163" name="チェック J1311" hidden="1">
              <a:extLst>
                <a:ext uri="{63B3BB69-23CF-44E3-9099-C40C66FF867C}">
                  <a14:compatExt spid="_x0000_s316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451</xdr:row>
          <xdr:rowOff>238125</xdr:rowOff>
        </xdr:from>
        <xdr:to>
          <xdr:col>17</xdr:col>
          <xdr:colOff>0</xdr:colOff>
          <xdr:row>452</xdr:row>
          <xdr:rowOff>228600</xdr:rowOff>
        </xdr:to>
        <xdr:sp macro="" textlink="">
          <xdr:nvSpPr>
            <xdr:cNvPr id="3164" name="チェック J1312" hidden="1">
              <a:extLst>
                <a:ext uri="{63B3BB69-23CF-44E3-9099-C40C66FF867C}">
                  <a14:compatExt spid="_x0000_s316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452</xdr:row>
          <xdr:rowOff>238125</xdr:rowOff>
        </xdr:from>
        <xdr:to>
          <xdr:col>17</xdr:col>
          <xdr:colOff>0</xdr:colOff>
          <xdr:row>453</xdr:row>
          <xdr:rowOff>228600</xdr:rowOff>
        </xdr:to>
        <xdr:sp macro="" textlink="">
          <xdr:nvSpPr>
            <xdr:cNvPr id="3165" name="チェック J1313" hidden="1">
              <a:extLst>
                <a:ext uri="{63B3BB69-23CF-44E3-9099-C40C66FF867C}">
                  <a14:compatExt spid="_x0000_s316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452</xdr:row>
          <xdr:rowOff>238125</xdr:rowOff>
        </xdr:from>
        <xdr:to>
          <xdr:col>29</xdr:col>
          <xdr:colOff>0</xdr:colOff>
          <xdr:row>453</xdr:row>
          <xdr:rowOff>228600</xdr:rowOff>
        </xdr:to>
        <xdr:sp macro="" textlink="">
          <xdr:nvSpPr>
            <xdr:cNvPr id="3166" name="チェック J1323" hidden="1">
              <a:extLst>
                <a:ext uri="{63B3BB69-23CF-44E3-9099-C40C66FF867C}">
                  <a14:compatExt spid="_x0000_s316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451</xdr:row>
          <xdr:rowOff>238125</xdr:rowOff>
        </xdr:from>
        <xdr:to>
          <xdr:col>29</xdr:col>
          <xdr:colOff>0</xdr:colOff>
          <xdr:row>452</xdr:row>
          <xdr:rowOff>228600</xdr:rowOff>
        </xdr:to>
        <xdr:sp macro="" textlink="">
          <xdr:nvSpPr>
            <xdr:cNvPr id="3167" name="チェック J1322" hidden="1">
              <a:extLst>
                <a:ext uri="{63B3BB69-23CF-44E3-9099-C40C66FF867C}">
                  <a14:compatExt spid="_x0000_s316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451</xdr:row>
          <xdr:rowOff>9525</xdr:rowOff>
        </xdr:from>
        <xdr:to>
          <xdr:col>28</xdr:col>
          <xdr:colOff>0</xdr:colOff>
          <xdr:row>451</xdr:row>
          <xdr:rowOff>228600</xdr:rowOff>
        </xdr:to>
        <xdr:sp macro="" textlink="">
          <xdr:nvSpPr>
            <xdr:cNvPr id="3168" name="チェック J1321" hidden="1">
              <a:extLst>
                <a:ext uri="{63B3BB69-23CF-44E3-9099-C40C66FF867C}">
                  <a14:compatExt spid="_x0000_s316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448</xdr:row>
          <xdr:rowOff>238125</xdr:rowOff>
        </xdr:from>
        <xdr:to>
          <xdr:col>28</xdr:col>
          <xdr:colOff>0</xdr:colOff>
          <xdr:row>449</xdr:row>
          <xdr:rowOff>228600</xdr:rowOff>
        </xdr:to>
        <xdr:sp macro="" textlink="">
          <xdr:nvSpPr>
            <xdr:cNvPr id="3169" name="チェック J323" hidden="1">
              <a:extLst>
                <a:ext uri="{63B3BB69-23CF-44E3-9099-C40C66FF867C}">
                  <a14:compatExt spid="_x0000_s316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447</xdr:row>
          <xdr:rowOff>238125</xdr:rowOff>
        </xdr:from>
        <xdr:to>
          <xdr:col>27</xdr:col>
          <xdr:colOff>123825</xdr:colOff>
          <xdr:row>448</xdr:row>
          <xdr:rowOff>228600</xdr:rowOff>
        </xdr:to>
        <xdr:sp macro="" textlink="">
          <xdr:nvSpPr>
            <xdr:cNvPr id="3170" name="チェック J322" hidden="1">
              <a:extLst>
                <a:ext uri="{63B3BB69-23CF-44E3-9099-C40C66FF867C}">
                  <a14:compatExt spid="_x0000_s317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446</xdr:row>
          <xdr:rowOff>295275</xdr:rowOff>
        </xdr:from>
        <xdr:to>
          <xdr:col>28</xdr:col>
          <xdr:colOff>0</xdr:colOff>
          <xdr:row>447</xdr:row>
          <xdr:rowOff>228600</xdr:rowOff>
        </xdr:to>
        <xdr:sp macro="" textlink="">
          <xdr:nvSpPr>
            <xdr:cNvPr id="3171" name="チェック J321" hidden="1">
              <a:extLst>
                <a:ext uri="{63B3BB69-23CF-44E3-9099-C40C66FF867C}">
                  <a14:compatExt spid="_x0000_s317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446</xdr:row>
          <xdr:rowOff>295275</xdr:rowOff>
        </xdr:from>
        <xdr:to>
          <xdr:col>41</xdr:col>
          <xdr:colOff>0</xdr:colOff>
          <xdr:row>447</xdr:row>
          <xdr:rowOff>228600</xdr:rowOff>
        </xdr:to>
        <xdr:sp macro="" textlink="">
          <xdr:nvSpPr>
            <xdr:cNvPr id="3172" name="チェック J331" hidden="1">
              <a:extLst>
                <a:ext uri="{63B3BB69-23CF-44E3-9099-C40C66FF867C}">
                  <a14:compatExt spid="_x0000_s317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447</xdr:row>
          <xdr:rowOff>238125</xdr:rowOff>
        </xdr:from>
        <xdr:to>
          <xdr:col>40</xdr:col>
          <xdr:colOff>123825</xdr:colOff>
          <xdr:row>448</xdr:row>
          <xdr:rowOff>228600</xdr:rowOff>
        </xdr:to>
        <xdr:sp macro="" textlink="">
          <xdr:nvSpPr>
            <xdr:cNvPr id="3173" name="チェック J332" hidden="1">
              <a:extLst>
                <a:ext uri="{63B3BB69-23CF-44E3-9099-C40C66FF867C}">
                  <a14:compatExt spid="_x0000_s317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448</xdr:row>
          <xdr:rowOff>238125</xdr:rowOff>
        </xdr:from>
        <xdr:to>
          <xdr:col>41</xdr:col>
          <xdr:colOff>0</xdr:colOff>
          <xdr:row>449</xdr:row>
          <xdr:rowOff>228600</xdr:rowOff>
        </xdr:to>
        <xdr:sp macro="" textlink="">
          <xdr:nvSpPr>
            <xdr:cNvPr id="3174" name="チェック J333" hidden="1">
              <a:extLst>
                <a:ext uri="{63B3BB69-23CF-44E3-9099-C40C66FF867C}">
                  <a14:compatExt spid="_x0000_s317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451</xdr:row>
          <xdr:rowOff>9525</xdr:rowOff>
        </xdr:from>
        <xdr:to>
          <xdr:col>41</xdr:col>
          <xdr:colOff>0</xdr:colOff>
          <xdr:row>451</xdr:row>
          <xdr:rowOff>228600</xdr:rowOff>
        </xdr:to>
        <xdr:sp macro="" textlink="">
          <xdr:nvSpPr>
            <xdr:cNvPr id="3175" name="チェック J1331" hidden="1">
              <a:extLst>
                <a:ext uri="{63B3BB69-23CF-44E3-9099-C40C66FF867C}">
                  <a14:compatExt spid="_x0000_s317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451</xdr:row>
          <xdr:rowOff>238125</xdr:rowOff>
        </xdr:from>
        <xdr:to>
          <xdr:col>42</xdr:col>
          <xdr:colOff>0</xdr:colOff>
          <xdr:row>452</xdr:row>
          <xdr:rowOff>228600</xdr:rowOff>
        </xdr:to>
        <xdr:sp macro="" textlink="">
          <xdr:nvSpPr>
            <xdr:cNvPr id="3176" name="チェック J1332" hidden="1">
              <a:extLst>
                <a:ext uri="{63B3BB69-23CF-44E3-9099-C40C66FF867C}">
                  <a14:compatExt spid="_x0000_s317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452</xdr:row>
          <xdr:rowOff>238125</xdr:rowOff>
        </xdr:from>
        <xdr:to>
          <xdr:col>42</xdr:col>
          <xdr:colOff>0</xdr:colOff>
          <xdr:row>453</xdr:row>
          <xdr:rowOff>228600</xdr:rowOff>
        </xdr:to>
        <xdr:sp macro="" textlink="">
          <xdr:nvSpPr>
            <xdr:cNvPr id="3177" name="チェック J1333" hidden="1">
              <a:extLst>
                <a:ext uri="{63B3BB69-23CF-44E3-9099-C40C66FF867C}">
                  <a14:compatExt spid="_x0000_s317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442</xdr:row>
          <xdr:rowOff>0</xdr:rowOff>
        </xdr:from>
        <xdr:to>
          <xdr:col>41</xdr:col>
          <xdr:colOff>0</xdr:colOff>
          <xdr:row>442</xdr:row>
          <xdr:rowOff>228600</xdr:rowOff>
        </xdr:to>
        <xdr:sp macro="" textlink="">
          <xdr:nvSpPr>
            <xdr:cNvPr id="3178" name="チェック J1231" hidden="1">
              <a:extLst>
                <a:ext uri="{63B3BB69-23CF-44E3-9099-C40C66FF867C}">
                  <a14:compatExt spid="_x0000_s317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442</xdr:row>
          <xdr:rowOff>0</xdr:rowOff>
        </xdr:from>
        <xdr:to>
          <xdr:col>16</xdr:col>
          <xdr:colOff>0</xdr:colOff>
          <xdr:row>442</xdr:row>
          <xdr:rowOff>228600</xdr:rowOff>
        </xdr:to>
        <xdr:sp macro="" textlink="">
          <xdr:nvSpPr>
            <xdr:cNvPr id="3179" name="チェック J1211" hidden="1">
              <a:extLst>
                <a:ext uri="{63B3BB69-23CF-44E3-9099-C40C66FF867C}">
                  <a14:compatExt spid="_x0000_s317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455</xdr:row>
          <xdr:rowOff>295275</xdr:rowOff>
        </xdr:from>
        <xdr:to>
          <xdr:col>16</xdr:col>
          <xdr:colOff>0</xdr:colOff>
          <xdr:row>456</xdr:row>
          <xdr:rowOff>228600</xdr:rowOff>
        </xdr:to>
        <xdr:sp macro="" textlink="">
          <xdr:nvSpPr>
            <xdr:cNvPr id="3180" name="チェック J411" hidden="1">
              <a:extLst>
                <a:ext uri="{63B3BB69-23CF-44E3-9099-C40C66FF867C}">
                  <a14:compatExt spid="_x0000_s318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457</xdr:row>
          <xdr:rowOff>0</xdr:rowOff>
        </xdr:from>
        <xdr:to>
          <xdr:col>15</xdr:col>
          <xdr:colOff>123825</xdr:colOff>
          <xdr:row>457</xdr:row>
          <xdr:rowOff>228600</xdr:rowOff>
        </xdr:to>
        <xdr:sp macro="" textlink="">
          <xdr:nvSpPr>
            <xdr:cNvPr id="3181" name="チェック J412" hidden="1">
              <a:extLst>
                <a:ext uri="{63B3BB69-23CF-44E3-9099-C40C66FF867C}">
                  <a14:compatExt spid="_x0000_s318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457</xdr:row>
          <xdr:rowOff>238125</xdr:rowOff>
        </xdr:from>
        <xdr:to>
          <xdr:col>16</xdr:col>
          <xdr:colOff>0</xdr:colOff>
          <xdr:row>458</xdr:row>
          <xdr:rowOff>228600</xdr:rowOff>
        </xdr:to>
        <xdr:sp macro="" textlink="">
          <xdr:nvSpPr>
            <xdr:cNvPr id="3182" name="チェック J413" hidden="1">
              <a:extLst>
                <a:ext uri="{63B3BB69-23CF-44E3-9099-C40C66FF867C}">
                  <a14:compatExt spid="_x0000_s318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460</xdr:row>
          <xdr:rowOff>9525</xdr:rowOff>
        </xdr:from>
        <xdr:to>
          <xdr:col>16</xdr:col>
          <xdr:colOff>0</xdr:colOff>
          <xdr:row>460</xdr:row>
          <xdr:rowOff>228600</xdr:rowOff>
        </xdr:to>
        <xdr:sp macro="" textlink="">
          <xdr:nvSpPr>
            <xdr:cNvPr id="3183" name="チェック J1411" hidden="1">
              <a:extLst>
                <a:ext uri="{63B3BB69-23CF-44E3-9099-C40C66FF867C}">
                  <a14:compatExt spid="_x0000_s318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460</xdr:row>
          <xdr:rowOff>238125</xdr:rowOff>
        </xdr:from>
        <xdr:to>
          <xdr:col>17</xdr:col>
          <xdr:colOff>0</xdr:colOff>
          <xdr:row>461</xdr:row>
          <xdr:rowOff>228600</xdr:rowOff>
        </xdr:to>
        <xdr:sp macro="" textlink="">
          <xdr:nvSpPr>
            <xdr:cNvPr id="3184" name="チェック J1412" hidden="1">
              <a:extLst>
                <a:ext uri="{63B3BB69-23CF-44E3-9099-C40C66FF867C}">
                  <a14:compatExt spid="_x0000_s318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461</xdr:row>
          <xdr:rowOff>238125</xdr:rowOff>
        </xdr:from>
        <xdr:to>
          <xdr:col>17</xdr:col>
          <xdr:colOff>0</xdr:colOff>
          <xdr:row>462</xdr:row>
          <xdr:rowOff>228600</xdr:rowOff>
        </xdr:to>
        <xdr:sp macro="" textlink="">
          <xdr:nvSpPr>
            <xdr:cNvPr id="3185" name="チェック J1413" hidden="1">
              <a:extLst>
                <a:ext uri="{63B3BB69-23CF-44E3-9099-C40C66FF867C}">
                  <a14:compatExt spid="_x0000_s318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455</xdr:row>
          <xdr:rowOff>295275</xdr:rowOff>
        </xdr:from>
        <xdr:to>
          <xdr:col>28</xdr:col>
          <xdr:colOff>0</xdr:colOff>
          <xdr:row>456</xdr:row>
          <xdr:rowOff>228600</xdr:rowOff>
        </xdr:to>
        <xdr:sp macro="" textlink="">
          <xdr:nvSpPr>
            <xdr:cNvPr id="3186" name="チェック J421" hidden="1">
              <a:extLst>
                <a:ext uri="{63B3BB69-23CF-44E3-9099-C40C66FF867C}">
                  <a14:compatExt spid="_x0000_s318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457</xdr:row>
          <xdr:rowOff>0</xdr:rowOff>
        </xdr:from>
        <xdr:to>
          <xdr:col>27</xdr:col>
          <xdr:colOff>123825</xdr:colOff>
          <xdr:row>457</xdr:row>
          <xdr:rowOff>228600</xdr:rowOff>
        </xdr:to>
        <xdr:sp macro="" textlink="">
          <xdr:nvSpPr>
            <xdr:cNvPr id="3187" name="チェック J422" hidden="1">
              <a:extLst>
                <a:ext uri="{63B3BB69-23CF-44E3-9099-C40C66FF867C}">
                  <a14:compatExt spid="_x0000_s318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457</xdr:row>
          <xdr:rowOff>238125</xdr:rowOff>
        </xdr:from>
        <xdr:to>
          <xdr:col>28</xdr:col>
          <xdr:colOff>0</xdr:colOff>
          <xdr:row>458</xdr:row>
          <xdr:rowOff>228600</xdr:rowOff>
        </xdr:to>
        <xdr:sp macro="" textlink="">
          <xdr:nvSpPr>
            <xdr:cNvPr id="3188" name="チェック J423" hidden="1">
              <a:extLst>
                <a:ext uri="{63B3BB69-23CF-44E3-9099-C40C66FF867C}">
                  <a14:compatExt spid="_x0000_s318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460</xdr:row>
          <xdr:rowOff>9525</xdr:rowOff>
        </xdr:from>
        <xdr:to>
          <xdr:col>28</xdr:col>
          <xdr:colOff>0</xdr:colOff>
          <xdr:row>460</xdr:row>
          <xdr:rowOff>228600</xdr:rowOff>
        </xdr:to>
        <xdr:sp macro="" textlink="">
          <xdr:nvSpPr>
            <xdr:cNvPr id="3189" name="チェック J1421" hidden="1">
              <a:extLst>
                <a:ext uri="{63B3BB69-23CF-44E3-9099-C40C66FF867C}">
                  <a14:compatExt spid="_x0000_s318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460</xdr:row>
          <xdr:rowOff>238125</xdr:rowOff>
        </xdr:from>
        <xdr:to>
          <xdr:col>29</xdr:col>
          <xdr:colOff>0</xdr:colOff>
          <xdr:row>461</xdr:row>
          <xdr:rowOff>228600</xdr:rowOff>
        </xdr:to>
        <xdr:sp macro="" textlink="">
          <xdr:nvSpPr>
            <xdr:cNvPr id="3190" name="チェック J1422" hidden="1">
              <a:extLst>
                <a:ext uri="{63B3BB69-23CF-44E3-9099-C40C66FF867C}">
                  <a14:compatExt spid="_x0000_s319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461</xdr:row>
          <xdr:rowOff>238125</xdr:rowOff>
        </xdr:from>
        <xdr:to>
          <xdr:col>29</xdr:col>
          <xdr:colOff>0</xdr:colOff>
          <xdr:row>462</xdr:row>
          <xdr:rowOff>228600</xdr:rowOff>
        </xdr:to>
        <xdr:sp macro="" textlink="">
          <xdr:nvSpPr>
            <xdr:cNvPr id="3191" name="チェック J1423" hidden="1">
              <a:extLst>
                <a:ext uri="{63B3BB69-23CF-44E3-9099-C40C66FF867C}">
                  <a14:compatExt spid="_x0000_s319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455</xdr:row>
          <xdr:rowOff>295275</xdr:rowOff>
        </xdr:from>
        <xdr:to>
          <xdr:col>41</xdr:col>
          <xdr:colOff>0</xdr:colOff>
          <xdr:row>456</xdr:row>
          <xdr:rowOff>228600</xdr:rowOff>
        </xdr:to>
        <xdr:sp macro="" textlink="">
          <xdr:nvSpPr>
            <xdr:cNvPr id="3192" name="チェック J431" hidden="1">
              <a:extLst>
                <a:ext uri="{63B3BB69-23CF-44E3-9099-C40C66FF867C}">
                  <a14:compatExt spid="_x0000_s319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457</xdr:row>
          <xdr:rowOff>238125</xdr:rowOff>
        </xdr:from>
        <xdr:to>
          <xdr:col>41</xdr:col>
          <xdr:colOff>0</xdr:colOff>
          <xdr:row>458</xdr:row>
          <xdr:rowOff>228600</xdr:rowOff>
        </xdr:to>
        <xdr:sp macro="" textlink="">
          <xdr:nvSpPr>
            <xdr:cNvPr id="3193" name="チェック J433" hidden="1">
              <a:extLst>
                <a:ext uri="{63B3BB69-23CF-44E3-9099-C40C66FF867C}">
                  <a14:compatExt spid="_x0000_s319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457</xdr:row>
          <xdr:rowOff>0</xdr:rowOff>
        </xdr:from>
        <xdr:to>
          <xdr:col>40</xdr:col>
          <xdr:colOff>123825</xdr:colOff>
          <xdr:row>457</xdr:row>
          <xdr:rowOff>228600</xdr:rowOff>
        </xdr:to>
        <xdr:sp macro="" textlink="">
          <xdr:nvSpPr>
            <xdr:cNvPr id="3194" name="チェック J432" hidden="1">
              <a:extLst>
                <a:ext uri="{63B3BB69-23CF-44E3-9099-C40C66FF867C}">
                  <a14:compatExt spid="_x0000_s319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460</xdr:row>
          <xdr:rowOff>9525</xdr:rowOff>
        </xdr:from>
        <xdr:to>
          <xdr:col>41</xdr:col>
          <xdr:colOff>0</xdr:colOff>
          <xdr:row>460</xdr:row>
          <xdr:rowOff>228600</xdr:rowOff>
        </xdr:to>
        <xdr:sp macro="" textlink="">
          <xdr:nvSpPr>
            <xdr:cNvPr id="3195" name="チェック J1431" hidden="1">
              <a:extLst>
                <a:ext uri="{63B3BB69-23CF-44E3-9099-C40C66FF867C}">
                  <a14:compatExt spid="_x0000_s319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460</xdr:row>
          <xdr:rowOff>238125</xdr:rowOff>
        </xdr:from>
        <xdr:to>
          <xdr:col>42</xdr:col>
          <xdr:colOff>0</xdr:colOff>
          <xdr:row>461</xdr:row>
          <xdr:rowOff>228600</xdr:rowOff>
        </xdr:to>
        <xdr:sp macro="" textlink="">
          <xdr:nvSpPr>
            <xdr:cNvPr id="3196" name="チェック J1432" hidden="1">
              <a:extLst>
                <a:ext uri="{63B3BB69-23CF-44E3-9099-C40C66FF867C}">
                  <a14:compatExt spid="_x0000_s319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461</xdr:row>
          <xdr:rowOff>238125</xdr:rowOff>
        </xdr:from>
        <xdr:to>
          <xdr:col>42</xdr:col>
          <xdr:colOff>0</xdr:colOff>
          <xdr:row>462</xdr:row>
          <xdr:rowOff>228600</xdr:rowOff>
        </xdr:to>
        <xdr:sp macro="" textlink="">
          <xdr:nvSpPr>
            <xdr:cNvPr id="3197" name="チェック J1433" hidden="1">
              <a:extLst>
                <a:ext uri="{63B3BB69-23CF-44E3-9099-C40C66FF867C}">
                  <a14:compatExt spid="_x0000_s319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467</xdr:row>
          <xdr:rowOff>295275</xdr:rowOff>
        </xdr:from>
        <xdr:to>
          <xdr:col>16</xdr:col>
          <xdr:colOff>0</xdr:colOff>
          <xdr:row>468</xdr:row>
          <xdr:rowOff>228600</xdr:rowOff>
        </xdr:to>
        <xdr:sp macro="" textlink="">
          <xdr:nvSpPr>
            <xdr:cNvPr id="3198" name="チェック J511" hidden="1">
              <a:extLst>
                <a:ext uri="{63B3BB69-23CF-44E3-9099-C40C66FF867C}">
                  <a14:compatExt spid="_x0000_s319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468</xdr:row>
          <xdr:rowOff>238125</xdr:rowOff>
        </xdr:from>
        <xdr:to>
          <xdr:col>15</xdr:col>
          <xdr:colOff>123825</xdr:colOff>
          <xdr:row>469</xdr:row>
          <xdr:rowOff>228600</xdr:rowOff>
        </xdr:to>
        <xdr:sp macro="" textlink="">
          <xdr:nvSpPr>
            <xdr:cNvPr id="3199" name="チェック J512" hidden="1">
              <a:extLst>
                <a:ext uri="{63B3BB69-23CF-44E3-9099-C40C66FF867C}">
                  <a14:compatExt spid="_x0000_s319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469</xdr:row>
          <xdr:rowOff>238125</xdr:rowOff>
        </xdr:from>
        <xdr:to>
          <xdr:col>16</xdr:col>
          <xdr:colOff>0</xdr:colOff>
          <xdr:row>470</xdr:row>
          <xdr:rowOff>228600</xdr:rowOff>
        </xdr:to>
        <xdr:sp macro="" textlink="">
          <xdr:nvSpPr>
            <xdr:cNvPr id="3200" name="チェック J513" hidden="1">
              <a:extLst>
                <a:ext uri="{63B3BB69-23CF-44E3-9099-C40C66FF867C}">
                  <a14:compatExt spid="_x0000_s320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472</xdr:row>
          <xdr:rowOff>9525</xdr:rowOff>
        </xdr:from>
        <xdr:to>
          <xdr:col>16</xdr:col>
          <xdr:colOff>0</xdr:colOff>
          <xdr:row>472</xdr:row>
          <xdr:rowOff>228600</xdr:rowOff>
        </xdr:to>
        <xdr:sp macro="" textlink="">
          <xdr:nvSpPr>
            <xdr:cNvPr id="3201" name="チェック J1511" hidden="1">
              <a:extLst>
                <a:ext uri="{63B3BB69-23CF-44E3-9099-C40C66FF867C}">
                  <a14:compatExt spid="_x0000_s320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472</xdr:row>
          <xdr:rowOff>238125</xdr:rowOff>
        </xdr:from>
        <xdr:to>
          <xdr:col>17</xdr:col>
          <xdr:colOff>0</xdr:colOff>
          <xdr:row>473</xdr:row>
          <xdr:rowOff>228600</xdr:rowOff>
        </xdr:to>
        <xdr:sp macro="" textlink="">
          <xdr:nvSpPr>
            <xdr:cNvPr id="3202" name="チェック J1512" hidden="1">
              <a:extLst>
                <a:ext uri="{63B3BB69-23CF-44E3-9099-C40C66FF867C}">
                  <a14:compatExt spid="_x0000_s320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473</xdr:row>
          <xdr:rowOff>238125</xdr:rowOff>
        </xdr:from>
        <xdr:to>
          <xdr:col>17</xdr:col>
          <xdr:colOff>0</xdr:colOff>
          <xdr:row>474</xdr:row>
          <xdr:rowOff>228600</xdr:rowOff>
        </xdr:to>
        <xdr:sp macro="" textlink="">
          <xdr:nvSpPr>
            <xdr:cNvPr id="3203" name="チェック J1513" hidden="1">
              <a:extLst>
                <a:ext uri="{63B3BB69-23CF-44E3-9099-C40C66FF867C}">
                  <a14:compatExt spid="_x0000_s320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467</xdr:row>
          <xdr:rowOff>295275</xdr:rowOff>
        </xdr:from>
        <xdr:to>
          <xdr:col>28</xdr:col>
          <xdr:colOff>0</xdr:colOff>
          <xdr:row>468</xdr:row>
          <xdr:rowOff>228600</xdr:rowOff>
        </xdr:to>
        <xdr:sp macro="" textlink="">
          <xdr:nvSpPr>
            <xdr:cNvPr id="3204" name="チェック J521" hidden="1">
              <a:extLst>
                <a:ext uri="{63B3BB69-23CF-44E3-9099-C40C66FF867C}">
                  <a14:compatExt spid="_x0000_s320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468</xdr:row>
          <xdr:rowOff>238125</xdr:rowOff>
        </xdr:from>
        <xdr:to>
          <xdr:col>27</xdr:col>
          <xdr:colOff>123825</xdr:colOff>
          <xdr:row>469</xdr:row>
          <xdr:rowOff>228600</xdr:rowOff>
        </xdr:to>
        <xdr:sp macro="" textlink="">
          <xdr:nvSpPr>
            <xdr:cNvPr id="3205" name="チェック J522" hidden="1">
              <a:extLst>
                <a:ext uri="{63B3BB69-23CF-44E3-9099-C40C66FF867C}">
                  <a14:compatExt spid="_x0000_s320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469</xdr:row>
          <xdr:rowOff>238125</xdr:rowOff>
        </xdr:from>
        <xdr:to>
          <xdr:col>28</xdr:col>
          <xdr:colOff>0</xdr:colOff>
          <xdr:row>470</xdr:row>
          <xdr:rowOff>228600</xdr:rowOff>
        </xdr:to>
        <xdr:sp macro="" textlink="">
          <xdr:nvSpPr>
            <xdr:cNvPr id="3206" name="チェック J523" hidden="1">
              <a:extLst>
                <a:ext uri="{63B3BB69-23CF-44E3-9099-C40C66FF867C}">
                  <a14:compatExt spid="_x0000_s320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472</xdr:row>
          <xdr:rowOff>9525</xdr:rowOff>
        </xdr:from>
        <xdr:to>
          <xdr:col>28</xdr:col>
          <xdr:colOff>0</xdr:colOff>
          <xdr:row>472</xdr:row>
          <xdr:rowOff>228600</xdr:rowOff>
        </xdr:to>
        <xdr:sp macro="" textlink="">
          <xdr:nvSpPr>
            <xdr:cNvPr id="3207" name="チェック J1521" hidden="1">
              <a:extLst>
                <a:ext uri="{63B3BB69-23CF-44E3-9099-C40C66FF867C}">
                  <a14:compatExt spid="_x0000_s320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472</xdr:row>
          <xdr:rowOff>238125</xdr:rowOff>
        </xdr:from>
        <xdr:to>
          <xdr:col>29</xdr:col>
          <xdr:colOff>0</xdr:colOff>
          <xdr:row>473</xdr:row>
          <xdr:rowOff>228600</xdr:rowOff>
        </xdr:to>
        <xdr:sp macro="" textlink="">
          <xdr:nvSpPr>
            <xdr:cNvPr id="3208" name="チェック J1522" hidden="1">
              <a:extLst>
                <a:ext uri="{63B3BB69-23CF-44E3-9099-C40C66FF867C}">
                  <a14:compatExt spid="_x0000_s320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473</xdr:row>
          <xdr:rowOff>238125</xdr:rowOff>
        </xdr:from>
        <xdr:to>
          <xdr:col>29</xdr:col>
          <xdr:colOff>0</xdr:colOff>
          <xdr:row>474</xdr:row>
          <xdr:rowOff>228600</xdr:rowOff>
        </xdr:to>
        <xdr:sp macro="" textlink="">
          <xdr:nvSpPr>
            <xdr:cNvPr id="3209" name="チェック J1523" hidden="1">
              <a:extLst>
                <a:ext uri="{63B3BB69-23CF-44E3-9099-C40C66FF867C}">
                  <a14:compatExt spid="_x0000_s320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473</xdr:row>
          <xdr:rowOff>238125</xdr:rowOff>
        </xdr:from>
        <xdr:to>
          <xdr:col>42</xdr:col>
          <xdr:colOff>0</xdr:colOff>
          <xdr:row>474</xdr:row>
          <xdr:rowOff>228600</xdr:rowOff>
        </xdr:to>
        <xdr:sp macro="" textlink="">
          <xdr:nvSpPr>
            <xdr:cNvPr id="3210" name="チェック J1533" hidden="1">
              <a:extLst>
                <a:ext uri="{63B3BB69-23CF-44E3-9099-C40C66FF867C}">
                  <a14:compatExt spid="_x0000_s321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472</xdr:row>
          <xdr:rowOff>238125</xdr:rowOff>
        </xdr:from>
        <xdr:to>
          <xdr:col>42</xdr:col>
          <xdr:colOff>0</xdr:colOff>
          <xdr:row>473</xdr:row>
          <xdr:rowOff>228600</xdr:rowOff>
        </xdr:to>
        <xdr:sp macro="" textlink="">
          <xdr:nvSpPr>
            <xdr:cNvPr id="3211" name="チェック J1532" hidden="1">
              <a:extLst>
                <a:ext uri="{63B3BB69-23CF-44E3-9099-C40C66FF867C}">
                  <a14:compatExt spid="_x0000_s321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472</xdr:row>
          <xdr:rowOff>9525</xdr:rowOff>
        </xdr:from>
        <xdr:to>
          <xdr:col>41</xdr:col>
          <xdr:colOff>0</xdr:colOff>
          <xdr:row>472</xdr:row>
          <xdr:rowOff>228600</xdr:rowOff>
        </xdr:to>
        <xdr:sp macro="" textlink="">
          <xdr:nvSpPr>
            <xdr:cNvPr id="3212" name="チェック J1531" hidden="1">
              <a:extLst>
                <a:ext uri="{63B3BB69-23CF-44E3-9099-C40C66FF867C}">
                  <a14:compatExt spid="_x0000_s321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469</xdr:row>
          <xdr:rowOff>238125</xdr:rowOff>
        </xdr:from>
        <xdr:to>
          <xdr:col>41</xdr:col>
          <xdr:colOff>0</xdr:colOff>
          <xdr:row>470</xdr:row>
          <xdr:rowOff>228600</xdr:rowOff>
        </xdr:to>
        <xdr:sp macro="" textlink="">
          <xdr:nvSpPr>
            <xdr:cNvPr id="3213" name="チェック J533" hidden="1">
              <a:extLst>
                <a:ext uri="{63B3BB69-23CF-44E3-9099-C40C66FF867C}">
                  <a14:compatExt spid="_x0000_s321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468</xdr:row>
          <xdr:rowOff>238125</xdr:rowOff>
        </xdr:from>
        <xdr:to>
          <xdr:col>40</xdr:col>
          <xdr:colOff>123825</xdr:colOff>
          <xdr:row>469</xdr:row>
          <xdr:rowOff>228600</xdr:rowOff>
        </xdr:to>
        <xdr:sp macro="" textlink="">
          <xdr:nvSpPr>
            <xdr:cNvPr id="3214" name="チェック J532" hidden="1">
              <a:extLst>
                <a:ext uri="{63B3BB69-23CF-44E3-9099-C40C66FF867C}">
                  <a14:compatExt spid="_x0000_s321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467</xdr:row>
          <xdr:rowOff>295275</xdr:rowOff>
        </xdr:from>
        <xdr:to>
          <xdr:col>41</xdr:col>
          <xdr:colOff>0</xdr:colOff>
          <xdr:row>468</xdr:row>
          <xdr:rowOff>228600</xdr:rowOff>
        </xdr:to>
        <xdr:sp macro="" textlink="">
          <xdr:nvSpPr>
            <xdr:cNvPr id="3215" name="チェック J531" hidden="1">
              <a:extLst>
                <a:ext uri="{63B3BB69-23CF-44E3-9099-C40C66FF867C}">
                  <a14:compatExt spid="_x0000_s321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476</xdr:row>
          <xdr:rowOff>295275</xdr:rowOff>
        </xdr:from>
        <xdr:to>
          <xdr:col>16</xdr:col>
          <xdr:colOff>0</xdr:colOff>
          <xdr:row>477</xdr:row>
          <xdr:rowOff>228600</xdr:rowOff>
        </xdr:to>
        <xdr:sp macro="" textlink="">
          <xdr:nvSpPr>
            <xdr:cNvPr id="3216" name="チェック J611" hidden="1">
              <a:extLst>
                <a:ext uri="{63B3BB69-23CF-44E3-9099-C40C66FF867C}">
                  <a14:compatExt spid="_x0000_s321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477</xdr:row>
          <xdr:rowOff>238125</xdr:rowOff>
        </xdr:from>
        <xdr:to>
          <xdr:col>15</xdr:col>
          <xdr:colOff>123825</xdr:colOff>
          <xdr:row>478</xdr:row>
          <xdr:rowOff>228600</xdr:rowOff>
        </xdr:to>
        <xdr:sp macro="" textlink="">
          <xdr:nvSpPr>
            <xdr:cNvPr id="3217" name="チェック J612" hidden="1">
              <a:extLst>
                <a:ext uri="{63B3BB69-23CF-44E3-9099-C40C66FF867C}">
                  <a14:compatExt spid="_x0000_s321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478</xdr:row>
          <xdr:rowOff>238125</xdr:rowOff>
        </xdr:from>
        <xdr:to>
          <xdr:col>16</xdr:col>
          <xdr:colOff>0</xdr:colOff>
          <xdr:row>479</xdr:row>
          <xdr:rowOff>228600</xdr:rowOff>
        </xdr:to>
        <xdr:sp macro="" textlink="">
          <xdr:nvSpPr>
            <xdr:cNvPr id="3218" name="チェック J613" hidden="1">
              <a:extLst>
                <a:ext uri="{63B3BB69-23CF-44E3-9099-C40C66FF867C}">
                  <a14:compatExt spid="_x0000_s321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481</xdr:row>
          <xdr:rowOff>0</xdr:rowOff>
        </xdr:from>
        <xdr:to>
          <xdr:col>16</xdr:col>
          <xdr:colOff>0</xdr:colOff>
          <xdr:row>481</xdr:row>
          <xdr:rowOff>228600</xdr:rowOff>
        </xdr:to>
        <xdr:sp macro="" textlink="">
          <xdr:nvSpPr>
            <xdr:cNvPr id="3219" name="チェック J1611" hidden="1">
              <a:extLst>
                <a:ext uri="{63B3BB69-23CF-44E3-9099-C40C66FF867C}">
                  <a14:compatExt spid="_x0000_s321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481</xdr:row>
          <xdr:rowOff>238125</xdr:rowOff>
        </xdr:from>
        <xdr:to>
          <xdr:col>17</xdr:col>
          <xdr:colOff>0</xdr:colOff>
          <xdr:row>482</xdr:row>
          <xdr:rowOff>228600</xdr:rowOff>
        </xdr:to>
        <xdr:sp macro="" textlink="">
          <xdr:nvSpPr>
            <xdr:cNvPr id="3220" name="チェック J1612" hidden="1">
              <a:extLst>
                <a:ext uri="{63B3BB69-23CF-44E3-9099-C40C66FF867C}">
                  <a14:compatExt spid="_x0000_s322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482</xdr:row>
          <xdr:rowOff>228600</xdr:rowOff>
        </xdr:from>
        <xdr:to>
          <xdr:col>17</xdr:col>
          <xdr:colOff>0</xdr:colOff>
          <xdr:row>483</xdr:row>
          <xdr:rowOff>228600</xdr:rowOff>
        </xdr:to>
        <xdr:sp macro="" textlink="">
          <xdr:nvSpPr>
            <xdr:cNvPr id="3221" name="チェック J1613" hidden="1">
              <a:extLst>
                <a:ext uri="{63B3BB69-23CF-44E3-9099-C40C66FF867C}">
                  <a14:compatExt spid="_x0000_s322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485</xdr:row>
          <xdr:rowOff>295275</xdr:rowOff>
        </xdr:from>
        <xdr:to>
          <xdr:col>16</xdr:col>
          <xdr:colOff>0</xdr:colOff>
          <xdr:row>486</xdr:row>
          <xdr:rowOff>228600</xdr:rowOff>
        </xdr:to>
        <xdr:sp macro="" textlink="">
          <xdr:nvSpPr>
            <xdr:cNvPr id="3222" name="チェック J711" hidden="1">
              <a:extLst>
                <a:ext uri="{63B3BB69-23CF-44E3-9099-C40C66FF867C}">
                  <a14:compatExt spid="_x0000_s322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486</xdr:row>
          <xdr:rowOff>238125</xdr:rowOff>
        </xdr:from>
        <xdr:to>
          <xdr:col>15</xdr:col>
          <xdr:colOff>123825</xdr:colOff>
          <xdr:row>487</xdr:row>
          <xdr:rowOff>228600</xdr:rowOff>
        </xdr:to>
        <xdr:sp macro="" textlink="">
          <xdr:nvSpPr>
            <xdr:cNvPr id="3223" name="チェック J712" hidden="1">
              <a:extLst>
                <a:ext uri="{63B3BB69-23CF-44E3-9099-C40C66FF867C}">
                  <a14:compatExt spid="_x0000_s322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487</xdr:row>
          <xdr:rowOff>238125</xdr:rowOff>
        </xdr:from>
        <xdr:to>
          <xdr:col>16</xdr:col>
          <xdr:colOff>0</xdr:colOff>
          <xdr:row>488</xdr:row>
          <xdr:rowOff>228600</xdr:rowOff>
        </xdr:to>
        <xdr:sp macro="" textlink="">
          <xdr:nvSpPr>
            <xdr:cNvPr id="3224" name="チェック J713" hidden="1">
              <a:extLst>
                <a:ext uri="{63B3BB69-23CF-44E3-9099-C40C66FF867C}">
                  <a14:compatExt spid="_x0000_s322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490</xdr:row>
          <xdr:rowOff>0</xdr:rowOff>
        </xdr:from>
        <xdr:to>
          <xdr:col>16</xdr:col>
          <xdr:colOff>0</xdr:colOff>
          <xdr:row>490</xdr:row>
          <xdr:rowOff>228600</xdr:rowOff>
        </xdr:to>
        <xdr:sp macro="" textlink="">
          <xdr:nvSpPr>
            <xdr:cNvPr id="3225" name="チェック J1711" hidden="1">
              <a:extLst>
                <a:ext uri="{63B3BB69-23CF-44E3-9099-C40C66FF867C}">
                  <a14:compatExt spid="_x0000_s322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490</xdr:row>
          <xdr:rowOff>238125</xdr:rowOff>
        </xdr:from>
        <xdr:to>
          <xdr:col>17</xdr:col>
          <xdr:colOff>0</xdr:colOff>
          <xdr:row>491</xdr:row>
          <xdr:rowOff>228600</xdr:rowOff>
        </xdr:to>
        <xdr:sp macro="" textlink="">
          <xdr:nvSpPr>
            <xdr:cNvPr id="3226" name="チェック J1712" hidden="1">
              <a:extLst>
                <a:ext uri="{63B3BB69-23CF-44E3-9099-C40C66FF867C}">
                  <a14:compatExt spid="_x0000_s322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491</xdr:row>
          <xdr:rowOff>228600</xdr:rowOff>
        </xdr:from>
        <xdr:to>
          <xdr:col>17</xdr:col>
          <xdr:colOff>0</xdr:colOff>
          <xdr:row>492</xdr:row>
          <xdr:rowOff>228600</xdr:rowOff>
        </xdr:to>
        <xdr:sp macro="" textlink="">
          <xdr:nvSpPr>
            <xdr:cNvPr id="3227" name="チェック J1713" hidden="1">
              <a:extLst>
                <a:ext uri="{63B3BB69-23CF-44E3-9099-C40C66FF867C}">
                  <a14:compatExt spid="_x0000_s322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485</xdr:row>
          <xdr:rowOff>295275</xdr:rowOff>
        </xdr:from>
        <xdr:to>
          <xdr:col>28</xdr:col>
          <xdr:colOff>0</xdr:colOff>
          <xdr:row>486</xdr:row>
          <xdr:rowOff>228600</xdr:rowOff>
        </xdr:to>
        <xdr:sp macro="" textlink="">
          <xdr:nvSpPr>
            <xdr:cNvPr id="3228" name="チェック J721" hidden="1">
              <a:extLst>
                <a:ext uri="{63B3BB69-23CF-44E3-9099-C40C66FF867C}">
                  <a14:compatExt spid="_x0000_s322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486</xdr:row>
          <xdr:rowOff>238125</xdr:rowOff>
        </xdr:from>
        <xdr:to>
          <xdr:col>27</xdr:col>
          <xdr:colOff>123825</xdr:colOff>
          <xdr:row>487</xdr:row>
          <xdr:rowOff>228600</xdr:rowOff>
        </xdr:to>
        <xdr:sp macro="" textlink="">
          <xdr:nvSpPr>
            <xdr:cNvPr id="3229" name="チェック J722" hidden="1">
              <a:extLst>
                <a:ext uri="{63B3BB69-23CF-44E3-9099-C40C66FF867C}">
                  <a14:compatExt spid="_x0000_s322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487</xdr:row>
          <xdr:rowOff>238125</xdr:rowOff>
        </xdr:from>
        <xdr:to>
          <xdr:col>28</xdr:col>
          <xdr:colOff>0</xdr:colOff>
          <xdr:row>488</xdr:row>
          <xdr:rowOff>228600</xdr:rowOff>
        </xdr:to>
        <xdr:sp macro="" textlink="">
          <xdr:nvSpPr>
            <xdr:cNvPr id="3230" name="チェック J723" hidden="1">
              <a:extLst>
                <a:ext uri="{63B3BB69-23CF-44E3-9099-C40C66FF867C}">
                  <a14:compatExt spid="_x0000_s323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490</xdr:row>
          <xdr:rowOff>0</xdr:rowOff>
        </xdr:from>
        <xdr:to>
          <xdr:col>28</xdr:col>
          <xdr:colOff>0</xdr:colOff>
          <xdr:row>490</xdr:row>
          <xdr:rowOff>228600</xdr:rowOff>
        </xdr:to>
        <xdr:sp macro="" textlink="">
          <xdr:nvSpPr>
            <xdr:cNvPr id="3231" name="チェック J1721" hidden="1">
              <a:extLst>
                <a:ext uri="{63B3BB69-23CF-44E3-9099-C40C66FF867C}">
                  <a14:compatExt spid="_x0000_s323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491</xdr:row>
          <xdr:rowOff>238125</xdr:rowOff>
        </xdr:from>
        <xdr:to>
          <xdr:col>29</xdr:col>
          <xdr:colOff>0</xdr:colOff>
          <xdr:row>492</xdr:row>
          <xdr:rowOff>228600</xdr:rowOff>
        </xdr:to>
        <xdr:sp macro="" textlink="">
          <xdr:nvSpPr>
            <xdr:cNvPr id="3232" name="チェック J1723" hidden="1">
              <a:extLst>
                <a:ext uri="{63B3BB69-23CF-44E3-9099-C40C66FF867C}">
                  <a14:compatExt spid="_x0000_s323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485</xdr:row>
          <xdr:rowOff>295275</xdr:rowOff>
        </xdr:from>
        <xdr:to>
          <xdr:col>41</xdr:col>
          <xdr:colOff>0</xdr:colOff>
          <xdr:row>486</xdr:row>
          <xdr:rowOff>228600</xdr:rowOff>
        </xdr:to>
        <xdr:sp macro="" textlink="">
          <xdr:nvSpPr>
            <xdr:cNvPr id="3233" name="チェック J731" hidden="1">
              <a:extLst>
                <a:ext uri="{63B3BB69-23CF-44E3-9099-C40C66FF867C}">
                  <a14:compatExt spid="_x0000_s323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486</xdr:row>
          <xdr:rowOff>238125</xdr:rowOff>
        </xdr:from>
        <xdr:to>
          <xdr:col>40</xdr:col>
          <xdr:colOff>123825</xdr:colOff>
          <xdr:row>487</xdr:row>
          <xdr:rowOff>228600</xdr:rowOff>
        </xdr:to>
        <xdr:sp macro="" textlink="">
          <xdr:nvSpPr>
            <xdr:cNvPr id="3234" name="チェック J732" hidden="1">
              <a:extLst>
                <a:ext uri="{63B3BB69-23CF-44E3-9099-C40C66FF867C}">
                  <a14:compatExt spid="_x0000_s323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487</xdr:row>
          <xdr:rowOff>238125</xdr:rowOff>
        </xdr:from>
        <xdr:to>
          <xdr:col>41</xdr:col>
          <xdr:colOff>0</xdr:colOff>
          <xdr:row>488</xdr:row>
          <xdr:rowOff>228600</xdr:rowOff>
        </xdr:to>
        <xdr:sp macro="" textlink="">
          <xdr:nvSpPr>
            <xdr:cNvPr id="3235" name="チェック J733" hidden="1">
              <a:extLst>
                <a:ext uri="{63B3BB69-23CF-44E3-9099-C40C66FF867C}">
                  <a14:compatExt spid="_x0000_s323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490</xdr:row>
          <xdr:rowOff>0</xdr:rowOff>
        </xdr:from>
        <xdr:to>
          <xdr:col>41</xdr:col>
          <xdr:colOff>0</xdr:colOff>
          <xdr:row>490</xdr:row>
          <xdr:rowOff>228600</xdr:rowOff>
        </xdr:to>
        <xdr:sp macro="" textlink="">
          <xdr:nvSpPr>
            <xdr:cNvPr id="3236" name="チェック J1731" hidden="1">
              <a:extLst>
                <a:ext uri="{63B3BB69-23CF-44E3-9099-C40C66FF867C}">
                  <a14:compatExt spid="_x0000_s323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490</xdr:row>
          <xdr:rowOff>238125</xdr:rowOff>
        </xdr:from>
        <xdr:to>
          <xdr:col>42</xdr:col>
          <xdr:colOff>0</xdr:colOff>
          <xdr:row>491</xdr:row>
          <xdr:rowOff>228600</xdr:rowOff>
        </xdr:to>
        <xdr:sp macro="" textlink="">
          <xdr:nvSpPr>
            <xdr:cNvPr id="3237" name="チェック J1732" hidden="1">
              <a:extLst>
                <a:ext uri="{63B3BB69-23CF-44E3-9099-C40C66FF867C}">
                  <a14:compatExt spid="_x0000_s323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491</xdr:row>
          <xdr:rowOff>238125</xdr:rowOff>
        </xdr:from>
        <xdr:to>
          <xdr:col>42</xdr:col>
          <xdr:colOff>0</xdr:colOff>
          <xdr:row>492</xdr:row>
          <xdr:rowOff>228600</xdr:rowOff>
        </xdr:to>
        <xdr:sp macro="" textlink="">
          <xdr:nvSpPr>
            <xdr:cNvPr id="3238" name="チェック J1733" hidden="1">
              <a:extLst>
                <a:ext uri="{63B3BB69-23CF-44E3-9099-C40C66FF867C}">
                  <a14:compatExt spid="_x0000_s323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490</xdr:row>
          <xdr:rowOff>238125</xdr:rowOff>
        </xdr:from>
        <xdr:to>
          <xdr:col>29</xdr:col>
          <xdr:colOff>0</xdr:colOff>
          <xdr:row>491</xdr:row>
          <xdr:rowOff>228600</xdr:rowOff>
        </xdr:to>
        <xdr:sp macro="" textlink="">
          <xdr:nvSpPr>
            <xdr:cNvPr id="3239" name="チェック J1722" hidden="1">
              <a:extLst>
                <a:ext uri="{63B3BB69-23CF-44E3-9099-C40C66FF867C}">
                  <a14:compatExt spid="_x0000_s323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502</xdr:row>
          <xdr:rowOff>304800</xdr:rowOff>
        </xdr:from>
        <xdr:to>
          <xdr:col>16</xdr:col>
          <xdr:colOff>0</xdr:colOff>
          <xdr:row>503</xdr:row>
          <xdr:rowOff>228600</xdr:rowOff>
        </xdr:to>
        <xdr:sp macro="" textlink="">
          <xdr:nvSpPr>
            <xdr:cNvPr id="3240" name="チェック K111" hidden="1">
              <a:extLst>
                <a:ext uri="{63B3BB69-23CF-44E3-9099-C40C66FF867C}">
                  <a14:compatExt spid="_x0000_s324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503</xdr:row>
          <xdr:rowOff>238125</xdr:rowOff>
        </xdr:from>
        <xdr:to>
          <xdr:col>15</xdr:col>
          <xdr:colOff>123825</xdr:colOff>
          <xdr:row>504</xdr:row>
          <xdr:rowOff>228600</xdr:rowOff>
        </xdr:to>
        <xdr:sp macro="" textlink="">
          <xdr:nvSpPr>
            <xdr:cNvPr id="3241" name="チェック K112" hidden="1">
              <a:extLst>
                <a:ext uri="{63B3BB69-23CF-44E3-9099-C40C66FF867C}">
                  <a14:compatExt spid="_x0000_s324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504</xdr:row>
          <xdr:rowOff>238125</xdr:rowOff>
        </xdr:from>
        <xdr:to>
          <xdr:col>16</xdr:col>
          <xdr:colOff>0</xdr:colOff>
          <xdr:row>505</xdr:row>
          <xdr:rowOff>228600</xdr:rowOff>
        </xdr:to>
        <xdr:sp macro="" textlink="">
          <xdr:nvSpPr>
            <xdr:cNvPr id="3242" name="チェック K113" hidden="1">
              <a:extLst>
                <a:ext uri="{63B3BB69-23CF-44E3-9099-C40C66FF867C}">
                  <a14:compatExt spid="_x0000_s324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507</xdr:row>
          <xdr:rowOff>0</xdr:rowOff>
        </xdr:from>
        <xdr:to>
          <xdr:col>16</xdr:col>
          <xdr:colOff>0</xdr:colOff>
          <xdr:row>507</xdr:row>
          <xdr:rowOff>228600</xdr:rowOff>
        </xdr:to>
        <xdr:sp macro="" textlink="">
          <xdr:nvSpPr>
            <xdr:cNvPr id="3243" name="チェック K1111" hidden="1">
              <a:extLst>
                <a:ext uri="{63B3BB69-23CF-44E3-9099-C40C66FF867C}">
                  <a14:compatExt spid="_x0000_s324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507</xdr:row>
          <xdr:rowOff>238125</xdr:rowOff>
        </xdr:from>
        <xdr:to>
          <xdr:col>17</xdr:col>
          <xdr:colOff>0</xdr:colOff>
          <xdr:row>508</xdr:row>
          <xdr:rowOff>228600</xdr:rowOff>
        </xdr:to>
        <xdr:sp macro="" textlink="">
          <xdr:nvSpPr>
            <xdr:cNvPr id="3244" name="チェック K1112" hidden="1">
              <a:extLst>
                <a:ext uri="{63B3BB69-23CF-44E3-9099-C40C66FF867C}">
                  <a14:compatExt spid="_x0000_s324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508</xdr:row>
          <xdr:rowOff>238125</xdr:rowOff>
        </xdr:from>
        <xdr:to>
          <xdr:col>17</xdr:col>
          <xdr:colOff>0</xdr:colOff>
          <xdr:row>509</xdr:row>
          <xdr:rowOff>228600</xdr:rowOff>
        </xdr:to>
        <xdr:sp macro="" textlink="">
          <xdr:nvSpPr>
            <xdr:cNvPr id="3245" name="チェック K1113" hidden="1">
              <a:extLst>
                <a:ext uri="{63B3BB69-23CF-44E3-9099-C40C66FF867C}">
                  <a14:compatExt spid="_x0000_s324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502</xdr:row>
          <xdr:rowOff>295275</xdr:rowOff>
        </xdr:from>
        <xdr:to>
          <xdr:col>28</xdr:col>
          <xdr:colOff>0</xdr:colOff>
          <xdr:row>503</xdr:row>
          <xdr:rowOff>228600</xdr:rowOff>
        </xdr:to>
        <xdr:sp macro="" textlink="">
          <xdr:nvSpPr>
            <xdr:cNvPr id="3246" name="チェック K121" hidden="1">
              <a:extLst>
                <a:ext uri="{63B3BB69-23CF-44E3-9099-C40C66FF867C}">
                  <a14:compatExt spid="_x0000_s324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503</xdr:row>
          <xdr:rowOff>238125</xdr:rowOff>
        </xdr:from>
        <xdr:to>
          <xdr:col>27</xdr:col>
          <xdr:colOff>123825</xdr:colOff>
          <xdr:row>504</xdr:row>
          <xdr:rowOff>228600</xdr:rowOff>
        </xdr:to>
        <xdr:sp macro="" textlink="">
          <xdr:nvSpPr>
            <xdr:cNvPr id="3247" name="チェック K122" hidden="1">
              <a:extLst>
                <a:ext uri="{63B3BB69-23CF-44E3-9099-C40C66FF867C}">
                  <a14:compatExt spid="_x0000_s324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504</xdr:row>
          <xdr:rowOff>238125</xdr:rowOff>
        </xdr:from>
        <xdr:to>
          <xdr:col>28</xdr:col>
          <xdr:colOff>0</xdr:colOff>
          <xdr:row>505</xdr:row>
          <xdr:rowOff>228600</xdr:rowOff>
        </xdr:to>
        <xdr:sp macro="" textlink="">
          <xdr:nvSpPr>
            <xdr:cNvPr id="3248" name="チェック K123" hidden="1">
              <a:extLst>
                <a:ext uri="{63B3BB69-23CF-44E3-9099-C40C66FF867C}">
                  <a14:compatExt spid="_x0000_s324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507</xdr:row>
          <xdr:rowOff>0</xdr:rowOff>
        </xdr:from>
        <xdr:to>
          <xdr:col>28</xdr:col>
          <xdr:colOff>0</xdr:colOff>
          <xdr:row>507</xdr:row>
          <xdr:rowOff>228600</xdr:rowOff>
        </xdr:to>
        <xdr:sp macro="" textlink="">
          <xdr:nvSpPr>
            <xdr:cNvPr id="3249" name="チェック K1121" hidden="1">
              <a:extLst>
                <a:ext uri="{63B3BB69-23CF-44E3-9099-C40C66FF867C}">
                  <a14:compatExt spid="_x0000_s324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507</xdr:row>
          <xdr:rowOff>238125</xdr:rowOff>
        </xdr:from>
        <xdr:to>
          <xdr:col>29</xdr:col>
          <xdr:colOff>0</xdr:colOff>
          <xdr:row>508</xdr:row>
          <xdr:rowOff>228600</xdr:rowOff>
        </xdr:to>
        <xdr:sp macro="" textlink="">
          <xdr:nvSpPr>
            <xdr:cNvPr id="3250" name="チェック K1122" hidden="1">
              <a:extLst>
                <a:ext uri="{63B3BB69-23CF-44E3-9099-C40C66FF867C}">
                  <a14:compatExt spid="_x0000_s325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508</xdr:row>
          <xdr:rowOff>238125</xdr:rowOff>
        </xdr:from>
        <xdr:to>
          <xdr:col>29</xdr:col>
          <xdr:colOff>0</xdr:colOff>
          <xdr:row>509</xdr:row>
          <xdr:rowOff>228600</xdr:rowOff>
        </xdr:to>
        <xdr:sp macro="" textlink="">
          <xdr:nvSpPr>
            <xdr:cNvPr id="3251" name="チェック K1123" hidden="1">
              <a:extLst>
                <a:ext uri="{63B3BB69-23CF-44E3-9099-C40C66FF867C}">
                  <a14:compatExt spid="_x0000_s325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502</xdr:row>
          <xdr:rowOff>304800</xdr:rowOff>
        </xdr:from>
        <xdr:to>
          <xdr:col>41</xdr:col>
          <xdr:colOff>0</xdr:colOff>
          <xdr:row>503</xdr:row>
          <xdr:rowOff>228600</xdr:rowOff>
        </xdr:to>
        <xdr:sp macro="" textlink="">
          <xdr:nvSpPr>
            <xdr:cNvPr id="3252" name="チェック K131" hidden="1">
              <a:extLst>
                <a:ext uri="{63B3BB69-23CF-44E3-9099-C40C66FF867C}">
                  <a14:compatExt spid="_x0000_s325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503</xdr:row>
          <xdr:rowOff>238125</xdr:rowOff>
        </xdr:from>
        <xdr:to>
          <xdr:col>40</xdr:col>
          <xdr:colOff>123825</xdr:colOff>
          <xdr:row>504</xdr:row>
          <xdr:rowOff>228600</xdr:rowOff>
        </xdr:to>
        <xdr:sp macro="" textlink="">
          <xdr:nvSpPr>
            <xdr:cNvPr id="3253" name="チェック K132" hidden="1">
              <a:extLst>
                <a:ext uri="{63B3BB69-23CF-44E3-9099-C40C66FF867C}">
                  <a14:compatExt spid="_x0000_s325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504</xdr:row>
          <xdr:rowOff>238125</xdr:rowOff>
        </xdr:from>
        <xdr:to>
          <xdr:col>41</xdr:col>
          <xdr:colOff>0</xdr:colOff>
          <xdr:row>505</xdr:row>
          <xdr:rowOff>228600</xdr:rowOff>
        </xdr:to>
        <xdr:sp macro="" textlink="">
          <xdr:nvSpPr>
            <xdr:cNvPr id="3254" name="チェック K133" hidden="1">
              <a:extLst>
                <a:ext uri="{63B3BB69-23CF-44E3-9099-C40C66FF867C}">
                  <a14:compatExt spid="_x0000_s325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507</xdr:row>
          <xdr:rowOff>0</xdr:rowOff>
        </xdr:from>
        <xdr:to>
          <xdr:col>41</xdr:col>
          <xdr:colOff>0</xdr:colOff>
          <xdr:row>507</xdr:row>
          <xdr:rowOff>228600</xdr:rowOff>
        </xdr:to>
        <xdr:sp macro="" textlink="">
          <xdr:nvSpPr>
            <xdr:cNvPr id="3255" name="チェック K1131" hidden="1">
              <a:extLst>
                <a:ext uri="{63B3BB69-23CF-44E3-9099-C40C66FF867C}">
                  <a14:compatExt spid="_x0000_s325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507</xdr:row>
          <xdr:rowOff>238125</xdr:rowOff>
        </xdr:from>
        <xdr:to>
          <xdr:col>42</xdr:col>
          <xdr:colOff>0</xdr:colOff>
          <xdr:row>508</xdr:row>
          <xdr:rowOff>228600</xdr:rowOff>
        </xdr:to>
        <xdr:sp macro="" textlink="">
          <xdr:nvSpPr>
            <xdr:cNvPr id="3256" name="チェック K1132" hidden="1">
              <a:extLst>
                <a:ext uri="{63B3BB69-23CF-44E3-9099-C40C66FF867C}">
                  <a14:compatExt spid="_x0000_s325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508</xdr:row>
          <xdr:rowOff>238125</xdr:rowOff>
        </xdr:from>
        <xdr:to>
          <xdr:col>42</xdr:col>
          <xdr:colOff>0</xdr:colOff>
          <xdr:row>509</xdr:row>
          <xdr:rowOff>228600</xdr:rowOff>
        </xdr:to>
        <xdr:sp macro="" textlink="">
          <xdr:nvSpPr>
            <xdr:cNvPr id="3257" name="チェック K1133" hidden="1">
              <a:extLst>
                <a:ext uri="{63B3BB69-23CF-44E3-9099-C40C66FF867C}">
                  <a14:compatExt spid="_x0000_s325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512</xdr:row>
          <xdr:rowOff>295275</xdr:rowOff>
        </xdr:from>
        <xdr:to>
          <xdr:col>16</xdr:col>
          <xdr:colOff>0</xdr:colOff>
          <xdr:row>513</xdr:row>
          <xdr:rowOff>228600</xdr:rowOff>
        </xdr:to>
        <xdr:sp macro="" textlink="">
          <xdr:nvSpPr>
            <xdr:cNvPr id="3258" name="チェック K2111" hidden="1">
              <a:extLst>
                <a:ext uri="{63B3BB69-23CF-44E3-9099-C40C66FF867C}">
                  <a14:compatExt spid="_x0000_s325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513</xdr:row>
          <xdr:rowOff>238125</xdr:rowOff>
        </xdr:from>
        <xdr:to>
          <xdr:col>15</xdr:col>
          <xdr:colOff>123825</xdr:colOff>
          <xdr:row>514</xdr:row>
          <xdr:rowOff>228600</xdr:rowOff>
        </xdr:to>
        <xdr:sp macro="" textlink="">
          <xdr:nvSpPr>
            <xdr:cNvPr id="3259" name="チェック K2112" hidden="1">
              <a:extLst>
                <a:ext uri="{63B3BB69-23CF-44E3-9099-C40C66FF867C}">
                  <a14:compatExt spid="_x0000_s325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514</xdr:row>
          <xdr:rowOff>238125</xdr:rowOff>
        </xdr:from>
        <xdr:to>
          <xdr:col>16</xdr:col>
          <xdr:colOff>0</xdr:colOff>
          <xdr:row>515</xdr:row>
          <xdr:rowOff>228600</xdr:rowOff>
        </xdr:to>
        <xdr:sp macro="" textlink="">
          <xdr:nvSpPr>
            <xdr:cNvPr id="3260" name="チェック K2113" hidden="1">
              <a:extLst>
                <a:ext uri="{63B3BB69-23CF-44E3-9099-C40C66FF867C}">
                  <a14:compatExt spid="_x0000_s326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517</xdr:row>
          <xdr:rowOff>0</xdr:rowOff>
        </xdr:from>
        <xdr:to>
          <xdr:col>16</xdr:col>
          <xdr:colOff>0</xdr:colOff>
          <xdr:row>517</xdr:row>
          <xdr:rowOff>228600</xdr:rowOff>
        </xdr:to>
        <xdr:sp macro="" textlink="">
          <xdr:nvSpPr>
            <xdr:cNvPr id="3261" name="チェック K12111" hidden="1">
              <a:extLst>
                <a:ext uri="{63B3BB69-23CF-44E3-9099-C40C66FF867C}">
                  <a14:compatExt spid="_x0000_s326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517</xdr:row>
          <xdr:rowOff>238125</xdr:rowOff>
        </xdr:from>
        <xdr:to>
          <xdr:col>17</xdr:col>
          <xdr:colOff>0</xdr:colOff>
          <xdr:row>518</xdr:row>
          <xdr:rowOff>228600</xdr:rowOff>
        </xdr:to>
        <xdr:sp macro="" textlink="">
          <xdr:nvSpPr>
            <xdr:cNvPr id="3262" name="チェック K12112" hidden="1">
              <a:extLst>
                <a:ext uri="{63B3BB69-23CF-44E3-9099-C40C66FF867C}">
                  <a14:compatExt spid="_x0000_s326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518</xdr:row>
          <xdr:rowOff>238125</xdr:rowOff>
        </xdr:from>
        <xdr:to>
          <xdr:col>17</xdr:col>
          <xdr:colOff>0</xdr:colOff>
          <xdr:row>519</xdr:row>
          <xdr:rowOff>228600</xdr:rowOff>
        </xdr:to>
        <xdr:sp macro="" textlink="">
          <xdr:nvSpPr>
            <xdr:cNvPr id="3263" name="チェック K12113" hidden="1">
              <a:extLst>
                <a:ext uri="{63B3BB69-23CF-44E3-9099-C40C66FF867C}">
                  <a14:compatExt spid="_x0000_s326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512</xdr:row>
          <xdr:rowOff>295275</xdr:rowOff>
        </xdr:from>
        <xdr:to>
          <xdr:col>28</xdr:col>
          <xdr:colOff>0</xdr:colOff>
          <xdr:row>513</xdr:row>
          <xdr:rowOff>228600</xdr:rowOff>
        </xdr:to>
        <xdr:sp macro="" textlink="">
          <xdr:nvSpPr>
            <xdr:cNvPr id="3264" name="チェック K2121" hidden="1">
              <a:extLst>
                <a:ext uri="{63B3BB69-23CF-44E3-9099-C40C66FF867C}">
                  <a14:compatExt spid="_x0000_s326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512</xdr:row>
          <xdr:rowOff>295275</xdr:rowOff>
        </xdr:from>
        <xdr:to>
          <xdr:col>41</xdr:col>
          <xdr:colOff>0</xdr:colOff>
          <xdr:row>513</xdr:row>
          <xdr:rowOff>228600</xdr:rowOff>
        </xdr:to>
        <xdr:sp macro="" textlink="">
          <xdr:nvSpPr>
            <xdr:cNvPr id="3265" name="チェック K2131" hidden="1">
              <a:extLst>
                <a:ext uri="{63B3BB69-23CF-44E3-9099-C40C66FF867C}">
                  <a14:compatExt spid="_x0000_s326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513</xdr:row>
          <xdr:rowOff>238125</xdr:rowOff>
        </xdr:from>
        <xdr:to>
          <xdr:col>40</xdr:col>
          <xdr:colOff>123825</xdr:colOff>
          <xdr:row>514</xdr:row>
          <xdr:rowOff>228600</xdr:rowOff>
        </xdr:to>
        <xdr:sp macro="" textlink="">
          <xdr:nvSpPr>
            <xdr:cNvPr id="3266" name="チェック K2132" hidden="1">
              <a:extLst>
                <a:ext uri="{63B3BB69-23CF-44E3-9099-C40C66FF867C}">
                  <a14:compatExt spid="_x0000_s326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513</xdr:row>
          <xdr:rowOff>238125</xdr:rowOff>
        </xdr:from>
        <xdr:to>
          <xdr:col>27</xdr:col>
          <xdr:colOff>123825</xdr:colOff>
          <xdr:row>514</xdr:row>
          <xdr:rowOff>228600</xdr:rowOff>
        </xdr:to>
        <xdr:sp macro="" textlink="">
          <xdr:nvSpPr>
            <xdr:cNvPr id="3267" name="チェック K2122" hidden="1">
              <a:extLst>
                <a:ext uri="{63B3BB69-23CF-44E3-9099-C40C66FF867C}">
                  <a14:compatExt spid="_x0000_s326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514</xdr:row>
          <xdr:rowOff>238125</xdr:rowOff>
        </xdr:from>
        <xdr:to>
          <xdr:col>28</xdr:col>
          <xdr:colOff>0</xdr:colOff>
          <xdr:row>515</xdr:row>
          <xdr:rowOff>228600</xdr:rowOff>
        </xdr:to>
        <xdr:sp macro="" textlink="">
          <xdr:nvSpPr>
            <xdr:cNvPr id="3268" name="チェック K2123" hidden="1">
              <a:extLst>
                <a:ext uri="{63B3BB69-23CF-44E3-9099-C40C66FF867C}">
                  <a14:compatExt spid="_x0000_s326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514</xdr:row>
          <xdr:rowOff>238125</xdr:rowOff>
        </xdr:from>
        <xdr:to>
          <xdr:col>41</xdr:col>
          <xdr:colOff>0</xdr:colOff>
          <xdr:row>515</xdr:row>
          <xdr:rowOff>228600</xdr:rowOff>
        </xdr:to>
        <xdr:sp macro="" textlink="">
          <xdr:nvSpPr>
            <xdr:cNvPr id="3269" name="チェック K2133" hidden="1">
              <a:extLst>
                <a:ext uri="{63B3BB69-23CF-44E3-9099-C40C66FF867C}">
                  <a14:compatExt spid="_x0000_s326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517</xdr:row>
          <xdr:rowOff>0</xdr:rowOff>
        </xdr:from>
        <xdr:to>
          <xdr:col>41</xdr:col>
          <xdr:colOff>0</xdr:colOff>
          <xdr:row>517</xdr:row>
          <xdr:rowOff>228600</xdr:rowOff>
        </xdr:to>
        <xdr:sp macro="" textlink="">
          <xdr:nvSpPr>
            <xdr:cNvPr id="3270" name="チェック K12131" hidden="1">
              <a:extLst>
                <a:ext uri="{63B3BB69-23CF-44E3-9099-C40C66FF867C}">
                  <a14:compatExt spid="_x0000_s327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517</xdr:row>
          <xdr:rowOff>238125</xdr:rowOff>
        </xdr:from>
        <xdr:to>
          <xdr:col>42</xdr:col>
          <xdr:colOff>0</xdr:colOff>
          <xdr:row>518</xdr:row>
          <xdr:rowOff>228600</xdr:rowOff>
        </xdr:to>
        <xdr:sp macro="" textlink="">
          <xdr:nvSpPr>
            <xdr:cNvPr id="3271" name="チェック K12132" hidden="1">
              <a:extLst>
                <a:ext uri="{63B3BB69-23CF-44E3-9099-C40C66FF867C}">
                  <a14:compatExt spid="_x0000_s327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518</xdr:row>
          <xdr:rowOff>238125</xdr:rowOff>
        </xdr:from>
        <xdr:to>
          <xdr:col>42</xdr:col>
          <xdr:colOff>0</xdr:colOff>
          <xdr:row>519</xdr:row>
          <xdr:rowOff>228600</xdr:rowOff>
        </xdr:to>
        <xdr:sp macro="" textlink="">
          <xdr:nvSpPr>
            <xdr:cNvPr id="3272" name="チェック K12133" hidden="1">
              <a:extLst>
                <a:ext uri="{63B3BB69-23CF-44E3-9099-C40C66FF867C}">
                  <a14:compatExt spid="_x0000_s327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517</xdr:row>
          <xdr:rowOff>0</xdr:rowOff>
        </xdr:from>
        <xdr:to>
          <xdr:col>28</xdr:col>
          <xdr:colOff>0</xdr:colOff>
          <xdr:row>517</xdr:row>
          <xdr:rowOff>228600</xdr:rowOff>
        </xdr:to>
        <xdr:sp macro="" textlink="">
          <xdr:nvSpPr>
            <xdr:cNvPr id="3273" name="チェック K12121" hidden="1">
              <a:extLst>
                <a:ext uri="{63B3BB69-23CF-44E3-9099-C40C66FF867C}">
                  <a14:compatExt spid="_x0000_s327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517</xdr:row>
          <xdr:rowOff>238125</xdr:rowOff>
        </xdr:from>
        <xdr:to>
          <xdr:col>29</xdr:col>
          <xdr:colOff>0</xdr:colOff>
          <xdr:row>518</xdr:row>
          <xdr:rowOff>228600</xdr:rowOff>
        </xdr:to>
        <xdr:sp macro="" textlink="">
          <xdr:nvSpPr>
            <xdr:cNvPr id="3274" name="チェック K12122" hidden="1">
              <a:extLst>
                <a:ext uri="{63B3BB69-23CF-44E3-9099-C40C66FF867C}">
                  <a14:compatExt spid="_x0000_s327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518</xdr:row>
          <xdr:rowOff>238125</xdr:rowOff>
        </xdr:from>
        <xdr:to>
          <xdr:col>29</xdr:col>
          <xdr:colOff>0</xdr:colOff>
          <xdr:row>519</xdr:row>
          <xdr:rowOff>228600</xdr:rowOff>
        </xdr:to>
        <xdr:sp macro="" textlink="">
          <xdr:nvSpPr>
            <xdr:cNvPr id="3275" name="チェック K12123" hidden="1">
              <a:extLst>
                <a:ext uri="{63B3BB69-23CF-44E3-9099-C40C66FF867C}">
                  <a14:compatExt spid="_x0000_s327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521</xdr:row>
          <xdr:rowOff>295275</xdr:rowOff>
        </xdr:from>
        <xdr:to>
          <xdr:col>16</xdr:col>
          <xdr:colOff>0</xdr:colOff>
          <xdr:row>522</xdr:row>
          <xdr:rowOff>228600</xdr:rowOff>
        </xdr:to>
        <xdr:sp macro="" textlink="">
          <xdr:nvSpPr>
            <xdr:cNvPr id="3276" name="チェック K2211" hidden="1">
              <a:extLst>
                <a:ext uri="{63B3BB69-23CF-44E3-9099-C40C66FF867C}">
                  <a14:compatExt spid="_x0000_s327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522</xdr:row>
          <xdr:rowOff>238125</xdr:rowOff>
        </xdr:from>
        <xdr:to>
          <xdr:col>15</xdr:col>
          <xdr:colOff>123825</xdr:colOff>
          <xdr:row>523</xdr:row>
          <xdr:rowOff>228600</xdr:rowOff>
        </xdr:to>
        <xdr:sp macro="" textlink="">
          <xdr:nvSpPr>
            <xdr:cNvPr id="3277" name="チェック K2212" hidden="1">
              <a:extLst>
                <a:ext uri="{63B3BB69-23CF-44E3-9099-C40C66FF867C}">
                  <a14:compatExt spid="_x0000_s327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523</xdr:row>
          <xdr:rowOff>238125</xdr:rowOff>
        </xdr:from>
        <xdr:to>
          <xdr:col>16</xdr:col>
          <xdr:colOff>0</xdr:colOff>
          <xdr:row>524</xdr:row>
          <xdr:rowOff>228600</xdr:rowOff>
        </xdr:to>
        <xdr:sp macro="" textlink="">
          <xdr:nvSpPr>
            <xdr:cNvPr id="3278" name="チェック K2213" hidden="1">
              <a:extLst>
                <a:ext uri="{63B3BB69-23CF-44E3-9099-C40C66FF867C}">
                  <a14:compatExt spid="_x0000_s327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530</xdr:row>
          <xdr:rowOff>295275</xdr:rowOff>
        </xdr:from>
        <xdr:to>
          <xdr:col>16</xdr:col>
          <xdr:colOff>0</xdr:colOff>
          <xdr:row>531</xdr:row>
          <xdr:rowOff>228600</xdr:rowOff>
        </xdr:to>
        <xdr:sp macro="" textlink="">
          <xdr:nvSpPr>
            <xdr:cNvPr id="3279" name="チェック K311" hidden="1">
              <a:extLst>
                <a:ext uri="{63B3BB69-23CF-44E3-9099-C40C66FF867C}">
                  <a14:compatExt spid="_x0000_s327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531</xdr:row>
          <xdr:rowOff>238125</xdr:rowOff>
        </xdr:from>
        <xdr:to>
          <xdr:col>15</xdr:col>
          <xdr:colOff>123825</xdr:colOff>
          <xdr:row>532</xdr:row>
          <xdr:rowOff>228600</xdr:rowOff>
        </xdr:to>
        <xdr:sp macro="" textlink="">
          <xdr:nvSpPr>
            <xdr:cNvPr id="3280" name="チェック K312" hidden="1">
              <a:extLst>
                <a:ext uri="{63B3BB69-23CF-44E3-9099-C40C66FF867C}">
                  <a14:compatExt spid="_x0000_s328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532</xdr:row>
          <xdr:rowOff>238125</xdr:rowOff>
        </xdr:from>
        <xdr:to>
          <xdr:col>16</xdr:col>
          <xdr:colOff>0</xdr:colOff>
          <xdr:row>533</xdr:row>
          <xdr:rowOff>228600</xdr:rowOff>
        </xdr:to>
        <xdr:sp macro="" textlink="">
          <xdr:nvSpPr>
            <xdr:cNvPr id="3281" name="チェック K313" hidden="1">
              <a:extLst>
                <a:ext uri="{63B3BB69-23CF-44E3-9099-C40C66FF867C}">
                  <a14:compatExt spid="_x0000_s328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535</xdr:row>
          <xdr:rowOff>9525</xdr:rowOff>
        </xdr:from>
        <xdr:to>
          <xdr:col>16</xdr:col>
          <xdr:colOff>0</xdr:colOff>
          <xdr:row>535</xdr:row>
          <xdr:rowOff>228600</xdr:rowOff>
        </xdr:to>
        <xdr:sp macro="" textlink="">
          <xdr:nvSpPr>
            <xdr:cNvPr id="3282" name="チェック K1311" hidden="1">
              <a:extLst>
                <a:ext uri="{63B3BB69-23CF-44E3-9099-C40C66FF867C}">
                  <a14:compatExt spid="_x0000_s328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535</xdr:row>
          <xdr:rowOff>238125</xdr:rowOff>
        </xdr:from>
        <xdr:to>
          <xdr:col>17</xdr:col>
          <xdr:colOff>0</xdr:colOff>
          <xdr:row>536</xdr:row>
          <xdr:rowOff>228600</xdr:rowOff>
        </xdr:to>
        <xdr:sp macro="" textlink="">
          <xdr:nvSpPr>
            <xdr:cNvPr id="3283" name="チェック K1312" hidden="1">
              <a:extLst>
                <a:ext uri="{63B3BB69-23CF-44E3-9099-C40C66FF867C}">
                  <a14:compatExt spid="_x0000_s328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536</xdr:row>
          <xdr:rowOff>238125</xdr:rowOff>
        </xdr:from>
        <xdr:to>
          <xdr:col>17</xdr:col>
          <xdr:colOff>0</xdr:colOff>
          <xdr:row>537</xdr:row>
          <xdr:rowOff>228600</xdr:rowOff>
        </xdr:to>
        <xdr:sp macro="" textlink="">
          <xdr:nvSpPr>
            <xdr:cNvPr id="3284" name="チェック K1313" hidden="1">
              <a:extLst>
                <a:ext uri="{63B3BB69-23CF-44E3-9099-C40C66FF867C}">
                  <a14:compatExt spid="_x0000_s328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521</xdr:row>
          <xdr:rowOff>295275</xdr:rowOff>
        </xdr:from>
        <xdr:to>
          <xdr:col>28</xdr:col>
          <xdr:colOff>0</xdr:colOff>
          <xdr:row>522</xdr:row>
          <xdr:rowOff>228600</xdr:rowOff>
        </xdr:to>
        <xdr:sp macro="" textlink="">
          <xdr:nvSpPr>
            <xdr:cNvPr id="3285" name="チェック K2221" hidden="1">
              <a:extLst>
                <a:ext uri="{63B3BB69-23CF-44E3-9099-C40C66FF867C}">
                  <a14:compatExt spid="_x0000_s328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522</xdr:row>
          <xdr:rowOff>238125</xdr:rowOff>
        </xdr:from>
        <xdr:to>
          <xdr:col>27</xdr:col>
          <xdr:colOff>123825</xdr:colOff>
          <xdr:row>523</xdr:row>
          <xdr:rowOff>228600</xdr:rowOff>
        </xdr:to>
        <xdr:sp macro="" textlink="">
          <xdr:nvSpPr>
            <xdr:cNvPr id="3286" name="チェック K2222" hidden="1">
              <a:extLst>
                <a:ext uri="{63B3BB69-23CF-44E3-9099-C40C66FF867C}">
                  <a14:compatExt spid="_x0000_s328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523</xdr:row>
          <xdr:rowOff>238125</xdr:rowOff>
        </xdr:from>
        <xdr:to>
          <xdr:col>28</xdr:col>
          <xdr:colOff>0</xdr:colOff>
          <xdr:row>524</xdr:row>
          <xdr:rowOff>228600</xdr:rowOff>
        </xdr:to>
        <xdr:sp macro="" textlink="">
          <xdr:nvSpPr>
            <xdr:cNvPr id="3287" name="チェック K2223" hidden="1">
              <a:extLst>
                <a:ext uri="{63B3BB69-23CF-44E3-9099-C40C66FF867C}">
                  <a14:compatExt spid="_x0000_s328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526</xdr:row>
          <xdr:rowOff>9525</xdr:rowOff>
        </xdr:from>
        <xdr:to>
          <xdr:col>28</xdr:col>
          <xdr:colOff>0</xdr:colOff>
          <xdr:row>526</xdr:row>
          <xdr:rowOff>228600</xdr:rowOff>
        </xdr:to>
        <xdr:sp macro="" textlink="">
          <xdr:nvSpPr>
            <xdr:cNvPr id="3288" name="チェック K12221" hidden="1">
              <a:extLst>
                <a:ext uri="{63B3BB69-23CF-44E3-9099-C40C66FF867C}">
                  <a14:compatExt spid="_x0000_s328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526</xdr:row>
          <xdr:rowOff>238125</xdr:rowOff>
        </xdr:from>
        <xdr:to>
          <xdr:col>29</xdr:col>
          <xdr:colOff>0</xdr:colOff>
          <xdr:row>527</xdr:row>
          <xdr:rowOff>228600</xdr:rowOff>
        </xdr:to>
        <xdr:sp macro="" textlink="">
          <xdr:nvSpPr>
            <xdr:cNvPr id="3289" name="チェック K12222" hidden="1">
              <a:extLst>
                <a:ext uri="{63B3BB69-23CF-44E3-9099-C40C66FF867C}">
                  <a14:compatExt spid="_x0000_s328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527</xdr:row>
          <xdr:rowOff>238125</xdr:rowOff>
        </xdr:from>
        <xdr:to>
          <xdr:col>29</xdr:col>
          <xdr:colOff>0</xdr:colOff>
          <xdr:row>528</xdr:row>
          <xdr:rowOff>228600</xdr:rowOff>
        </xdr:to>
        <xdr:sp macro="" textlink="">
          <xdr:nvSpPr>
            <xdr:cNvPr id="3290" name="チェック K12223" hidden="1">
              <a:extLst>
                <a:ext uri="{63B3BB69-23CF-44E3-9099-C40C66FF867C}">
                  <a14:compatExt spid="_x0000_s329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530</xdr:row>
          <xdr:rowOff>295275</xdr:rowOff>
        </xdr:from>
        <xdr:to>
          <xdr:col>28</xdr:col>
          <xdr:colOff>0</xdr:colOff>
          <xdr:row>531</xdr:row>
          <xdr:rowOff>228600</xdr:rowOff>
        </xdr:to>
        <xdr:sp macro="" textlink="">
          <xdr:nvSpPr>
            <xdr:cNvPr id="3291" name="チェック K321" hidden="1">
              <a:extLst>
                <a:ext uri="{63B3BB69-23CF-44E3-9099-C40C66FF867C}">
                  <a14:compatExt spid="_x0000_s329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531</xdr:row>
          <xdr:rowOff>238125</xdr:rowOff>
        </xdr:from>
        <xdr:to>
          <xdr:col>27</xdr:col>
          <xdr:colOff>123825</xdr:colOff>
          <xdr:row>532</xdr:row>
          <xdr:rowOff>228600</xdr:rowOff>
        </xdr:to>
        <xdr:sp macro="" textlink="">
          <xdr:nvSpPr>
            <xdr:cNvPr id="3292" name="チェック K322" hidden="1">
              <a:extLst>
                <a:ext uri="{63B3BB69-23CF-44E3-9099-C40C66FF867C}">
                  <a14:compatExt spid="_x0000_s329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532</xdr:row>
          <xdr:rowOff>238125</xdr:rowOff>
        </xdr:from>
        <xdr:to>
          <xdr:col>28</xdr:col>
          <xdr:colOff>0</xdr:colOff>
          <xdr:row>533</xdr:row>
          <xdr:rowOff>228600</xdr:rowOff>
        </xdr:to>
        <xdr:sp macro="" textlink="">
          <xdr:nvSpPr>
            <xdr:cNvPr id="3293" name="チェック K323" hidden="1">
              <a:extLst>
                <a:ext uri="{63B3BB69-23CF-44E3-9099-C40C66FF867C}">
                  <a14:compatExt spid="_x0000_s329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535</xdr:row>
          <xdr:rowOff>9525</xdr:rowOff>
        </xdr:from>
        <xdr:to>
          <xdr:col>28</xdr:col>
          <xdr:colOff>0</xdr:colOff>
          <xdr:row>535</xdr:row>
          <xdr:rowOff>228600</xdr:rowOff>
        </xdr:to>
        <xdr:sp macro="" textlink="">
          <xdr:nvSpPr>
            <xdr:cNvPr id="3294" name="チェック K1321" hidden="1">
              <a:extLst>
                <a:ext uri="{63B3BB69-23CF-44E3-9099-C40C66FF867C}">
                  <a14:compatExt spid="_x0000_s329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535</xdr:row>
          <xdr:rowOff>238125</xdr:rowOff>
        </xdr:from>
        <xdr:to>
          <xdr:col>29</xdr:col>
          <xdr:colOff>0</xdr:colOff>
          <xdr:row>536</xdr:row>
          <xdr:rowOff>228600</xdr:rowOff>
        </xdr:to>
        <xdr:sp macro="" textlink="">
          <xdr:nvSpPr>
            <xdr:cNvPr id="3295" name="チェック K1322" hidden="1">
              <a:extLst>
                <a:ext uri="{63B3BB69-23CF-44E3-9099-C40C66FF867C}">
                  <a14:compatExt spid="_x0000_s329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536</xdr:row>
          <xdr:rowOff>238125</xdr:rowOff>
        </xdr:from>
        <xdr:to>
          <xdr:col>29</xdr:col>
          <xdr:colOff>0</xdr:colOff>
          <xdr:row>537</xdr:row>
          <xdr:rowOff>228600</xdr:rowOff>
        </xdr:to>
        <xdr:sp macro="" textlink="">
          <xdr:nvSpPr>
            <xdr:cNvPr id="3296" name="チェック K1323" hidden="1">
              <a:extLst>
                <a:ext uri="{63B3BB69-23CF-44E3-9099-C40C66FF867C}">
                  <a14:compatExt spid="_x0000_s329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536</xdr:row>
          <xdr:rowOff>238125</xdr:rowOff>
        </xdr:from>
        <xdr:to>
          <xdr:col>42</xdr:col>
          <xdr:colOff>0</xdr:colOff>
          <xdr:row>537</xdr:row>
          <xdr:rowOff>228600</xdr:rowOff>
        </xdr:to>
        <xdr:sp macro="" textlink="">
          <xdr:nvSpPr>
            <xdr:cNvPr id="3297" name="チェック K1333" hidden="1">
              <a:extLst>
                <a:ext uri="{63B3BB69-23CF-44E3-9099-C40C66FF867C}">
                  <a14:compatExt spid="_x0000_s329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535</xdr:row>
          <xdr:rowOff>238125</xdr:rowOff>
        </xdr:from>
        <xdr:to>
          <xdr:col>42</xdr:col>
          <xdr:colOff>0</xdr:colOff>
          <xdr:row>536</xdr:row>
          <xdr:rowOff>228600</xdr:rowOff>
        </xdr:to>
        <xdr:sp macro="" textlink="">
          <xdr:nvSpPr>
            <xdr:cNvPr id="3298" name="チェック K1332" hidden="1">
              <a:extLst>
                <a:ext uri="{63B3BB69-23CF-44E3-9099-C40C66FF867C}">
                  <a14:compatExt spid="_x0000_s329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535</xdr:row>
          <xdr:rowOff>9525</xdr:rowOff>
        </xdr:from>
        <xdr:to>
          <xdr:col>41</xdr:col>
          <xdr:colOff>0</xdr:colOff>
          <xdr:row>535</xdr:row>
          <xdr:rowOff>228600</xdr:rowOff>
        </xdr:to>
        <xdr:sp macro="" textlink="">
          <xdr:nvSpPr>
            <xdr:cNvPr id="3299" name="チェック K1331" hidden="1">
              <a:extLst>
                <a:ext uri="{63B3BB69-23CF-44E3-9099-C40C66FF867C}">
                  <a14:compatExt spid="_x0000_s329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532</xdr:row>
          <xdr:rowOff>238125</xdr:rowOff>
        </xdr:from>
        <xdr:to>
          <xdr:col>41</xdr:col>
          <xdr:colOff>0</xdr:colOff>
          <xdr:row>533</xdr:row>
          <xdr:rowOff>228600</xdr:rowOff>
        </xdr:to>
        <xdr:sp macro="" textlink="">
          <xdr:nvSpPr>
            <xdr:cNvPr id="3300" name="チェック K333" hidden="1">
              <a:extLst>
                <a:ext uri="{63B3BB69-23CF-44E3-9099-C40C66FF867C}">
                  <a14:compatExt spid="_x0000_s330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531</xdr:row>
          <xdr:rowOff>238125</xdr:rowOff>
        </xdr:from>
        <xdr:to>
          <xdr:col>40</xdr:col>
          <xdr:colOff>123825</xdr:colOff>
          <xdr:row>532</xdr:row>
          <xdr:rowOff>228600</xdr:rowOff>
        </xdr:to>
        <xdr:sp macro="" textlink="">
          <xdr:nvSpPr>
            <xdr:cNvPr id="3301" name="チェック K332" hidden="1">
              <a:extLst>
                <a:ext uri="{63B3BB69-23CF-44E3-9099-C40C66FF867C}">
                  <a14:compatExt spid="_x0000_s330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530</xdr:row>
          <xdr:rowOff>295275</xdr:rowOff>
        </xdr:from>
        <xdr:to>
          <xdr:col>41</xdr:col>
          <xdr:colOff>0</xdr:colOff>
          <xdr:row>531</xdr:row>
          <xdr:rowOff>228600</xdr:rowOff>
        </xdr:to>
        <xdr:sp macro="" textlink="">
          <xdr:nvSpPr>
            <xdr:cNvPr id="3302" name="チェック K331" hidden="1">
              <a:extLst>
                <a:ext uri="{63B3BB69-23CF-44E3-9099-C40C66FF867C}">
                  <a14:compatExt spid="_x0000_s330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527</xdr:row>
          <xdr:rowOff>238125</xdr:rowOff>
        </xdr:from>
        <xdr:to>
          <xdr:col>42</xdr:col>
          <xdr:colOff>0</xdr:colOff>
          <xdr:row>528</xdr:row>
          <xdr:rowOff>228600</xdr:rowOff>
        </xdr:to>
        <xdr:sp macro="" textlink="">
          <xdr:nvSpPr>
            <xdr:cNvPr id="3303" name="チェック K12233" hidden="1">
              <a:extLst>
                <a:ext uri="{63B3BB69-23CF-44E3-9099-C40C66FF867C}">
                  <a14:compatExt spid="_x0000_s330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526</xdr:row>
          <xdr:rowOff>238125</xdr:rowOff>
        </xdr:from>
        <xdr:to>
          <xdr:col>42</xdr:col>
          <xdr:colOff>0</xdr:colOff>
          <xdr:row>527</xdr:row>
          <xdr:rowOff>228600</xdr:rowOff>
        </xdr:to>
        <xdr:sp macro="" textlink="">
          <xdr:nvSpPr>
            <xdr:cNvPr id="3304" name="チェック K12232" hidden="1">
              <a:extLst>
                <a:ext uri="{63B3BB69-23CF-44E3-9099-C40C66FF867C}">
                  <a14:compatExt spid="_x0000_s330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526</xdr:row>
          <xdr:rowOff>9525</xdr:rowOff>
        </xdr:from>
        <xdr:to>
          <xdr:col>41</xdr:col>
          <xdr:colOff>0</xdr:colOff>
          <xdr:row>526</xdr:row>
          <xdr:rowOff>228600</xdr:rowOff>
        </xdr:to>
        <xdr:sp macro="" textlink="">
          <xdr:nvSpPr>
            <xdr:cNvPr id="3305" name="チェック K12231" hidden="1">
              <a:extLst>
                <a:ext uri="{63B3BB69-23CF-44E3-9099-C40C66FF867C}">
                  <a14:compatExt spid="_x0000_s330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523</xdr:row>
          <xdr:rowOff>238125</xdr:rowOff>
        </xdr:from>
        <xdr:to>
          <xdr:col>41</xdr:col>
          <xdr:colOff>0</xdr:colOff>
          <xdr:row>524</xdr:row>
          <xdr:rowOff>228600</xdr:rowOff>
        </xdr:to>
        <xdr:sp macro="" textlink="">
          <xdr:nvSpPr>
            <xdr:cNvPr id="3306" name="チェック K2233" hidden="1">
              <a:extLst>
                <a:ext uri="{63B3BB69-23CF-44E3-9099-C40C66FF867C}">
                  <a14:compatExt spid="_x0000_s330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522</xdr:row>
          <xdr:rowOff>238125</xdr:rowOff>
        </xdr:from>
        <xdr:to>
          <xdr:col>40</xdr:col>
          <xdr:colOff>123825</xdr:colOff>
          <xdr:row>523</xdr:row>
          <xdr:rowOff>228600</xdr:rowOff>
        </xdr:to>
        <xdr:sp macro="" textlink="">
          <xdr:nvSpPr>
            <xdr:cNvPr id="3307" name="チェック K2232" hidden="1">
              <a:extLst>
                <a:ext uri="{63B3BB69-23CF-44E3-9099-C40C66FF867C}">
                  <a14:compatExt spid="_x0000_s330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521</xdr:row>
          <xdr:rowOff>295275</xdr:rowOff>
        </xdr:from>
        <xdr:to>
          <xdr:col>41</xdr:col>
          <xdr:colOff>0</xdr:colOff>
          <xdr:row>522</xdr:row>
          <xdr:rowOff>228600</xdr:rowOff>
        </xdr:to>
        <xdr:sp macro="" textlink="">
          <xdr:nvSpPr>
            <xdr:cNvPr id="3308" name="チェック K2231" hidden="1">
              <a:extLst>
                <a:ext uri="{63B3BB69-23CF-44E3-9099-C40C66FF867C}">
                  <a14:compatExt spid="_x0000_s330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540</xdr:row>
          <xdr:rowOff>295275</xdr:rowOff>
        </xdr:from>
        <xdr:to>
          <xdr:col>16</xdr:col>
          <xdr:colOff>0</xdr:colOff>
          <xdr:row>541</xdr:row>
          <xdr:rowOff>228600</xdr:rowOff>
        </xdr:to>
        <xdr:sp macro="" textlink="">
          <xdr:nvSpPr>
            <xdr:cNvPr id="3309" name="チェック K4111" hidden="1">
              <a:extLst>
                <a:ext uri="{63B3BB69-23CF-44E3-9099-C40C66FF867C}">
                  <a14:compatExt spid="_x0000_s330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540</xdr:row>
          <xdr:rowOff>295275</xdr:rowOff>
        </xdr:from>
        <xdr:to>
          <xdr:col>28</xdr:col>
          <xdr:colOff>0</xdr:colOff>
          <xdr:row>541</xdr:row>
          <xdr:rowOff>228600</xdr:rowOff>
        </xdr:to>
        <xdr:sp macro="" textlink="">
          <xdr:nvSpPr>
            <xdr:cNvPr id="3310" name="チェック K4121" hidden="1">
              <a:extLst>
                <a:ext uri="{63B3BB69-23CF-44E3-9099-C40C66FF867C}">
                  <a14:compatExt spid="_x0000_s331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540</xdr:row>
          <xdr:rowOff>295275</xdr:rowOff>
        </xdr:from>
        <xdr:to>
          <xdr:col>41</xdr:col>
          <xdr:colOff>0</xdr:colOff>
          <xdr:row>541</xdr:row>
          <xdr:rowOff>228600</xdr:rowOff>
        </xdr:to>
        <xdr:sp macro="" textlink="">
          <xdr:nvSpPr>
            <xdr:cNvPr id="3311" name="チェック K4131" hidden="1">
              <a:extLst>
                <a:ext uri="{63B3BB69-23CF-44E3-9099-C40C66FF867C}">
                  <a14:compatExt spid="_x0000_s331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541</xdr:row>
          <xdr:rowOff>238125</xdr:rowOff>
        </xdr:from>
        <xdr:to>
          <xdr:col>40</xdr:col>
          <xdr:colOff>123825</xdr:colOff>
          <xdr:row>542</xdr:row>
          <xdr:rowOff>228600</xdr:rowOff>
        </xdr:to>
        <xdr:sp macro="" textlink="">
          <xdr:nvSpPr>
            <xdr:cNvPr id="3312" name="チェック K4132" hidden="1">
              <a:extLst>
                <a:ext uri="{63B3BB69-23CF-44E3-9099-C40C66FF867C}">
                  <a14:compatExt spid="_x0000_s331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541</xdr:row>
          <xdr:rowOff>238125</xdr:rowOff>
        </xdr:from>
        <xdr:to>
          <xdr:col>27</xdr:col>
          <xdr:colOff>123825</xdr:colOff>
          <xdr:row>542</xdr:row>
          <xdr:rowOff>228600</xdr:rowOff>
        </xdr:to>
        <xdr:sp macro="" textlink="">
          <xdr:nvSpPr>
            <xdr:cNvPr id="3313" name="チェック K4122" hidden="1">
              <a:extLst>
                <a:ext uri="{63B3BB69-23CF-44E3-9099-C40C66FF867C}">
                  <a14:compatExt spid="_x0000_s331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541</xdr:row>
          <xdr:rowOff>238125</xdr:rowOff>
        </xdr:from>
        <xdr:to>
          <xdr:col>15</xdr:col>
          <xdr:colOff>123825</xdr:colOff>
          <xdr:row>542</xdr:row>
          <xdr:rowOff>228600</xdr:rowOff>
        </xdr:to>
        <xdr:sp macro="" textlink="">
          <xdr:nvSpPr>
            <xdr:cNvPr id="3314" name="チェック K4112" hidden="1">
              <a:extLst>
                <a:ext uri="{63B3BB69-23CF-44E3-9099-C40C66FF867C}">
                  <a14:compatExt spid="_x0000_s331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542</xdr:row>
          <xdr:rowOff>238125</xdr:rowOff>
        </xdr:from>
        <xdr:to>
          <xdr:col>16</xdr:col>
          <xdr:colOff>0</xdr:colOff>
          <xdr:row>543</xdr:row>
          <xdr:rowOff>228600</xdr:rowOff>
        </xdr:to>
        <xdr:sp macro="" textlink="">
          <xdr:nvSpPr>
            <xdr:cNvPr id="3315" name="チェック K4113" hidden="1">
              <a:extLst>
                <a:ext uri="{63B3BB69-23CF-44E3-9099-C40C66FF867C}">
                  <a14:compatExt spid="_x0000_s331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542</xdr:row>
          <xdr:rowOff>238125</xdr:rowOff>
        </xdr:from>
        <xdr:to>
          <xdr:col>28</xdr:col>
          <xdr:colOff>0</xdr:colOff>
          <xdr:row>543</xdr:row>
          <xdr:rowOff>228600</xdr:rowOff>
        </xdr:to>
        <xdr:sp macro="" textlink="">
          <xdr:nvSpPr>
            <xdr:cNvPr id="3316" name="チェック K4123" hidden="1">
              <a:extLst>
                <a:ext uri="{63B3BB69-23CF-44E3-9099-C40C66FF867C}">
                  <a14:compatExt spid="_x0000_s331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542</xdr:row>
          <xdr:rowOff>238125</xdr:rowOff>
        </xdr:from>
        <xdr:to>
          <xdr:col>41</xdr:col>
          <xdr:colOff>0</xdr:colOff>
          <xdr:row>543</xdr:row>
          <xdr:rowOff>228600</xdr:rowOff>
        </xdr:to>
        <xdr:sp macro="" textlink="">
          <xdr:nvSpPr>
            <xdr:cNvPr id="3317" name="チェック K4133" hidden="1">
              <a:extLst>
                <a:ext uri="{63B3BB69-23CF-44E3-9099-C40C66FF867C}">
                  <a14:compatExt spid="_x0000_s331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545</xdr:row>
          <xdr:rowOff>9525</xdr:rowOff>
        </xdr:from>
        <xdr:to>
          <xdr:col>41</xdr:col>
          <xdr:colOff>0</xdr:colOff>
          <xdr:row>545</xdr:row>
          <xdr:rowOff>228600</xdr:rowOff>
        </xdr:to>
        <xdr:sp macro="" textlink="">
          <xdr:nvSpPr>
            <xdr:cNvPr id="3318" name="チェック K14131" hidden="1">
              <a:extLst>
                <a:ext uri="{63B3BB69-23CF-44E3-9099-C40C66FF867C}">
                  <a14:compatExt spid="_x0000_s331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545</xdr:row>
          <xdr:rowOff>9525</xdr:rowOff>
        </xdr:from>
        <xdr:to>
          <xdr:col>28</xdr:col>
          <xdr:colOff>0</xdr:colOff>
          <xdr:row>545</xdr:row>
          <xdr:rowOff>228600</xdr:rowOff>
        </xdr:to>
        <xdr:sp macro="" textlink="">
          <xdr:nvSpPr>
            <xdr:cNvPr id="3319" name="チェック K14121" hidden="1">
              <a:extLst>
                <a:ext uri="{63B3BB69-23CF-44E3-9099-C40C66FF867C}">
                  <a14:compatExt spid="_x0000_s331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545</xdr:row>
          <xdr:rowOff>9525</xdr:rowOff>
        </xdr:from>
        <xdr:to>
          <xdr:col>16</xdr:col>
          <xdr:colOff>0</xdr:colOff>
          <xdr:row>545</xdr:row>
          <xdr:rowOff>228600</xdr:rowOff>
        </xdr:to>
        <xdr:sp macro="" textlink="">
          <xdr:nvSpPr>
            <xdr:cNvPr id="3320" name="チェック K14111" hidden="1">
              <a:extLst>
                <a:ext uri="{63B3BB69-23CF-44E3-9099-C40C66FF867C}">
                  <a14:compatExt spid="_x0000_s332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545</xdr:row>
          <xdr:rowOff>238125</xdr:rowOff>
        </xdr:from>
        <xdr:to>
          <xdr:col>17</xdr:col>
          <xdr:colOff>0</xdr:colOff>
          <xdr:row>546</xdr:row>
          <xdr:rowOff>228600</xdr:rowOff>
        </xdr:to>
        <xdr:sp macro="" textlink="">
          <xdr:nvSpPr>
            <xdr:cNvPr id="3321" name="チェック K14112" hidden="1">
              <a:extLst>
                <a:ext uri="{63B3BB69-23CF-44E3-9099-C40C66FF867C}">
                  <a14:compatExt spid="_x0000_s332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545</xdr:row>
          <xdr:rowOff>238125</xdr:rowOff>
        </xdr:from>
        <xdr:to>
          <xdr:col>29</xdr:col>
          <xdr:colOff>0</xdr:colOff>
          <xdr:row>546</xdr:row>
          <xdr:rowOff>228600</xdr:rowOff>
        </xdr:to>
        <xdr:sp macro="" textlink="">
          <xdr:nvSpPr>
            <xdr:cNvPr id="3322" name="チェック K14122" hidden="1">
              <a:extLst>
                <a:ext uri="{63B3BB69-23CF-44E3-9099-C40C66FF867C}">
                  <a14:compatExt spid="_x0000_s332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545</xdr:row>
          <xdr:rowOff>238125</xdr:rowOff>
        </xdr:from>
        <xdr:to>
          <xdr:col>42</xdr:col>
          <xdr:colOff>0</xdr:colOff>
          <xdr:row>546</xdr:row>
          <xdr:rowOff>228600</xdr:rowOff>
        </xdr:to>
        <xdr:sp macro="" textlink="">
          <xdr:nvSpPr>
            <xdr:cNvPr id="3323" name="チェック K14132" hidden="1">
              <a:extLst>
                <a:ext uri="{63B3BB69-23CF-44E3-9099-C40C66FF867C}">
                  <a14:compatExt spid="_x0000_s332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546</xdr:row>
          <xdr:rowOff>238125</xdr:rowOff>
        </xdr:from>
        <xdr:to>
          <xdr:col>42</xdr:col>
          <xdr:colOff>0</xdr:colOff>
          <xdr:row>547</xdr:row>
          <xdr:rowOff>228600</xdr:rowOff>
        </xdr:to>
        <xdr:sp macro="" textlink="">
          <xdr:nvSpPr>
            <xdr:cNvPr id="3324" name="チェック K14133" hidden="1">
              <a:extLst>
                <a:ext uri="{63B3BB69-23CF-44E3-9099-C40C66FF867C}">
                  <a14:compatExt spid="_x0000_s332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546</xdr:row>
          <xdr:rowOff>238125</xdr:rowOff>
        </xdr:from>
        <xdr:to>
          <xdr:col>29</xdr:col>
          <xdr:colOff>0</xdr:colOff>
          <xdr:row>547</xdr:row>
          <xdr:rowOff>228600</xdr:rowOff>
        </xdr:to>
        <xdr:sp macro="" textlink="">
          <xdr:nvSpPr>
            <xdr:cNvPr id="3325" name="チェック K14123" hidden="1">
              <a:extLst>
                <a:ext uri="{63B3BB69-23CF-44E3-9099-C40C66FF867C}">
                  <a14:compatExt spid="_x0000_s332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546</xdr:row>
          <xdr:rowOff>238125</xdr:rowOff>
        </xdr:from>
        <xdr:to>
          <xdr:col>17</xdr:col>
          <xdr:colOff>0</xdr:colOff>
          <xdr:row>547</xdr:row>
          <xdr:rowOff>228600</xdr:rowOff>
        </xdr:to>
        <xdr:sp macro="" textlink="">
          <xdr:nvSpPr>
            <xdr:cNvPr id="3326" name="チェック K14113" hidden="1">
              <a:extLst>
                <a:ext uri="{63B3BB69-23CF-44E3-9099-C40C66FF867C}">
                  <a14:compatExt spid="_x0000_s332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549</xdr:row>
          <xdr:rowOff>295275</xdr:rowOff>
        </xdr:from>
        <xdr:to>
          <xdr:col>16</xdr:col>
          <xdr:colOff>0</xdr:colOff>
          <xdr:row>550</xdr:row>
          <xdr:rowOff>228600</xdr:rowOff>
        </xdr:to>
        <xdr:sp macro="" textlink="">
          <xdr:nvSpPr>
            <xdr:cNvPr id="3327" name="チェック K4211" hidden="1">
              <a:extLst>
                <a:ext uri="{63B3BB69-23CF-44E3-9099-C40C66FF867C}">
                  <a14:compatExt spid="_x0000_s332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550</xdr:row>
          <xdr:rowOff>238125</xdr:rowOff>
        </xdr:from>
        <xdr:to>
          <xdr:col>15</xdr:col>
          <xdr:colOff>123825</xdr:colOff>
          <xdr:row>551</xdr:row>
          <xdr:rowOff>228600</xdr:rowOff>
        </xdr:to>
        <xdr:sp macro="" textlink="">
          <xdr:nvSpPr>
            <xdr:cNvPr id="3328" name="チェック K4212" hidden="1">
              <a:extLst>
                <a:ext uri="{63B3BB69-23CF-44E3-9099-C40C66FF867C}">
                  <a14:compatExt spid="_x0000_s332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551</xdr:row>
          <xdr:rowOff>238125</xdr:rowOff>
        </xdr:from>
        <xdr:to>
          <xdr:col>16</xdr:col>
          <xdr:colOff>0</xdr:colOff>
          <xdr:row>552</xdr:row>
          <xdr:rowOff>228600</xdr:rowOff>
        </xdr:to>
        <xdr:sp macro="" textlink="">
          <xdr:nvSpPr>
            <xdr:cNvPr id="3329" name="チェック K4213" hidden="1">
              <a:extLst>
                <a:ext uri="{63B3BB69-23CF-44E3-9099-C40C66FF867C}">
                  <a14:compatExt spid="_x0000_s332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554</xdr:row>
          <xdr:rowOff>0</xdr:rowOff>
        </xdr:from>
        <xdr:to>
          <xdr:col>16</xdr:col>
          <xdr:colOff>0</xdr:colOff>
          <xdr:row>554</xdr:row>
          <xdr:rowOff>228600</xdr:rowOff>
        </xdr:to>
        <xdr:sp macro="" textlink="">
          <xdr:nvSpPr>
            <xdr:cNvPr id="3330" name="チェック K14211" hidden="1">
              <a:extLst>
                <a:ext uri="{63B3BB69-23CF-44E3-9099-C40C66FF867C}">
                  <a14:compatExt spid="_x0000_s333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554</xdr:row>
          <xdr:rowOff>238125</xdr:rowOff>
        </xdr:from>
        <xdr:to>
          <xdr:col>17</xdr:col>
          <xdr:colOff>0</xdr:colOff>
          <xdr:row>555</xdr:row>
          <xdr:rowOff>228600</xdr:rowOff>
        </xdr:to>
        <xdr:sp macro="" textlink="">
          <xdr:nvSpPr>
            <xdr:cNvPr id="3331" name="チェック K14212" hidden="1">
              <a:extLst>
                <a:ext uri="{63B3BB69-23CF-44E3-9099-C40C66FF867C}">
                  <a14:compatExt spid="_x0000_s333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555</xdr:row>
          <xdr:rowOff>238125</xdr:rowOff>
        </xdr:from>
        <xdr:to>
          <xdr:col>17</xdr:col>
          <xdr:colOff>0</xdr:colOff>
          <xdr:row>556</xdr:row>
          <xdr:rowOff>228600</xdr:rowOff>
        </xdr:to>
        <xdr:sp macro="" textlink="">
          <xdr:nvSpPr>
            <xdr:cNvPr id="3332" name="チェック K14213" hidden="1">
              <a:extLst>
                <a:ext uri="{63B3BB69-23CF-44E3-9099-C40C66FF867C}">
                  <a14:compatExt spid="_x0000_s333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549</xdr:row>
          <xdr:rowOff>295275</xdr:rowOff>
        </xdr:from>
        <xdr:to>
          <xdr:col>28</xdr:col>
          <xdr:colOff>0</xdr:colOff>
          <xdr:row>550</xdr:row>
          <xdr:rowOff>228600</xdr:rowOff>
        </xdr:to>
        <xdr:sp macro="" textlink="">
          <xdr:nvSpPr>
            <xdr:cNvPr id="3333" name="チェック K4221" hidden="1">
              <a:extLst>
                <a:ext uri="{63B3BB69-23CF-44E3-9099-C40C66FF867C}">
                  <a14:compatExt spid="_x0000_s333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550</xdr:row>
          <xdr:rowOff>238125</xdr:rowOff>
        </xdr:from>
        <xdr:to>
          <xdr:col>27</xdr:col>
          <xdr:colOff>123825</xdr:colOff>
          <xdr:row>551</xdr:row>
          <xdr:rowOff>228600</xdr:rowOff>
        </xdr:to>
        <xdr:sp macro="" textlink="">
          <xdr:nvSpPr>
            <xdr:cNvPr id="3334" name="チェック K4222" hidden="1">
              <a:extLst>
                <a:ext uri="{63B3BB69-23CF-44E3-9099-C40C66FF867C}">
                  <a14:compatExt spid="_x0000_s333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551</xdr:row>
          <xdr:rowOff>238125</xdr:rowOff>
        </xdr:from>
        <xdr:to>
          <xdr:col>28</xdr:col>
          <xdr:colOff>0</xdr:colOff>
          <xdr:row>552</xdr:row>
          <xdr:rowOff>228600</xdr:rowOff>
        </xdr:to>
        <xdr:sp macro="" textlink="">
          <xdr:nvSpPr>
            <xdr:cNvPr id="3335" name="チェック K4223" hidden="1">
              <a:extLst>
                <a:ext uri="{63B3BB69-23CF-44E3-9099-C40C66FF867C}">
                  <a14:compatExt spid="_x0000_s333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554</xdr:row>
          <xdr:rowOff>0</xdr:rowOff>
        </xdr:from>
        <xdr:to>
          <xdr:col>28</xdr:col>
          <xdr:colOff>0</xdr:colOff>
          <xdr:row>554</xdr:row>
          <xdr:rowOff>228600</xdr:rowOff>
        </xdr:to>
        <xdr:sp macro="" textlink="">
          <xdr:nvSpPr>
            <xdr:cNvPr id="3336" name="チェック K14221" hidden="1">
              <a:extLst>
                <a:ext uri="{63B3BB69-23CF-44E3-9099-C40C66FF867C}">
                  <a14:compatExt spid="_x0000_s333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554</xdr:row>
          <xdr:rowOff>238125</xdr:rowOff>
        </xdr:from>
        <xdr:to>
          <xdr:col>29</xdr:col>
          <xdr:colOff>0</xdr:colOff>
          <xdr:row>555</xdr:row>
          <xdr:rowOff>228600</xdr:rowOff>
        </xdr:to>
        <xdr:sp macro="" textlink="">
          <xdr:nvSpPr>
            <xdr:cNvPr id="3337" name="チェック K14222" hidden="1">
              <a:extLst>
                <a:ext uri="{63B3BB69-23CF-44E3-9099-C40C66FF867C}">
                  <a14:compatExt spid="_x0000_s333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555</xdr:row>
          <xdr:rowOff>238125</xdr:rowOff>
        </xdr:from>
        <xdr:to>
          <xdr:col>29</xdr:col>
          <xdr:colOff>0</xdr:colOff>
          <xdr:row>556</xdr:row>
          <xdr:rowOff>228600</xdr:rowOff>
        </xdr:to>
        <xdr:sp macro="" textlink="">
          <xdr:nvSpPr>
            <xdr:cNvPr id="3338" name="チェック K14223" hidden="1">
              <a:extLst>
                <a:ext uri="{63B3BB69-23CF-44E3-9099-C40C66FF867C}">
                  <a14:compatExt spid="_x0000_s333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549</xdr:row>
          <xdr:rowOff>295275</xdr:rowOff>
        </xdr:from>
        <xdr:to>
          <xdr:col>41</xdr:col>
          <xdr:colOff>0</xdr:colOff>
          <xdr:row>550</xdr:row>
          <xdr:rowOff>228600</xdr:rowOff>
        </xdr:to>
        <xdr:sp macro="" textlink="">
          <xdr:nvSpPr>
            <xdr:cNvPr id="3339" name="チェック K4231" hidden="1">
              <a:extLst>
                <a:ext uri="{63B3BB69-23CF-44E3-9099-C40C66FF867C}">
                  <a14:compatExt spid="_x0000_s333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550</xdr:row>
          <xdr:rowOff>238125</xdr:rowOff>
        </xdr:from>
        <xdr:to>
          <xdr:col>40</xdr:col>
          <xdr:colOff>123825</xdr:colOff>
          <xdr:row>551</xdr:row>
          <xdr:rowOff>228600</xdr:rowOff>
        </xdr:to>
        <xdr:sp macro="" textlink="">
          <xdr:nvSpPr>
            <xdr:cNvPr id="3340" name="チェック K4232" hidden="1">
              <a:extLst>
                <a:ext uri="{63B3BB69-23CF-44E3-9099-C40C66FF867C}">
                  <a14:compatExt spid="_x0000_s334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551</xdr:row>
          <xdr:rowOff>238125</xdr:rowOff>
        </xdr:from>
        <xdr:to>
          <xdr:col>41</xdr:col>
          <xdr:colOff>0</xdr:colOff>
          <xdr:row>552</xdr:row>
          <xdr:rowOff>228600</xdr:rowOff>
        </xdr:to>
        <xdr:sp macro="" textlink="">
          <xdr:nvSpPr>
            <xdr:cNvPr id="3341" name="チェック K4233" hidden="1">
              <a:extLst>
                <a:ext uri="{63B3BB69-23CF-44E3-9099-C40C66FF867C}">
                  <a14:compatExt spid="_x0000_s334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554</xdr:row>
          <xdr:rowOff>0</xdr:rowOff>
        </xdr:from>
        <xdr:to>
          <xdr:col>41</xdr:col>
          <xdr:colOff>0</xdr:colOff>
          <xdr:row>554</xdr:row>
          <xdr:rowOff>228600</xdr:rowOff>
        </xdr:to>
        <xdr:sp macro="" textlink="">
          <xdr:nvSpPr>
            <xdr:cNvPr id="3342" name="チェック K14231" hidden="1">
              <a:extLst>
                <a:ext uri="{63B3BB69-23CF-44E3-9099-C40C66FF867C}">
                  <a14:compatExt spid="_x0000_s334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554</xdr:row>
          <xdr:rowOff>238125</xdr:rowOff>
        </xdr:from>
        <xdr:to>
          <xdr:col>42</xdr:col>
          <xdr:colOff>0</xdr:colOff>
          <xdr:row>555</xdr:row>
          <xdr:rowOff>228600</xdr:rowOff>
        </xdr:to>
        <xdr:sp macro="" textlink="">
          <xdr:nvSpPr>
            <xdr:cNvPr id="3343" name="チェック K14232" hidden="1">
              <a:extLst>
                <a:ext uri="{63B3BB69-23CF-44E3-9099-C40C66FF867C}">
                  <a14:compatExt spid="_x0000_s334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555</xdr:row>
          <xdr:rowOff>238125</xdr:rowOff>
        </xdr:from>
        <xdr:to>
          <xdr:col>42</xdr:col>
          <xdr:colOff>0</xdr:colOff>
          <xdr:row>556</xdr:row>
          <xdr:rowOff>228600</xdr:rowOff>
        </xdr:to>
        <xdr:sp macro="" textlink="">
          <xdr:nvSpPr>
            <xdr:cNvPr id="3344" name="チェック K14233" hidden="1">
              <a:extLst>
                <a:ext uri="{63B3BB69-23CF-44E3-9099-C40C66FF867C}">
                  <a14:compatExt spid="_x0000_s334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559</xdr:row>
          <xdr:rowOff>295275</xdr:rowOff>
        </xdr:from>
        <xdr:to>
          <xdr:col>28</xdr:col>
          <xdr:colOff>0</xdr:colOff>
          <xdr:row>560</xdr:row>
          <xdr:rowOff>228600</xdr:rowOff>
        </xdr:to>
        <xdr:sp macro="" textlink="">
          <xdr:nvSpPr>
            <xdr:cNvPr id="3345" name="チェック K5121" hidden="1">
              <a:extLst>
                <a:ext uri="{63B3BB69-23CF-44E3-9099-C40C66FF867C}">
                  <a14:compatExt spid="_x0000_s334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560</xdr:row>
          <xdr:rowOff>238125</xdr:rowOff>
        </xdr:from>
        <xdr:to>
          <xdr:col>27</xdr:col>
          <xdr:colOff>123825</xdr:colOff>
          <xdr:row>561</xdr:row>
          <xdr:rowOff>228600</xdr:rowOff>
        </xdr:to>
        <xdr:sp macro="" textlink="">
          <xdr:nvSpPr>
            <xdr:cNvPr id="3346" name="チェック K5122" hidden="1">
              <a:extLst>
                <a:ext uri="{63B3BB69-23CF-44E3-9099-C40C66FF867C}">
                  <a14:compatExt spid="_x0000_s334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561</xdr:row>
          <xdr:rowOff>238125</xdr:rowOff>
        </xdr:from>
        <xdr:to>
          <xdr:col>28</xdr:col>
          <xdr:colOff>0</xdr:colOff>
          <xdr:row>562</xdr:row>
          <xdr:rowOff>228600</xdr:rowOff>
        </xdr:to>
        <xdr:sp macro="" textlink="">
          <xdr:nvSpPr>
            <xdr:cNvPr id="3347" name="チェック K5123" hidden="1">
              <a:extLst>
                <a:ext uri="{63B3BB69-23CF-44E3-9099-C40C66FF867C}">
                  <a14:compatExt spid="_x0000_s334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564</xdr:row>
          <xdr:rowOff>9525</xdr:rowOff>
        </xdr:from>
        <xdr:to>
          <xdr:col>28</xdr:col>
          <xdr:colOff>0</xdr:colOff>
          <xdr:row>564</xdr:row>
          <xdr:rowOff>228600</xdr:rowOff>
        </xdr:to>
        <xdr:sp macro="" textlink="">
          <xdr:nvSpPr>
            <xdr:cNvPr id="3348" name="チェック K15121" hidden="1">
              <a:extLst>
                <a:ext uri="{63B3BB69-23CF-44E3-9099-C40C66FF867C}">
                  <a14:compatExt spid="_x0000_s334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564</xdr:row>
          <xdr:rowOff>238125</xdr:rowOff>
        </xdr:from>
        <xdr:to>
          <xdr:col>29</xdr:col>
          <xdr:colOff>0</xdr:colOff>
          <xdr:row>565</xdr:row>
          <xdr:rowOff>228600</xdr:rowOff>
        </xdr:to>
        <xdr:sp macro="" textlink="">
          <xdr:nvSpPr>
            <xdr:cNvPr id="3349" name="チェック K15122" hidden="1">
              <a:extLst>
                <a:ext uri="{63B3BB69-23CF-44E3-9099-C40C66FF867C}">
                  <a14:compatExt spid="_x0000_s334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565</xdr:row>
          <xdr:rowOff>238125</xdr:rowOff>
        </xdr:from>
        <xdr:to>
          <xdr:col>29</xdr:col>
          <xdr:colOff>0</xdr:colOff>
          <xdr:row>566</xdr:row>
          <xdr:rowOff>228600</xdr:rowOff>
        </xdr:to>
        <xdr:sp macro="" textlink="">
          <xdr:nvSpPr>
            <xdr:cNvPr id="3350" name="チェック K15123" hidden="1">
              <a:extLst>
                <a:ext uri="{63B3BB69-23CF-44E3-9099-C40C66FF867C}">
                  <a14:compatExt spid="_x0000_s335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559</xdr:row>
          <xdr:rowOff>295275</xdr:rowOff>
        </xdr:from>
        <xdr:to>
          <xdr:col>41</xdr:col>
          <xdr:colOff>0</xdr:colOff>
          <xdr:row>560</xdr:row>
          <xdr:rowOff>228600</xdr:rowOff>
        </xdr:to>
        <xdr:sp macro="" textlink="">
          <xdr:nvSpPr>
            <xdr:cNvPr id="3351" name="チェック K5131" hidden="1">
              <a:extLst>
                <a:ext uri="{63B3BB69-23CF-44E3-9099-C40C66FF867C}">
                  <a14:compatExt spid="_x0000_s335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560</xdr:row>
          <xdr:rowOff>238125</xdr:rowOff>
        </xdr:from>
        <xdr:to>
          <xdr:col>40</xdr:col>
          <xdr:colOff>123825</xdr:colOff>
          <xdr:row>561</xdr:row>
          <xdr:rowOff>228600</xdr:rowOff>
        </xdr:to>
        <xdr:sp macro="" textlink="">
          <xdr:nvSpPr>
            <xdr:cNvPr id="3352" name="チェック K5132" hidden="1">
              <a:extLst>
                <a:ext uri="{63B3BB69-23CF-44E3-9099-C40C66FF867C}">
                  <a14:compatExt spid="_x0000_s335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561</xdr:row>
          <xdr:rowOff>238125</xdr:rowOff>
        </xdr:from>
        <xdr:to>
          <xdr:col>41</xdr:col>
          <xdr:colOff>0</xdr:colOff>
          <xdr:row>562</xdr:row>
          <xdr:rowOff>228600</xdr:rowOff>
        </xdr:to>
        <xdr:sp macro="" textlink="">
          <xdr:nvSpPr>
            <xdr:cNvPr id="3353" name="チェック K5133" hidden="1">
              <a:extLst>
                <a:ext uri="{63B3BB69-23CF-44E3-9099-C40C66FF867C}">
                  <a14:compatExt spid="_x0000_s335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564</xdr:row>
          <xdr:rowOff>9525</xdr:rowOff>
        </xdr:from>
        <xdr:to>
          <xdr:col>41</xdr:col>
          <xdr:colOff>0</xdr:colOff>
          <xdr:row>564</xdr:row>
          <xdr:rowOff>228600</xdr:rowOff>
        </xdr:to>
        <xdr:sp macro="" textlink="">
          <xdr:nvSpPr>
            <xdr:cNvPr id="3354" name="チェック K15131" hidden="1">
              <a:extLst>
                <a:ext uri="{63B3BB69-23CF-44E3-9099-C40C66FF867C}">
                  <a14:compatExt spid="_x0000_s335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564</xdr:row>
          <xdr:rowOff>238125</xdr:rowOff>
        </xdr:from>
        <xdr:to>
          <xdr:col>42</xdr:col>
          <xdr:colOff>0</xdr:colOff>
          <xdr:row>565</xdr:row>
          <xdr:rowOff>228600</xdr:rowOff>
        </xdr:to>
        <xdr:sp macro="" textlink="">
          <xdr:nvSpPr>
            <xdr:cNvPr id="3355" name="チェック K15132" hidden="1">
              <a:extLst>
                <a:ext uri="{63B3BB69-23CF-44E3-9099-C40C66FF867C}">
                  <a14:compatExt spid="_x0000_s335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565</xdr:row>
          <xdr:rowOff>238125</xdr:rowOff>
        </xdr:from>
        <xdr:to>
          <xdr:col>42</xdr:col>
          <xdr:colOff>0</xdr:colOff>
          <xdr:row>566</xdr:row>
          <xdr:rowOff>228600</xdr:rowOff>
        </xdr:to>
        <xdr:sp macro="" textlink="">
          <xdr:nvSpPr>
            <xdr:cNvPr id="3356" name="チェック K15133" hidden="1">
              <a:extLst>
                <a:ext uri="{63B3BB69-23CF-44E3-9099-C40C66FF867C}">
                  <a14:compatExt spid="_x0000_s335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568</xdr:row>
          <xdr:rowOff>295275</xdr:rowOff>
        </xdr:from>
        <xdr:to>
          <xdr:col>16</xdr:col>
          <xdr:colOff>0</xdr:colOff>
          <xdr:row>569</xdr:row>
          <xdr:rowOff>228600</xdr:rowOff>
        </xdr:to>
        <xdr:sp macro="" textlink="">
          <xdr:nvSpPr>
            <xdr:cNvPr id="3357" name="チェック K5211" hidden="1">
              <a:extLst>
                <a:ext uri="{63B3BB69-23CF-44E3-9099-C40C66FF867C}">
                  <a14:compatExt spid="_x0000_s335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569</xdr:row>
          <xdr:rowOff>238125</xdr:rowOff>
        </xdr:from>
        <xdr:to>
          <xdr:col>15</xdr:col>
          <xdr:colOff>123825</xdr:colOff>
          <xdr:row>570</xdr:row>
          <xdr:rowOff>228600</xdr:rowOff>
        </xdr:to>
        <xdr:sp macro="" textlink="">
          <xdr:nvSpPr>
            <xdr:cNvPr id="3358" name="チェック K5212" hidden="1">
              <a:extLst>
                <a:ext uri="{63B3BB69-23CF-44E3-9099-C40C66FF867C}">
                  <a14:compatExt spid="_x0000_s335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570</xdr:row>
          <xdr:rowOff>238125</xdr:rowOff>
        </xdr:from>
        <xdr:to>
          <xdr:col>16</xdr:col>
          <xdr:colOff>0</xdr:colOff>
          <xdr:row>571</xdr:row>
          <xdr:rowOff>228600</xdr:rowOff>
        </xdr:to>
        <xdr:sp macro="" textlink="">
          <xdr:nvSpPr>
            <xdr:cNvPr id="3359" name="チェック K5213" hidden="1">
              <a:extLst>
                <a:ext uri="{63B3BB69-23CF-44E3-9099-C40C66FF867C}">
                  <a14:compatExt spid="_x0000_s335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573</xdr:row>
          <xdr:rowOff>9525</xdr:rowOff>
        </xdr:from>
        <xdr:to>
          <xdr:col>16</xdr:col>
          <xdr:colOff>0</xdr:colOff>
          <xdr:row>573</xdr:row>
          <xdr:rowOff>228600</xdr:rowOff>
        </xdr:to>
        <xdr:sp macro="" textlink="">
          <xdr:nvSpPr>
            <xdr:cNvPr id="3360" name="チェック K15211" hidden="1">
              <a:extLst>
                <a:ext uri="{63B3BB69-23CF-44E3-9099-C40C66FF867C}">
                  <a14:compatExt spid="_x0000_s336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573</xdr:row>
          <xdr:rowOff>238125</xdr:rowOff>
        </xdr:from>
        <xdr:to>
          <xdr:col>17</xdr:col>
          <xdr:colOff>0</xdr:colOff>
          <xdr:row>574</xdr:row>
          <xdr:rowOff>228600</xdr:rowOff>
        </xdr:to>
        <xdr:sp macro="" textlink="">
          <xdr:nvSpPr>
            <xdr:cNvPr id="3361" name="チェック K15212" hidden="1">
              <a:extLst>
                <a:ext uri="{63B3BB69-23CF-44E3-9099-C40C66FF867C}">
                  <a14:compatExt spid="_x0000_s336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574</xdr:row>
          <xdr:rowOff>238125</xdr:rowOff>
        </xdr:from>
        <xdr:to>
          <xdr:col>17</xdr:col>
          <xdr:colOff>0</xdr:colOff>
          <xdr:row>575</xdr:row>
          <xdr:rowOff>228600</xdr:rowOff>
        </xdr:to>
        <xdr:sp macro="" textlink="">
          <xdr:nvSpPr>
            <xdr:cNvPr id="3362" name="チェック K15213" hidden="1">
              <a:extLst>
                <a:ext uri="{63B3BB69-23CF-44E3-9099-C40C66FF867C}">
                  <a14:compatExt spid="_x0000_s336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568</xdr:row>
          <xdr:rowOff>295275</xdr:rowOff>
        </xdr:from>
        <xdr:to>
          <xdr:col>28</xdr:col>
          <xdr:colOff>0</xdr:colOff>
          <xdr:row>569</xdr:row>
          <xdr:rowOff>228600</xdr:rowOff>
        </xdr:to>
        <xdr:sp macro="" textlink="">
          <xdr:nvSpPr>
            <xdr:cNvPr id="3363" name="チェック K5221" hidden="1">
              <a:extLst>
                <a:ext uri="{63B3BB69-23CF-44E3-9099-C40C66FF867C}">
                  <a14:compatExt spid="_x0000_s336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569</xdr:row>
          <xdr:rowOff>238125</xdr:rowOff>
        </xdr:from>
        <xdr:to>
          <xdr:col>27</xdr:col>
          <xdr:colOff>123825</xdr:colOff>
          <xdr:row>570</xdr:row>
          <xdr:rowOff>228600</xdr:rowOff>
        </xdr:to>
        <xdr:sp macro="" textlink="">
          <xdr:nvSpPr>
            <xdr:cNvPr id="3364" name="チェック K5222" hidden="1">
              <a:extLst>
                <a:ext uri="{63B3BB69-23CF-44E3-9099-C40C66FF867C}">
                  <a14:compatExt spid="_x0000_s336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570</xdr:row>
          <xdr:rowOff>238125</xdr:rowOff>
        </xdr:from>
        <xdr:to>
          <xdr:col>28</xdr:col>
          <xdr:colOff>0</xdr:colOff>
          <xdr:row>571</xdr:row>
          <xdr:rowOff>228600</xdr:rowOff>
        </xdr:to>
        <xdr:sp macro="" textlink="">
          <xdr:nvSpPr>
            <xdr:cNvPr id="3365" name="チェック K5223" hidden="1">
              <a:extLst>
                <a:ext uri="{63B3BB69-23CF-44E3-9099-C40C66FF867C}">
                  <a14:compatExt spid="_x0000_s336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573</xdr:row>
          <xdr:rowOff>9525</xdr:rowOff>
        </xdr:from>
        <xdr:to>
          <xdr:col>28</xdr:col>
          <xdr:colOff>0</xdr:colOff>
          <xdr:row>573</xdr:row>
          <xdr:rowOff>228600</xdr:rowOff>
        </xdr:to>
        <xdr:sp macro="" textlink="">
          <xdr:nvSpPr>
            <xdr:cNvPr id="3366" name="チェック K15221" hidden="1">
              <a:extLst>
                <a:ext uri="{63B3BB69-23CF-44E3-9099-C40C66FF867C}">
                  <a14:compatExt spid="_x0000_s336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573</xdr:row>
          <xdr:rowOff>238125</xdr:rowOff>
        </xdr:from>
        <xdr:to>
          <xdr:col>29</xdr:col>
          <xdr:colOff>0</xdr:colOff>
          <xdr:row>574</xdr:row>
          <xdr:rowOff>228600</xdr:rowOff>
        </xdr:to>
        <xdr:sp macro="" textlink="">
          <xdr:nvSpPr>
            <xdr:cNvPr id="3367" name="チェック K15222" hidden="1">
              <a:extLst>
                <a:ext uri="{63B3BB69-23CF-44E3-9099-C40C66FF867C}">
                  <a14:compatExt spid="_x0000_s336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574</xdr:row>
          <xdr:rowOff>238125</xdr:rowOff>
        </xdr:from>
        <xdr:to>
          <xdr:col>29</xdr:col>
          <xdr:colOff>0</xdr:colOff>
          <xdr:row>575</xdr:row>
          <xdr:rowOff>228600</xdr:rowOff>
        </xdr:to>
        <xdr:sp macro="" textlink="">
          <xdr:nvSpPr>
            <xdr:cNvPr id="3368" name="チェック K15223" hidden="1">
              <a:extLst>
                <a:ext uri="{63B3BB69-23CF-44E3-9099-C40C66FF867C}">
                  <a14:compatExt spid="_x0000_s336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568</xdr:row>
          <xdr:rowOff>295275</xdr:rowOff>
        </xdr:from>
        <xdr:to>
          <xdr:col>41</xdr:col>
          <xdr:colOff>0</xdr:colOff>
          <xdr:row>569</xdr:row>
          <xdr:rowOff>228600</xdr:rowOff>
        </xdr:to>
        <xdr:sp macro="" textlink="">
          <xdr:nvSpPr>
            <xdr:cNvPr id="3369" name="チェック K5231" hidden="1">
              <a:extLst>
                <a:ext uri="{63B3BB69-23CF-44E3-9099-C40C66FF867C}">
                  <a14:compatExt spid="_x0000_s336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569</xdr:row>
          <xdr:rowOff>238125</xdr:rowOff>
        </xdr:from>
        <xdr:to>
          <xdr:col>40</xdr:col>
          <xdr:colOff>123825</xdr:colOff>
          <xdr:row>570</xdr:row>
          <xdr:rowOff>228600</xdr:rowOff>
        </xdr:to>
        <xdr:sp macro="" textlink="">
          <xdr:nvSpPr>
            <xdr:cNvPr id="3370" name="チェック K5232" hidden="1">
              <a:extLst>
                <a:ext uri="{63B3BB69-23CF-44E3-9099-C40C66FF867C}">
                  <a14:compatExt spid="_x0000_s337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570</xdr:row>
          <xdr:rowOff>238125</xdr:rowOff>
        </xdr:from>
        <xdr:to>
          <xdr:col>41</xdr:col>
          <xdr:colOff>0</xdr:colOff>
          <xdr:row>571</xdr:row>
          <xdr:rowOff>228600</xdr:rowOff>
        </xdr:to>
        <xdr:sp macro="" textlink="">
          <xdr:nvSpPr>
            <xdr:cNvPr id="3371" name="チェック K5233" hidden="1">
              <a:extLst>
                <a:ext uri="{63B3BB69-23CF-44E3-9099-C40C66FF867C}">
                  <a14:compatExt spid="_x0000_s337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573</xdr:row>
          <xdr:rowOff>9525</xdr:rowOff>
        </xdr:from>
        <xdr:to>
          <xdr:col>41</xdr:col>
          <xdr:colOff>0</xdr:colOff>
          <xdr:row>573</xdr:row>
          <xdr:rowOff>228600</xdr:rowOff>
        </xdr:to>
        <xdr:sp macro="" textlink="">
          <xdr:nvSpPr>
            <xdr:cNvPr id="3372" name="チェック K15231" hidden="1">
              <a:extLst>
                <a:ext uri="{63B3BB69-23CF-44E3-9099-C40C66FF867C}">
                  <a14:compatExt spid="_x0000_s337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573</xdr:row>
          <xdr:rowOff>238125</xdr:rowOff>
        </xdr:from>
        <xdr:to>
          <xdr:col>42</xdr:col>
          <xdr:colOff>0</xdr:colOff>
          <xdr:row>574</xdr:row>
          <xdr:rowOff>228600</xdr:rowOff>
        </xdr:to>
        <xdr:sp macro="" textlink="">
          <xdr:nvSpPr>
            <xdr:cNvPr id="3373" name="チェック K15232" hidden="1">
              <a:extLst>
                <a:ext uri="{63B3BB69-23CF-44E3-9099-C40C66FF867C}">
                  <a14:compatExt spid="_x0000_s337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574</xdr:row>
          <xdr:rowOff>238125</xdr:rowOff>
        </xdr:from>
        <xdr:to>
          <xdr:col>42</xdr:col>
          <xdr:colOff>0</xdr:colOff>
          <xdr:row>575</xdr:row>
          <xdr:rowOff>228600</xdr:rowOff>
        </xdr:to>
        <xdr:sp macro="" textlink="">
          <xdr:nvSpPr>
            <xdr:cNvPr id="3374" name="チェック K15233" hidden="1">
              <a:extLst>
                <a:ext uri="{63B3BB69-23CF-44E3-9099-C40C66FF867C}">
                  <a14:compatExt spid="_x0000_s337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578</xdr:row>
          <xdr:rowOff>295275</xdr:rowOff>
        </xdr:from>
        <xdr:to>
          <xdr:col>16</xdr:col>
          <xdr:colOff>0</xdr:colOff>
          <xdr:row>579</xdr:row>
          <xdr:rowOff>228600</xdr:rowOff>
        </xdr:to>
        <xdr:sp macro="" textlink="">
          <xdr:nvSpPr>
            <xdr:cNvPr id="3375" name="チェック K6111" hidden="1">
              <a:extLst>
                <a:ext uri="{63B3BB69-23CF-44E3-9099-C40C66FF867C}">
                  <a14:compatExt spid="_x0000_s337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579</xdr:row>
          <xdr:rowOff>238125</xdr:rowOff>
        </xdr:from>
        <xdr:to>
          <xdr:col>15</xdr:col>
          <xdr:colOff>123825</xdr:colOff>
          <xdr:row>580</xdr:row>
          <xdr:rowOff>228600</xdr:rowOff>
        </xdr:to>
        <xdr:sp macro="" textlink="">
          <xdr:nvSpPr>
            <xdr:cNvPr id="3376" name="チェック K6112" hidden="1">
              <a:extLst>
                <a:ext uri="{63B3BB69-23CF-44E3-9099-C40C66FF867C}">
                  <a14:compatExt spid="_x0000_s337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580</xdr:row>
          <xdr:rowOff>238125</xdr:rowOff>
        </xdr:from>
        <xdr:to>
          <xdr:col>16</xdr:col>
          <xdr:colOff>0</xdr:colOff>
          <xdr:row>581</xdr:row>
          <xdr:rowOff>228600</xdr:rowOff>
        </xdr:to>
        <xdr:sp macro="" textlink="">
          <xdr:nvSpPr>
            <xdr:cNvPr id="3377" name="チェック K6113" hidden="1">
              <a:extLst>
                <a:ext uri="{63B3BB69-23CF-44E3-9099-C40C66FF867C}">
                  <a14:compatExt spid="_x0000_s337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583</xdr:row>
          <xdr:rowOff>9525</xdr:rowOff>
        </xdr:from>
        <xdr:to>
          <xdr:col>16</xdr:col>
          <xdr:colOff>0</xdr:colOff>
          <xdr:row>583</xdr:row>
          <xdr:rowOff>228600</xdr:rowOff>
        </xdr:to>
        <xdr:sp macro="" textlink="">
          <xdr:nvSpPr>
            <xdr:cNvPr id="3378" name="チェック K16111" hidden="1">
              <a:extLst>
                <a:ext uri="{63B3BB69-23CF-44E3-9099-C40C66FF867C}">
                  <a14:compatExt spid="_x0000_s337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583</xdr:row>
          <xdr:rowOff>238125</xdr:rowOff>
        </xdr:from>
        <xdr:to>
          <xdr:col>17</xdr:col>
          <xdr:colOff>0</xdr:colOff>
          <xdr:row>584</xdr:row>
          <xdr:rowOff>228600</xdr:rowOff>
        </xdr:to>
        <xdr:sp macro="" textlink="">
          <xdr:nvSpPr>
            <xdr:cNvPr id="3379" name="チェック K16112" hidden="1">
              <a:extLst>
                <a:ext uri="{63B3BB69-23CF-44E3-9099-C40C66FF867C}">
                  <a14:compatExt spid="_x0000_s337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584</xdr:row>
          <xdr:rowOff>238125</xdr:rowOff>
        </xdr:from>
        <xdr:to>
          <xdr:col>17</xdr:col>
          <xdr:colOff>0</xdr:colOff>
          <xdr:row>585</xdr:row>
          <xdr:rowOff>228600</xdr:rowOff>
        </xdr:to>
        <xdr:sp macro="" textlink="">
          <xdr:nvSpPr>
            <xdr:cNvPr id="3380" name="チェック K16113" hidden="1">
              <a:extLst>
                <a:ext uri="{63B3BB69-23CF-44E3-9099-C40C66FF867C}">
                  <a14:compatExt spid="_x0000_s338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587</xdr:row>
          <xdr:rowOff>295275</xdr:rowOff>
        </xdr:from>
        <xdr:to>
          <xdr:col>16</xdr:col>
          <xdr:colOff>0</xdr:colOff>
          <xdr:row>588</xdr:row>
          <xdr:rowOff>228600</xdr:rowOff>
        </xdr:to>
        <xdr:sp macro="" textlink="">
          <xdr:nvSpPr>
            <xdr:cNvPr id="3381" name="チェック K6211" hidden="1">
              <a:extLst>
                <a:ext uri="{63B3BB69-23CF-44E3-9099-C40C66FF867C}">
                  <a14:compatExt spid="_x0000_s338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588</xdr:row>
          <xdr:rowOff>238125</xdr:rowOff>
        </xdr:from>
        <xdr:to>
          <xdr:col>15</xdr:col>
          <xdr:colOff>123825</xdr:colOff>
          <xdr:row>589</xdr:row>
          <xdr:rowOff>228600</xdr:rowOff>
        </xdr:to>
        <xdr:sp macro="" textlink="">
          <xdr:nvSpPr>
            <xdr:cNvPr id="3382" name="チェック K6212" hidden="1">
              <a:extLst>
                <a:ext uri="{63B3BB69-23CF-44E3-9099-C40C66FF867C}">
                  <a14:compatExt spid="_x0000_s338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589</xdr:row>
          <xdr:rowOff>238125</xdr:rowOff>
        </xdr:from>
        <xdr:to>
          <xdr:col>16</xdr:col>
          <xdr:colOff>0</xdr:colOff>
          <xdr:row>590</xdr:row>
          <xdr:rowOff>228600</xdr:rowOff>
        </xdr:to>
        <xdr:sp macro="" textlink="">
          <xdr:nvSpPr>
            <xdr:cNvPr id="3383" name="チェック K6213" hidden="1">
              <a:extLst>
                <a:ext uri="{63B3BB69-23CF-44E3-9099-C40C66FF867C}">
                  <a14:compatExt spid="_x0000_s338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592</xdr:row>
          <xdr:rowOff>0</xdr:rowOff>
        </xdr:from>
        <xdr:to>
          <xdr:col>16</xdr:col>
          <xdr:colOff>0</xdr:colOff>
          <xdr:row>592</xdr:row>
          <xdr:rowOff>228600</xdr:rowOff>
        </xdr:to>
        <xdr:sp macro="" textlink="">
          <xdr:nvSpPr>
            <xdr:cNvPr id="3384" name="チェック K16211" hidden="1">
              <a:extLst>
                <a:ext uri="{63B3BB69-23CF-44E3-9099-C40C66FF867C}">
                  <a14:compatExt spid="_x0000_s338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592</xdr:row>
          <xdr:rowOff>228600</xdr:rowOff>
        </xdr:from>
        <xdr:to>
          <xdr:col>17</xdr:col>
          <xdr:colOff>0</xdr:colOff>
          <xdr:row>593</xdr:row>
          <xdr:rowOff>228600</xdr:rowOff>
        </xdr:to>
        <xdr:sp macro="" textlink="">
          <xdr:nvSpPr>
            <xdr:cNvPr id="3385" name="チェック K16212" hidden="1">
              <a:extLst>
                <a:ext uri="{63B3BB69-23CF-44E3-9099-C40C66FF867C}">
                  <a14:compatExt spid="_x0000_s338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593</xdr:row>
          <xdr:rowOff>219075</xdr:rowOff>
        </xdr:from>
        <xdr:to>
          <xdr:col>17</xdr:col>
          <xdr:colOff>0</xdr:colOff>
          <xdr:row>594</xdr:row>
          <xdr:rowOff>228600</xdr:rowOff>
        </xdr:to>
        <xdr:sp macro="" textlink="">
          <xdr:nvSpPr>
            <xdr:cNvPr id="3386" name="チェック K16213" hidden="1">
              <a:extLst>
                <a:ext uri="{63B3BB69-23CF-44E3-9099-C40C66FF867C}">
                  <a14:compatExt spid="_x0000_s338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578</xdr:row>
          <xdr:rowOff>295275</xdr:rowOff>
        </xdr:from>
        <xdr:to>
          <xdr:col>28</xdr:col>
          <xdr:colOff>0</xdr:colOff>
          <xdr:row>579</xdr:row>
          <xdr:rowOff>228600</xdr:rowOff>
        </xdr:to>
        <xdr:sp macro="" textlink="">
          <xdr:nvSpPr>
            <xdr:cNvPr id="3387" name="チェック K6121" hidden="1">
              <a:extLst>
                <a:ext uri="{63B3BB69-23CF-44E3-9099-C40C66FF867C}">
                  <a14:compatExt spid="_x0000_s338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579</xdr:row>
          <xdr:rowOff>238125</xdr:rowOff>
        </xdr:from>
        <xdr:to>
          <xdr:col>27</xdr:col>
          <xdr:colOff>123825</xdr:colOff>
          <xdr:row>580</xdr:row>
          <xdr:rowOff>228600</xdr:rowOff>
        </xdr:to>
        <xdr:sp macro="" textlink="">
          <xdr:nvSpPr>
            <xdr:cNvPr id="3388" name="チェック K6122" hidden="1">
              <a:extLst>
                <a:ext uri="{63B3BB69-23CF-44E3-9099-C40C66FF867C}">
                  <a14:compatExt spid="_x0000_s338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580</xdr:row>
          <xdr:rowOff>238125</xdr:rowOff>
        </xdr:from>
        <xdr:to>
          <xdr:col>28</xdr:col>
          <xdr:colOff>0</xdr:colOff>
          <xdr:row>581</xdr:row>
          <xdr:rowOff>228600</xdr:rowOff>
        </xdr:to>
        <xdr:sp macro="" textlink="">
          <xdr:nvSpPr>
            <xdr:cNvPr id="3389" name="チェック K6123" hidden="1">
              <a:extLst>
                <a:ext uri="{63B3BB69-23CF-44E3-9099-C40C66FF867C}">
                  <a14:compatExt spid="_x0000_s338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583</xdr:row>
          <xdr:rowOff>9525</xdr:rowOff>
        </xdr:from>
        <xdr:to>
          <xdr:col>28</xdr:col>
          <xdr:colOff>0</xdr:colOff>
          <xdr:row>583</xdr:row>
          <xdr:rowOff>228600</xdr:rowOff>
        </xdr:to>
        <xdr:sp macro="" textlink="">
          <xdr:nvSpPr>
            <xdr:cNvPr id="3390" name="チェック K16121" hidden="1">
              <a:extLst>
                <a:ext uri="{63B3BB69-23CF-44E3-9099-C40C66FF867C}">
                  <a14:compatExt spid="_x0000_s339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583</xdr:row>
          <xdr:rowOff>238125</xdr:rowOff>
        </xdr:from>
        <xdr:to>
          <xdr:col>29</xdr:col>
          <xdr:colOff>0</xdr:colOff>
          <xdr:row>584</xdr:row>
          <xdr:rowOff>228600</xdr:rowOff>
        </xdr:to>
        <xdr:sp macro="" textlink="">
          <xdr:nvSpPr>
            <xdr:cNvPr id="3391" name="チェック K16122" hidden="1">
              <a:extLst>
                <a:ext uri="{63B3BB69-23CF-44E3-9099-C40C66FF867C}">
                  <a14:compatExt spid="_x0000_s339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584</xdr:row>
          <xdr:rowOff>238125</xdr:rowOff>
        </xdr:from>
        <xdr:to>
          <xdr:col>29</xdr:col>
          <xdr:colOff>0</xdr:colOff>
          <xdr:row>585</xdr:row>
          <xdr:rowOff>228600</xdr:rowOff>
        </xdr:to>
        <xdr:sp macro="" textlink="">
          <xdr:nvSpPr>
            <xdr:cNvPr id="3392" name="チェック K16123" hidden="1">
              <a:extLst>
                <a:ext uri="{63B3BB69-23CF-44E3-9099-C40C66FF867C}">
                  <a14:compatExt spid="_x0000_s339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578</xdr:row>
          <xdr:rowOff>295275</xdr:rowOff>
        </xdr:from>
        <xdr:to>
          <xdr:col>41</xdr:col>
          <xdr:colOff>0</xdr:colOff>
          <xdr:row>579</xdr:row>
          <xdr:rowOff>228600</xdr:rowOff>
        </xdr:to>
        <xdr:sp macro="" textlink="">
          <xdr:nvSpPr>
            <xdr:cNvPr id="3393" name="チェック K6131" hidden="1">
              <a:extLst>
                <a:ext uri="{63B3BB69-23CF-44E3-9099-C40C66FF867C}">
                  <a14:compatExt spid="_x0000_s339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579</xdr:row>
          <xdr:rowOff>238125</xdr:rowOff>
        </xdr:from>
        <xdr:to>
          <xdr:col>40</xdr:col>
          <xdr:colOff>123825</xdr:colOff>
          <xdr:row>580</xdr:row>
          <xdr:rowOff>228600</xdr:rowOff>
        </xdr:to>
        <xdr:sp macro="" textlink="">
          <xdr:nvSpPr>
            <xdr:cNvPr id="3394" name="チェック K6132" hidden="1">
              <a:extLst>
                <a:ext uri="{63B3BB69-23CF-44E3-9099-C40C66FF867C}">
                  <a14:compatExt spid="_x0000_s339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580</xdr:row>
          <xdr:rowOff>238125</xdr:rowOff>
        </xdr:from>
        <xdr:to>
          <xdr:col>41</xdr:col>
          <xdr:colOff>0</xdr:colOff>
          <xdr:row>581</xdr:row>
          <xdr:rowOff>228600</xdr:rowOff>
        </xdr:to>
        <xdr:sp macro="" textlink="">
          <xdr:nvSpPr>
            <xdr:cNvPr id="3395" name="チェック K6133" hidden="1">
              <a:extLst>
                <a:ext uri="{63B3BB69-23CF-44E3-9099-C40C66FF867C}">
                  <a14:compatExt spid="_x0000_s339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583</xdr:row>
          <xdr:rowOff>9525</xdr:rowOff>
        </xdr:from>
        <xdr:to>
          <xdr:col>41</xdr:col>
          <xdr:colOff>0</xdr:colOff>
          <xdr:row>583</xdr:row>
          <xdr:rowOff>228600</xdr:rowOff>
        </xdr:to>
        <xdr:sp macro="" textlink="">
          <xdr:nvSpPr>
            <xdr:cNvPr id="3396" name="チェック K16131" hidden="1">
              <a:extLst>
                <a:ext uri="{63B3BB69-23CF-44E3-9099-C40C66FF867C}">
                  <a14:compatExt spid="_x0000_s339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583</xdr:row>
          <xdr:rowOff>238125</xdr:rowOff>
        </xdr:from>
        <xdr:to>
          <xdr:col>42</xdr:col>
          <xdr:colOff>0</xdr:colOff>
          <xdr:row>584</xdr:row>
          <xdr:rowOff>228600</xdr:rowOff>
        </xdr:to>
        <xdr:sp macro="" textlink="">
          <xdr:nvSpPr>
            <xdr:cNvPr id="3397" name="チェック K16132" hidden="1">
              <a:extLst>
                <a:ext uri="{63B3BB69-23CF-44E3-9099-C40C66FF867C}">
                  <a14:compatExt spid="_x0000_s339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584</xdr:row>
          <xdr:rowOff>238125</xdr:rowOff>
        </xdr:from>
        <xdr:to>
          <xdr:col>42</xdr:col>
          <xdr:colOff>0</xdr:colOff>
          <xdr:row>585</xdr:row>
          <xdr:rowOff>228600</xdr:rowOff>
        </xdr:to>
        <xdr:sp macro="" textlink="">
          <xdr:nvSpPr>
            <xdr:cNvPr id="3398" name="チェック K16133" hidden="1">
              <a:extLst>
                <a:ext uri="{63B3BB69-23CF-44E3-9099-C40C66FF867C}">
                  <a14:compatExt spid="_x0000_s339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587</xdr:row>
          <xdr:rowOff>295275</xdr:rowOff>
        </xdr:from>
        <xdr:to>
          <xdr:col>28</xdr:col>
          <xdr:colOff>0</xdr:colOff>
          <xdr:row>588</xdr:row>
          <xdr:rowOff>228600</xdr:rowOff>
        </xdr:to>
        <xdr:sp macro="" textlink="">
          <xdr:nvSpPr>
            <xdr:cNvPr id="3399" name="チェック K6221" hidden="1">
              <a:extLst>
                <a:ext uri="{63B3BB69-23CF-44E3-9099-C40C66FF867C}">
                  <a14:compatExt spid="_x0000_s339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588</xdr:row>
          <xdr:rowOff>238125</xdr:rowOff>
        </xdr:from>
        <xdr:to>
          <xdr:col>27</xdr:col>
          <xdr:colOff>123825</xdr:colOff>
          <xdr:row>589</xdr:row>
          <xdr:rowOff>228600</xdr:rowOff>
        </xdr:to>
        <xdr:sp macro="" textlink="">
          <xdr:nvSpPr>
            <xdr:cNvPr id="3400" name="チェック K6222" hidden="1">
              <a:extLst>
                <a:ext uri="{63B3BB69-23CF-44E3-9099-C40C66FF867C}">
                  <a14:compatExt spid="_x0000_s340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589</xdr:row>
          <xdr:rowOff>238125</xdr:rowOff>
        </xdr:from>
        <xdr:to>
          <xdr:col>28</xdr:col>
          <xdr:colOff>0</xdr:colOff>
          <xdr:row>590</xdr:row>
          <xdr:rowOff>228600</xdr:rowOff>
        </xdr:to>
        <xdr:sp macro="" textlink="">
          <xdr:nvSpPr>
            <xdr:cNvPr id="3401" name="チェック K6223" hidden="1">
              <a:extLst>
                <a:ext uri="{63B3BB69-23CF-44E3-9099-C40C66FF867C}">
                  <a14:compatExt spid="_x0000_s340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592</xdr:row>
          <xdr:rowOff>0</xdr:rowOff>
        </xdr:from>
        <xdr:to>
          <xdr:col>28</xdr:col>
          <xdr:colOff>0</xdr:colOff>
          <xdr:row>592</xdr:row>
          <xdr:rowOff>228600</xdr:rowOff>
        </xdr:to>
        <xdr:sp macro="" textlink="">
          <xdr:nvSpPr>
            <xdr:cNvPr id="3402" name="チェック K16221" hidden="1">
              <a:extLst>
                <a:ext uri="{63B3BB69-23CF-44E3-9099-C40C66FF867C}">
                  <a14:compatExt spid="_x0000_s340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592</xdr:row>
          <xdr:rowOff>228600</xdr:rowOff>
        </xdr:from>
        <xdr:to>
          <xdr:col>29</xdr:col>
          <xdr:colOff>0</xdr:colOff>
          <xdr:row>593</xdr:row>
          <xdr:rowOff>228600</xdr:rowOff>
        </xdr:to>
        <xdr:sp macro="" textlink="">
          <xdr:nvSpPr>
            <xdr:cNvPr id="3403" name="チェック K16222" hidden="1">
              <a:extLst>
                <a:ext uri="{63B3BB69-23CF-44E3-9099-C40C66FF867C}">
                  <a14:compatExt spid="_x0000_s340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593</xdr:row>
          <xdr:rowOff>219075</xdr:rowOff>
        </xdr:from>
        <xdr:to>
          <xdr:col>29</xdr:col>
          <xdr:colOff>0</xdr:colOff>
          <xdr:row>594</xdr:row>
          <xdr:rowOff>228600</xdr:rowOff>
        </xdr:to>
        <xdr:sp macro="" textlink="">
          <xdr:nvSpPr>
            <xdr:cNvPr id="3404" name="チェック K16223" hidden="1">
              <a:extLst>
                <a:ext uri="{63B3BB69-23CF-44E3-9099-C40C66FF867C}">
                  <a14:compatExt spid="_x0000_s340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587</xdr:row>
          <xdr:rowOff>295275</xdr:rowOff>
        </xdr:from>
        <xdr:to>
          <xdr:col>41</xdr:col>
          <xdr:colOff>0</xdr:colOff>
          <xdr:row>588</xdr:row>
          <xdr:rowOff>228600</xdr:rowOff>
        </xdr:to>
        <xdr:sp macro="" textlink="">
          <xdr:nvSpPr>
            <xdr:cNvPr id="3405" name="チェック K6231" hidden="1">
              <a:extLst>
                <a:ext uri="{63B3BB69-23CF-44E3-9099-C40C66FF867C}">
                  <a14:compatExt spid="_x0000_s340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588</xdr:row>
          <xdr:rowOff>238125</xdr:rowOff>
        </xdr:from>
        <xdr:to>
          <xdr:col>40</xdr:col>
          <xdr:colOff>123825</xdr:colOff>
          <xdr:row>589</xdr:row>
          <xdr:rowOff>228600</xdr:rowOff>
        </xdr:to>
        <xdr:sp macro="" textlink="">
          <xdr:nvSpPr>
            <xdr:cNvPr id="3406" name="チェック K6232" hidden="1">
              <a:extLst>
                <a:ext uri="{63B3BB69-23CF-44E3-9099-C40C66FF867C}">
                  <a14:compatExt spid="_x0000_s340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589</xdr:row>
          <xdr:rowOff>238125</xdr:rowOff>
        </xdr:from>
        <xdr:to>
          <xdr:col>41</xdr:col>
          <xdr:colOff>0</xdr:colOff>
          <xdr:row>590</xdr:row>
          <xdr:rowOff>228600</xdr:rowOff>
        </xdr:to>
        <xdr:sp macro="" textlink="">
          <xdr:nvSpPr>
            <xdr:cNvPr id="3407" name="チェック K6233" hidden="1">
              <a:extLst>
                <a:ext uri="{63B3BB69-23CF-44E3-9099-C40C66FF867C}">
                  <a14:compatExt spid="_x0000_s340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592</xdr:row>
          <xdr:rowOff>0</xdr:rowOff>
        </xdr:from>
        <xdr:to>
          <xdr:col>41</xdr:col>
          <xdr:colOff>0</xdr:colOff>
          <xdr:row>592</xdr:row>
          <xdr:rowOff>228600</xdr:rowOff>
        </xdr:to>
        <xdr:sp macro="" textlink="">
          <xdr:nvSpPr>
            <xdr:cNvPr id="3408" name="チェック K16231" hidden="1">
              <a:extLst>
                <a:ext uri="{63B3BB69-23CF-44E3-9099-C40C66FF867C}">
                  <a14:compatExt spid="_x0000_s340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592</xdr:row>
          <xdr:rowOff>228600</xdr:rowOff>
        </xdr:from>
        <xdr:to>
          <xdr:col>42</xdr:col>
          <xdr:colOff>0</xdr:colOff>
          <xdr:row>593</xdr:row>
          <xdr:rowOff>228600</xdr:rowOff>
        </xdr:to>
        <xdr:sp macro="" textlink="">
          <xdr:nvSpPr>
            <xdr:cNvPr id="3409" name="チェック K16232" hidden="1">
              <a:extLst>
                <a:ext uri="{63B3BB69-23CF-44E3-9099-C40C66FF867C}">
                  <a14:compatExt spid="_x0000_s340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593</xdr:row>
          <xdr:rowOff>219075</xdr:rowOff>
        </xdr:from>
        <xdr:to>
          <xdr:col>42</xdr:col>
          <xdr:colOff>0</xdr:colOff>
          <xdr:row>594</xdr:row>
          <xdr:rowOff>228600</xdr:rowOff>
        </xdr:to>
        <xdr:sp macro="" textlink="">
          <xdr:nvSpPr>
            <xdr:cNvPr id="3410" name="チェック K16233" hidden="1">
              <a:extLst>
                <a:ext uri="{63B3BB69-23CF-44E3-9099-C40C66FF867C}">
                  <a14:compatExt spid="_x0000_s341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56</xdr:col>
          <xdr:colOff>38100</xdr:colOff>
          <xdr:row>17</xdr:row>
          <xdr:rowOff>57150</xdr:rowOff>
        </xdr:from>
        <xdr:to>
          <xdr:col>58</xdr:col>
          <xdr:colOff>0</xdr:colOff>
          <xdr:row>17</xdr:row>
          <xdr:rowOff>323850</xdr:rowOff>
        </xdr:to>
        <xdr:sp macro="" textlink="">
          <xdr:nvSpPr>
            <xdr:cNvPr id="3411" name="ボタン 管理マイナス1" hidden="1">
              <a:extLst>
                <a:ext uri="{63B3BB69-23CF-44E3-9099-C40C66FF867C}">
                  <a14:compatExt spid="_x0000_s3411"/>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xdr:col>
          <xdr:colOff>38100</xdr:colOff>
          <xdr:row>31</xdr:row>
          <xdr:rowOff>57150</xdr:rowOff>
        </xdr:from>
        <xdr:to>
          <xdr:col>58</xdr:col>
          <xdr:colOff>0</xdr:colOff>
          <xdr:row>31</xdr:row>
          <xdr:rowOff>323850</xdr:rowOff>
        </xdr:to>
        <xdr:sp macro="" textlink="">
          <xdr:nvSpPr>
            <xdr:cNvPr id="3412" name="ボタン 管理マイナス3" hidden="1">
              <a:extLst>
                <a:ext uri="{63B3BB69-23CF-44E3-9099-C40C66FF867C}">
                  <a14:compatExt spid="_x0000_s3412"/>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xdr:col>
          <xdr:colOff>38100</xdr:colOff>
          <xdr:row>24</xdr:row>
          <xdr:rowOff>57150</xdr:rowOff>
        </xdr:from>
        <xdr:to>
          <xdr:col>58</xdr:col>
          <xdr:colOff>0</xdr:colOff>
          <xdr:row>24</xdr:row>
          <xdr:rowOff>323850</xdr:rowOff>
        </xdr:to>
        <xdr:sp macro="" textlink="">
          <xdr:nvSpPr>
            <xdr:cNvPr id="3413" name="ボタン 管理マイナス2" hidden="1">
              <a:extLst>
                <a:ext uri="{63B3BB69-23CF-44E3-9099-C40C66FF867C}">
                  <a14:compatExt spid="_x0000_s3413"/>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xdr:col>
          <xdr:colOff>38100</xdr:colOff>
          <xdr:row>38</xdr:row>
          <xdr:rowOff>0</xdr:rowOff>
        </xdr:from>
        <xdr:to>
          <xdr:col>58</xdr:col>
          <xdr:colOff>0</xdr:colOff>
          <xdr:row>38</xdr:row>
          <xdr:rowOff>0</xdr:rowOff>
        </xdr:to>
        <xdr:sp macro="" textlink="">
          <xdr:nvSpPr>
            <xdr:cNvPr id="3414" name="ボタン 管理マイナス4" hidden="1">
              <a:extLst>
                <a:ext uri="{63B3BB69-23CF-44E3-9099-C40C66FF867C}">
                  <a14:compatExt spid="_x0000_s3414"/>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xdr:col>
          <xdr:colOff>38100</xdr:colOff>
          <xdr:row>38</xdr:row>
          <xdr:rowOff>0</xdr:rowOff>
        </xdr:from>
        <xdr:to>
          <xdr:col>58</xdr:col>
          <xdr:colOff>0</xdr:colOff>
          <xdr:row>38</xdr:row>
          <xdr:rowOff>0</xdr:rowOff>
        </xdr:to>
        <xdr:sp macro="" textlink="">
          <xdr:nvSpPr>
            <xdr:cNvPr id="3415" name="ボタン 管理マイナス5" hidden="1">
              <a:extLst>
                <a:ext uri="{63B3BB69-23CF-44E3-9099-C40C66FF867C}">
                  <a14:compatExt spid="_x0000_s3415"/>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xdr:col>
          <xdr:colOff>38100</xdr:colOff>
          <xdr:row>38</xdr:row>
          <xdr:rowOff>0</xdr:rowOff>
        </xdr:from>
        <xdr:to>
          <xdr:col>58</xdr:col>
          <xdr:colOff>0</xdr:colOff>
          <xdr:row>38</xdr:row>
          <xdr:rowOff>0</xdr:rowOff>
        </xdr:to>
        <xdr:sp macro="" textlink="">
          <xdr:nvSpPr>
            <xdr:cNvPr id="3416" name="ボタン 管理マイナス6" hidden="1">
              <a:extLst>
                <a:ext uri="{63B3BB69-23CF-44E3-9099-C40C66FF867C}">
                  <a14:compatExt spid="_x0000_s3416"/>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xdr:col>
          <xdr:colOff>38100</xdr:colOff>
          <xdr:row>38</xdr:row>
          <xdr:rowOff>0</xdr:rowOff>
        </xdr:from>
        <xdr:to>
          <xdr:col>58</xdr:col>
          <xdr:colOff>0</xdr:colOff>
          <xdr:row>38</xdr:row>
          <xdr:rowOff>0</xdr:rowOff>
        </xdr:to>
        <xdr:sp macro="" textlink="">
          <xdr:nvSpPr>
            <xdr:cNvPr id="3417" name="ボタン 管理マイナス7" hidden="1">
              <a:extLst>
                <a:ext uri="{63B3BB69-23CF-44E3-9099-C40C66FF867C}">
                  <a14:compatExt spid="_x0000_s3417"/>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xdr:col>
          <xdr:colOff>38100</xdr:colOff>
          <xdr:row>38</xdr:row>
          <xdr:rowOff>0</xdr:rowOff>
        </xdr:from>
        <xdr:to>
          <xdr:col>58</xdr:col>
          <xdr:colOff>0</xdr:colOff>
          <xdr:row>38</xdr:row>
          <xdr:rowOff>0</xdr:rowOff>
        </xdr:to>
        <xdr:sp macro="" textlink="">
          <xdr:nvSpPr>
            <xdr:cNvPr id="3418" name="ボタン 管理マイナス8" hidden="1">
              <a:extLst>
                <a:ext uri="{63B3BB69-23CF-44E3-9099-C40C66FF867C}">
                  <a14:compatExt spid="_x0000_s3418"/>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xdr:col>
          <xdr:colOff>38100</xdr:colOff>
          <xdr:row>38</xdr:row>
          <xdr:rowOff>0</xdr:rowOff>
        </xdr:from>
        <xdr:to>
          <xdr:col>58</xdr:col>
          <xdr:colOff>0</xdr:colOff>
          <xdr:row>38</xdr:row>
          <xdr:rowOff>0</xdr:rowOff>
        </xdr:to>
        <xdr:sp macro="" textlink="">
          <xdr:nvSpPr>
            <xdr:cNvPr id="3419" name="ボタン 管理マイナス9" hidden="1">
              <a:extLst>
                <a:ext uri="{63B3BB69-23CF-44E3-9099-C40C66FF867C}">
                  <a14:compatExt spid="_x0000_s3419"/>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xdr:col>
          <xdr:colOff>142875</xdr:colOff>
          <xdr:row>33</xdr:row>
          <xdr:rowOff>76200</xdr:rowOff>
        </xdr:from>
        <xdr:to>
          <xdr:col>49</xdr:col>
          <xdr:colOff>0</xdr:colOff>
          <xdr:row>33</xdr:row>
          <xdr:rowOff>314325</xdr:rowOff>
        </xdr:to>
        <xdr:sp macro="" textlink="">
          <xdr:nvSpPr>
            <xdr:cNvPr id="3420" name="ボタン 選任4" hidden="1">
              <a:extLst>
                <a:ext uri="{63B3BB69-23CF-44E3-9099-C40C66FF867C}">
                  <a14:compatExt spid="_x0000_s342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未選任</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44</xdr:col>
          <xdr:colOff>9525</xdr:colOff>
          <xdr:row>38</xdr:row>
          <xdr:rowOff>0</xdr:rowOff>
        </xdr:from>
        <xdr:to>
          <xdr:col>49</xdr:col>
          <xdr:colOff>19050</xdr:colOff>
          <xdr:row>38</xdr:row>
          <xdr:rowOff>0</xdr:rowOff>
        </xdr:to>
        <xdr:sp macro="" textlink="">
          <xdr:nvSpPr>
            <xdr:cNvPr id="3421" name="ボタン 選任5" hidden="1">
              <a:extLst>
                <a:ext uri="{63B3BB69-23CF-44E3-9099-C40C66FF867C}">
                  <a14:compatExt spid="_x0000_s3421"/>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未選任</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44</xdr:col>
          <xdr:colOff>9525</xdr:colOff>
          <xdr:row>38</xdr:row>
          <xdr:rowOff>0</xdr:rowOff>
        </xdr:from>
        <xdr:to>
          <xdr:col>49</xdr:col>
          <xdr:colOff>19050</xdr:colOff>
          <xdr:row>38</xdr:row>
          <xdr:rowOff>0</xdr:rowOff>
        </xdr:to>
        <xdr:sp macro="" textlink="">
          <xdr:nvSpPr>
            <xdr:cNvPr id="3422" name="ボタン 選任6" hidden="1">
              <a:extLst>
                <a:ext uri="{63B3BB69-23CF-44E3-9099-C40C66FF867C}">
                  <a14:compatExt spid="_x0000_s3422"/>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未選任</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44</xdr:col>
          <xdr:colOff>9525</xdr:colOff>
          <xdr:row>38</xdr:row>
          <xdr:rowOff>0</xdr:rowOff>
        </xdr:from>
        <xdr:to>
          <xdr:col>49</xdr:col>
          <xdr:colOff>19050</xdr:colOff>
          <xdr:row>38</xdr:row>
          <xdr:rowOff>0</xdr:rowOff>
        </xdr:to>
        <xdr:sp macro="" textlink="">
          <xdr:nvSpPr>
            <xdr:cNvPr id="3423" name="ボタン 選任7" hidden="1">
              <a:extLst>
                <a:ext uri="{63B3BB69-23CF-44E3-9099-C40C66FF867C}">
                  <a14:compatExt spid="_x0000_s3423"/>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未選任</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44</xdr:col>
          <xdr:colOff>9525</xdr:colOff>
          <xdr:row>38</xdr:row>
          <xdr:rowOff>0</xdr:rowOff>
        </xdr:from>
        <xdr:to>
          <xdr:col>49</xdr:col>
          <xdr:colOff>19050</xdr:colOff>
          <xdr:row>38</xdr:row>
          <xdr:rowOff>0</xdr:rowOff>
        </xdr:to>
        <xdr:sp macro="" textlink="">
          <xdr:nvSpPr>
            <xdr:cNvPr id="3424" name="ボタン 選任8" hidden="1">
              <a:extLst>
                <a:ext uri="{63B3BB69-23CF-44E3-9099-C40C66FF867C}">
                  <a14:compatExt spid="_x0000_s3424"/>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未選任</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44</xdr:col>
          <xdr:colOff>9525</xdr:colOff>
          <xdr:row>38</xdr:row>
          <xdr:rowOff>0</xdr:rowOff>
        </xdr:from>
        <xdr:to>
          <xdr:col>49</xdr:col>
          <xdr:colOff>19050</xdr:colOff>
          <xdr:row>38</xdr:row>
          <xdr:rowOff>0</xdr:rowOff>
        </xdr:to>
        <xdr:sp macro="" textlink="">
          <xdr:nvSpPr>
            <xdr:cNvPr id="3425" name="ボタン 選任9" hidden="1">
              <a:extLst>
                <a:ext uri="{63B3BB69-23CF-44E3-9099-C40C66FF867C}">
                  <a14:compatExt spid="_x0000_s3425"/>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未選任</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44</xdr:col>
          <xdr:colOff>9525</xdr:colOff>
          <xdr:row>38</xdr:row>
          <xdr:rowOff>0</xdr:rowOff>
        </xdr:from>
        <xdr:to>
          <xdr:col>49</xdr:col>
          <xdr:colOff>19050</xdr:colOff>
          <xdr:row>38</xdr:row>
          <xdr:rowOff>0</xdr:rowOff>
        </xdr:to>
        <xdr:sp macro="" textlink="">
          <xdr:nvSpPr>
            <xdr:cNvPr id="3426" name="ボタン 選任10" hidden="1">
              <a:extLst>
                <a:ext uri="{63B3BB69-23CF-44E3-9099-C40C66FF867C}">
                  <a14:compatExt spid="_x0000_s3426"/>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未選任</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44</xdr:col>
          <xdr:colOff>0</xdr:colOff>
          <xdr:row>19</xdr:row>
          <xdr:rowOff>76200</xdr:rowOff>
        </xdr:from>
        <xdr:to>
          <xdr:col>49</xdr:col>
          <xdr:colOff>9525</xdr:colOff>
          <xdr:row>19</xdr:row>
          <xdr:rowOff>314325</xdr:rowOff>
        </xdr:to>
        <xdr:sp macro="" textlink="">
          <xdr:nvSpPr>
            <xdr:cNvPr id="3427" name="ボタン 選任2" hidden="1">
              <a:extLst>
                <a:ext uri="{63B3BB69-23CF-44E3-9099-C40C66FF867C}">
                  <a14:compatExt spid="_x0000_s3427"/>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未選任</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xdr:col>
          <xdr:colOff>142875</xdr:colOff>
          <xdr:row>26</xdr:row>
          <xdr:rowOff>76200</xdr:rowOff>
        </xdr:from>
        <xdr:to>
          <xdr:col>49</xdr:col>
          <xdr:colOff>0</xdr:colOff>
          <xdr:row>26</xdr:row>
          <xdr:rowOff>314325</xdr:rowOff>
        </xdr:to>
        <xdr:sp macro="" textlink="">
          <xdr:nvSpPr>
            <xdr:cNvPr id="3428" name="ボタン 選任3" hidden="1">
              <a:extLst>
                <a:ext uri="{63B3BB69-23CF-44E3-9099-C40C66FF867C}">
                  <a14:compatExt spid="_x0000_s3428"/>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未選任</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526</xdr:row>
          <xdr:rowOff>238125</xdr:rowOff>
        </xdr:from>
        <xdr:to>
          <xdr:col>17</xdr:col>
          <xdr:colOff>0</xdr:colOff>
          <xdr:row>527</xdr:row>
          <xdr:rowOff>228600</xdr:rowOff>
        </xdr:to>
        <xdr:sp macro="" textlink="">
          <xdr:nvSpPr>
            <xdr:cNvPr id="3429" name="チェック K12212" hidden="1">
              <a:extLst>
                <a:ext uri="{63B3BB69-23CF-44E3-9099-C40C66FF867C}">
                  <a14:compatExt spid="_x0000_s342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526</xdr:row>
          <xdr:rowOff>9525</xdr:rowOff>
        </xdr:from>
        <xdr:to>
          <xdr:col>16</xdr:col>
          <xdr:colOff>0</xdr:colOff>
          <xdr:row>526</xdr:row>
          <xdr:rowOff>228600</xdr:rowOff>
        </xdr:to>
        <xdr:sp macro="" textlink="">
          <xdr:nvSpPr>
            <xdr:cNvPr id="3430" name="チェック K12211" hidden="1">
              <a:extLst>
                <a:ext uri="{63B3BB69-23CF-44E3-9099-C40C66FF867C}">
                  <a14:compatExt spid="_x0000_s343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527</xdr:row>
          <xdr:rowOff>238125</xdr:rowOff>
        </xdr:from>
        <xdr:to>
          <xdr:col>17</xdr:col>
          <xdr:colOff>0</xdr:colOff>
          <xdr:row>528</xdr:row>
          <xdr:rowOff>228600</xdr:rowOff>
        </xdr:to>
        <xdr:sp macro="" textlink="">
          <xdr:nvSpPr>
            <xdr:cNvPr id="3431" name="チェック K12213" hidden="1">
              <a:extLst>
                <a:ext uri="{63B3BB69-23CF-44E3-9099-C40C66FF867C}">
                  <a14:compatExt spid="_x0000_s343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9525</xdr:colOff>
          <xdr:row>492</xdr:row>
          <xdr:rowOff>238125</xdr:rowOff>
        </xdr:from>
        <xdr:to>
          <xdr:col>53</xdr:col>
          <xdr:colOff>66675</xdr:colOff>
          <xdr:row>493</xdr:row>
          <xdr:rowOff>228600</xdr:rowOff>
        </xdr:to>
        <xdr:sp macro="" textlink="">
          <xdr:nvSpPr>
            <xdr:cNvPr id="3432" name="チェック J81" hidden="1">
              <a:extLst>
                <a:ext uri="{63B3BB69-23CF-44E3-9099-C40C66FF867C}">
                  <a14:compatExt spid="_x0000_s343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9525</xdr:colOff>
          <xdr:row>493</xdr:row>
          <xdr:rowOff>228600</xdr:rowOff>
        </xdr:from>
        <xdr:to>
          <xdr:col>53</xdr:col>
          <xdr:colOff>66675</xdr:colOff>
          <xdr:row>494</xdr:row>
          <xdr:rowOff>228600</xdr:rowOff>
        </xdr:to>
        <xdr:sp macro="" textlink="">
          <xdr:nvSpPr>
            <xdr:cNvPr id="3433" name="チェック J82" hidden="1">
              <a:extLst>
                <a:ext uri="{63B3BB69-23CF-44E3-9099-C40C66FF867C}">
                  <a14:compatExt spid="_x0000_s343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9525</xdr:colOff>
          <xdr:row>494</xdr:row>
          <xdr:rowOff>238125</xdr:rowOff>
        </xdr:from>
        <xdr:to>
          <xdr:col>53</xdr:col>
          <xdr:colOff>85725</xdr:colOff>
          <xdr:row>495</xdr:row>
          <xdr:rowOff>228600</xdr:rowOff>
        </xdr:to>
        <xdr:sp macro="" textlink="">
          <xdr:nvSpPr>
            <xdr:cNvPr id="3434" name="チェック J83" hidden="1">
              <a:extLst>
                <a:ext uri="{63B3BB69-23CF-44E3-9099-C40C66FF867C}">
                  <a14:compatExt spid="_x0000_s343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44</xdr:col>
          <xdr:colOff>0</xdr:colOff>
          <xdr:row>19</xdr:row>
          <xdr:rowOff>76200</xdr:rowOff>
        </xdr:from>
        <xdr:to>
          <xdr:col>49</xdr:col>
          <xdr:colOff>9525</xdr:colOff>
          <xdr:row>19</xdr:row>
          <xdr:rowOff>314325</xdr:rowOff>
        </xdr:to>
        <xdr:sp macro="" textlink="">
          <xdr:nvSpPr>
            <xdr:cNvPr id="3435" name="ボタン 選任2" hidden="1">
              <a:extLst>
                <a:ext uri="{63B3BB69-23CF-44E3-9099-C40C66FF867C}">
                  <a14:compatExt spid="_x0000_s3435"/>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未選任</a:t>
              </a:r>
            </a:p>
          </xdr:txBody>
        </xdr:sp>
        <xdr:clientData fPrintsWithSheet="0"/>
      </xdr:twoCellAnchor>
    </mc:Choice>
    <mc:Fallback/>
  </mc:AlternateContent>
  <xdr:twoCellAnchor>
    <xdr:from>
      <xdr:col>20</xdr:col>
      <xdr:colOff>22407</xdr:colOff>
      <xdr:row>24</xdr:row>
      <xdr:rowOff>0</xdr:rowOff>
    </xdr:from>
    <xdr:to>
      <xdr:col>54</xdr:col>
      <xdr:colOff>2529</xdr:colOff>
      <xdr:row>30</xdr:row>
      <xdr:rowOff>364435</xdr:rowOff>
    </xdr:to>
    <xdr:cxnSp macro="">
      <xdr:nvCxnSpPr>
        <xdr:cNvPr id="790" name="直線コネクタ 789"/>
        <xdr:cNvCxnSpPr/>
      </xdr:nvCxnSpPr>
      <xdr:spPr>
        <a:xfrm flipH="1">
          <a:off x="3108507" y="9620250"/>
          <a:ext cx="5333172" cy="265043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22407</xdr:colOff>
      <xdr:row>31</xdr:row>
      <xdr:rowOff>0</xdr:rowOff>
    </xdr:from>
    <xdr:to>
      <xdr:col>54</xdr:col>
      <xdr:colOff>2529</xdr:colOff>
      <xdr:row>37</xdr:row>
      <xdr:rowOff>364435</xdr:rowOff>
    </xdr:to>
    <xdr:cxnSp macro="">
      <xdr:nvCxnSpPr>
        <xdr:cNvPr id="791" name="直線コネクタ 790"/>
        <xdr:cNvCxnSpPr/>
      </xdr:nvCxnSpPr>
      <xdr:spPr>
        <a:xfrm flipH="1">
          <a:off x="3108507" y="12287250"/>
          <a:ext cx="5333172" cy="265043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xdr:colOff>
      <xdr:row>284</xdr:row>
      <xdr:rowOff>0</xdr:rowOff>
    </xdr:from>
    <xdr:to>
      <xdr:col>54</xdr:col>
      <xdr:colOff>119903</xdr:colOff>
      <xdr:row>290</xdr:row>
      <xdr:rowOff>0</xdr:rowOff>
    </xdr:to>
    <xdr:cxnSp macro="">
      <xdr:nvCxnSpPr>
        <xdr:cNvPr id="792" name="直線コネクタ 791"/>
        <xdr:cNvCxnSpPr/>
      </xdr:nvCxnSpPr>
      <xdr:spPr>
        <a:xfrm flipH="1">
          <a:off x="209550" y="66322575"/>
          <a:ext cx="8349503" cy="278130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xdr:colOff>
      <xdr:row>356</xdr:row>
      <xdr:rowOff>0</xdr:rowOff>
    </xdr:from>
    <xdr:to>
      <xdr:col>54</xdr:col>
      <xdr:colOff>119903</xdr:colOff>
      <xdr:row>361</xdr:row>
      <xdr:rowOff>457200</xdr:rowOff>
    </xdr:to>
    <xdr:cxnSp macro="">
      <xdr:nvCxnSpPr>
        <xdr:cNvPr id="793" name="直線コネクタ 792"/>
        <xdr:cNvCxnSpPr/>
      </xdr:nvCxnSpPr>
      <xdr:spPr>
        <a:xfrm flipH="1">
          <a:off x="209550" y="74876025"/>
          <a:ext cx="8349503" cy="2790825"/>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176893</xdr:colOff>
      <xdr:row>426</xdr:row>
      <xdr:rowOff>515470</xdr:rowOff>
    </xdr:from>
    <xdr:to>
      <xdr:col>58</xdr:col>
      <xdr:colOff>0</xdr:colOff>
      <xdr:row>435</xdr:row>
      <xdr:rowOff>236765</xdr:rowOff>
    </xdr:to>
    <xdr:cxnSp macro="">
      <xdr:nvCxnSpPr>
        <xdr:cNvPr id="794" name="直線コネクタ J1"/>
        <xdr:cNvCxnSpPr/>
      </xdr:nvCxnSpPr>
      <xdr:spPr>
        <a:xfrm flipV="1">
          <a:off x="176893" y="84030670"/>
          <a:ext cx="8871857" cy="245497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176893</xdr:colOff>
      <xdr:row>435</xdr:row>
      <xdr:rowOff>235323</xdr:rowOff>
    </xdr:from>
    <xdr:to>
      <xdr:col>58</xdr:col>
      <xdr:colOff>0</xdr:colOff>
      <xdr:row>445</xdr:row>
      <xdr:rowOff>5443</xdr:rowOff>
    </xdr:to>
    <xdr:cxnSp macro="">
      <xdr:nvCxnSpPr>
        <xdr:cNvPr id="795" name="直線コネクタ J1"/>
        <xdr:cNvCxnSpPr/>
      </xdr:nvCxnSpPr>
      <xdr:spPr>
        <a:xfrm flipV="1">
          <a:off x="176893" y="86484198"/>
          <a:ext cx="8871857" cy="247522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176893</xdr:colOff>
      <xdr:row>445</xdr:row>
      <xdr:rowOff>22411</xdr:rowOff>
    </xdr:from>
    <xdr:to>
      <xdr:col>58</xdr:col>
      <xdr:colOff>0</xdr:colOff>
      <xdr:row>454</xdr:row>
      <xdr:rowOff>32657</xdr:rowOff>
    </xdr:to>
    <xdr:cxnSp macro="">
      <xdr:nvCxnSpPr>
        <xdr:cNvPr id="796" name="直線コネクタ J1"/>
        <xdr:cNvCxnSpPr/>
      </xdr:nvCxnSpPr>
      <xdr:spPr>
        <a:xfrm flipV="1">
          <a:off x="176893" y="88976386"/>
          <a:ext cx="8871857" cy="2467696"/>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176893</xdr:colOff>
      <xdr:row>454</xdr:row>
      <xdr:rowOff>22412</xdr:rowOff>
    </xdr:from>
    <xdr:to>
      <xdr:col>58</xdr:col>
      <xdr:colOff>0</xdr:colOff>
      <xdr:row>463</xdr:row>
      <xdr:rowOff>5444</xdr:rowOff>
    </xdr:to>
    <xdr:cxnSp macro="">
      <xdr:nvCxnSpPr>
        <xdr:cNvPr id="797" name="直線コネクタ J1"/>
        <xdr:cNvCxnSpPr/>
      </xdr:nvCxnSpPr>
      <xdr:spPr>
        <a:xfrm flipV="1">
          <a:off x="176893" y="91433837"/>
          <a:ext cx="8871857" cy="2440482"/>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463</xdr:row>
      <xdr:rowOff>0</xdr:rowOff>
    </xdr:from>
    <xdr:to>
      <xdr:col>58</xdr:col>
      <xdr:colOff>0</xdr:colOff>
      <xdr:row>465</xdr:row>
      <xdr:rowOff>231324</xdr:rowOff>
    </xdr:to>
    <xdr:cxnSp macro="">
      <xdr:nvCxnSpPr>
        <xdr:cNvPr id="798" name="直線コネクタ J1"/>
        <xdr:cNvCxnSpPr/>
      </xdr:nvCxnSpPr>
      <xdr:spPr>
        <a:xfrm flipV="1">
          <a:off x="190500" y="93868875"/>
          <a:ext cx="8858250" cy="821874"/>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27214</xdr:colOff>
      <xdr:row>466</xdr:row>
      <xdr:rowOff>11206</xdr:rowOff>
    </xdr:from>
    <xdr:to>
      <xdr:col>58</xdr:col>
      <xdr:colOff>22412</xdr:colOff>
      <xdr:row>474</xdr:row>
      <xdr:rowOff>235405</xdr:rowOff>
    </xdr:to>
    <xdr:cxnSp macro="">
      <xdr:nvCxnSpPr>
        <xdr:cNvPr id="799" name="直線コネクタ J1"/>
        <xdr:cNvCxnSpPr/>
      </xdr:nvCxnSpPr>
      <xdr:spPr>
        <a:xfrm flipV="1">
          <a:off x="217714" y="94718281"/>
          <a:ext cx="8853448" cy="2557824"/>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13607</xdr:colOff>
      <xdr:row>475</xdr:row>
      <xdr:rowOff>0</xdr:rowOff>
    </xdr:from>
    <xdr:to>
      <xdr:col>58</xdr:col>
      <xdr:colOff>0</xdr:colOff>
      <xdr:row>484</xdr:row>
      <xdr:rowOff>1360</xdr:rowOff>
    </xdr:to>
    <xdr:cxnSp macro="">
      <xdr:nvCxnSpPr>
        <xdr:cNvPr id="800" name="直線コネクタ J1"/>
        <xdr:cNvCxnSpPr/>
      </xdr:nvCxnSpPr>
      <xdr:spPr>
        <a:xfrm flipV="1">
          <a:off x="204107" y="97288350"/>
          <a:ext cx="8844643" cy="245881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16329</xdr:colOff>
      <xdr:row>483</xdr:row>
      <xdr:rowOff>224118</xdr:rowOff>
    </xdr:from>
    <xdr:to>
      <xdr:col>58</xdr:col>
      <xdr:colOff>0</xdr:colOff>
      <xdr:row>492</xdr:row>
      <xdr:rowOff>221797</xdr:rowOff>
    </xdr:to>
    <xdr:cxnSp macro="">
      <xdr:nvCxnSpPr>
        <xdr:cNvPr id="801" name="直線コネクタ J1"/>
        <xdr:cNvCxnSpPr/>
      </xdr:nvCxnSpPr>
      <xdr:spPr>
        <a:xfrm flipV="1">
          <a:off x="206829" y="99722268"/>
          <a:ext cx="8841921" cy="245512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176893</xdr:colOff>
      <xdr:row>493</xdr:row>
      <xdr:rowOff>0</xdr:rowOff>
    </xdr:from>
    <xdr:to>
      <xdr:col>58</xdr:col>
      <xdr:colOff>22412</xdr:colOff>
      <xdr:row>495</xdr:row>
      <xdr:rowOff>209548</xdr:rowOff>
    </xdr:to>
    <xdr:cxnSp macro="">
      <xdr:nvCxnSpPr>
        <xdr:cNvPr id="802" name="直線コネクタ J1"/>
        <xdr:cNvCxnSpPr/>
      </xdr:nvCxnSpPr>
      <xdr:spPr>
        <a:xfrm flipV="1">
          <a:off x="176893" y="102203250"/>
          <a:ext cx="8894269" cy="704848"/>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27214</xdr:colOff>
      <xdr:row>538</xdr:row>
      <xdr:rowOff>11206</xdr:rowOff>
    </xdr:from>
    <xdr:to>
      <xdr:col>58</xdr:col>
      <xdr:colOff>0</xdr:colOff>
      <xdr:row>547</xdr:row>
      <xdr:rowOff>231323</xdr:rowOff>
    </xdr:to>
    <xdr:cxnSp macro="">
      <xdr:nvCxnSpPr>
        <xdr:cNvPr id="803" name="直線コネクタ 16"/>
        <xdr:cNvCxnSpPr>
          <a:cxnSpLocks noChangeShapeType="1"/>
        </xdr:cNvCxnSpPr>
      </xdr:nvCxnSpPr>
      <xdr:spPr bwMode="auto">
        <a:xfrm flipH="1">
          <a:off x="217714" y="114101656"/>
          <a:ext cx="8831036" cy="2677567"/>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0</xdr:col>
      <xdr:colOff>180975</xdr:colOff>
      <xdr:row>710</xdr:row>
      <xdr:rowOff>0</xdr:rowOff>
    </xdr:from>
    <xdr:to>
      <xdr:col>57</xdr:col>
      <xdr:colOff>133352</xdr:colOff>
      <xdr:row>716</xdr:row>
      <xdr:rowOff>361950</xdr:rowOff>
    </xdr:to>
    <xdr:cxnSp macro="">
      <xdr:nvCxnSpPr>
        <xdr:cNvPr id="804" name="直線コネクタ 4"/>
        <xdr:cNvCxnSpPr>
          <a:cxnSpLocks noChangeShapeType="1"/>
        </xdr:cNvCxnSpPr>
      </xdr:nvCxnSpPr>
      <xdr:spPr bwMode="auto">
        <a:xfrm flipH="1">
          <a:off x="180975" y="149504400"/>
          <a:ext cx="8848727" cy="264795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0</xdr:col>
      <xdr:colOff>67236</xdr:colOff>
      <xdr:row>10</xdr:row>
      <xdr:rowOff>11205</xdr:rowOff>
    </xdr:from>
    <xdr:to>
      <xdr:col>56</xdr:col>
      <xdr:colOff>44824</xdr:colOff>
      <xdr:row>24</xdr:row>
      <xdr:rowOff>87425</xdr:rowOff>
    </xdr:to>
    <xdr:sp macro="" textlink="">
      <xdr:nvSpPr>
        <xdr:cNvPr id="805" name="Rectangle 2"/>
        <xdr:cNvSpPr>
          <a:spLocks noChangeArrowheads="1"/>
        </xdr:cNvSpPr>
      </xdr:nvSpPr>
      <xdr:spPr bwMode="auto">
        <a:xfrm>
          <a:off x="67236" y="4297455"/>
          <a:ext cx="8721538" cy="5410220"/>
        </a:xfrm>
        <a:prstGeom prst="rect">
          <a:avLst/>
        </a:prstGeom>
        <a:noFill/>
        <a:ln w="38100">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xdr:col>
      <xdr:colOff>86846</xdr:colOff>
      <xdr:row>142</xdr:row>
      <xdr:rowOff>92448</xdr:rowOff>
    </xdr:from>
    <xdr:to>
      <xdr:col>57</xdr:col>
      <xdr:colOff>2242</xdr:colOff>
      <xdr:row>186</xdr:row>
      <xdr:rowOff>43421</xdr:rowOff>
    </xdr:to>
    <xdr:sp macro="" textlink="">
      <xdr:nvSpPr>
        <xdr:cNvPr id="806" name="Rectangle 4"/>
        <xdr:cNvSpPr>
          <a:spLocks noChangeArrowheads="1"/>
        </xdr:cNvSpPr>
      </xdr:nvSpPr>
      <xdr:spPr bwMode="auto">
        <a:xfrm>
          <a:off x="277346" y="31220148"/>
          <a:ext cx="8621246" cy="19624302"/>
        </a:xfrm>
        <a:prstGeom prst="rect">
          <a:avLst/>
        </a:prstGeom>
        <a:noFill/>
        <a:ln w="38100">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57</xdr:col>
      <xdr:colOff>0</xdr:colOff>
      <xdr:row>7</xdr:row>
      <xdr:rowOff>23813</xdr:rowOff>
    </xdr:from>
    <xdr:ext cx="1218026" cy="770467"/>
    <xdr:sp macro="" textlink="">
      <xdr:nvSpPr>
        <xdr:cNvPr id="807" name="AutoShape 3"/>
        <xdr:cNvSpPr>
          <a:spLocks noChangeArrowheads="1"/>
        </xdr:cNvSpPr>
      </xdr:nvSpPr>
      <xdr:spPr bwMode="auto">
        <a:xfrm>
          <a:off x="8896350" y="3167063"/>
          <a:ext cx="1218026" cy="770467"/>
        </a:xfrm>
        <a:prstGeom prst="wedgeRectCallout">
          <a:avLst>
            <a:gd name="adj1" fmla="val -64634"/>
            <a:gd name="adj2" fmla="val 125556"/>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0" bIns="18288" anchor="ctr" upright="1">
          <a:spAutoFit/>
        </a:bodyPr>
        <a:lstStyle/>
        <a:p>
          <a:pPr algn="l" rtl="0">
            <a:defRPr sz="1000"/>
          </a:pPr>
          <a:r>
            <a:rPr lang="ja-JP" altLang="en-US" sz="1100" b="0" i="0" u="none" strike="noStrike" baseline="0">
              <a:solidFill>
                <a:srgbClr val="FF0000"/>
              </a:solidFill>
              <a:latin typeface="ＭＳ Ｐゴシック"/>
              <a:ea typeface="ＭＳ Ｐゴシック"/>
            </a:rPr>
            <a:t>免状ナンバー</a:t>
          </a:r>
          <a:endParaRPr lang="en-US" altLang="ja-JP" sz="1100" b="0" i="0" u="none" strike="noStrike" baseline="0">
            <a:solidFill>
              <a:srgbClr val="FF0000"/>
            </a:solidFill>
            <a:latin typeface="ＭＳ Ｐゴシック"/>
            <a:ea typeface="ＭＳ Ｐゴシック"/>
          </a:endParaRPr>
        </a:p>
        <a:p>
          <a:pPr algn="l" rtl="0">
            <a:defRPr sz="1000"/>
          </a:pPr>
          <a:r>
            <a:rPr lang="ja-JP" altLang="en-US" sz="1100" b="0" i="0" u="none" strike="noStrike" baseline="0">
              <a:solidFill>
                <a:srgbClr val="FF0000"/>
              </a:solidFill>
              <a:latin typeface="ＭＳ Ｐゴシック"/>
              <a:ea typeface="ＭＳ Ｐゴシック"/>
            </a:rPr>
            <a:t>電話・ファックス番号</a:t>
          </a:r>
          <a:endParaRPr lang="en-US" altLang="ja-JP" sz="1100" b="0" i="0" u="none" strike="noStrike" baseline="0">
            <a:solidFill>
              <a:srgbClr val="FF0000"/>
            </a:solidFill>
            <a:latin typeface="ＭＳ Ｐゴシック"/>
            <a:ea typeface="ＭＳ Ｐゴシック"/>
          </a:endParaRPr>
        </a:p>
        <a:p>
          <a:pPr algn="l" rtl="0">
            <a:defRPr sz="1000"/>
          </a:pPr>
          <a:r>
            <a:rPr lang="ja-JP" altLang="en-US" sz="1100" b="0" i="0" u="none" strike="noStrike" baseline="0">
              <a:solidFill>
                <a:srgbClr val="FF0000"/>
              </a:solidFill>
              <a:latin typeface="ＭＳ Ｐゴシック"/>
              <a:ea typeface="ＭＳ Ｐゴシック"/>
            </a:rPr>
            <a:t>メールアドレス</a:t>
          </a:r>
          <a:endParaRPr lang="en-US" altLang="ja-JP" sz="1100" b="0" i="0" u="none" strike="noStrike" baseline="0">
            <a:solidFill>
              <a:srgbClr val="FF0000"/>
            </a:solidFill>
            <a:latin typeface="ＭＳ Ｐゴシック"/>
            <a:ea typeface="ＭＳ Ｐゴシック"/>
          </a:endParaRPr>
        </a:p>
        <a:p>
          <a:pPr algn="l" rtl="0">
            <a:defRPr sz="1000"/>
          </a:pPr>
          <a:r>
            <a:rPr lang="ja-JP" altLang="en-US" sz="1100" b="0" i="0" u="none" strike="noStrike" baseline="0">
              <a:solidFill>
                <a:srgbClr val="FF0000"/>
              </a:solidFill>
              <a:latin typeface="ＭＳ Ｐゴシック"/>
              <a:ea typeface="ＭＳ Ｐゴシック"/>
            </a:rPr>
            <a:t>を確認下さい。</a:t>
          </a:r>
        </a:p>
      </xdr:txBody>
    </xdr:sp>
    <xdr:clientData/>
  </xdr:oneCellAnchor>
  <xdr:oneCellAnchor>
    <xdr:from>
      <xdr:col>60</xdr:col>
      <xdr:colOff>23813</xdr:colOff>
      <xdr:row>140</xdr:row>
      <xdr:rowOff>761999</xdr:rowOff>
    </xdr:from>
    <xdr:ext cx="2408223" cy="770467"/>
    <xdr:sp macro="" textlink="">
      <xdr:nvSpPr>
        <xdr:cNvPr id="808" name="AutoShape 5"/>
        <xdr:cNvSpPr>
          <a:spLocks noChangeArrowheads="1"/>
        </xdr:cNvSpPr>
      </xdr:nvSpPr>
      <xdr:spPr bwMode="auto">
        <a:xfrm>
          <a:off x="9377363" y="30870524"/>
          <a:ext cx="2408223" cy="770467"/>
        </a:xfrm>
        <a:prstGeom prst="wedgeRectCallout">
          <a:avLst>
            <a:gd name="adj1" fmla="val -48856"/>
            <a:gd name="adj2" fmla="val 96667"/>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0" bIns="18288" anchor="ctr" upright="1">
          <a:spAutoFit/>
        </a:bodyPr>
        <a:lstStyle/>
        <a:p>
          <a:pPr algn="l" rtl="0">
            <a:defRPr sz="1000"/>
          </a:pPr>
          <a:r>
            <a:rPr lang="ja-JP" altLang="en-US" sz="1100" b="0" i="0" u="none" strike="noStrike" baseline="0">
              <a:solidFill>
                <a:srgbClr val="FF0000"/>
              </a:solidFill>
              <a:latin typeface="ＭＳ Ｐゴシック"/>
              <a:ea typeface="ＭＳ Ｐゴシック"/>
            </a:rPr>
            <a:t>昨年度提出の状態になっております。</a:t>
          </a:r>
        </a:p>
        <a:p>
          <a:pPr algn="l" rtl="0">
            <a:defRPr sz="1000"/>
          </a:pPr>
          <a:r>
            <a:rPr lang="ja-JP" altLang="en-US" sz="1100" b="0" i="0" u="none" strike="noStrike" baseline="0">
              <a:solidFill>
                <a:srgbClr val="FF0000"/>
              </a:solidFill>
              <a:latin typeface="ＭＳ Ｐゴシック"/>
              <a:ea typeface="ＭＳ Ｐゴシック"/>
            </a:rPr>
            <a:t>本年度提出用に更新下さい。</a:t>
          </a:r>
        </a:p>
        <a:p>
          <a:pPr algn="l" rtl="0">
            <a:defRPr sz="1000"/>
          </a:pPr>
          <a:r>
            <a:rPr lang="ja-JP" altLang="en-US" sz="1100" b="0" i="0" u="none" strike="noStrike" baseline="0">
              <a:solidFill>
                <a:srgbClr val="FF0000"/>
              </a:solidFill>
              <a:latin typeface="ＭＳ Ｐゴシック"/>
              <a:ea typeface="ＭＳ Ｐゴシック"/>
            </a:rPr>
            <a:t>★撤去・更新に伴う廃却は年月とコメント</a:t>
          </a:r>
        </a:p>
        <a:p>
          <a:pPr algn="l" rtl="0">
            <a:lnSpc>
              <a:spcPts val="1300"/>
            </a:lnSpc>
            <a:defRPr sz="1000"/>
          </a:pPr>
          <a:r>
            <a:rPr lang="ja-JP" altLang="en-US" sz="1100" b="0" i="0" u="none" strike="noStrike" baseline="0">
              <a:solidFill>
                <a:srgbClr val="FF0000"/>
              </a:solidFill>
              <a:latin typeface="ＭＳ Ｐゴシック"/>
              <a:ea typeface="ＭＳ Ｐゴシック"/>
            </a:rPr>
            <a:t>　を記入し削除しないで下さい。</a:t>
          </a:r>
        </a:p>
      </xdr:txBody>
    </xdr:sp>
    <xdr:clientData/>
  </xdr:oneCellAnchor>
  <xdr:twoCellAnchor>
    <xdr:from>
      <xdr:col>43</xdr:col>
      <xdr:colOff>0</xdr:colOff>
      <xdr:row>186</xdr:row>
      <xdr:rowOff>0</xdr:rowOff>
    </xdr:from>
    <xdr:to>
      <xdr:col>44</xdr:col>
      <xdr:colOff>133910</xdr:colOff>
      <xdr:row>196</xdr:row>
      <xdr:rowOff>384997</xdr:rowOff>
    </xdr:to>
    <xdr:sp macro="" textlink="">
      <xdr:nvSpPr>
        <xdr:cNvPr id="809" name="AutoShape 395"/>
        <xdr:cNvSpPr>
          <a:spLocks/>
        </xdr:cNvSpPr>
      </xdr:nvSpPr>
      <xdr:spPr bwMode="auto">
        <a:xfrm>
          <a:off x="6667500" y="50844450"/>
          <a:ext cx="286310" cy="1299397"/>
        </a:xfrm>
        <a:prstGeom prst="rightBrace">
          <a:avLst>
            <a:gd name="adj1" fmla="val 39844"/>
            <a:gd name="adj2" fmla="val 50329"/>
          </a:avLst>
        </a:prstGeom>
        <a:noFill/>
        <a:ln w="952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45</xdr:col>
      <xdr:colOff>43703</xdr:colOff>
      <xdr:row>195</xdr:row>
      <xdr:rowOff>86999</xdr:rowOff>
    </xdr:from>
    <xdr:ext cx="698525" cy="237053"/>
    <xdr:sp macro="" textlink="">
      <xdr:nvSpPr>
        <xdr:cNvPr id="810" name="Rectangle 396"/>
        <xdr:cNvSpPr>
          <a:spLocks noChangeArrowheads="1"/>
        </xdr:cNvSpPr>
      </xdr:nvSpPr>
      <xdr:spPr bwMode="auto">
        <a:xfrm>
          <a:off x="7016003" y="51388649"/>
          <a:ext cx="698525" cy="237053"/>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27432" tIns="18288" rIns="0" bIns="18288" anchor="ctr" upright="1">
          <a:spAutoFit/>
        </a:bodyPr>
        <a:lstStyle/>
        <a:p>
          <a:pPr algn="l" rtl="0">
            <a:defRPr sz="1000"/>
          </a:pPr>
          <a:r>
            <a:rPr lang="ja-JP" altLang="en-US" sz="1200" b="1" i="0" u="none" strike="noStrike" baseline="0">
              <a:solidFill>
                <a:srgbClr val="0000FF"/>
              </a:solidFill>
              <a:latin typeface="ＭＳ Ｐゴシック"/>
              <a:ea typeface="ＭＳ Ｐゴシック"/>
            </a:rPr>
            <a:t>ＧＦＭ入力</a:t>
          </a:r>
        </a:p>
      </xdr:txBody>
    </xdr:sp>
    <xdr:clientData/>
  </xdr:oneCellAnchor>
  <xdr:oneCellAnchor>
    <xdr:from>
      <xdr:col>25</xdr:col>
      <xdr:colOff>121228</xdr:colOff>
      <xdr:row>319</xdr:row>
      <xdr:rowOff>263689</xdr:rowOff>
    </xdr:from>
    <xdr:ext cx="1369414" cy="437043"/>
    <xdr:sp macro="" textlink="">
      <xdr:nvSpPr>
        <xdr:cNvPr id="811" name="Rectangle 396"/>
        <xdr:cNvSpPr>
          <a:spLocks noChangeArrowheads="1"/>
        </xdr:cNvSpPr>
      </xdr:nvSpPr>
      <xdr:spPr bwMode="auto">
        <a:xfrm>
          <a:off x="3969328" y="70586764"/>
          <a:ext cx="1369414" cy="437043"/>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horzOverflow="clip" wrap="none" lIns="27432" tIns="18288" rIns="0" bIns="18288" anchor="ctr" upright="1">
          <a:spAutoFit/>
        </a:bodyPr>
        <a:lstStyle/>
        <a:p>
          <a:pPr algn="l" rtl="0">
            <a:defRPr sz="1000"/>
          </a:pPr>
          <a:r>
            <a:rPr lang="ja-JP" altLang="en-US" sz="2400" b="1" i="0" u="none" strike="noStrike" baseline="0">
              <a:solidFill>
                <a:srgbClr val="0000FF"/>
              </a:solidFill>
              <a:latin typeface="ＭＳ Ｐゴシック"/>
              <a:ea typeface="ＭＳ Ｐゴシック"/>
            </a:rPr>
            <a:t>ＧＦＭ入力</a:t>
          </a:r>
        </a:p>
      </xdr:txBody>
    </xdr:sp>
    <xdr:clientData/>
  </xdr:oneCellAnchor>
  <xdr:oneCellAnchor>
    <xdr:from>
      <xdr:col>28</xdr:col>
      <xdr:colOff>138546</xdr:colOff>
      <xdr:row>389</xdr:row>
      <xdr:rowOff>346364</xdr:rowOff>
    </xdr:from>
    <xdr:ext cx="1369414" cy="437043"/>
    <xdr:sp macro="" textlink="">
      <xdr:nvSpPr>
        <xdr:cNvPr id="812" name="Rectangle 396"/>
        <xdr:cNvSpPr>
          <a:spLocks noChangeArrowheads="1"/>
        </xdr:cNvSpPr>
      </xdr:nvSpPr>
      <xdr:spPr bwMode="auto">
        <a:xfrm>
          <a:off x="4443846" y="78851414"/>
          <a:ext cx="1369414" cy="437043"/>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horzOverflow="clip" wrap="none" lIns="27432" tIns="18288" rIns="0" bIns="18288" anchor="ctr" upright="1">
          <a:spAutoFit/>
        </a:bodyPr>
        <a:lstStyle/>
        <a:p>
          <a:pPr algn="l" rtl="0">
            <a:defRPr sz="1000"/>
          </a:pPr>
          <a:r>
            <a:rPr lang="ja-JP" altLang="en-US" sz="2400" b="1" i="0" u="none" strike="noStrike" baseline="0">
              <a:solidFill>
                <a:srgbClr val="0000FF"/>
              </a:solidFill>
              <a:latin typeface="ＭＳ Ｐゴシック"/>
              <a:ea typeface="ＭＳ Ｐゴシック"/>
            </a:rPr>
            <a:t>ＧＦＭ入力</a:t>
          </a:r>
        </a:p>
      </xdr:txBody>
    </xdr:sp>
    <xdr:clientData/>
  </xdr:oneCellAnchor>
  <xdr:twoCellAnchor>
    <xdr:from>
      <xdr:col>11</xdr:col>
      <xdr:colOff>124285</xdr:colOff>
      <xdr:row>423</xdr:row>
      <xdr:rowOff>163645</xdr:rowOff>
    </xdr:from>
    <xdr:to>
      <xdr:col>42</xdr:col>
      <xdr:colOff>30358</xdr:colOff>
      <xdr:row>425</xdr:row>
      <xdr:rowOff>253700</xdr:rowOff>
    </xdr:to>
    <xdr:grpSp>
      <xdr:nvGrpSpPr>
        <xdr:cNvPr id="813" name="Group 23"/>
        <xdr:cNvGrpSpPr>
          <a:grpSpLocks/>
        </xdr:cNvGrpSpPr>
      </xdr:nvGrpSpPr>
      <xdr:grpSpPr bwMode="auto">
        <a:xfrm>
          <a:off x="1883609" y="82963910"/>
          <a:ext cx="4836661" cy="605525"/>
          <a:chOff x="24" y="5185"/>
          <a:chExt cx="508" cy="52"/>
        </a:xfrm>
      </xdr:grpSpPr>
      <xdr:sp macro="" textlink="">
        <xdr:nvSpPr>
          <xdr:cNvPr id="814" name="Text Box 24"/>
          <xdr:cNvSpPr txBox="1">
            <a:spLocks noChangeArrowheads="1"/>
          </xdr:cNvSpPr>
        </xdr:nvSpPr>
        <xdr:spPr bwMode="auto">
          <a:xfrm>
            <a:off x="24" y="5185"/>
            <a:ext cx="508" cy="26"/>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400" b="1" i="0" u="none" strike="noStrike" baseline="0">
                <a:solidFill>
                  <a:srgbClr val="FFFFFF"/>
                </a:solidFill>
                <a:latin typeface="ＭＳ Ｐゴシック"/>
                <a:ea typeface="ＭＳ Ｐゴシック"/>
              </a:rPr>
              <a:t>デンソーファシリティーズ必須入力項目</a:t>
            </a:r>
          </a:p>
        </xdr:txBody>
      </xdr:sp>
      <xdr:sp macro="" textlink="">
        <xdr:nvSpPr>
          <xdr:cNvPr id="815" name="Line 25"/>
          <xdr:cNvSpPr>
            <a:spLocks noChangeShapeType="1"/>
          </xdr:cNvSpPr>
        </xdr:nvSpPr>
        <xdr:spPr bwMode="auto">
          <a:xfrm>
            <a:off x="87" y="5211"/>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816" name="Line 26"/>
          <xdr:cNvSpPr>
            <a:spLocks noChangeShapeType="1"/>
          </xdr:cNvSpPr>
        </xdr:nvSpPr>
        <xdr:spPr bwMode="auto">
          <a:xfrm>
            <a:off x="257" y="5212"/>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817" name="Line 27"/>
          <xdr:cNvSpPr>
            <a:spLocks noChangeShapeType="1"/>
          </xdr:cNvSpPr>
        </xdr:nvSpPr>
        <xdr:spPr bwMode="auto">
          <a:xfrm>
            <a:off x="409" y="5212"/>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0</xdr:col>
      <xdr:colOff>0</xdr:colOff>
      <xdr:row>425</xdr:row>
      <xdr:rowOff>157890</xdr:rowOff>
    </xdr:from>
    <xdr:to>
      <xdr:col>60</xdr:col>
      <xdr:colOff>121228</xdr:colOff>
      <xdr:row>595</xdr:row>
      <xdr:rowOff>173183</xdr:rowOff>
    </xdr:to>
    <xdr:sp macro="" textlink="">
      <xdr:nvSpPr>
        <xdr:cNvPr id="818" name="Rectangle 29"/>
        <xdr:cNvSpPr>
          <a:spLocks noChangeArrowheads="1"/>
        </xdr:cNvSpPr>
      </xdr:nvSpPr>
      <xdr:spPr bwMode="auto">
        <a:xfrm>
          <a:off x="0" y="83377815"/>
          <a:ext cx="9474778" cy="46811618"/>
        </a:xfrm>
        <a:prstGeom prst="rect">
          <a:avLst/>
        </a:prstGeom>
        <a:noFill/>
        <a:ln w="38100">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59</xdr:col>
      <xdr:colOff>95769</xdr:colOff>
      <xdr:row>425</xdr:row>
      <xdr:rowOff>213918</xdr:rowOff>
    </xdr:from>
    <xdr:ext cx="1279774" cy="770467"/>
    <xdr:sp macro="" textlink="">
      <xdr:nvSpPr>
        <xdr:cNvPr id="819" name="AutoShape 28"/>
        <xdr:cNvSpPr>
          <a:spLocks noChangeArrowheads="1"/>
        </xdr:cNvSpPr>
      </xdr:nvSpPr>
      <xdr:spPr bwMode="auto">
        <a:xfrm>
          <a:off x="9296919" y="83433843"/>
          <a:ext cx="1279774" cy="770467"/>
        </a:xfrm>
        <a:prstGeom prst="wedgeRectCallout">
          <a:avLst>
            <a:gd name="adj1" fmla="val -80477"/>
            <a:gd name="adj2" fmla="val 82204"/>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0" bIns="18288" anchor="ctr" upright="1">
          <a:spAutoFit/>
        </a:bodyPr>
        <a:lstStyle/>
        <a:p>
          <a:pPr algn="l" rtl="0">
            <a:defRPr sz="1000"/>
          </a:pPr>
          <a:r>
            <a:rPr lang="ja-JP" altLang="en-US" sz="1100" b="0" i="0" u="none" strike="noStrike" baseline="0">
              <a:solidFill>
                <a:srgbClr val="FF0000"/>
              </a:solidFill>
              <a:latin typeface="ＭＳ Ｐゴシック"/>
              <a:ea typeface="ＭＳ Ｐゴシック"/>
            </a:rPr>
            <a:t>昨年度提出の状態に</a:t>
          </a:r>
        </a:p>
        <a:p>
          <a:pPr algn="l" rtl="0">
            <a:defRPr sz="1000"/>
          </a:pPr>
          <a:r>
            <a:rPr lang="ja-JP" altLang="en-US" sz="1100" b="0" i="0" u="none" strike="noStrike" baseline="0">
              <a:solidFill>
                <a:srgbClr val="FF0000"/>
              </a:solidFill>
              <a:latin typeface="ＭＳ Ｐゴシック"/>
              <a:ea typeface="ＭＳ Ｐゴシック"/>
            </a:rPr>
            <a:t>なっています。</a:t>
          </a:r>
        </a:p>
        <a:p>
          <a:pPr algn="l" rtl="0">
            <a:defRPr sz="1000"/>
          </a:pPr>
          <a:r>
            <a:rPr lang="ja-JP" altLang="en-US" sz="1100" b="0" i="0" u="none" strike="noStrike" baseline="0">
              <a:solidFill>
                <a:srgbClr val="FF0000"/>
              </a:solidFill>
              <a:latin typeface="ＭＳ Ｐゴシック"/>
              <a:ea typeface="ＭＳ Ｐゴシック"/>
            </a:rPr>
            <a:t>本年度提出用に</a:t>
          </a:r>
        </a:p>
        <a:p>
          <a:pPr algn="l" rtl="0">
            <a:lnSpc>
              <a:spcPts val="1300"/>
            </a:lnSpc>
            <a:defRPr sz="1000"/>
          </a:pPr>
          <a:r>
            <a:rPr lang="ja-JP" altLang="en-US" sz="1100" b="0" i="0" u="none" strike="noStrike" baseline="0">
              <a:solidFill>
                <a:srgbClr val="FF0000"/>
              </a:solidFill>
              <a:latin typeface="ＭＳ Ｐゴシック"/>
              <a:ea typeface="ＭＳ Ｐゴシック"/>
            </a:rPr>
            <a:t>更新下さい。</a:t>
          </a:r>
        </a:p>
      </xdr:txBody>
    </xdr:sp>
    <xdr:clientData/>
  </xdr:oneCellAnchor>
  <xdr:twoCellAnchor>
    <xdr:from>
      <xdr:col>10</xdr:col>
      <xdr:colOff>100837</xdr:colOff>
      <xdr:row>632</xdr:row>
      <xdr:rowOff>51955</xdr:rowOff>
    </xdr:from>
    <xdr:to>
      <xdr:col>41</xdr:col>
      <xdr:colOff>6911</xdr:colOff>
      <xdr:row>634</xdr:row>
      <xdr:rowOff>201757</xdr:rowOff>
    </xdr:to>
    <xdr:grpSp>
      <xdr:nvGrpSpPr>
        <xdr:cNvPr id="820" name="Group 23"/>
        <xdr:cNvGrpSpPr>
          <a:grpSpLocks/>
        </xdr:cNvGrpSpPr>
      </xdr:nvGrpSpPr>
      <xdr:grpSpPr bwMode="auto">
        <a:xfrm>
          <a:off x="1703278" y="134365661"/>
          <a:ext cx="4836662" cy="598037"/>
          <a:chOff x="24" y="5185"/>
          <a:chExt cx="508" cy="52"/>
        </a:xfrm>
      </xdr:grpSpPr>
      <xdr:sp macro="" textlink="">
        <xdr:nvSpPr>
          <xdr:cNvPr id="821" name="Text Box 24"/>
          <xdr:cNvSpPr txBox="1">
            <a:spLocks noChangeArrowheads="1"/>
          </xdr:cNvSpPr>
        </xdr:nvSpPr>
        <xdr:spPr bwMode="auto">
          <a:xfrm>
            <a:off x="24" y="5185"/>
            <a:ext cx="508" cy="26"/>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400" b="1" i="0" u="none" strike="noStrike" baseline="0">
                <a:solidFill>
                  <a:srgbClr val="FFFFFF"/>
                </a:solidFill>
                <a:latin typeface="ＭＳ Ｐゴシック"/>
                <a:ea typeface="ＭＳ Ｐゴシック"/>
              </a:rPr>
              <a:t>デンソーファシリティーズ必須入力項目</a:t>
            </a:r>
          </a:p>
        </xdr:txBody>
      </xdr:sp>
      <xdr:sp macro="" textlink="">
        <xdr:nvSpPr>
          <xdr:cNvPr id="822" name="Line 25"/>
          <xdr:cNvSpPr>
            <a:spLocks noChangeShapeType="1"/>
          </xdr:cNvSpPr>
        </xdr:nvSpPr>
        <xdr:spPr bwMode="auto">
          <a:xfrm>
            <a:off x="87" y="5211"/>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823" name="Line 26"/>
          <xdr:cNvSpPr>
            <a:spLocks noChangeShapeType="1"/>
          </xdr:cNvSpPr>
        </xdr:nvSpPr>
        <xdr:spPr bwMode="auto">
          <a:xfrm>
            <a:off x="257" y="5212"/>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824" name="Line 27"/>
          <xdr:cNvSpPr>
            <a:spLocks noChangeShapeType="1"/>
          </xdr:cNvSpPr>
        </xdr:nvSpPr>
        <xdr:spPr bwMode="auto">
          <a:xfrm>
            <a:off x="409" y="5212"/>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0</xdr:col>
      <xdr:colOff>86591</xdr:colOff>
      <xdr:row>634</xdr:row>
      <xdr:rowOff>51955</xdr:rowOff>
    </xdr:from>
    <xdr:to>
      <xdr:col>57</xdr:col>
      <xdr:colOff>35662</xdr:colOff>
      <xdr:row>670</xdr:row>
      <xdr:rowOff>242455</xdr:rowOff>
    </xdr:to>
    <xdr:sp macro="" textlink="">
      <xdr:nvSpPr>
        <xdr:cNvPr id="825" name="Rectangle 29"/>
        <xdr:cNvSpPr>
          <a:spLocks noChangeArrowheads="1"/>
        </xdr:cNvSpPr>
      </xdr:nvSpPr>
      <xdr:spPr bwMode="auto">
        <a:xfrm>
          <a:off x="86591" y="134773555"/>
          <a:ext cx="8845421" cy="4038600"/>
        </a:xfrm>
        <a:prstGeom prst="rect">
          <a:avLst/>
        </a:prstGeom>
        <a:noFill/>
        <a:ln w="38100">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58</xdr:col>
      <xdr:colOff>72322</xdr:colOff>
      <xdr:row>634</xdr:row>
      <xdr:rowOff>161975</xdr:rowOff>
    </xdr:from>
    <xdr:ext cx="1279774" cy="770467"/>
    <xdr:sp macro="" textlink="">
      <xdr:nvSpPr>
        <xdr:cNvPr id="826" name="AutoShape 28"/>
        <xdr:cNvSpPr>
          <a:spLocks noChangeArrowheads="1"/>
        </xdr:cNvSpPr>
      </xdr:nvSpPr>
      <xdr:spPr bwMode="auto">
        <a:xfrm>
          <a:off x="9121072" y="134883575"/>
          <a:ext cx="1279774" cy="770467"/>
        </a:xfrm>
        <a:prstGeom prst="wedgeRectCallout">
          <a:avLst>
            <a:gd name="adj1" fmla="val -80477"/>
            <a:gd name="adj2" fmla="val 82204"/>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0" bIns="18288" anchor="ctr" upright="1">
          <a:spAutoFit/>
        </a:bodyPr>
        <a:lstStyle/>
        <a:p>
          <a:pPr algn="l" rtl="0">
            <a:defRPr sz="1000"/>
          </a:pPr>
          <a:r>
            <a:rPr lang="ja-JP" altLang="en-US" sz="1100" b="0" i="0" u="none" strike="noStrike" baseline="0">
              <a:solidFill>
                <a:srgbClr val="FF0000"/>
              </a:solidFill>
              <a:latin typeface="ＭＳ Ｐゴシック"/>
              <a:ea typeface="ＭＳ Ｐゴシック"/>
            </a:rPr>
            <a:t>昨年度提出の状態に</a:t>
          </a:r>
        </a:p>
        <a:p>
          <a:pPr algn="l" rtl="0">
            <a:defRPr sz="1000"/>
          </a:pPr>
          <a:r>
            <a:rPr lang="ja-JP" altLang="en-US" sz="1100" b="0" i="0" u="none" strike="noStrike" baseline="0">
              <a:solidFill>
                <a:srgbClr val="FF0000"/>
              </a:solidFill>
              <a:latin typeface="ＭＳ Ｐゴシック"/>
              <a:ea typeface="ＭＳ Ｐゴシック"/>
            </a:rPr>
            <a:t>なっています。</a:t>
          </a:r>
        </a:p>
        <a:p>
          <a:pPr algn="l" rtl="0">
            <a:defRPr sz="1000"/>
          </a:pPr>
          <a:r>
            <a:rPr lang="ja-JP" altLang="en-US" sz="1100" b="0" i="0" u="none" strike="noStrike" baseline="0">
              <a:solidFill>
                <a:srgbClr val="FF0000"/>
              </a:solidFill>
              <a:latin typeface="ＭＳ Ｐゴシック"/>
              <a:ea typeface="ＭＳ Ｐゴシック"/>
            </a:rPr>
            <a:t>本年度提出用に</a:t>
          </a:r>
        </a:p>
        <a:p>
          <a:pPr algn="l" rtl="0">
            <a:lnSpc>
              <a:spcPts val="1300"/>
            </a:lnSpc>
            <a:defRPr sz="1000"/>
          </a:pPr>
          <a:r>
            <a:rPr lang="ja-JP" altLang="en-US" sz="1100" b="0" i="0" u="none" strike="noStrike" baseline="0">
              <a:solidFill>
                <a:srgbClr val="FF0000"/>
              </a:solidFill>
              <a:latin typeface="ＭＳ Ｐゴシック"/>
              <a:ea typeface="ＭＳ Ｐゴシック"/>
            </a:rPr>
            <a:t>更新下さい。</a:t>
          </a:r>
        </a:p>
      </xdr:txBody>
    </xdr:sp>
    <xdr:clientData/>
  </xdr:oneCellAnchor>
  <xdr:twoCellAnchor>
    <xdr:from>
      <xdr:col>14</xdr:col>
      <xdr:colOff>56030</xdr:colOff>
      <xdr:row>820</xdr:row>
      <xdr:rowOff>62800</xdr:rowOff>
    </xdr:from>
    <xdr:to>
      <xdr:col>44</xdr:col>
      <xdr:colOff>117968</xdr:colOff>
      <xdr:row>822</xdr:row>
      <xdr:rowOff>183372</xdr:rowOff>
    </xdr:to>
    <xdr:grpSp>
      <xdr:nvGrpSpPr>
        <xdr:cNvPr id="827" name="Group 23"/>
        <xdr:cNvGrpSpPr>
          <a:grpSpLocks/>
        </xdr:cNvGrpSpPr>
      </xdr:nvGrpSpPr>
      <xdr:grpSpPr bwMode="auto">
        <a:xfrm>
          <a:off x="2286001" y="185464124"/>
          <a:ext cx="4835643" cy="613630"/>
          <a:chOff x="24" y="5185"/>
          <a:chExt cx="508" cy="52"/>
        </a:xfrm>
      </xdr:grpSpPr>
      <xdr:sp macro="" textlink="">
        <xdr:nvSpPr>
          <xdr:cNvPr id="828" name="Text Box 24"/>
          <xdr:cNvSpPr txBox="1">
            <a:spLocks noChangeArrowheads="1"/>
          </xdr:cNvSpPr>
        </xdr:nvSpPr>
        <xdr:spPr bwMode="auto">
          <a:xfrm>
            <a:off x="24" y="5185"/>
            <a:ext cx="508" cy="26"/>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400" b="1" i="0" u="none" strike="noStrike" baseline="0">
                <a:solidFill>
                  <a:srgbClr val="FFFFFF"/>
                </a:solidFill>
                <a:latin typeface="ＭＳ Ｐゴシック"/>
                <a:ea typeface="ＭＳ Ｐゴシック"/>
              </a:rPr>
              <a:t>デンソーファシリティーズ必須入力項目</a:t>
            </a:r>
          </a:p>
        </xdr:txBody>
      </xdr:sp>
      <xdr:sp macro="" textlink="">
        <xdr:nvSpPr>
          <xdr:cNvPr id="829" name="Line 25"/>
          <xdr:cNvSpPr>
            <a:spLocks noChangeShapeType="1"/>
          </xdr:cNvSpPr>
        </xdr:nvSpPr>
        <xdr:spPr bwMode="auto">
          <a:xfrm>
            <a:off x="87" y="5211"/>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830" name="Line 26"/>
          <xdr:cNvSpPr>
            <a:spLocks noChangeShapeType="1"/>
          </xdr:cNvSpPr>
        </xdr:nvSpPr>
        <xdr:spPr bwMode="auto">
          <a:xfrm>
            <a:off x="257" y="5212"/>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831" name="Line 27"/>
          <xdr:cNvSpPr>
            <a:spLocks noChangeShapeType="1"/>
          </xdr:cNvSpPr>
        </xdr:nvSpPr>
        <xdr:spPr bwMode="auto">
          <a:xfrm>
            <a:off x="409" y="5212"/>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0</xdr:col>
      <xdr:colOff>0</xdr:colOff>
      <xdr:row>822</xdr:row>
      <xdr:rowOff>60106</xdr:rowOff>
    </xdr:from>
    <xdr:to>
      <xdr:col>55</xdr:col>
      <xdr:colOff>12378</xdr:colOff>
      <xdr:row>831</xdr:row>
      <xdr:rowOff>1515845</xdr:rowOff>
    </xdr:to>
    <xdr:sp macro="" textlink="">
      <xdr:nvSpPr>
        <xdr:cNvPr id="832" name="Rectangle 21"/>
        <xdr:cNvSpPr>
          <a:spLocks noChangeArrowheads="1"/>
        </xdr:cNvSpPr>
      </xdr:nvSpPr>
      <xdr:spPr bwMode="auto">
        <a:xfrm>
          <a:off x="0" y="185835706"/>
          <a:ext cx="8603928" cy="3970339"/>
        </a:xfrm>
        <a:prstGeom prst="rect">
          <a:avLst/>
        </a:prstGeom>
        <a:noFill/>
        <a:ln w="38100">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56</xdr:col>
      <xdr:colOff>16300</xdr:colOff>
      <xdr:row>822</xdr:row>
      <xdr:rowOff>15282</xdr:rowOff>
    </xdr:from>
    <xdr:ext cx="1279774" cy="770467"/>
    <xdr:sp macro="" textlink="">
      <xdr:nvSpPr>
        <xdr:cNvPr id="833" name="AutoShape 28"/>
        <xdr:cNvSpPr>
          <a:spLocks noChangeArrowheads="1"/>
        </xdr:cNvSpPr>
      </xdr:nvSpPr>
      <xdr:spPr bwMode="auto">
        <a:xfrm>
          <a:off x="8760250" y="185790882"/>
          <a:ext cx="1279774" cy="770467"/>
        </a:xfrm>
        <a:prstGeom prst="wedgeRectCallout">
          <a:avLst>
            <a:gd name="adj1" fmla="val -80477"/>
            <a:gd name="adj2" fmla="val 82204"/>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0" bIns="18288" anchor="ctr" upright="1">
          <a:spAutoFit/>
        </a:bodyPr>
        <a:lstStyle/>
        <a:p>
          <a:pPr algn="l" rtl="0">
            <a:defRPr sz="1000"/>
          </a:pPr>
          <a:r>
            <a:rPr lang="ja-JP" altLang="en-US" sz="1100" b="0" i="0" u="none" strike="noStrike" baseline="0">
              <a:solidFill>
                <a:srgbClr val="FF0000"/>
              </a:solidFill>
              <a:latin typeface="ＭＳ Ｐゴシック"/>
              <a:ea typeface="ＭＳ Ｐゴシック"/>
            </a:rPr>
            <a:t>昨年度提出の状態に</a:t>
          </a:r>
        </a:p>
        <a:p>
          <a:pPr algn="l" rtl="0">
            <a:defRPr sz="1000"/>
          </a:pPr>
          <a:r>
            <a:rPr lang="ja-JP" altLang="en-US" sz="1100" b="0" i="0" u="none" strike="noStrike" baseline="0">
              <a:solidFill>
                <a:srgbClr val="FF0000"/>
              </a:solidFill>
              <a:latin typeface="ＭＳ Ｐゴシック"/>
              <a:ea typeface="ＭＳ Ｐゴシック"/>
            </a:rPr>
            <a:t>なっています。</a:t>
          </a:r>
        </a:p>
        <a:p>
          <a:pPr algn="l" rtl="0">
            <a:defRPr sz="1000"/>
          </a:pPr>
          <a:r>
            <a:rPr lang="ja-JP" altLang="en-US" sz="1100" b="0" i="0" u="none" strike="noStrike" baseline="0">
              <a:solidFill>
                <a:srgbClr val="FF0000"/>
              </a:solidFill>
              <a:latin typeface="ＭＳ Ｐゴシック"/>
              <a:ea typeface="ＭＳ Ｐゴシック"/>
            </a:rPr>
            <a:t>本年度提出用に</a:t>
          </a:r>
        </a:p>
        <a:p>
          <a:pPr algn="l" rtl="0">
            <a:lnSpc>
              <a:spcPts val="1300"/>
            </a:lnSpc>
            <a:defRPr sz="1000"/>
          </a:pPr>
          <a:r>
            <a:rPr lang="ja-JP" altLang="en-US" sz="1100" b="0" i="0" u="none" strike="noStrike" baseline="0">
              <a:solidFill>
                <a:srgbClr val="FF0000"/>
              </a:solidFill>
              <a:latin typeface="ＭＳ Ｐゴシック"/>
              <a:ea typeface="ＭＳ Ｐゴシック"/>
            </a:rPr>
            <a:t>更新下さい。</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15</xdr:col>
      <xdr:colOff>171450</xdr:colOff>
      <xdr:row>125</xdr:row>
      <xdr:rowOff>0</xdr:rowOff>
    </xdr:to>
    <xdr:sp macro="" textlink="">
      <xdr:nvSpPr>
        <xdr:cNvPr id="2" name="Rectangle 11"/>
        <xdr:cNvSpPr>
          <a:spLocks noChangeArrowheads="1"/>
        </xdr:cNvSpPr>
      </xdr:nvSpPr>
      <xdr:spPr bwMode="auto">
        <a:xfrm>
          <a:off x="28575" y="0"/>
          <a:ext cx="10429875" cy="22136100"/>
        </a:xfrm>
        <a:prstGeom prst="rect">
          <a:avLst/>
        </a:prstGeom>
        <a:noFill/>
        <a:ln w="38100">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xdr:col>
      <xdr:colOff>142875</xdr:colOff>
      <xdr:row>5</xdr:row>
      <xdr:rowOff>47625</xdr:rowOff>
    </xdr:from>
    <xdr:to>
      <xdr:col>11</xdr:col>
      <xdr:colOff>114300</xdr:colOff>
      <xdr:row>7</xdr:row>
      <xdr:rowOff>85725</xdr:rowOff>
    </xdr:to>
    <xdr:grpSp>
      <xdr:nvGrpSpPr>
        <xdr:cNvPr id="3" name="Group 12"/>
        <xdr:cNvGrpSpPr>
          <a:grpSpLocks/>
        </xdr:cNvGrpSpPr>
      </xdr:nvGrpSpPr>
      <xdr:grpSpPr bwMode="auto">
        <a:xfrm>
          <a:off x="2193551" y="1392331"/>
          <a:ext cx="5439896" cy="486335"/>
          <a:chOff x="114" y="1154"/>
          <a:chExt cx="501" cy="51"/>
        </a:xfrm>
      </xdr:grpSpPr>
      <xdr:sp macro="" textlink="">
        <xdr:nvSpPr>
          <xdr:cNvPr id="4" name="Line 13"/>
          <xdr:cNvSpPr>
            <a:spLocks noChangeShapeType="1"/>
          </xdr:cNvSpPr>
        </xdr:nvSpPr>
        <xdr:spPr bwMode="auto">
          <a:xfrm>
            <a:off x="331" y="1178"/>
            <a:ext cx="0" cy="2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5" name="Line 14"/>
          <xdr:cNvSpPr>
            <a:spLocks noChangeShapeType="1"/>
          </xdr:cNvSpPr>
        </xdr:nvSpPr>
        <xdr:spPr bwMode="auto">
          <a:xfrm>
            <a:off x="479" y="1179"/>
            <a:ext cx="0" cy="2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6" name="Line 15"/>
          <xdr:cNvSpPr>
            <a:spLocks noChangeShapeType="1"/>
          </xdr:cNvSpPr>
        </xdr:nvSpPr>
        <xdr:spPr bwMode="auto">
          <a:xfrm>
            <a:off x="186" y="1179"/>
            <a:ext cx="0" cy="2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7" name="Text Box 16"/>
          <xdr:cNvSpPr txBox="1">
            <a:spLocks noChangeArrowheads="1"/>
          </xdr:cNvSpPr>
        </xdr:nvSpPr>
        <xdr:spPr bwMode="auto">
          <a:xfrm>
            <a:off x="114" y="1154"/>
            <a:ext cx="501" cy="25"/>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400" b="1" i="0" u="none" strike="noStrike" baseline="0">
                <a:solidFill>
                  <a:srgbClr val="FFFFFF"/>
                </a:solidFill>
                <a:latin typeface="ＭＳ Ｐゴシック"/>
                <a:ea typeface="ＭＳ Ｐゴシック"/>
              </a:rPr>
              <a:t>デンソーファシリティーズ必須入力項目(製造部と調整入力)</a:t>
            </a:r>
          </a:p>
        </xdr:txBody>
      </xdr:sp>
    </xdr:grpSp>
    <xdr:clientData/>
  </xdr:twoCellAnchor>
  <xdr:twoCellAnchor>
    <xdr:from>
      <xdr:col>12</xdr:col>
      <xdr:colOff>333375</xdr:colOff>
      <xdr:row>2</xdr:row>
      <xdr:rowOff>104775</xdr:rowOff>
    </xdr:from>
    <xdr:to>
      <xdr:col>16</xdr:col>
      <xdr:colOff>333375</xdr:colOff>
      <xdr:row>5</xdr:row>
      <xdr:rowOff>19050</xdr:rowOff>
    </xdr:to>
    <xdr:sp macro="" textlink="">
      <xdr:nvSpPr>
        <xdr:cNvPr id="8" name="AutoShape 17"/>
        <xdr:cNvSpPr>
          <a:spLocks noChangeArrowheads="1"/>
        </xdr:cNvSpPr>
      </xdr:nvSpPr>
      <xdr:spPr bwMode="auto">
        <a:xfrm>
          <a:off x="8562975" y="638175"/>
          <a:ext cx="2743200" cy="714375"/>
        </a:xfrm>
        <a:prstGeom prst="wedgeRectCallout">
          <a:avLst>
            <a:gd name="adj1" fmla="val -77519"/>
            <a:gd name="adj2" fmla="val 118000"/>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FF0000"/>
              </a:solidFill>
              <a:latin typeface="ＭＳ Ｐゴシック"/>
              <a:ea typeface="ＭＳ Ｐゴシック"/>
            </a:rPr>
            <a:t>全社管理となる為、各拠点毎に５件以下で記入下さい。</a:t>
          </a:r>
        </a:p>
        <a:p>
          <a:pPr algn="l" rtl="0">
            <a:lnSpc>
              <a:spcPts val="1300"/>
            </a:lnSpc>
            <a:defRPr sz="1000"/>
          </a:pPr>
          <a:r>
            <a:rPr lang="ja-JP" altLang="en-US" sz="1100" b="0" i="0" u="none" strike="noStrike" baseline="0">
              <a:solidFill>
                <a:srgbClr val="FF0000"/>
              </a:solidFill>
              <a:latin typeface="ＭＳ Ｐゴシック"/>
              <a:ea typeface="ＭＳ Ｐゴシック"/>
            </a:rPr>
            <a:t>尚、前年度からの追加、削除が管理されますので、実施可能な案件を記入下さい。</a:t>
          </a:r>
        </a:p>
      </xdr:txBody>
    </xdr:sp>
    <xdr:clientData/>
  </xdr:twoCellAnchor>
  <xdr:oneCellAnchor>
    <xdr:from>
      <xdr:col>11</xdr:col>
      <xdr:colOff>123825</xdr:colOff>
      <xdr:row>8</xdr:row>
      <xdr:rowOff>38629</xdr:rowOff>
    </xdr:from>
    <xdr:ext cx="2554289" cy="770467"/>
    <xdr:sp macro="" textlink="">
      <xdr:nvSpPr>
        <xdr:cNvPr id="9" name="AutoShape 18"/>
        <xdr:cNvSpPr>
          <a:spLocks noChangeArrowheads="1"/>
        </xdr:cNvSpPr>
      </xdr:nvSpPr>
      <xdr:spPr bwMode="auto">
        <a:xfrm>
          <a:off x="7667625" y="2000779"/>
          <a:ext cx="2554289" cy="770467"/>
        </a:xfrm>
        <a:prstGeom prst="wedgeRectCallout">
          <a:avLst>
            <a:gd name="adj1" fmla="val -245"/>
            <a:gd name="adj2" fmla="val 160171"/>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0" bIns="18288" anchor="ctr" upright="1">
          <a:spAutoFit/>
        </a:bodyPr>
        <a:lstStyle/>
        <a:p>
          <a:pPr algn="l" rtl="0">
            <a:defRPr sz="1000"/>
          </a:pPr>
          <a:r>
            <a:rPr lang="ja-JP" altLang="en-US" sz="1100" b="0" i="0" u="none" strike="noStrike" baseline="0">
              <a:solidFill>
                <a:srgbClr val="FF0000"/>
              </a:solidFill>
              <a:latin typeface="ＭＳ Ｐゴシック"/>
              <a:ea typeface="ＭＳ Ｐゴシック"/>
            </a:rPr>
            <a:t>計画内容は、電気・熱関係どちらでも可。</a:t>
          </a:r>
        </a:p>
        <a:p>
          <a:pPr algn="l" rtl="0">
            <a:defRPr sz="1000"/>
          </a:pPr>
          <a:r>
            <a:rPr lang="ja-JP" altLang="en-US" sz="1100" b="0" i="0" u="none" strike="noStrike" baseline="0">
              <a:solidFill>
                <a:srgbClr val="FF0000"/>
              </a:solidFill>
              <a:latin typeface="ＭＳ Ｐゴシック"/>
              <a:ea typeface="ＭＳ Ｐゴシック"/>
            </a:rPr>
            <a:t>効果量を各ｴﾈﾙｷﾞｰ別で記入下さい。</a:t>
          </a:r>
        </a:p>
        <a:p>
          <a:pPr algn="l" rtl="0">
            <a:defRPr sz="1000"/>
          </a:pPr>
          <a:r>
            <a:rPr lang="ja-JP" altLang="en-US" sz="1100" b="0" i="0" u="none" strike="noStrike" baseline="0">
              <a:solidFill>
                <a:srgbClr val="0000FF"/>
              </a:solidFill>
              <a:latin typeface="ＭＳ Ｐゴシック"/>
              <a:ea typeface="ＭＳ Ｐゴシック"/>
            </a:rPr>
            <a:t>【】</a:t>
          </a:r>
          <a:r>
            <a:rPr lang="ja-JP" altLang="en-US" sz="1100" b="0" i="0" u="none" strike="noStrike" baseline="0">
              <a:solidFill>
                <a:srgbClr val="FF0000"/>
              </a:solidFill>
              <a:latin typeface="ＭＳ Ｐゴシック"/>
              <a:ea typeface="ＭＳ Ｐゴシック"/>
            </a:rPr>
            <a:t>内は各ｴﾈﾙｷﾞｰを原油換算で算出</a:t>
          </a:r>
        </a:p>
        <a:p>
          <a:pPr algn="l" rtl="0">
            <a:lnSpc>
              <a:spcPts val="1300"/>
            </a:lnSpc>
            <a:defRPr sz="1000"/>
          </a:pPr>
          <a:r>
            <a:rPr lang="ja-JP" altLang="en-US" sz="1100" b="0" i="0" u="none" strike="noStrike" baseline="0">
              <a:solidFill>
                <a:srgbClr val="FF0000"/>
              </a:solidFill>
              <a:latin typeface="ＭＳ Ｐゴシック"/>
              <a:ea typeface="ＭＳ Ｐゴシック"/>
            </a:rPr>
            <a:t>（換算が不明であれば未記入。ＦＭで算出）</a:t>
          </a:r>
        </a:p>
      </xdr:txBody>
    </xdr:sp>
    <xdr:clientData/>
  </xdr:oneCellAnchor>
  <xdr:oneCellAnchor>
    <xdr:from>
      <xdr:col>12</xdr:col>
      <xdr:colOff>657225</xdr:colOff>
      <xdr:row>55</xdr:row>
      <xdr:rowOff>19579</xdr:rowOff>
    </xdr:from>
    <xdr:ext cx="1221360" cy="770467"/>
    <xdr:sp macro="" textlink="">
      <xdr:nvSpPr>
        <xdr:cNvPr id="10" name="AutoShape 19"/>
        <xdr:cNvSpPr>
          <a:spLocks noChangeArrowheads="1"/>
        </xdr:cNvSpPr>
      </xdr:nvSpPr>
      <xdr:spPr bwMode="auto">
        <a:xfrm>
          <a:off x="8886825" y="10154179"/>
          <a:ext cx="1221360" cy="770467"/>
        </a:xfrm>
        <a:prstGeom prst="wedgeRectCallout">
          <a:avLst>
            <a:gd name="adj1" fmla="val -148019"/>
            <a:gd name="adj2" fmla="val 127968"/>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0" bIns="18288" anchor="ctr" upright="1">
          <a:spAutoFit/>
        </a:bodyPr>
        <a:lstStyle/>
        <a:p>
          <a:pPr algn="l" rtl="0">
            <a:defRPr sz="1000"/>
          </a:pPr>
          <a:r>
            <a:rPr lang="ja-JP" altLang="en-US" sz="1100" b="0" i="0" u="none" strike="noStrike" baseline="0">
              <a:solidFill>
                <a:srgbClr val="FF0000"/>
              </a:solidFill>
              <a:latin typeface="ＭＳ Ｐゴシック"/>
              <a:ea typeface="ＭＳ Ｐゴシック"/>
            </a:rPr>
            <a:t>前年度計画分です。</a:t>
          </a:r>
        </a:p>
        <a:p>
          <a:pPr algn="l" rtl="0">
            <a:defRPr sz="1000"/>
          </a:pPr>
          <a:r>
            <a:rPr lang="ja-JP" altLang="en-US" sz="1100" b="0" i="0" u="none" strike="noStrike" baseline="0">
              <a:solidFill>
                <a:srgbClr val="FF0000"/>
              </a:solidFill>
              <a:latin typeface="ＭＳ Ｐゴシック"/>
              <a:ea typeface="ＭＳ Ｐゴシック"/>
            </a:rPr>
            <a:t>実施有無を確認。</a:t>
          </a:r>
        </a:p>
        <a:p>
          <a:pPr algn="l" rtl="0">
            <a:defRPr sz="1000"/>
          </a:pPr>
          <a:r>
            <a:rPr lang="ja-JP" altLang="en-US" sz="1100" b="0" i="0" u="none" strike="noStrike" baseline="0">
              <a:solidFill>
                <a:srgbClr val="FF0000"/>
              </a:solidFill>
              <a:latin typeface="ＭＳ Ｐゴシック"/>
              <a:ea typeface="ＭＳ Ｐゴシック"/>
            </a:rPr>
            <a:t>中止した場合は、</a:t>
          </a:r>
        </a:p>
        <a:p>
          <a:pPr algn="l" rtl="0">
            <a:lnSpc>
              <a:spcPts val="1300"/>
            </a:lnSpc>
            <a:defRPr sz="1000"/>
          </a:pPr>
          <a:r>
            <a:rPr lang="ja-JP" altLang="en-US" sz="1100" b="0" i="0" u="none" strike="noStrike" baseline="0">
              <a:solidFill>
                <a:srgbClr val="FF0000"/>
              </a:solidFill>
              <a:latin typeface="ＭＳ Ｐゴシック"/>
              <a:ea typeface="ＭＳ Ｐゴシック"/>
            </a:rPr>
            <a:t>理由をコメント要</a:t>
          </a:r>
        </a:p>
      </xdr:txBody>
    </xdr:sp>
    <xdr:clientData/>
  </xdr:oneCellAnchor>
  <xdr:oneCellAnchor>
    <xdr:from>
      <xdr:col>10</xdr:col>
      <xdr:colOff>552450</xdr:colOff>
      <xdr:row>92</xdr:row>
      <xdr:rowOff>120796</xdr:rowOff>
    </xdr:from>
    <xdr:ext cx="2535566" cy="587084"/>
    <xdr:sp macro="" textlink="">
      <xdr:nvSpPr>
        <xdr:cNvPr id="11" name="AutoShape 24"/>
        <xdr:cNvSpPr>
          <a:spLocks noChangeArrowheads="1"/>
        </xdr:cNvSpPr>
      </xdr:nvSpPr>
      <xdr:spPr bwMode="auto">
        <a:xfrm>
          <a:off x="7410450" y="16599046"/>
          <a:ext cx="2535566" cy="587084"/>
        </a:xfrm>
        <a:prstGeom prst="wedgeRectCallout">
          <a:avLst>
            <a:gd name="adj1" fmla="val -35403"/>
            <a:gd name="adj2" fmla="val 125440"/>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0" bIns="18288" anchor="ctr" upright="1">
          <a:spAutoFit/>
        </a:bodyPr>
        <a:lstStyle/>
        <a:p>
          <a:pPr algn="l" rtl="0">
            <a:defRPr sz="1000"/>
          </a:pPr>
          <a:r>
            <a:rPr lang="ja-JP" altLang="en-US" sz="1100" b="0" i="0" u="none" strike="noStrike" baseline="0">
              <a:solidFill>
                <a:srgbClr val="FF0000"/>
              </a:solidFill>
              <a:latin typeface="ＭＳ Ｐゴシック"/>
              <a:ea typeface="ＭＳ Ｐゴシック"/>
            </a:rPr>
            <a:t>Ⅱで記入した計画案件を入力して下さい。</a:t>
          </a:r>
        </a:p>
        <a:p>
          <a:pPr algn="l" rtl="0">
            <a:defRPr sz="1000"/>
          </a:pPr>
          <a:r>
            <a:rPr lang="ja-JP" altLang="en-US" sz="1100" b="0" i="0" u="none" strike="noStrike" baseline="0">
              <a:solidFill>
                <a:srgbClr val="FF0000"/>
              </a:solidFill>
              <a:latin typeface="ＭＳ Ｐゴシック"/>
              <a:ea typeface="ＭＳ Ｐゴシック"/>
            </a:rPr>
            <a:t>理由は原単位目標達成のために新規立案</a:t>
          </a:r>
        </a:p>
        <a:p>
          <a:pPr algn="l" rtl="0">
            <a:lnSpc>
              <a:spcPts val="1300"/>
            </a:lnSpc>
            <a:defRPr sz="1000"/>
          </a:pPr>
          <a:r>
            <a:rPr lang="ja-JP" altLang="en-US" sz="1100" b="0" i="0" u="none" strike="noStrike" baseline="0">
              <a:solidFill>
                <a:srgbClr val="FF0000"/>
              </a:solidFill>
              <a:latin typeface="ＭＳ Ｐゴシック"/>
              <a:ea typeface="ＭＳ Ｐゴシック"/>
            </a:rPr>
            <a:t>等、適切な理由にて入力をお願いします。</a:t>
          </a:r>
        </a:p>
      </xdr:txBody>
    </xdr:sp>
    <xdr:clientData/>
  </xdr:oneCellAnchor>
  <xdr:twoCellAnchor>
    <xdr:from>
      <xdr:col>2</xdr:col>
      <xdr:colOff>542925</xdr:colOff>
      <xdr:row>1</xdr:row>
      <xdr:rowOff>190500</xdr:rowOff>
    </xdr:from>
    <xdr:to>
      <xdr:col>11</xdr:col>
      <xdr:colOff>266700</xdr:colOff>
      <xdr:row>4</xdr:row>
      <xdr:rowOff>209550</xdr:rowOff>
    </xdr:to>
    <xdr:sp macro="" textlink="">
      <xdr:nvSpPr>
        <xdr:cNvPr id="12" name="AutoShape 31"/>
        <xdr:cNvSpPr>
          <a:spLocks noChangeArrowheads="1"/>
        </xdr:cNvSpPr>
      </xdr:nvSpPr>
      <xdr:spPr bwMode="auto">
        <a:xfrm>
          <a:off x="1914525" y="457200"/>
          <a:ext cx="5895975" cy="819150"/>
        </a:xfrm>
        <a:prstGeom prst="roundRect">
          <a:avLst>
            <a:gd name="adj" fmla="val 16667"/>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45720" tIns="22860" rIns="0" bIns="0" anchor="t" upright="1"/>
        <a:lstStyle/>
        <a:p>
          <a:pPr algn="l" rtl="0">
            <a:lnSpc>
              <a:spcPts val="2100"/>
            </a:lnSpc>
            <a:defRPr sz="1000"/>
          </a:pPr>
          <a:r>
            <a:rPr lang="ja-JP" altLang="en-US" sz="1800" b="1" i="0" u="none" strike="noStrike" baseline="0">
              <a:solidFill>
                <a:srgbClr val="FF0000"/>
              </a:solidFill>
              <a:latin typeface="ＭＳ Ｐゴシック"/>
              <a:ea typeface="ＭＳ Ｐゴシック"/>
            </a:rPr>
            <a:t>《注意事項》</a:t>
          </a:r>
          <a:endParaRPr lang="ja-JP" altLang="en-US" sz="1100" b="0" i="0" u="none" strike="noStrike" baseline="0">
            <a:solidFill>
              <a:srgbClr val="000000"/>
            </a:solidFill>
            <a:latin typeface="ＭＳ Ｐゴシック"/>
            <a:ea typeface="ＭＳ Ｐゴシック"/>
          </a:endParaRPr>
        </a:p>
        <a:p>
          <a:pPr algn="l" rtl="0">
            <a:lnSpc>
              <a:spcPts val="1200"/>
            </a:lnSpc>
            <a:defRPr sz="1000"/>
          </a:pPr>
          <a:r>
            <a:rPr lang="ja-JP" altLang="en-US" sz="1100" b="0" i="0" u="none" strike="noStrike" baseline="0">
              <a:solidFill>
                <a:srgbClr val="000000"/>
              </a:solidFill>
              <a:latin typeface="ＭＳ Ｐゴシック"/>
              <a:ea typeface="ＭＳ Ｐゴシック"/>
            </a:rPr>
            <a:t>12年度定期報告提出時の指摘事項に中長期計画書の「追加した計画」欄に12年度において計画した案件の記載が必要との指摘を受けましたので、13年度提出用より入力をお願いします。</a:t>
          </a:r>
        </a:p>
      </xdr:txBody>
    </xdr:sp>
    <xdr:clientData/>
  </xdr:twoCellAnchor>
  <xdr:twoCellAnchor>
    <xdr:from>
      <xdr:col>13</xdr:col>
      <xdr:colOff>419100</xdr:colOff>
      <xdr:row>20</xdr:row>
      <xdr:rowOff>161925</xdr:rowOff>
    </xdr:from>
    <xdr:to>
      <xdr:col>14</xdr:col>
      <xdr:colOff>447675</xdr:colOff>
      <xdr:row>105</xdr:row>
      <xdr:rowOff>66675</xdr:rowOff>
    </xdr:to>
    <xdr:grpSp>
      <xdr:nvGrpSpPr>
        <xdr:cNvPr id="13" name="Group 35"/>
        <xdr:cNvGrpSpPr>
          <a:grpSpLocks/>
        </xdr:cNvGrpSpPr>
      </xdr:nvGrpSpPr>
      <xdr:grpSpPr bwMode="auto">
        <a:xfrm>
          <a:off x="9305365" y="4274484"/>
          <a:ext cx="712134" cy="14203456"/>
          <a:chOff x="1008" y="450"/>
          <a:chExt cx="75" cy="1521"/>
        </a:xfrm>
      </xdr:grpSpPr>
      <xdr:sp macro="" textlink="">
        <xdr:nvSpPr>
          <xdr:cNvPr id="14" name="Line 32"/>
          <xdr:cNvSpPr>
            <a:spLocks noChangeShapeType="1"/>
          </xdr:cNvSpPr>
        </xdr:nvSpPr>
        <xdr:spPr bwMode="auto">
          <a:xfrm>
            <a:off x="1082" y="450"/>
            <a:ext cx="0" cy="1521"/>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15" name="Line 33"/>
          <xdr:cNvSpPr>
            <a:spLocks noChangeShapeType="1"/>
          </xdr:cNvSpPr>
        </xdr:nvSpPr>
        <xdr:spPr bwMode="auto">
          <a:xfrm>
            <a:off x="1008" y="452"/>
            <a:ext cx="75" cy="0"/>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16" name="Line 34"/>
          <xdr:cNvSpPr>
            <a:spLocks noChangeShapeType="1"/>
          </xdr:cNvSpPr>
        </xdr:nvSpPr>
        <xdr:spPr bwMode="auto">
          <a:xfrm flipH="1">
            <a:off x="1014" y="1970"/>
            <a:ext cx="65" cy="0"/>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grpSp>
    <xdr:clientData/>
  </xdr:twoCellAnchor>
  <xdr:oneCellAnchor>
    <xdr:from>
      <xdr:col>14</xdr:col>
      <xdr:colOff>66675</xdr:colOff>
      <xdr:row>15</xdr:row>
      <xdr:rowOff>101746</xdr:rowOff>
    </xdr:from>
    <xdr:ext cx="2535566" cy="587084"/>
    <xdr:sp macro="" textlink="">
      <xdr:nvSpPr>
        <xdr:cNvPr id="17" name="AutoShape 36"/>
        <xdr:cNvSpPr>
          <a:spLocks noChangeArrowheads="1"/>
        </xdr:cNvSpPr>
      </xdr:nvSpPr>
      <xdr:spPr bwMode="auto">
        <a:xfrm>
          <a:off x="9667875" y="3330721"/>
          <a:ext cx="2535566" cy="587084"/>
        </a:xfrm>
        <a:prstGeom prst="wedgeRectCallout">
          <a:avLst>
            <a:gd name="adj1" fmla="val -35403"/>
            <a:gd name="adj2" fmla="val 125440"/>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0" bIns="18288" anchor="ctr" upright="1">
          <a:spAutoFit/>
        </a:bodyPr>
        <a:lstStyle/>
        <a:p>
          <a:pPr algn="l" rtl="0">
            <a:defRPr sz="1000"/>
          </a:pPr>
          <a:r>
            <a:rPr lang="ja-JP" altLang="en-US" sz="1100" b="0" i="0" u="none" strike="noStrike" baseline="0">
              <a:solidFill>
                <a:srgbClr val="FF0000"/>
              </a:solidFill>
              <a:latin typeface="ＭＳ Ｐゴシック"/>
              <a:ea typeface="ＭＳ Ｐゴシック"/>
            </a:rPr>
            <a:t>Ⅱで記入した計画案件を入力して下さい。</a:t>
          </a:r>
        </a:p>
        <a:p>
          <a:pPr algn="l" rtl="0">
            <a:defRPr sz="1000"/>
          </a:pPr>
          <a:r>
            <a:rPr lang="ja-JP" altLang="en-US" sz="1100" b="0" i="0" u="none" strike="noStrike" baseline="0">
              <a:solidFill>
                <a:srgbClr val="FF0000"/>
              </a:solidFill>
              <a:latin typeface="ＭＳ Ｐゴシック"/>
              <a:ea typeface="ＭＳ Ｐゴシック"/>
            </a:rPr>
            <a:t>理由は原単位目標達成のために新規立案</a:t>
          </a:r>
        </a:p>
        <a:p>
          <a:pPr algn="l" rtl="0">
            <a:lnSpc>
              <a:spcPts val="1300"/>
            </a:lnSpc>
            <a:defRPr sz="1000"/>
          </a:pPr>
          <a:r>
            <a:rPr lang="ja-JP" altLang="en-US" sz="1100" b="0" i="0" u="none" strike="noStrike" baseline="0">
              <a:solidFill>
                <a:srgbClr val="FF0000"/>
              </a:solidFill>
              <a:latin typeface="ＭＳ Ｐゴシック"/>
              <a:ea typeface="ＭＳ Ｐゴシック"/>
            </a:rPr>
            <a:t>等、適切な理由にて入力をお願いします。</a:t>
          </a:r>
        </a:p>
      </xdr:txBody>
    </xdr:sp>
    <xdr:clientData/>
  </xdr:oneCellAnchor>
  <xdr:twoCellAnchor>
    <xdr:from>
      <xdr:col>13</xdr:col>
      <xdr:colOff>419100</xdr:colOff>
      <xdr:row>26</xdr:row>
      <xdr:rowOff>161925</xdr:rowOff>
    </xdr:from>
    <xdr:to>
      <xdr:col>14</xdr:col>
      <xdr:colOff>447675</xdr:colOff>
      <xdr:row>111</xdr:row>
      <xdr:rowOff>66675</xdr:rowOff>
    </xdr:to>
    <xdr:grpSp>
      <xdr:nvGrpSpPr>
        <xdr:cNvPr id="18" name="Group 38"/>
        <xdr:cNvGrpSpPr>
          <a:grpSpLocks/>
        </xdr:cNvGrpSpPr>
      </xdr:nvGrpSpPr>
      <xdr:grpSpPr bwMode="auto">
        <a:xfrm>
          <a:off x="9305365" y="5283013"/>
          <a:ext cx="712134" cy="14203456"/>
          <a:chOff x="1008" y="450"/>
          <a:chExt cx="75" cy="1521"/>
        </a:xfrm>
      </xdr:grpSpPr>
      <xdr:sp macro="" textlink="">
        <xdr:nvSpPr>
          <xdr:cNvPr id="19" name="Line 39"/>
          <xdr:cNvSpPr>
            <a:spLocks noChangeShapeType="1"/>
          </xdr:cNvSpPr>
        </xdr:nvSpPr>
        <xdr:spPr bwMode="auto">
          <a:xfrm>
            <a:off x="1082" y="450"/>
            <a:ext cx="0" cy="1521"/>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20" name="Line 40"/>
          <xdr:cNvSpPr>
            <a:spLocks noChangeShapeType="1"/>
          </xdr:cNvSpPr>
        </xdr:nvSpPr>
        <xdr:spPr bwMode="auto">
          <a:xfrm>
            <a:off x="1008" y="452"/>
            <a:ext cx="75" cy="0"/>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21" name="Line 41"/>
          <xdr:cNvSpPr>
            <a:spLocks noChangeShapeType="1"/>
          </xdr:cNvSpPr>
        </xdr:nvSpPr>
        <xdr:spPr bwMode="auto">
          <a:xfrm flipH="1">
            <a:off x="1014" y="1970"/>
            <a:ext cx="65" cy="0"/>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419100</xdr:colOff>
      <xdr:row>32</xdr:row>
      <xdr:rowOff>161925</xdr:rowOff>
    </xdr:from>
    <xdr:to>
      <xdr:col>14</xdr:col>
      <xdr:colOff>447675</xdr:colOff>
      <xdr:row>117</xdr:row>
      <xdr:rowOff>66675</xdr:rowOff>
    </xdr:to>
    <xdr:grpSp>
      <xdr:nvGrpSpPr>
        <xdr:cNvPr id="22" name="Group 42"/>
        <xdr:cNvGrpSpPr>
          <a:grpSpLocks/>
        </xdr:cNvGrpSpPr>
      </xdr:nvGrpSpPr>
      <xdr:grpSpPr bwMode="auto">
        <a:xfrm>
          <a:off x="9305365" y="6291543"/>
          <a:ext cx="712134" cy="14203456"/>
          <a:chOff x="1008" y="450"/>
          <a:chExt cx="75" cy="1521"/>
        </a:xfrm>
      </xdr:grpSpPr>
      <xdr:sp macro="" textlink="">
        <xdr:nvSpPr>
          <xdr:cNvPr id="23" name="Line 43"/>
          <xdr:cNvSpPr>
            <a:spLocks noChangeShapeType="1"/>
          </xdr:cNvSpPr>
        </xdr:nvSpPr>
        <xdr:spPr bwMode="auto">
          <a:xfrm>
            <a:off x="1082" y="450"/>
            <a:ext cx="0" cy="1521"/>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24" name="Line 44"/>
          <xdr:cNvSpPr>
            <a:spLocks noChangeShapeType="1"/>
          </xdr:cNvSpPr>
        </xdr:nvSpPr>
        <xdr:spPr bwMode="auto">
          <a:xfrm>
            <a:off x="1008" y="452"/>
            <a:ext cx="75" cy="0"/>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25" name="Line 45"/>
          <xdr:cNvSpPr>
            <a:spLocks noChangeShapeType="1"/>
          </xdr:cNvSpPr>
        </xdr:nvSpPr>
        <xdr:spPr bwMode="auto">
          <a:xfrm flipH="1">
            <a:off x="1014" y="1970"/>
            <a:ext cx="65" cy="0"/>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419100</xdr:colOff>
      <xdr:row>38</xdr:row>
      <xdr:rowOff>161925</xdr:rowOff>
    </xdr:from>
    <xdr:to>
      <xdr:col>14</xdr:col>
      <xdr:colOff>447675</xdr:colOff>
      <xdr:row>123</xdr:row>
      <xdr:rowOff>66675</xdr:rowOff>
    </xdr:to>
    <xdr:grpSp>
      <xdr:nvGrpSpPr>
        <xdr:cNvPr id="26" name="Group 46"/>
        <xdr:cNvGrpSpPr>
          <a:grpSpLocks/>
        </xdr:cNvGrpSpPr>
      </xdr:nvGrpSpPr>
      <xdr:grpSpPr bwMode="auto">
        <a:xfrm>
          <a:off x="9305365" y="7300072"/>
          <a:ext cx="712134" cy="14203456"/>
          <a:chOff x="1008" y="450"/>
          <a:chExt cx="75" cy="1521"/>
        </a:xfrm>
      </xdr:grpSpPr>
      <xdr:sp macro="" textlink="">
        <xdr:nvSpPr>
          <xdr:cNvPr id="27" name="Line 47"/>
          <xdr:cNvSpPr>
            <a:spLocks noChangeShapeType="1"/>
          </xdr:cNvSpPr>
        </xdr:nvSpPr>
        <xdr:spPr bwMode="auto">
          <a:xfrm>
            <a:off x="1082" y="450"/>
            <a:ext cx="0" cy="1521"/>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28" name="Line 48"/>
          <xdr:cNvSpPr>
            <a:spLocks noChangeShapeType="1"/>
          </xdr:cNvSpPr>
        </xdr:nvSpPr>
        <xdr:spPr bwMode="auto">
          <a:xfrm>
            <a:off x="1008" y="452"/>
            <a:ext cx="75" cy="0"/>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29" name="Line 49"/>
          <xdr:cNvSpPr>
            <a:spLocks noChangeShapeType="1"/>
          </xdr:cNvSpPr>
        </xdr:nvSpPr>
        <xdr:spPr bwMode="auto">
          <a:xfrm flipH="1">
            <a:off x="1014" y="1970"/>
            <a:ext cx="65" cy="0"/>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5.xml><?xml version="1.0" encoding="utf-8"?>
<xdr:wsDr xmlns:xdr="http://schemas.openxmlformats.org/drawingml/2006/spreadsheetDrawing" xmlns:a="http://schemas.openxmlformats.org/drawingml/2006/main">
  <xdr:oneCellAnchor>
    <xdr:from>
      <xdr:col>1</xdr:col>
      <xdr:colOff>85725</xdr:colOff>
      <xdr:row>10</xdr:row>
      <xdr:rowOff>1240</xdr:rowOff>
    </xdr:from>
    <xdr:ext cx="1671933" cy="325217"/>
    <xdr:sp macro="" textlink="">
      <xdr:nvSpPr>
        <xdr:cNvPr id="3" name="テキスト ボックス 2">
          <a:extLst>
            <a:ext uri="{FF2B5EF4-FFF2-40B4-BE49-F238E27FC236}">
              <a16:creationId xmlns:a16="http://schemas.microsoft.com/office/drawing/2014/main" id="{00000000-0008-0000-0000-000003000000}"/>
            </a:ext>
          </a:extLst>
        </xdr:cNvPr>
        <xdr:cNvSpPr txBox="1"/>
      </xdr:nvSpPr>
      <xdr:spPr>
        <a:xfrm>
          <a:off x="186578" y="2074328"/>
          <a:ext cx="1671933"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補足</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　今年度予測内訳</a:t>
          </a:r>
        </a:p>
      </xdr:txBody>
    </xdr:sp>
    <xdr:clientData/>
  </xdr:oneCellAnchor>
  <xdr:twoCellAnchor>
    <xdr:from>
      <xdr:col>5</xdr:col>
      <xdr:colOff>0</xdr:colOff>
      <xdr:row>17</xdr:row>
      <xdr:rowOff>115058</xdr:rowOff>
    </xdr:from>
    <xdr:to>
      <xdr:col>7</xdr:col>
      <xdr:colOff>219075</xdr:colOff>
      <xdr:row>17</xdr:row>
      <xdr:rowOff>115058</xdr:rowOff>
    </xdr:to>
    <xdr:cxnSp macro="">
      <xdr:nvCxnSpPr>
        <xdr:cNvPr id="4" name="直線コネクタ 3">
          <a:extLst>
            <a:ext uri="{FF2B5EF4-FFF2-40B4-BE49-F238E27FC236}">
              <a16:creationId xmlns:a16="http://schemas.microsoft.com/office/drawing/2014/main" id="{00000000-0008-0000-0000-000004000000}"/>
            </a:ext>
          </a:extLst>
        </xdr:cNvPr>
        <xdr:cNvCxnSpPr/>
      </xdr:nvCxnSpPr>
      <xdr:spPr>
        <a:xfrm>
          <a:off x="1666875" y="9335258"/>
          <a:ext cx="1000125"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371475</xdr:colOff>
      <xdr:row>13</xdr:row>
      <xdr:rowOff>76747</xdr:rowOff>
    </xdr:from>
    <xdr:to>
      <xdr:col>7</xdr:col>
      <xdr:colOff>209550</xdr:colOff>
      <xdr:row>13</xdr:row>
      <xdr:rowOff>76747</xdr:rowOff>
    </xdr:to>
    <xdr:cxnSp macro="">
      <xdr:nvCxnSpPr>
        <xdr:cNvPr id="5" name="直線コネクタ 4">
          <a:extLst>
            <a:ext uri="{FF2B5EF4-FFF2-40B4-BE49-F238E27FC236}">
              <a16:creationId xmlns:a16="http://schemas.microsoft.com/office/drawing/2014/main" id="{00000000-0008-0000-0000-000005000000}"/>
            </a:ext>
          </a:extLst>
        </xdr:cNvPr>
        <xdr:cNvCxnSpPr/>
      </xdr:nvCxnSpPr>
      <xdr:spPr>
        <a:xfrm>
          <a:off x="1647825" y="8296822"/>
          <a:ext cx="1009650"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54084</xdr:colOff>
      <xdr:row>15</xdr:row>
      <xdr:rowOff>117417</xdr:rowOff>
    </xdr:from>
    <xdr:to>
      <xdr:col>7</xdr:col>
      <xdr:colOff>54084</xdr:colOff>
      <xdr:row>17</xdr:row>
      <xdr:rowOff>112862</xdr:rowOff>
    </xdr:to>
    <xdr:cxnSp macro="">
      <xdr:nvCxnSpPr>
        <xdr:cNvPr id="6" name="直線コネクタ 5">
          <a:extLst>
            <a:ext uri="{FF2B5EF4-FFF2-40B4-BE49-F238E27FC236}">
              <a16:creationId xmlns:a16="http://schemas.microsoft.com/office/drawing/2014/main" id="{00000000-0008-0000-0000-000006000000}"/>
            </a:ext>
          </a:extLst>
        </xdr:cNvPr>
        <xdr:cNvCxnSpPr/>
      </xdr:nvCxnSpPr>
      <xdr:spPr>
        <a:xfrm flipV="1">
          <a:off x="2508172" y="8790770"/>
          <a:ext cx="0" cy="600563"/>
        </a:xfrm>
        <a:prstGeom prst="line">
          <a:avLst/>
        </a:prstGeom>
        <a:ln w="1905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308262</xdr:colOff>
      <xdr:row>10</xdr:row>
      <xdr:rowOff>194301</xdr:rowOff>
    </xdr:from>
    <xdr:ext cx="897810" cy="325217"/>
    <xdr:sp macro="" textlink="">
      <xdr:nvSpPr>
        <xdr:cNvPr id="9" name="テキスト ボックス 8">
          <a:extLst>
            <a:ext uri="{FF2B5EF4-FFF2-40B4-BE49-F238E27FC236}">
              <a16:creationId xmlns:a16="http://schemas.microsoft.com/office/drawing/2014/main" id="{00000000-0008-0000-0000-000009000000}"/>
            </a:ext>
          </a:extLst>
        </xdr:cNvPr>
        <xdr:cNvSpPr txBox="1"/>
      </xdr:nvSpPr>
      <xdr:spPr>
        <a:xfrm>
          <a:off x="1585733" y="2267389"/>
          <a:ext cx="897810"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CO2</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排出量</a:t>
          </a:r>
        </a:p>
      </xdr:txBody>
    </xdr:sp>
    <xdr:clientData/>
  </xdr:oneCellAnchor>
  <xdr:twoCellAnchor>
    <xdr:from>
      <xdr:col>5</xdr:col>
      <xdr:colOff>269318</xdr:colOff>
      <xdr:row>13</xdr:row>
      <xdr:rowOff>75203</xdr:rowOff>
    </xdr:from>
    <xdr:to>
      <xdr:col>6</xdr:col>
      <xdr:colOff>382849</xdr:colOff>
      <xdr:row>17</xdr:row>
      <xdr:rowOff>114105</xdr:rowOff>
    </xdr:to>
    <xdr:sp macro="" textlink="">
      <xdr:nvSpPr>
        <xdr:cNvPr id="10" name="正方形/長方形 9">
          <a:extLst>
            <a:ext uri="{FF2B5EF4-FFF2-40B4-BE49-F238E27FC236}">
              <a16:creationId xmlns:a16="http://schemas.microsoft.com/office/drawing/2014/main" id="{00000000-0008-0000-0000-00000A000000}"/>
            </a:ext>
          </a:extLst>
        </xdr:cNvPr>
        <xdr:cNvSpPr/>
      </xdr:nvSpPr>
      <xdr:spPr>
        <a:xfrm>
          <a:off x="1938994" y="8345144"/>
          <a:ext cx="505737" cy="1047432"/>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ja-JP" altLang="en-US"/>
        </a:p>
      </xdr:txBody>
    </xdr:sp>
    <xdr:clientData/>
  </xdr:twoCellAnchor>
  <xdr:twoCellAnchor>
    <xdr:from>
      <xdr:col>5</xdr:col>
      <xdr:colOff>269437</xdr:colOff>
      <xdr:row>15</xdr:row>
      <xdr:rowOff>115285</xdr:rowOff>
    </xdr:from>
    <xdr:to>
      <xdr:col>7</xdr:col>
      <xdr:colOff>344366</xdr:colOff>
      <xdr:row>15</xdr:row>
      <xdr:rowOff>115285</xdr:rowOff>
    </xdr:to>
    <xdr:cxnSp macro="">
      <xdr:nvCxnSpPr>
        <xdr:cNvPr id="11" name="直線コネクタ 10">
          <a:extLst>
            <a:ext uri="{FF2B5EF4-FFF2-40B4-BE49-F238E27FC236}">
              <a16:creationId xmlns:a16="http://schemas.microsoft.com/office/drawing/2014/main" id="{00000000-0008-0000-0000-00000B000000}"/>
            </a:ext>
          </a:extLst>
        </xdr:cNvPr>
        <xdr:cNvCxnSpPr/>
      </xdr:nvCxnSpPr>
      <xdr:spPr>
        <a:xfrm>
          <a:off x="1925322" y="8665804"/>
          <a:ext cx="851582" cy="0"/>
        </a:xfrm>
        <a:prstGeom prst="line">
          <a:avLst/>
        </a:prstGeom>
        <a:ln w="1905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54084</xdr:colOff>
      <xdr:row>13</xdr:row>
      <xdr:rowOff>67235</xdr:rowOff>
    </xdr:from>
    <xdr:to>
      <xdr:col>7</xdr:col>
      <xdr:colOff>54084</xdr:colOff>
      <xdr:row>15</xdr:row>
      <xdr:rowOff>100870</xdr:rowOff>
    </xdr:to>
    <xdr:cxnSp macro="">
      <xdr:nvCxnSpPr>
        <xdr:cNvPr id="12" name="直線コネクタ 11">
          <a:extLst>
            <a:ext uri="{FF2B5EF4-FFF2-40B4-BE49-F238E27FC236}">
              <a16:creationId xmlns:a16="http://schemas.microsoft.com/office/drawing/2014/main" id="{00000000-0008-0000-0000-00000C000000}"/>
            </a:ext>
          </a:extLst>
        </xdr:cNvPr>
        <xdr:cNvCxnSpPr/>
      </xdr:nvCxnSpPr>
      <xdr:spPr>
        <a:xfrm flipV="1">
          <a:off x="2508172" y="8550088"/>
          <a:ext cx="0" cy="437047"/>
        </a:xfrm>
        <a:prstGeom prst="line">
          <a:avLst/>
        </a:prstGeom>
        <a:ln w="1905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267573</xdr:colOff>
      <xdr:row>14</xdr:row>
      <xdr:rowOff>141708</xdr:rowOff>
    </xdr:from>
    <xdr:ext cx="1053622" cy="325217"/>
    <xdr:sp macro="" textlink="">
      <xdr:nvSpPr>
        <xdr:cNvPr id="14" name="テキスト ボックス 13">
          <a:extLst>
            <a:ext uri="{FF2B5EF4-FFF2-40B4-BE49-F238E27FC236}">
              <a16:creationId xmlns:a16="http://schemas.microsoft.com/office/drawing/2014/main" id="{00000000-0008-0000-0000-00000E000000}"/>
            </a:ext>
          </a:extLst>
        </xdr:cNvPr>
        <xdr:cNvSpPr txBox="1"/>
      </xdr:nvSpPr>
      <xdr:spPr>
        <a:xfrm>
          <a:off x="2721661" y="3021620"/>
          <a:ext cx="1053622"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目標達成ライン</a:t>
          </a:r>
        </a:p>
      </xdr:txBody>
    </xdr:sp>
    <xdr:clientData/>
  </xdr:oneCellAnchor>
  <xdr:twoCellAnchor>
    <xdr:from>
      <xdr:col>5</xdr:col>
      <xdr:colOff>177349</xdr:colOff>
      <xdr:row>13</xdr:row>
      <xdr:rowOff>79750</xdr:rowOff>
    </xdr:from>
    <xdr:to>
      <xdr:col>5</xdr:col>
      <xdr:colOff>177349</xdr:colOff>
      <xdr:row>17</xdr:row>
      <xdr:rowOff>112058</xdr:rowOff>
    </xdr:to>
    <xdr:cxnSp macro="">
      <xdr:nvCxnSpPr>
        <xdr:cNvPr id="16" name="直線コネクタ 15">
          <a:extLst>
            <a:ext uri="{FF2B5EF4-FFF2-40B4-BE49-F238E27FC236}">
              <a16:creationId xmlns:a16="http://schemas.microsoft.com/office/drawing/2014/main" id="{00000000-0008-0000-0000-000010000000}"/>
            </a:ext>
          </a:extLst>
        </xdr:cNvPr>
        <xdr:cNvCxnSpPr/>
      </xdr:nvCxnSpPr>
      <xdr:spPr>
        <a:xfrm flipV="1">
          <a:off x="1847025" y="8349691"/>
          <a:ext cx="0" cy="1040838"/>
        </a:xfrm>
        <a:prstGeom prst="line">
          <a:avLst/>
        </a:prstGeom>
        <a:ln w="19050">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35488</xdr:colOff>
      <xdr:row>14</xdr:row>
      <xdr:rowOff>183079</xdr:rowOff>
    </xdr:from>
    <xdr:ext cx="1747401" cy="558102"/>
    <xdr:sp macro="" textlink="">
      <xdr:nvSpPr>
        <xdr:cNvPr id="22" name="テキスト ボックス 21">
          <a:extLst>
            <a:ext uri="{FF2B5EF4-FFF2-40B4-BE49-F238E27FC236}">
              <a16:creationId xmlns:a16="http://schemas.microsoft.com/office/drawing/2014/main" id="{00000000-0008-0000-0000-000016000000}"/>
            </a:ext>
          </a:extLst>
        </xdr:cNvPr>
        <xdr:cNvSpPr txBox="1"/>
      </xdr:nvSpPr>
      <xdr:spPr>
        <a:xfrm>
          <a:off x="136341" y="3062991"/>
          <a:ext cx="1747401" cy="5581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今年度生産計画を踏まえた</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CO2</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排出量</a:t>
          </a:r>
        </a:p>
      </xdr:txBody>
    </xdr:sp>
    <xdr:clientData/>
  </xdr:oneCellAnchor>
  <xdr:twoCellAnchor>
    <xdr:from>
      <xdr:col>7</xdr:col>
      <xdr:colOff>322729</xdr:colOff>
      <xdr:row>13</xdr:row>
      <xdr:rowOff>89647</xdr:rowOff>
    </xdr:from>
    <xdr:to>
      <xdr:col>13</xdr:col>
      <xdr:colOff>313764</xdr:colOff>
      <xdr:row>14</xdr:row>
      <xdr:rowOff>103096</xdr:rowOff>
    </xdr:to>
    <xdr:cxnSp macro="">
      <xdr:nvCxnSpPr>
        <xdr:cNvPr id="18" name="カギ線コネクタ 17">
          <a:extLst>
            <a:ext uri="{FF2B5EF4-FFF2-40B4-BE49-F238E27FC236}">
              <a16:creationId xmlns:a16="http://schemas.microsoft.com/office/drawing/2014/main" id="{00000000-0008-0000-0000-000012000000}"/>
            </a:ext>
          </a:extLst>
        </xdr:cNvPr>
        <xdr:cNvCxnSpPr>
          <a:stCxn id="24" idx="3"/>
        </xdr:cNvCxnSpPr>
      </xdr:nvCxnSpPr>
      <xdr:spPr>
        <a:xfrm flipV="1">
          <a:off x="2510117" y="2608729"/>
          <a:ext cx="1927412" cy="201708"/>
        </a:xfrm>
        <a:prstGeom prst="bentConnector3">
          <a:avLst/>
        </a:prstGeom>
        <a:ln w="15875">
          <a:solidFill>
            <a:srgbClr val="0000FF"/>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313764</xdr:colOff>
      <xdr:row>14</xdr:row>
      <xdr:rowOff>98612</xdr:rowOff>
    </xdr:from>
    <xdr:to>
      <xdr:col>13</xdr:col>
      <xdr:colOff>313764</xdr:colOff>
      <xdr:row>16</xdr:row>
      <xdr:rowOff>31378</xdr:rowOff>
    </xdr:to>
    <xdr:cxnSp macro="">
      <xdr:nvCxnSpPr>
        <xdr:cNvPr id="26" name="カギ線コネクタ 25">
          <a:extLst>
            <a:ext uri="{FF2B5EF4-FFF2-40B4-BE49-F238E27FC236}">
              <a16:creationId xmlns:a16="http://schemas.microsoft.com/office/drawing/2014/main" id="{00000000-0008-0000-0000-00001A000000}"/>
            </a:ext>
          </a:extLst>
        </xdr:cNvPr>
        <xdr:cNvCxnSpPr>
          <a:stCxn id="25" idx="3"/>
        </xdr:cNvCxnSpPr>
      </xdr:nvCxnSpPr>
      <xdr:spPr>
        <a:xfrm flipV="1">
          <a:off x="2501152" y="2805953"/>
          <a:ext cx="1936377" cy="524437"/>
        </a:xfrm>
        <a:prstGeom prst="bentConnector3">
          <a:avLst>
            <a:gd name="adj1" fmla="val 63426"/>
          </a:avLst>
        </a:prstGeom>
        <a:ln w="15875">
          <a:solidFill>
            <a:srgbClr val="0000FF"/>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295835</xdr:colOff>
      <xdr:row>15</xdr:row>
      <xdr:rowOff>268942</xdr:rowOff>
    </xdr:from>
    <xdr:to>
      <xdr:col>5</xdr:col>
      <xdr:colOff>152400</xdr:colOff>
      <xdr:row>16</xdr:row>
      <xdr:rowOff>98613</xdr:rowOff>
    </xdr:to>
    <xdr:sp macro="" textlink="">
      <xdr:nvSpPr>
        <xdr:cNvPr id="15" name="テキスト ボックス 14">
          <a:extLst>
            <a:ext uri="{FF2B5EF4-FFF2-40B4-BE49-F238E27FC236}">
              <a16:creationId xmlns:a16="http://schemas.microsoft.com/office/drawing/2014/main" id="{00000000-0008-0000-0000-00000F000000}"/>
            </a:ext>
          </a:extLst>
        </xdr:cNvPr>
        <xdr:cNvSpPr txBox="1"/>
      </xdr:nvSpPr>
      <xdr:spPr>
        <a:xfrm>
          <a:off x="1434353" y="8892989"/>
          <a:ext cx="206188"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800" tIns="10800" rIns="10800" bIns="10800" rtlCol="0" anchor="ctr" anchorCtr="0"/>
        <a:lstStyle/>
        <a:p>
          <a:pPr algn="ctr"/>
          <a:r>
            <a:rPr kumimoji="1" lang="ja-JP" altLang="en-US" sz="1200" b="1">
              <a:solidFill>
                <a:srgbClr val="FF0000"/>
              </a:solidFill>
            </a:rPr>
            <a:t>①</a:t>
          </a:r>
        </a:p>
      </xdr:txBody>
    </xdr:sp>
    <xdr:clientData/>
  </xdr:twoCellAnchor>
  <xdr:twoCellAnchor>
    <xdr:from>
      <xdr:col>7</xdr:col>
      <xdr:colOff>116541</xdr:colOff>
      <xdr:row>13</xdr:row>
      <xdr:rowOff>179295</xdr:rowOff>
    </xdr:from>
    <xdr:to>
      <xdr:col>7</xdr:col>
      <xdr:colOff>322729</xdr:colOff>
      <xdr:row>15</xdr:row>
      <xdr:rowOff>17931</xdr:rowOff>
    </xdr:to>
    <xdr:sp macro="" textlink="">
      <xdr:nvSpPr>
        <xdr:cNvPr id="24" name="テキスト ボックス 23">
          <a:extLst>
            <a:ext uri="{FF2B5EF4-FFF2-40B4-BE49-F238E27FC236}">
              <a16:creationId xmlns:a16="http://schemas.microsoft.com/office/drawing/2014/main" id="{00000000-0008-0000-0000-000018000000}"/>
            </a:ext>
          </a:extLst>
        </xdr:cNvPr>
        <xdr:cNvSpPr txBox="1"/>
      </xdr:nvSpPr>
      <xdr:spPr>
        <a:xfrm>
          <a:off x="2303929" y="8417860"/>
          <a:ext cx="206188"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800" tIns="10800" rIns="10800" bIns="10800" rtlCol="0" anchor="ctr" anchorCtr="0"/>
        <a:lstStyle/>
        <a:p>
          <a:pPr algn="ctr"/>
          <a:r>
            <a:rPr kumimoji="1" lang="ja-JP" altLang="en-US" sz="1200" b="1">
              <a:solidFill>
                <a:srgbClr val="FF0000"/>
              </a:solidFill>
            </a:rPr>
            <a:t>③</a:t>
          </a:r>
        </a:p>
      </xdr:txBody>
    </xdr:sp>
    <xdr:clientData/>
  </xdr:twoCellAnchor>
  <xdr:twoCellAnchor>
    <xdr:from>
      <xdr:col>7</xdr:col>
      <xdr:colOff>107576</xdr:colOff>
      <xdr:row>15</xdr:row>
      <xdr:rowOff>313766</xdr:rowOff>
    </xdr:from>
    <xdr:to>
      <xdr:col>7</xdr:col>
      <xdr:colOff>313764</xdr:colOff>
      <xdr:row>16</xdr:row>
      <xdr:rowOff>143437</xdr:rowOff>
    </xdr:to>
    <xdr:sp macro="" textlink="">
      <xdr:nvSpPr>
        <xdr:cNvPr id="25" name="テキスト ボックス 24">
          <a:extLst>
            <a:ext uri="{FF2B5EF4-FFF2-40B4-BE49-F238E27FC236}">
              <a16:creationId xmlns:a16="http://schemas.microsoft.com/office/drawing/2014/main" id="{00000000-0008-0000-0000-000019000000}"/>
            </a:ext>
          </a:extLst>
        </xdr:cNvPr>
        <xdr:cNvSpPr txBox="1"/>
      </xdr:nvSpPr>
      <xdr:spPr>
        <a:xfrm>
          <a:off x="2294964" y="8937813"/>
          <a:ext cx="206188"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800" tIns="10800" rIns="10800" bIns="10800" rtlCol="0" anchor="ctr" anchorCtr="0"/>
        <a:lstStyle/>
        <a:p>
          <a:r>
            <a:rPr kumimoji="1" lang="ja-JP" altLang="en-US" sz="1200" b="1">
              <a:solidFill>
                <a:srgbClr val="FF0000"/>
              </a:solidFill>
            </a:rPr>
            <a:t>④</a:t>
          </a:r>
        </a:p>
      </xdr:txBody>
    </xdr:sp>
    <xdr:clientData/>
  </xdr:twoCellAnchor>
  <xdr:oneCellAnchor>
    <xdr:from>
      <xdr:col>2</xdr:col>
      <xdr:colOff>53788</xdr:colOff>
      <xdr:row>19</xdr:row>
      <xdr:rowOff>17930</xdr:rowOff>
    </xdr:from>
    <xdr:ext cx="7890622" cy="1574149"/>
    <xdr:sp macro="" textlink="">
      <xdr:nvSpPr>
        <xdr:cNvPr id="19" name="テキスト ボックス 18">
          <a:extLst>
            <a:ext uri="{FF2B5EF4-FFF2-40B4-BE49-F238E27FC236}">
              <a16:creationId xmlns:a16="http://schemas.microsoft.com/office/drawing/2014/main" id="{00000000-0008-0000-0000-000013000000}"/>
            </a:ext>
          </a:extLst>
        </xdr:cNvPr>
        <xdr:cNvSpPr txBox="1"/>
      </xdr:nvSpPr>
      <xdr:spPr>
        <a:xfrm>
          <a:off x="546847" y="4108077"/>
          <a:ext cx="7890622" cy="15741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1">
              <a:solidFill>
                <a:srgbClr val="FF0000"/>
              </a:solidFill>
              <a:latin typeface="Meiryo UI" panose="020B0604030504040204" pitchFamily="50" charset="-128"/>
              <a:ea typeface="Meiryo UI" panose="020B0604030504040204" pitchFamily="50" charset="-128"/>
            </a:rPr>
            <a:t>A</a:t>
          </a:r>
          <a:r>
            <a:rPr kumimoji="1" lang="ja-JP" altLang="en-US" sz="1400" b="1">
              <a:solidFill>
                <a:srgbClr val="FF0000"/>
              </a:solidFill>
              <a:latin typeface="Meiryo UI" panose="020B0604030504040204" pitchFamily="50" charset="-128"/>
              <a:ea typeface="Meiryo UI" panose="020B0604030504040204" pitchFamily="50" charset="-128"/>
            </a:rPr>
            <a:t>、</a:t>
          </a:r>
          <a:r>
            <a:rPr kumimoji="1" lang="en-US" altLang="ja-JP" sz="1400" b="1">
              <a:solidFill>
                <a:srgbClr val="FF0000"/>
              </a:solidFill>
              <a:latin typeface="Meiryo UI" panose="020B0604030504040204" pitchFamily="50" charset="-128"/>
              <a:ea typeface="Meiryo UI" panose="020B0604030504040204" pitchFamily="50" charset="-128"/>
            </a:rPr>
            <a:t>B</a:t>
          </a:r>
          <a:r>
            <a:rPr kumimoji="1" lang="en-US" altLang="ja-JP" sz="1400" b="1">
              <a:latin typeface="Meiryo UI" panose="020B0604030504040204" pitchFamily="50" charset="-128"/>
              <a:ea typeface="Meiryo UI" panose="020B0604030504040204" pitchFamily="50" charset="-128"/>
            </a:rPr>
            <a:t>:FY19</a:t>
          </a:r>
          <a:r>
            <a:rPr kumimoji="1" lang="ja-JP" altLang="en-US" sz="1400" b="1">
              <a:latin typeface="Meiryo UI" panose="020B0604030504040204" pitchFamily="50" charset="-128"/>
              <a:ea typeface="Meiryo UI" panose="020B0604030504040204" pitchFamily="50" charset="-128"/>
            </a:rPr>
            <a:t>実績見込み</a:t>
          </a:r>
          <a:r>
            <a:rPr kumimoji="1" lang="en-US" altLang="ja-JP" sz="1400" b="1">
              <a:latin typeface="Meiryo UI" panose="020B0604030504040204" pitchFamily="50" charset="-128"/>
              <a:ea typeface="Meiryo UI" panose="020B0604030504040204" pitchFamily="50" charset="-128"/>
            </a:rPr>
            <a:t>(1</a:t>
          </a:r>
          <a:r>
            <a:rPr kumimoji="1" lang="ja-JP" altLang="en-US" sz="1400" b="1">
              <a:latin typeface="Meiryo UI" panose="020B0604030504040204" pitchFamily="50" charset="-128"/>
              <a:ea typeface="Meiryo UI" panose="020B0604030504040204" pitchFamily="50" charset="-128"/>
            </a:rPr>
            <a:t>～</a:t>
          </a:r>
          <a:r>
            <a:rPr kumimoji="1" lang="en-US" altLang="ja-JP" sz="1400" b="1">
              <a:latin typeface="Meiryo UI" panose="020B0604030504040204" pitchFamily="50" charset="-128"/>
              <a:ea typeface="Meiryo UI" panose="020B0604030504040204" pitchFamily="50" charset="-128"/>
            </a:rPr>
            <a:t>3</a:t>
          </a:r>
          <a:r>
            <a:rPr kumimoji="1" lang="ja-JP" altLang="en-US" sz="1400" b="1">
              <a:latin typeface="Meiryo UI" panose="020B0604030504040204" pitchFamily="50" charset="-128"/>
              <a:ea typeface="Meiryo UI" panose="020B0604030504040204" pitchFamily="50" charset="-128"/>
            </a:rPr>
            <a:t>月は見込想定</a:t>
          </a:r>
          <a:r>
            <a:rPr kumimoji="1" lang="en-US" altLang="ja-JP" sz="1400" b="1">
              <a:latin typeface="Meiryo UI" panose="020B0604030504040204" pitchFamily="50" charset="-128"/>
              <a:ea typeface="Meiryo UI" panose="020B0604030504040204" pitchFamily="50" charset="-128"/>
            </a:rPr>
            <a:t>)                  </a:t>
          </a:r>
        </a:p>
        <a:p>
          <a:r>
            <a:rPr kumimoji="1" lang="en-US" altLang="ja-JP" sz="1400" b="1">
              <a:solidFill>
                <a:srgbClr val="FF0000"/>
              </a:solidFill>
              <a:latin typeface="Meiryo UI" panose="020B0604030504040204" pitchFamily="50" charset="-128"/>
              <a:ea typeface="Meiryo UI" panose="020B0604030504040204" pitchFamily="50" charset="-128"/>
            </a:rPr>
            <a:t>C</a:t>
          </a:r>
          <a:r>
            <a:rPr kumimoji="1" lang="en-US" altLang="ja-JP" sz="1400" b="1">
              <a:latin typeface="Meiryo UI" panose="020B0604030504040204" pitchFamily="50" charset="-128"/>
              <a:ea typeface="Meiryo UI" panose="020B0604030504040204" pitchFamily="50" charset="-128"/>
            </a:rPr>
            <a:t>   :FY19</a:t>
          </a:r>
          <a:r>
            <a:rPr kumimoji="1" lang="ja-JP" altLang="en-US" sz="1400" b="1">
              <a:latin typeface="Meiryo UI" panose="020B0604030504040204" pitchFamily="50" charset="-128"/>
              <a:ea typeface="Meiryo UI" panose="020B0604030504040204" pitchFamily="50" charset="-128"/>
            </a:rPr>
            <a:t>目標は「</a:t>
          </a:r>
          <a:r>
            <a:rPr kumimoji="1" lang="en-US" altLang="ja-JP" sz="1400" b="1">
              <a:latin typeface="Meiryo UI" panose="020B0604030504040204" pitchFamily="50" charset="-128"/>
              <a:ea typeface="Meiryo UI" panose="020B0604030504040204" pitchFamily="50" charset="-128"/>
            </a:rPr>
            <a:t>-4%</a:t>
          </a:r>
          <a:r>
            <a:rPr kumimoji="1" lang="ja-JP" altLang="en-US" sz="1400" b="1">
              <a:latin typeface="Meiryo UI" panose="020B0604030504040204" pitchFamily="50" charset="-128"/>
              <a:ea typeface="Meiryo UI" panose="020B0604030504040204" pitchFamily="50" charset="-128"/>
            </a:rPr>
            <a:t>」を選択</a:t>
          </a:r>
        </a:p>
        <a:p>
          <a:r>
            <a:rPr kumimoji="1" lang="en-US" altLang="ja-JP" sz="1400" b="1">
              <a:solidFill>
                <a:srgbClr val="FF0000"/>
              </a:solidFill>
              <a:latin typeface="Meiryo UI" panose="020B0604030504040204" pitchFamily="50" charset="-128"/>
              <a:ea typeface="Meiryo UI" panose="020B0604030504040204" pitchFamily="50" charset="-128"/>
            </a:rPr>
            <a:t>D</a:t>
          </a:r>
          <a:r>
            <a:rPr kumimoji="1" lang="en-US" altLang="ja-JP" sz="1400" b="1">
              <a:latin typeface="Meiryo UI" panose="020B0604030504040204" pitchFamily="50" charset="-128"/>
              <a:ea typeface="Meiryo UI" panose="020B0604030504040204" pitchFamily="50" charset="-128"/>
            </a:rPr>
            <a:t>   :</a:t>
          </a:r>
          <a:r>
            <a:rPr kumimoji="1" lang="ja-JP" altLang="en-US" sz="1400" b="1">
              <a:latin typeface="Meiryo UI" panose="020B0604030504040204" pitchFamily="50" charset="-128"/>
              <a:ea typeface="Meiryo UI" panose="020B0604030504040204" pitchFamily="50" charset="-128"/>
            </a:rPr>
            <a:t>今年度生産計画を踏まえた成行</a:t>
          </a:r>
          <a:r>
            <a:rPr kumimoji="1" lang="en-US" altLang="ja-JP" sz="1400" b="1">
              <a:latin typeface="Meiryo UI" panose="020B0604030504040204" pitchFamily="50" charset="-128"/>
              <a:ea typeface="Meiryo UI" panose="020B0604030504040204" pitchFamily="50" charset="-128"/>
            </a:rPr>
            <a:t>CO2</a:t>
          </a:r>
          <a:r>
            <a:rPr kumimoji="1" lang="ja-JP" altLang="en-US" sz="1400" b="1">
              <a:latin typeface="Meiryo UI" panose="020B0604030504040204" pitchFamily="50" charset="-128"/>
              <a:ea typeface="Meiryo UI" panose="020B0604030504040204" pitchFamily="50" charset="-128"/>
            </a:rPr>
            <a:t>排出量を算出</a:t>
          </a:r>
        </a:p>
        <a:p>
          <a:r>
            <a:rPr kumimoji="1" lang="en-US" altLang="ja-JP" sz="1400" b="1">
              <a:solidFill>
                <a:srgbClr val="FF0000"/>
              </a:solidFill>
              <a:latin typeface="Meiryo UI" panose="020B0604030504040204" pitchFamily="50" charset="-128"/>
              <a:ea typeface="Meiryo UI" panose="020B0604030504040204" pitchFamily="50" charset="-128"/>
            </a:rPr>
            <a:t>E</a:t>
          </a:r>
          <a:r>
            <a:rPr kumimoji="1" lang="en-US" altLang="ja-JP" sz="1400" b="1">
              <a:latin typeface="Meiryo UI" panose="020B0604030504040204" pitchFamily="50" charset="-128"/>
              <a:ea typeface="Meiryo UI" panose="020B0604030504040204" pitchFamily="50" charset="-128"/>
            </a:rPr>
            <a:t>   :</a:t>
          </a:r>
          <a:r>
            <a:rPr kumimoji="1" lang="ja-JP" altLang="en-US" sz="1400" b="1">
              <a:latin typeface="Meiryo UI" panose="020B0604030504040204" pitchFamily="50" charset="-128"/>
              <a:ea typeface="Meiryo UI" panose="020B0604030504040204" pitchFamily="50" charset="-128"/>
            </a:rPr>
            <a:t>付加価値額</a:t>
          </a:r>
          <a:r>
            <a:rPr kumimoji="1" lang="en-US" altLang="ja-JP" sz="1400" b="1">
              <a:latin typeface="Meiryo UI" panose="020B0604030504040204" pitchFamily="50" charset="-128"/>
              <a:ea typeface="Meiryo UI" panose="020B0604030504040204" pitchFamily="50" charset="-128"/>
            </a:rPr>
            <a:t>:</a:t>
          </a:r>
          <a:r>
            <a:rPr kumimoji="1" lang="ja-JP" altLang="en-US" sz="1400" b="1">
              <a:latin typeface="Meiryo UI" panose="020B0604030504040204" pitchFamily="50" charset="-128"/>
              <a:ea typeface="Meiryo UI" panose="020B0604030504040204" pitchFamily="50" charset="-128"/>
            </a:rPr>
            <a:t>見込想定</a:t>
          </a:r>
          <a:r>
            <a:rPr kumimoji="1" lang="en-US" altLang="ja-JP" sz="1400" b="1">
              <a:latin typeface="Meiryo UI" panose="020B0604030504040204" pitchFamily="50" charset="-128"/>
              <a:ea typeface="Meiryo UI" panose="020B0604030504040204" pitchFamily="50" charset="-128"/>
            </a:rPr>
            <a:t>(</a:t>
          </a:r>
          <a:r>
            <a:rPr kumimoji="1" lang="ja-JP" altLang="en-US" sz="1400" b="1">
              <a:latin typeface="Meiryo UI" panose="020B0604030504040204" pitchFamily="50" charset="-128"/>
              <a:ea typeface="Meiryo UI" panose="020B0604030504040204" pitchFamily="50" charset="-128"/>
            </a:rPr>
            <a:t>どうしても想定できない場合は</a:t>
          </a:r>
          <a:r>
            <a:rPr kumimoji="1" lang="en-US" altLang="ja-JP" sz="1400" b="1">
              <a:latin typeface="Meiryo UI" panose="020B0604030504040204" pitchFamily="50" charset="-128"/>
              <a:ea typeface="Meiryo UI" panose="020B0604030504040204" pitchFamily="50" charset="-128"/>
            </a:rPr>
            <a:t>FY19</a:t>
          </a:r>
          <a:r>
            <a:rPr kumimoji="1" lang="ja-JP" altLang="en-US" sz="1400" b="1">
              <a:latin typeface="Meiryo UI" panose="020B0604030504040204" pitchFamily="50" charset="-128"/>
              <a:ea typeface="Meiryo UI" panose="020B0604030504040204" pitchFamily="50" charset="-128"/>
            </a:rPr>
            <a:t>年度見込値を記入</a:t>
          </a:r>
          <a:r>
            <a:rPr kumimoji="1" lang="en-US" altLang="ja-JP" sz="1400" b="1">
              <a:latin typeface="Meiryo UI" panose="020B0604030504040204" pitchFamily="50" charset="-128"/>
              <a:ea typeface="Meiryo UI" panose="020B0604030504040204" pitchFamily="50" charset="-128"/>
            </a:rPr>
            <a:t>)</a:t>
          </a:r>
        </a:p>
        <a:p>
          <a:r>
            <a:rPr kumimoji="1" lang="en-US" altLang="ja-JP" sz="1400" b="1">
              <a:solidFill>
                <a:srgbClr val="FF0000"/>
              </a:solidFill>
              <a:latin typeface="Meiryo UI" panose="020B0604030504040204" pitchFamily="50" charset="-128"/>
              <a:ea typeface="Meiryo UI" panose="020B0604030504040204" pitchFamily="50" charset="-128"/>
            </a:rPr>
            <a:t>F</a:t>
          </a:r>
          <a:r>
            <a:rPr kumimoji="1" lang="en-US" altLang="ja-JP" sz="1400" b="1">
              <a:latin typeface="Meiryo UI" panose="020B0604030504040204" pitchFamily="50" charset="-128"/>
              <a:ea typeface="Meiryo UI" panose="020B0604030504040204" pitchFamily="50" charset="-128"/>
            </a:rPr>
            <a:t>   :CO2</a:t>
          </a:r>
          <a:r>
            <a:rPr kumimoji="1" lang="ja-JP" altLang="en-US" sz="1400" b="1">
              <a:latin typeface="Meiryo UI" panose="020B0604030504040204" pitchFamily="50" charset="-128"/>
              <a:ea typeface="Meiryo UI" panose="020B0604030504040204" pitchFamily="50" charset="-128"/>
            </a:rPr>
            <a:t>削減量</a:t>
          </a:r>
          <a:r>
            <a:rPr kumimoji="1" lang="en-US" altLang="ja-JP" sz="1400" b="1">
              <a:latin typeface="Meiryo UI" panose="020B0604030504040204" pitchFamily="50" charset="-128"/>
              <a:ea typeface="Meiryo UI" panose="020B0604030504040204" pitchFamily="50" charset="-128"/>
            </a:rPr>
            <a:t>:</a:t>
          </a:r>
          <a:r>
            <a:rPr kumimoji="1" lang="ja-JP" altLang="en-US" sz="1400" b="1">
              <a:latin typeface="Meiryo UI" panose="020B0604030504040204" pitchFamily="50" charset="-128"/>
              <a:ea typeface="Meiryo UI" panose="020B0604030504040204" pitchFamily="50" charset="-128"/>
            </a:rPr>
            <a:t>シート②の削減量合計値を記入⇒原単位削減目標達成ランが</a:t>
          </a:r>
          <a:r>
            <a:rPr kumimoji="1" lang="en-US" altLang="ja-JP" sz="1400" b="1">
              <a:latin typeface="Meiryo UI" panose="020B0604030504040204" pitchFamily="50" charset="-128"/>
              <a:ea typeface="Meiryo UI" panose="020B0604030504040204" pitchFamily="50" charset="-128"/>
            </a:rPr>
            <a:t>OK</a:t>
          </a:r>
          <a:r>
            <a:rPr kumimoji="1" lang="ja-JP" altLang="en-US" sz="1400" b="1">
              <a:latin typeface="Meiryo UI" panose="020B0604030504040204" pitchFamily="50" charset="-128"/>
              <a:ea typeface="Meiryo UI" panose="020B0604030504040204" pitchFamily="50" charset="-128"/>
            </a:rPr>
            <a:t>になる値まで積上げ</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5</xdr:col>
      <xdr:colOff>47625</xdr:colOff>
      <xdr:row>39</xdr:row>
      <xdr:rowOff>19050</xdr:rowOff>
    </xdr:from>
    <xdr:to>
      <xdr:col>5</xdr:col>
      <xdr:colOff>257175</xdr:colOff>
      <xdr:row>39</xdr:row>
      <xdr:rowOff>219075</xdr:rowOff>
    </xdr:to>
    <xdr:sp macro="" textlink="">
      <xdr:nvSpPr>
        <xdr:cNvPr id="2" name="Text Box 6"/>
        <xdr:cNvSpPr txBox="1">
          <a:spLocks noChangeArrowheads="1"/>
        </xdr:cNvSpPr>
      </xdr:nvSpPr>
      <xdr:spPr bwMode="auto">
        <a:xfrm>
          <a:off x="2247900" y="8020050"/>
          <a:ext cx="2095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300"/>
            </a:lnSpc>
            <a:defRPr sz="1000"/>
          </a:pPr>
          <a:r>
            <a:rPr lang="ja-JP" altLang="en-US" sz="1100" b="1" i="0" u="none" strike="noStrike" baseline="0">
              <a:solidFill>
                <a:srgbClr val="000000"/>
              </a:solidFill>
              <a:latin typeface="ＭＳ Ｐゴシック"/>
              <a:ea typeface="ＭＳ Ｐゴシック"/>
            </a:rPr>
            <a:t>Ａ</a:t>
          </a: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5</xdr:col>
      <xdr:colOff>9525</xdr:colOff>
      <xdr:row>31</xdr:row>
      <xdr:rowOff>219075</xdr:rowOff>
    </xdr:from>
    <xdr:to>
      <xdr:col>5</xdr:col>
      <xdr:colOff>209550</xdr:colOff>
      <xdr:row>32</xdr:row>
      <xdr:rowOff>209550</xdr:rowOff>
    </xdr:to>
    <xdr:sp macro="" textlink="">
      <xdr:nvSpPr>
        <xdr:cNvPr id="3" name="Text Box 7"/>
        <xdr:cNvSpPr txBox="1">
          <a:spLocks noChangeArrowheads="1"/>
        </xdr:cNvSpPr>
      </xdr:nvSpPr>
      <xdr:spPr bwMode="auto">
        <a:xfrm>
          <a:off x="2209800" y="6419850"/>
          <a:ext cx="200025" cy="1905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1" i="0" u="none" strike="noStrike" baseline="0">
              <a:solidFill>
                <a:srgbClr val="000000"/>
              </a:solidFill>
              <a:latin typeface="ＭＳ Ｐゴシック"/>
              <a:ea typeface="ＭＳ Ｐゴシック"/>
            </a:rPr>
            <a:t>B</a:t>
          </a:r>
        </a:p>
        <a:p>
          <a:pPr algn="l" rtl="0">
            <a:defRPr sz="1000"/>
          </a:pPr>
          <a:r>
            <a:rPr lang="ja-JP" altLang="en-US" sz="1100" b="1" i="0" u="none" strike="noStrike" baseline="0">
              <a:solidFill>
                <a:srgbClr val="000000"/>
              </a:solidFill>
              <a:latin typeface="ＭＳ Ｐゴシック"/>
              <a:ea typeface="ＭＳ Ｐゴシック"/>
            </a:rPr>
            <a:t>Ｂ)</a:t>
          </a:r>
        </a:p>
        <a:p>
          <a:pPr algn="l" rtl="0">
            <a:lnSpc>
              <a:spcPts val="1300"/>
            </a:lnSpc>
            <a:defRPr sz="1000"/>
          </a:pPr>
          <a:endParaRPr lang="ja-JP" altLang="en-US" sz="1100" b="1" i="0" u="none" strike="noStrike" baseline="0">
            <a:solidFill>
              <a:srgbClr val="000000"/>
            </a:solidFill>
            <a:latin typeface="ＭＳ Ｐゴシック"/>
            <a:ea typeface="ＭＳ Ｐゴシック"/>
          </a:endParaRPr>
        </a:p>
      </xdr:txBody>
    </xdr:sp>
    <xdr:clientData/>
  </xdr:twoCellAnchor>
  <xdr:twoCellAnchor editAs="oneCell">
    <xdr:from>
      <xdr:col>4</xdr:col>
      <xdr:colOff>76200</xdr:colOff>
      <xdr:row>33</xdr:row>
      <xdr:rowOff>28575</xdr:rowOff>
    </xdr:from>
    <xdr:to>
      <xdr:col>4</xdr:col>
      <xdr:colOff>257175</xdr:colOff>
      <xdr:row>35</xdr:row>
      <xdr:rowOff>180975</xdr:rowOff>
    </xdr:to>
    <xdr:pic>
      <xdr:nvPicPr>
        <xdr:cNvPr id="4" name="Picture 1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6638925"/>
          <a:ext cx="180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285750</xdr:colOff>
      <xdr:row>34</xdr:row>
      <xdr:rowOff>19050</xdr:rowOff>
    </xdr:from>
    <xdr:to>
      <xdr:col>4</xdr:col>
      <xdr:colOff>552450</xdr:colOff>
      <xdr:row>35</xdr:row>
      <xdr:rowOff>19050</xdr:rowOff>
    </xdr:to>
    <xdr:sp macro="" textlink="">
      <xdr:nvSpPr>
        <xdr:cNvPr id="5" name="Text Box 15"/>
        <xdr:cNvSpPr txBox="1">
          <a:spLocks noChangeArrowheads="1"/>
        </xdr:cNvSpPr>
      </xdr:nvSpPr>
      <xdr:spPr bwMode="auto">
        <a:xfrm>
          <a:off x="1962150" y="6819900"/>
          <a:ext cx="2381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1" i="0" u="none" strike="noStrike" baseline="0">
              <a:solidFill>
                <a:srgbClr val="000000"/>
              </a:solidFill>
              <a:latin typeface="ＭＳ Ｐゴシック"/>
              <a:ea typeface="ＭＳ Ｐゴシック"/>
            </a:rPr>
            <a:t>Ｃ</a:t>
          </a: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1</xdr:col>
      <xdr:colOff>114300</xdr:colOff>
      <xdr:row>55</xdr:row>
      <xdr:rowOff>66675</xdr:rowOff>
    </xdr:from>
    <xdr:to>
      <xdr:col>7</xdr:col>
      <xdr:colOff>752475</xdr:colOff>
      <xdr:row>61</xdr:row>
      <xdr:rowOff>0</xdr:rowOff>
    </xdr:to>
    <xdr:pic>
      <xdr:nvPicPr>
        <xdr:cNvPr id="6" name="Picture 1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7175" y="12163425"/>
          <a:ext cx="45815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20225;&#30011;&#35506;&#12501;&#12449;&#12452;&#12523;\&#20225;&#30011;&#35506;&#20849;&#26377;&#12501;&#12449;&#12452;&#12523;\&#25313;&#36009;&#12501;&#12457;&#12525;&#12540;\&#22823;&#23798;\96&#20107;&#26989;&#23529;\STEP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0.6.2.11\01.workcom\08.&#12288;&#29872;&#22659;&#12539;&#12456;&#12493;&#12523;&#12462;&#12540;\03.&#31038;&#22806;\02&#23450;&#26399;&#22577;&#21578;&#26360;\&#65297;&#65301;&#24180;&#24230;&#20998;\01.&#23450;&#26399;&#22577;&#21578;&#26360;\20150721_kojyo_tool.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Y:\&#65316;&#12531;S\&#26045;&#35373;&#37096;\2015&#24180;&#24230;&#19979;&#26399;&#12300;FM&#24773;&#22577;&#65404;&#65405;&#65411;&#65425;%20&#27231;&#33021;&#25913;&#21892;&#65288;&#30465;&#12456;&#12493;&#25216;&#34899;&#25913;&#21892;&#22577;&#21578;&#26360;&#21462;&#36796;&#27231;&#33021;&#36861;&#21152;&#65289;&#12301;\00.&#31649;&#29702;&#36039;&#26009;\03.&#35696;&#20107;&#37682;\20151118\15&#24180;&#24230;&#35336;&#30011;&#12414;&#12392;&#12417;\13&#24180;&#24230;CO2&#21066;&#28187;&#27963;&#21205;&#35336;&#30011;&#34920;&#65288;&#12414;&#12392;&#12417;&#21407;&#32025;&#6528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fmsys.fmd.globaldenso.com/hp/16.jp_site/energy-saving/kpi/fy20/fy20_a_co2mokuhyoutasseijoukyo.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X:\46%20&#32113;&#35336;\01&#37096;&#32626;&#21029;&#65396;&#65416;&#65433;&#65399;&#65438;&#65392;&#31649;&#29702;\19&#24180;&#24230;\3.&#29983;&#29987;&#37329;&#38989;\19&#24180;&#24230;(&#29289;&#30340;&#35036;&#27491;&#2446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Y:\01.workcom\08.&#12288;&#29872;&#22659;&#12539;&#12456;&#12493;&#12523;&#12462;&#12540;\03.&#31038;&#22806;\02&#23450;&#26399;&#22577;&#21578;&#26360;\&#65297;&#65305;&#24180;&#24230;&#20998;\01.&#23450;&#26399;&#22577;&#21578;&#26360;\data1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Y:\01.workcom\08.&#12288;&#29872;&#22659;&#12539;&#12456;&#12493;&#12523;&#12462;&#12540;\03.&#31038;&#22806;\02&#23450;&#26399;&#22577;&#21578;&#26360;\&#12456;&#12493;&#12523;&#12462;&#12540;&#20351;&#29992;&#29366;&#27841;&#12539;&#25351;&#23450;&#30058;&#21495;\01.&#21000;&#35895;\&#12304;&#20184;&#21152;&#20385;&#20516;&#12305;&#21000;&#35895;03&#65374;&#12398;&#25512;&#31227;&#65306;&#29105;&#12539;&#38651;&#27671;&#12398;&#35336;&#31639;&#349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Y:\01.workcom\08.&#12288;&#29872;&#22659;&#12539;&#12456;&#12493;&#12523;&#12462;&#12540;\03.&#31038;&#22806;\02&#23450;&#26399;&#22577;&#21578;&#26360;\&#65297;&#65303;&#24180;&#24230;&#20998;\01.&#23450;&#26399;&#22577;&#21578;&#26360;\&#21407;&#26412;\G01.&#21000;&#35895;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20225;&#30011;&#35506;&#12501;&#12449;&#12452;&#12523;\&#20225;&#30011;&#35506;&#20849;&#26377;&#12501;&#12449;&#12452;&#12523;\&#25313;&#36009;&#12501;&#12457;&#12525;&#12540;\&#38263;&#26399;&#27083;&#24819;&#25237;&#3603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rv-it-1g\1G\Project\DENSO\&#30693;&#36001;&#37096;\&#32207;&#25324;&#23460;\&#32173;&#25345;&#24180;&#37329;\1.&#38283;&#30330;&#36039;&#26009;\&#20869;&#37096;&#35373;&#35336;\&#30011;&#38754;&#35373;&#35336;&#26360;\&#21407;&#32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6.2.11\01.workcom\08.&#12288;&#29872;&#22659;&#12539;&#12456;&#12493;&#12523;&#12462;&#12540;\03.&#31038;&#22806;\02&#23450;&#26399;&#22577;&#21578;&#26360;\&#65297;&#65301;&#24180;&#24230;&#20998;\01.&#23450;&#26399;&#22577;&#21578;&#26360;\01.&#26412;&#31038;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_SHIZAI_SV\&#26032;&#30452;&#26448;&#20445;&#31649;&#31665;\My%20Documents\OFsp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pstps\Share%20folder\Users\U0199559\Desktop\14&#24180;&#24230;CO2&#21066;&#28187;&#27963;&#21205;&#35336;&#30011;&#34920;(W1&#24037;&#22580;&#35373;&#3000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fmsys.fmd.globaldenso.com/hp/16.jp_site/energy-saving/form/fy19_co2sakugenkatsudoukeikakuhyou.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01.workcom\08.&#12288;&#29872;&#22659;&#12539;&#12456;&#12493;&#12523;&#12462;&#12540;\03.&#31038;&#22806;\02&#23450;&#26399;&#22577;&#21578;&#26360;\&#65297;&#65305;&#24180;&#24230;&#20998;\01.&#23450;&#26399;&#22577;&#21578;&#26360;\01.&#21000;&#35895;1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0010052\USERS\&#20225;&#30011;&#26908;&#35342;\&#30476;&#21029;&#23455;&#323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65ﾒｷ32"/>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はじめに"/>
      <sheetName val="STEP0(マクロを有効に)"/>
      <sheetName val="STEP１（第１入力頁）"/>
      <sheetName val="STEP２（第２入力頁）"/>
      <sheetName val="STEP３（印刷メニュー頁）"/>
      <sheetName val="係数"/>
      <sheetName val="CO2計算"/>
      <sheetName val="sheet1"/>
      <sheetName val="日本標準産業分類"/>
      <sheetName val="保存用"/>
      <sheetName val="20150721_kojyo_tool"/>
    </sheetNames>
    <sheetDataSet>
      <sheetData sheetId="0"/>
      <sheetData sheetId="1"/>
      <sheetData sheetId="2">
        <row r="13">
          <cell r="W13">
            <v>2</v>
          </cell>
        </row>
        <row r="47">
          <cell r="D47" t="str">
            <v>都市ガス</v>
          </cell>
        </row>
      </sheetData>
      <sheetData sheetId="3">
        <row r="110">
          <cell r="A110">
            <v>0</v>
          </cell>
        </row>
      </sheetData>
      <sheetData sheetId="4"/>
      <sheetData sheetId="5">
        <row r="4">
          <cell r="E4" t="str">
            <v>GＪ/千ｍ３</v>
          </cell>
        </row>
      </sheetData>
      <sheetData sheetId="6">
        <row r="4">
          <cell r="R4" t="str">
            <v/>
          </cell>
        </row>
      </sheetData>
      <sheetData sheetId="7"/>
      <sheetData sheetId="8">
        <row r="2">
          <cell r="F2" t="str">
            <v/>
          </cell>
        </row>
      </sheetData>
      <sheetData sheetId="9"/>
      <sheetData sheetId="1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計画表"/>
      <sheetName val="◆月別設備投資(年計)"/>
      <sheetName val="◆月別設備投資(最新見直し) "/>
      <sheetName val="◆月別設備投資(実績)"/>
      <sheetName val="全社"/>
      <sheetName val="ディーゼル"/>
      <sheetName val="ガソリン"/>
      <sheetName val="点火"/>
      <sheetName val="セラミック"/>
      <sheetName val="機能品"/>
      <sheetName val="電機1"/>
      <sheetName val="電機2"/>
      <sheetName val="ＥＨＶ"/>
      <sheetName val="電子"/>
      <sheetName val="デバイス１"/>
      <sheetName val="デバイス２"/>
      <sheetName val="熱1"/>
      <sheetName val="熱2"/>
      <sheetName val="熱3"/>
      <sheetName val="熱4"/>
      <sheetName val="走行"/>
      <sheetName val="情報通信"/>
      <sheetName val="(ＩＴＳ)"/>
      <sheetName val="工機"/>
      <sheetName val="部品"/>
      <sheetName val="試作"/>
      <sheetName val="施設"/>
      <sheetName val="FS"/>
      <sheetName val="生開"/>
      <sheetName val="PT製推他"/>
      <sheetName val="実験"/>
      <sheetName val="◆進捗状況"/>
      <sheetName val="コード一覧"/>
      <sheetName val="加工研究会テーマ一覧"/>
      <sheetName val="PEF(製造)"/>
      <sheetName val="PEF(施設)"/>
      <sheetName val="FS予算進捗リスト"/>
      <sheetName val="プルダウン元データ"/>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40">
          <cell r="B40" t="str">
            <v>生開</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粗付加価値入力】"/>
      <sheetName val="製造部長会議報告"/>
      <sheetName val="各部原単位"/>
      <sheetName val="→各部data"/>
      <sheetName val="全社"/>
      <sheetName val="D噴"/>
      <sheetName val="G噴"/>
      <sheetName val="点火"/>
      <sheetName val="セラミック"/>
      <sheetName val="パワコン"/>
      <sheetName val="エレ機"/>
      <sheetName val="エレフィ機"/>
      <sheetName val="モータ"/>
      <sheetName val="参)広瀬エレクトロ"/>
      <sheetName val="センサ・セミコン1"/>
      <sheetName val="セミコン2"/>
      <sheetName val="エアコン1"/>
      <sheetName val="エアコン2"/>
      <sheetName val="TMU"/>
      <sheetName val="エレクトロ"/>
      <sheetName val="コックピット"/>
      <sheetName val="ADAS"/>
      <sheetName val="部品"/>
      <sheetName val="試作"/>
      <sheetName val="工機"/>
      <sheetName val="→事業G"/>
      <sheetName val="パワトレG"/>
      <sheetName val="エレフィG"/>
      <sheetName val="セミコンG"/>
      <sheetName val="サーマルG"/>
      <sheetName val="モビエレG"/>
      <sheetName val="生革C"/>
      <sheetName val="Sheet8"/>
      <sheetName val="加重平均"/>
      <sheetName val="以降DB→"/>
      <sheetName val="①19年度粗付加価値額"/>
      <sheetName val="①19年度粗付加価値額 (累計)"/>
      <sheetName val="②20年度粗付加価値額計画"/>
      <sheetName val="③20年度粗付加価値額"/>
      <sheetName val="④20年度粗付加価値見通し"/>
      <sheetName val="④20年度粗付加価値見通し (累計)"/>
      <sheetName val="⑤19年度全社CO2"/>
      <sheetName val="⑥20年度全社CO2"/>
      <sheetName val="⑦19年度各部CO2"/>
      <sheetName val="⑧20年度各部CO2"/>
      <sheetName val="⑨20年度各部CO2排出目標 (年計)"/>
      <sheetName val="⑨'20年度各部CO2排出目標 (2)"/>
      <sheetName val="⑨'20年度各部CO2排出目標"/>
      <sheetName val="分析"/>
      <sheetName val="⑨'20年度各部CO2排出目標 (累計)"/>
      <sheetName val="⑪月ズレ補正"/>
      <sheetName val="新棟固定増"/>
      <sheetName val="ppt"/>
      <sheetName val="→パワコン明細"/>
      <sheetName val="パワコン(製品別)"/>
      <sheetName val="Sheet3"/>
      <sheetName val="→ADAS明細"/>
      <sheetName val="ADADAS (602)"/>
      <sheetName val="ADADAS (603)"/>
      <sheetName val="ADADAS (高棚)"/>
      <sheetName val="ADAS(製品別)"/>
      <sheetName val="ADAS補足(8月)"/>
      <sheetName val="Sheet1"/>
    </sheetNames>
    <sheetDataSet>
      <sheetData sheetId="0" refreshError="1"/>
      <sheetData sheetId="1">
        <row r="3">
          <cell r="B3" t="str">
            <v/>
          </cell>
        </row>
      </sheetData>
      <sheetData sheetId="2" refreshError="1"/>
      <sheetData sheetId="3" refreshError="1"/>
      <sheetData sheetId="4">
        <row r="30">
          <cell r="V30" t="str">
            <v>4月</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29">
          <cell r="D29">
            <v>89172.624550196808</v>
          </cell>
          <cell r="E29">
            <v>86792.232660426889</v>
          </cell>
          <cell r="F29">
            <v>87746.324684720967</v>
          </cell>
          <cell r="G29">
            <v>100061.97727825698</v>
          </cell>
          <cell r="H29">
            <v>74815.754638255705</v>
          </cell>
          <cell r="I29">
            <v>96148.839830432262</v>
          </cell>
          <cell r="J29">
            <v>90851.483334113203</v>
          </cell>
          <cell r="K29">
            <v>86122.190848784609</v>
          </cell>
          <cell r="L29">
            <v>84373.981899853985</v>
          </cell>
          <cell r="M29">
            <v>83222.927523695093</v>
          </cell>
          <cell r="N29">
            <v>83812.998881651947</v>
          </cell>
          <cell r="O29">
            <v>87472.881166586201</v>
          </cell>
        </row>
      </sheetData>
      <sheetData sheetId="36" refreshError="1"/>
      <sheetData sheetId="37">
        <row r="29">
          <cell r="D29">
            <v>89172.624550196808</v>
          </cell>
          <cell r="E29">
            <v>86792.232660426889</v>
          </cell>
          <cell r="F29">
            <v>87746.324684720967</v>
          </cell>
          <cell r="G29">
            <v>100061.97727825698</v>
          </cell>
          <cell r="H29">
            <v>74815.754638255705</v>
          </cell>
          <cell r="I29">
            <v>96148.839830432262</v>
          </cell>
          <cell r="J29">
            <v>90851.483334113203</v>
          </cell>
          <cell r="K29">
            <v>86122.190848784609</v>
          </cell>
          <cell r="L29">
            <v>84373.981899853985</v>
          </cell>
          <cell r="M29">
            <v>83222.927523695093</v>
          </cell>
          <cell r="N29">
            <v>83812.998881651947</v>
          </cell>
          <cell r="O29">
            <v>87472.881166586201</v>
          </cell>
        </row>
      </sheetData>
      <sheetData sheetId="38">
        <row r="29">
          <cell r="D29">
            <v>67105.61985326877</v>
          </cell>
          <cell r="E29">
            <v>40822.211462938358</v>
          </cell>
          <cell r="F29">
            <v>60125.958903263025</v>
          </cell>
          <cell r="G29">
            <v>89462.465043669828</v>
          </cell>
          <cell r="H29">
            <v>71002.495563788631</v>
          </cell>
          <cell r="I29">
            <v>106237.65524389868</v>
          </cell>
          <cell r="J29">
            <v>105825.63975795952</v>
          </cell>
          <cell r="K29">
            <v>99850.203470744425</v>
          </cell>
          <cell r="L29">
            <v>94430.798373230718</v>
          </cell>
          <cell r="M29">
            <v>0</v>
          </cell>
          <cell r="N29">
            <v>0</v>
          </cell>
          <cell r="O29">
            <v>0</v>
          </cell>
        </row>
      </sheetData>
      <sheetData sheetId="39">
        <row r="29">
          <cell r="D29">
            <v>67105.61985326877</v>
          </cell>
          <cell r="E29">
            <v>40822.211462938358</v>
          </cell>
          <cell r="F29">
            <v>60125.958903263025</v>
          </cell>
          <cell r="G29">
            <v>89462.465043669828</v>
          </cell>
          <cell r="H29">
            <v>71002.495563788631</v>
          </cell>
          <cell r="I29">
            <v>106237.65524389868</v>
          </cell>
          <cell r="J29">
            <v>105825.63975795952</v>
          </cell>
          <cell r="K29">
            <v>99850.203470744425</v>
          </cell>
          <cell r="L29">
            <v>94430.798373230718</v>
          </cell>
          <cell r="M29">
            <v>83222.927523695093</v>
          </cell>
          <cell r="N29">
            <v>83812.998881651947</v>
          </cell>
          <cell r="O29">
            <v>87472.881166586201</v>
          </cell>
        </row>
      </sheetData>
      <sheetData sheetId="40" refreshError="1"/>
      <sheetData sheetId="41">
        <row r="21">
          <cell r="D21">
            <v>54194.420850999988</v>
          </cell>
          <cell r="E21">
            <v>57285.770609000014</v>
          </cell>
          <cell r="F21">
            <v>59307.440755899981</v>
          </cell>
          <cell r="G21">
            <v>72858.647976600027</v>
          </cell>
          <cell r="H21">
            <v>62128.350343899976</v>
          </cell>
          <cell r="I21">
            <v>68185.831035899959</v>
          </cell>
          <cell r="J21">
            <v>61579.105659900015</v>
          </cell>
          <cell r="K21">
            <v>53763.06739299999</v>
          </cell>
          <cell r="L21">
            <v>52429.814232899997</v>
          </cell>
          <cell r="M21">
            <v>56308.9554469</v>
          </cell>
          <cell r="N21">
            <v>55837.681619999988</v>
          </cell>
          <cell r="O21">
            <v>58565.771718900003</v>
          </cell>
        </row>
      </sheetData>
      <sheetData sheetId="42" refreshError="1"/>
      <sheetData sheetId="43" refreshError="1"/>
      <sheetData sheetId="44">
        <row r="31">
          <cell r="D31">
            <v>50088.286605899993</v>
          </cell>
          <cell r="E31">
            <v>37691.253676000008</v>
          </cell>
          <cell r="F31">
            <v>54405.569323900003</v>
          </cell>
          <cell r="G31">
            <v>64274.40407199999</v>
          </cell>
          <cell r="H31">
            <v>57757.405536599996</v>
          </cell>
          <cell r="I31">
            <v>65692.705038999993</v>
          </cell>
          <cell r="J31">
            <v>0</v>
          </cell>
          <cell r="K31">
            <v>0</v>
          </cell>
          <cell r="L31">
            <v>0</v>
          </cell>
          <cell r="M31">
            <v>0</v>
          </cell>
          <cell r="N31">
            <v>0</v>
          </cell>
          <cell r="O31">
            <v>0</v>
          </cell>
        </row>
      </sheetData>
      <sheetData sheetId="45" refreshError="1"/>
      <sheetData sheetId="46">
        <row r="9">
          <cell r="D9">
            <v>54438.453555266999</v>
          </cell>
          <cell r="E9">
            <v>52703.921375544232</v>
          </cell>
          <cell r="F9">
            <v>62429.429228518049</v>
          </cell>
          <cell r="G9">
            <v>70673.554275424918</v>
          </cell>
          <cell r="H9">
            <v>62678.427878366216</v>
          </cell>
          <cell r="I9">
            <v>66357.653613019516</v>
          </cell>
          <cell r="J9">
            <v>58420.90098005956</v>
          </cell>
          <cell r="K9">
            <v>52415.632797502214</v>
          </cell>
          <cell r="L9">
            <v>50015.622921567097</v>
          </cell>
          <cell r="M9">
            <v>51984.832268988328</v>
          </cell>
          <cell r="N9">
            <v>53304.238272273375</v>
          </cell>
          <cell r="O9">
            <v>56123.9302095889</v>
          </cell>
          <cell r="P9">
            <v>691546.59737611935</v>
          </cell>
        </row>
      </sheetData>
      <sheetData sheetId="47">
        <row r="9">
          <cell r="D9">
            <v>49437.832102541055</v>
          </cell>
          <cell r="E9">
            <v>38972.298212114416</v>
          </cell>
          <cell r="F9">
            <v>52045.725856046076</v>
          </cell>
          <cell r="G9">
            <v>66054.465489740745</v>
          </cell>
          <cell r="H9">
            <v>59424.310065454774</v>
          </cell>
          <cell r="I9">
            <v>67750.96437142574</v>
          </cell>
          <cell r="J9">
            <v>63321.086329973448</v>
          </cell>
          <cell r="K9">
            <v>56811.883911107536</v>
          </cell>
          <cell r="L9">
            <v>52560.809455376773</v>
          </cell>
          <cell r="M9">
            <v>52121.039571935202</v>
          </cell>
          <cell r="N9">
            <v>53406.401657333714</v>
          </cell>
          <cell r="O9">
            <v>56224.849233673194</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8生管部データ"/>
      <sheetName val="18部署別生産金額"/>
      <sheetName val="18部署別生産金額 (2)"/>
      <sheetName val="19生管部データ"/>
      <sheetName val="19部署別生産金額 (補正前)"/>
      <sheetName val="19部署別生産金額 (補正後)"/>
      <sheetName val="伸び一覧"/>
      <sheetName val="推移"/>
      <sheetName val="→参考"/>
      <sheetName val="19部署別生産金額 (物的補正後)"/>
      <sheetName val="19電気"/>
      <sheetName val="19電気比"/>
      <sheetName val="19所別生産（割振）"/>
      <sheetName val="Sheet1"/>
    </sheetNames>
    <sheetDataSet>
      <sheetData sheetId="0"/>
      <sheetData sheetId="1"/>
      <sheetData sheetId="2"/>
      <sheetData sheetId="3"/>
      <sheetData sheetId="4"/>
      <sheetData sheetId="5">
        <row r="30">
          <cell r="D30">
            <v>1.054</v>
          </cell>
          <cell r="E30">
            <v>1.097</v>
          </cell>
          <cell r="F30">
            <v>0.99399999999999999</v>
          </cell>
          <cell r="G30">
            <v>1.0960000000000001</v>
          </cell>
          <cell r="H30">
            <v>0.97299999999999998</v>
          </cell>
          <cell r="I30">
            <v>1.093</v>
          </cell>
          <cell r="J30">
            <v>0.96</v>
          </cell>
          <cell r="K30">
            <v>0.94799999999999995</v>
          </cell>
          <cell r="L30">
            <v>0.997</v>
          </cell>
          <cell r="M30">
            <v>1.016</v>
          </cell>
          <cell r="N30">
            <v>0.91</v>
          </cell>
          <cell r="O30">
            <v>0.93200000000000005</v>
          </cell>
        </row>
      </sheetData>
      <sheetData sheetId="6"/>
      <sheetData sheetId="7"/>
      <sheetData sheetId="8"/>
      <sheetData sheetId="9"/>
      <sheetData sheetId="10"/>
      <sheetData sheetId="11"/>
      <sheetData sheetId="12"/>
      <sheetData sheetId="13"/>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
      <sheetName val="エネ管理者"/>
      <sheetName val="Sheet1"/>
    </sheetNames>
    <sheetDataSet>
      <sheetData sheetId="0">
        <row r="1">
          <cell r="G1">
            <v>2019</v>
          </cell>
        </row>
        <row r="29">
          <cell r="F29">
            <v>4.7600000000000002E-4</v>
          </cell>
        </row>
      </sheetData>
      <sheetData sheetId="1">
        <row r="5">
          <cell r="C5" t="str">
            <v>佐々木　康雄</v>
          </cell>
          <cell r="D5" t="str">
            <v>㈱デンソーファシリティーズ　刈谷動力センター　係長</v>
          </cell>
          <cell r="E5" t="str">
            <v>第　24987号</v>
          </cell>
          <cell r="F5" t="str">
            <v>0566</v>
          </cell>
          <cell r="L5" t="str">
            <v>yasuo.sasaki.j6h@jp.denso.com</v>
          </cell>
        </row>
        <row r="6">
          <cell r="C6" t="str">
            <v>林　博文</v>
          </cell>
          <cell r="D6" t="str">
            <v>㈱デンソーファシリティーズ　刈谷動力センター　一般</v>
          </cell>
          <cell r="E6" t="str">
            <v>認 第1-3992号</v>
          </cell>
          <cell r="F6" t="str">
            <v>0566</v>
          </cell>
          <cell r="G6">
            <v>25</v>
          </cell>
          <cell r="H6">
            <v>6773</v>
          </cell>
          <cell r="I6" t="str">
            <v>0566</v>
          </cell>
          <cell r="J6">
            <v>25</v>
          </cell>
          <cell r="K6">
            <v>4531</v>
          </cell>
          <cell r="L6" t="str">
            <v>hirofumi.hayashi.j2w@jp.denso.com</v>
          </cell>
        </row>
      </sheetData>
      <sheetData sheetId="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推移"/>
      <sheetName val="19年度"/>
      <sheetName val="18年度"/>
      <sheetName val="17年度"/>
      <sheetName val="16年度"/>
      <sheetName val="15年度"/>
      <sheetName val="14年度"/>
      <sheetName val="13年度"/>
      <sheetName val="12年度"/>
      <sheetName val="11年度"/>
      <sheetName val="10年度"/>
      <sheetName val="09年度"/>
      <sheetName val="08年度"/>
      <sheetName val="07年度"/>
      <sheetName val="06年度"/>
      <sheetName val="05年度"/>
      <sheetName val="04年度"/>
      <sheetName val="03年度"/>
      <sheetName val="02年度"/>
      <sheetName val="01年度"/>
      <sheetName val="推移 (2)"/>
    </sheetNames>
    <sheetDataSet>
      <sheetData sheetId="0">
        <row r="11">
          <cell r="U11">
            <v>22776</v>
          </cell>
        </row>
        <row r="12">
          <cell r="T12">
            <v>0.96899999999999997</v>
          </cell>
        </row>
        <row r="13">
          <cell r="P13">
            <v>2.4319999999999999</v>
          </cell>
          <cell r="Q13">
            <v>2.3220000000000001</v>
          </cell>
          <cell r="R13">
            <v>2.069</v>
          </cell>
          <cell r="S13">
            <v>1.968</v>
          </cell>
        </row>
        <row r="14">
          <cell r="T14">
            <v>1.022</v>
          </cell>
        </row>
        <row r="21">
          <cell r="P21">
            <v>2.6539999999999999</v>
          </cell>
          <cell r="Q21">
            <v>2.5369999999999999</v>
          </cell>
          <cell r="R21">
            <v>2.2549999999999999</v>
          </cell>
          <cell r="S21">
            <v>2.145</v>
          </cell>
        </row>
        <row r="22">
          <cell r="T22">
            <v>1.022</v>
          </cell>
        </row>
      </sheetData>
      <sheetData sheetId="1">
        <row r="11">
          <cell r="H11">
            <v>0</v>
          </cell>
        </row>
        <row r="29">
          <cell r="H29">
            <v>11573</v>
          </cell>
          <cell r="I29">
            <v>520785</v>
          </cell>
        </row>
        <row r="39">
          <cell r="H39">
            <v>90275</v>
          </cell>
        </row>
        <row r="40">
          <cell r="H40">
            <v>41108</v>
          </cell>
        </row>
        <row r="42">
          <cell r="H42">
            <v>33003</v>
          </cell>
        </row>
        <row r="52">
          <cell r="I52">
            <v>53586</v>
          </cell>
        </row>
      </sheetData>
      <sheetData sheetId="2">
        <row r="45">
          <cell r="I45">
            <v>47360.9</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定期報告書"/>
      <sheetName val="係数"/>
      <sheetName val="CO2計算"/>
      <sheetName val="G01.刈谷17"/>
    </sheetNames>
    <definedNames>
      <definedName name="未選任ボタン_Click"/>
    </definedNames>
    <sheetDataSet>
      <sheetData sheetId="0"/>
      <sheetData sheetId="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拡販アイテム２課"/>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処理概要"/>
      <sheetName val="画面レイアウト"/>
      <sheetName val="レイアウト"/>
      <sheetName val="処理内容"/>
      <sheetName val="帳票レイアウト"/>
      <sheetName val="項目転送仕様書(出力)"/>
      <sheetName val="項目転送仕様書(入力)"/>
      <sheetName val="チェック仕様書"/>
      <sheetName val="コード一覧"/>
      <sheetName val="スタイル一覧"/>
      <sheetName val="プルダウン元データ"/>
      <sheetName val="パラ2"/>
    </sheetNames>
    <sheetDataSet>
      <sheetData sheetId="0" refreshError="1"/>
      <sheetData sheetId="1" refreshError="1"/>
      <sheetData sheetId="2" refreshError="1"/>
      <sheetData sheetId="3">
        <row r="2">
          <cell r="A2" t="str">
            <v>lbl</v>
          </cell>
          <cell r="G2" t="str">
            <v>imeon</v>
          </cell>
          <cell r="I2" t="str">
            <v>I</v>
          </cell>
        </row>
        <row r="3">
          <cell r="A3" t="str">
            <v>txt</v>
          </cell>
          <cell r="G3" t="str">
            <v>imeon2</v>
          </cell>
          <cell r="I3" t="str">
            <v>O</v>
          </cell>
        </row>
        <row r="4">
          <cell r="A4" t="str">
            <v>btn</v>
          </cell>
          <cell r="G4" t="str">
            <v>imeoff</v>
          </cell>
          <cell r="I4" t="str">
            <v>I/O</v>
          </cell>
        </row>
        <row r="5">
          <cell r="A5" t="str">
            <v>hlnk</v>
          </cell>
          <cell r="G5" t="str">
            <v>imeoff2</v>
          </cell>
          <cell r="I5" t="str">
            <v>-</v>
          </cell>
        </row>
        <row r="6">
          <cell r="A6" t="str">
            <v>lst</v>
          </cell>
          <cell r="G6" t="str">
            <v>-</v>
          </cell>
        </row>
        <row r="7">
          <cell r="A7" t="str">
            <v>cmb</v>
          </cell>
        </row>
        <row r="8">
          <cell r="A8" t="str">
            <v>grd</v>
          </cell>
        </row>
        <row r="9">
          <cell r="A9" t="str">
            <v>chk</v>
          </cell>
        </row>
        <row r="10">
          <cell r="A10" t="str">
            <v>rdo</v>
          </cell>
        </row>
        <row r="11">
          <cell r="A11" t="str">
            <v>Img</v>
          </cell>
        </row>
        <row r="12">
          <cell r="A12" t="str">
            <v>hdn</v>
          </cell>
        </row>
        <row r="13">
          <cell r="A13" t="str">
            <v>tbl</v>
          </cell>
        </row>
        <row r="14">
          <cell r="A14" t="str">
            <v>td</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定期報告書"/>
      <sheetName val="中長期計画書"/>
      <sheetName val="係数"/>
      <sheetName val="CO2計算"/>
    </sheetNames>
    <sheetDataSet>
      <sheetData sheetId="0">
        <row r="339">
          <cell r="BQ339">
            <v>0</v>
          </cell>
        </row>
        <row r="413">
          <cell r="BQ413">
            <v>4</v>
          </cell>
        </row>
      </sheetData>
      <sheetData sheetId="1" refreshError="1"/>
      <sheetData sheetId="2">
        <row r="12">
          <cell r="D12" t="str">
            <v>原油(コンデンセートを除く。)</v>
          </cell>
          <cell r="E12">
            <v>38.200000000000003</v>
          </cell>
          <cell r="F12" t="str">
            <v>GＪ/ｋｌ</v>
          </cell>
          <cell r="G12">
            <v>1.8700000000000001E-2</v>
          </cell>
          <cell r="H12" t="str">
            <v>tC/GJ</v>
          </cell>
        </row>
        <row r="13">
          <cell r="D13" t="str">
            <v>原油のうちコンデンセート(NGL)</v>
          </cell>
          <cell r="E13">
            <v>35.299999999999997</v>
          </cell>
          <cell r="F13" t="str">
            <v>GＪ/ｋｌ</v>
          </cell>
          <cell r="G13">
            <v>1.84E-2</v>
          </cell>
          <cell r="H13" t="str">
            <v>tC/GJ</v>
          </cell>
        </row>
        <row r="14">
          <cell r="D14" t="str">
            <v>揮発油</v>
          </cell>
          <cell r="E14">
            <v>34.6</v>
          </cell>
          <cell r="F14" t="str">
            <v>GＪ/ｋｌ</v>
          </cell>
          <cell r="G14">
            <v>1.83E-2</v>
          </cell>
          <cell r="H14" t="str">
            <v>tC/GJ</v>
          </cell>
        </row>
        <row r="15">
          <cell r="D15" t="str">
            <v>ナフサ</v>
          </cell>
          <cell r="E15">
            <v>33.6</v>
          </cell>
          <cell r="F15" t="str">
            <v>GＪ/ｋｌ</v>
          </cell>
          <cell r="G15">
            <v>1.8200000000000001E-2</v>
          </cell>
          <cell r="H15" t="str">
            <v>tC/GJ</v>
          </cell>
        </row>
        <row r="16">
          <cell r="D16" t="str">
            <v>灯油</v>
          </cell>
          <cell r="E16">
            <v>36.700000000000003</v>
          </cell>
          <cell r="F16" t="str">
            <v>GＪ/ｋｌ</v>
          </cell>
          <cell r="G16">
            <v>1.8499999999999999E-2</v>
          </cell>
          <cell r="H16" t="str">
            <v>tC/GJ</v>
          </cell>
        </row>
        <row r="17">
          <cell r="D17" t="str">
            <v>軽油</v>
          </cell>
          <cell r="E17">
            <v>37.700000000000003</v>
          </cell>
          <cell r="F17" t="str">
            <v>GＪ/ｋｌ</v>
          </cell>
          <cell r="G17">
            <v>1.8700000000000001E-2</v>
          </cell>
          <cell r="H17" t="str">
            <v>tC/GJ</v>
          </cell>
        </row>
        <row r="18">
          <cell r="D18" t="str">
            <v>Ａ重油</v>
          </cell>
          <cell r="E18">
            <v>39.1</v>
          </cell>
          <cell r="F18" t="str">
            <v>GＪ/ｋｌ</v>
          </cell>
          <cell r="G18">
            <v>1.89E-2</v>
          </cell>
          <cell r="H18" t="str">
            <v>tC/GJ</v>
          </cell>
        </row>
        <row r="19">
          <cell r="D19" t="str">
            <v>Ｂ・Ｃ重油</v>
          </cell>
          <cell r="E19">
            <v>41.9</v>
          </cell>
          <cell r="F19" t="str">
            <v>GＪ/ｋｌ</v>
          </cell>
          <cell r="G19">
            <v>1.95E-2</v>
          </cell>
          <cell r="H19" t="str">
            <v>tC/GJ</v>
          </cell>
        </row>
        <row r="20">
          <cell r="D20" t="str">
            <v>石油アスファルト</v>
          </cell>
          <cell r="E20">
            <v>40.9</v>
          </cell>
          <cell r="F20" t="str">
            <v>GＪ/ｔ</v>
          </cell>
          <cell r="G20">
            <v>2.0799999999999999E-2</v>
          </cell>
          <cell r="H20" t="str">
            <v>tC/GJ</v>
          </cell>
        </row>
        <row r="21">
          <cell r="D21" t="str">
            <v>石油コークス</v>
          </cell>
          <cell r="E21">
            <v>29.9</v>
          </cell>
          <cell r="F21" t="str">
            <v>GＪ/ｔ</v>
          </cell>
          <cell r="G21">
            <v>2.5399999999999999E-2</v>
          </cell>
          <cell r="H21" t="str">
            <v>tC/GJ</v>
          </cell>
        </row>
        <row r="22">
          <cell r="D22" t="str">
            <v>液化石油ガス　　（ＬＰＧ）</v>
          </cell>
          <cell r="E22">
            <v>50.8</v>
          </cell>
          <cell r="F22" t="str">
            <v>GＪ/ｔ</v>
          </cell>
          <cell r="G22">
            <v>1.61E-2</v>
          </cell>
          <cell r="H22" t="str">
            <v>tC/GJ</v>
          </cell>
        </row>
        <row r="23">
          <cell r="D23" t="str">
            <v>石油系炭化水素　　ガス</v>
          </cell>
          <cell r="E23">
            <v>44.9</v>
          </cell>
          <cell r="F23" t="str">
            <v>GＪ/千ｍ３</v>
          </cell>
          <cell r="G23">
            <v>1.4200000000000001E-2</v>
          </cell>
          <cell r="H23" t="str">
            <v>tC/GJ</v>
          </cell>
        </row>
        <row r="24">
          <cell r="D24" t="str">
            <v>液化天然ガス　　（ＬＮＧ）</v>
          </cell>
          <cell r="E24">
            <v>54.6</v>
          </cell>
          <cell r="F24" t="str">
            <v>GＪ/ｔ</v>
          </cell>
          <cell r="G24">
            <v>1.35E-2</v>
          </cell>
          <cell r="H24" t="str">
            <v>tC/GJ</v>
          </cell>
        </row>
        <row r="25">
          <cell r="D25" t="str">
            <v>その他可燃性天然ガス</v>
          </cell>
          <cell r="E25">
            <v>43.5</v>
          </cell>
          <cell r="F25" t="str">
            <v>GＪ/千ｍ３</v>
          </cell>
          <cell r="G25">
            <v>1.3899999999999999E-2</v>
          </cell>
          <cell r="H25" t="str">
            <v>tC/GJ</v>
          </cell>
        </row>
        <row r="26">
          <cell r="D26" t="str">
            <v>原料炭</v>
          </cell>
          <cell r="E26">
            <v>29</v>
          </cell>
          <cell r="F26" t="str">
            <v>GＪ/ｔ</v>
          </cell>
          <cell r="G26">
            <v>2.4500000000000001E-2</v>
          </cell>
          <cell r="H26" t="str">
            <v>tC/GJ</v>
          </cell>
        </row>
        <row r="27">
          <cell r="D27" t="str">
            <v>一般炭</v>
          </cell>
          <cell r="E27">
            <v>25.7</v>
          </cell>
          <cell r="F27" t="str">
            <v>GＪ/ｔ</v>
          </cell>
          <cell r="G27">
            <v>2.47E-2</v>
          </cell>
          <cell r="H27" t="str">
            <v>tC/GJ</v>
          </cell>
        </row>
        <row r="28">
          <cell r="D28" t="str">
            <v>無煙炭</v>
          </cell>
          <cell r="E28">
            <v>26.9</v>
          </cell>
          <cell r="F28" t="str">
            <v>GＪ/ｔ</v>
          </cell>
          <cell r="G28">
            <v>2.5499999999999998E-2</v>
          </cell>
          <cell r="H28" t="str">
            <v>tC/GJ</v>
          </cell>
        </row>
        <row r="29">
          <cell r="D29" t="str">
            <v>石炭コークス</v>
          </cell>
          <cell r="E29">
            <v>29.4</v>
          </cell>
          <cell r="F29" t="str">
            <v>GＪ/ｔ</v>
          </cell>
          <cell r="G29">
            <v>2.9399999999999999E-2</v>
          </cell>
          <cell r="H29" t="str">
            <v>tC/GJ</v>
          </cell>
        </row>
        <row r="30">
          <cell r="D30" t="str">
            <v>コールタール</v>
          </cell>
          <cell r="E30">
            <v>37.299999999999997</v>
          </cell>
          <cell r="F30" t="str">
            <v>GＪ/ｔ</v>
          </cell>
          <cell r="G30">
            <v>2.0899999999999998E-2</v>
          </cell>
          <cell r="H30" t="str">
            <v>tC/GJ</v>
          </cell>
        </row>
        <row r="31">
          <cell r="D31" t="str">
            <v>コークス炉ガス</v>
          </cell>
          <cell r="E31">
            <v>21.1</v>
          </cell>
          <cell r="F31" t="str">
            <v>GＪ/千ｍ３</v>
          </cell>
          <cell r="G31">
            <v>1.0999999999999999E-2</v>
          </cell>
          <cell r="H31" t="str">
            <v>tC/GJ</v>
          </cell>
        </row>
        <row r="32">
          <cell r="D32" t="str">
            <v>高炉ガス</v>
          </cell>
          <cell r="E32">
            <v>3.41</v>
          </cell>
          <cell r="F32" t="str">
            <v>GＪ/千ｍ３</v>
          </cell>
          <cell r="G32">
            <v>2.63E-2</v>
          </cell>
          <cell r="H32" t="str">
            <v>tC/GJ</v>
          </cell>
        </row>
        <row r="33">
          <cell r="D33" t="str">
            <v>転炉ガス</v>
          </cell>
          <cell r="E33">
            <v>8.41</v>
          </cell>
          <cell r="F33" t="str">
            <v>GＪ/千ｍ３</v>
          </cell>
          <cell r="G33">
            <v>3.8399999999999997E-2</v>
          </cell>
          <cell r="H33" t="str">
            <v>tC/GJ</v>
          </cell>
        </row>
        <row r="34">
          <cell r="D34" t="str">
            <v>都市ガス</v>
          </cell>
          <cell r="F34" t="str">
            <v>GＪ/千ｍ３</v>
          </cell>
          <cell r="G34">
            <v>1.3599999999999999E-2</v>
          </cell>
          <cell r="H34" t="str">
            <v>tC/GJ</v>
          </cell>
        </row>
        <row r="35">
          <cell r="D35" t="str">
            <v>ジェット燃料油</v>
          </cell>
          <cell r="E35">
            <v>36.700000000000003</v>
          </cell>
          <cell r="F35" t="str">
            <v>GＪ/ｋｌ</v>
          </cell>
          <cell r="G35">
            <v>1.83E-2</v>
          </cell>
          <cell r="H35" t="str">
            <v>tC/GJ</v>
          </cell>
        </row>
        <row r="36">
          <cell r="D36" t="str">
            <v>産業用蒸気</v>
          </cell>
          <cell r="E36">
            <v>1.02</v>
          </cell>
          <cell r="F36" t="str">
            <v>GＪ/GＪ</v>
          </cell>
          <cell r="G36">
            <v>0.06</v>
          </cell>
          <cell r="H36" t="str">
            <v>tCO2/GJ</v>
          </cell>
        </row>
        <row r="37">
          <cell r="D37" t="str">
            <v>産業用以外の蒸気</v>
          </cell>
          <cell r="E37">
            <v>1.36</v>
          </cell>
          <cell r="F37" t="str">
            <v>GＪ/GＪ</v>
          </cell>
          <cell r="G37">
            <v>5.7000000000000002E-2</v>
          </cell>
          <cell r="H37" t="str">
            <v>tCO2/GJ</v>
          </cell>
        </row>
        <row r="38">
          <cell r="D38" t="str">
            <v>温水</v>
          </cell>
          <cell r="E38">
            <v>1.36</v>
          </cell>
          <cell r="F38" t="str">
            <v>GＪ/GＪ</v>
          </cell>
          <cell r="G38">
            <v>5.7000000000000002E-2</v>
          </cell>
          <cell r="H38" t="str">
            <v>tCO2/GJ</v>
          </cell>
        </row>
        <row r="39">
          <cell r="D39" t="str">
            <v>冷水</v>
          </cell>
          <cell r="E39">
            <v>1.36</v>
          </cell>
          <cell r="F39" t="str">
            <v>GＪ/GＪ</v>
          </cell>
          <cell r="G39">
            <v>5.7000000000000002E-2</v>
          </cell>
          <cell r="H39" t="str">
            <v>tCO2/GJ</v>
          </cell>
        </row>
        <row r="40">
          <cell r="D40" t="str">
            <v>昼間買電</v>
          </cell>
          <cell r="E40">
            <v>9.9700000000000006</v>
          </cell>
          <cell r="F40" t="str">
            <v>GJ/千ｋWh</v>
          </cell>
          <cell r="G40" t="str">
            <v>-</v>
          </cell>
          <cell r="H40" t="str">
            <v>tCO2/千kWh</v>
          </cell>
        </row>
        <row r="41">
          <cell r="D41" t="str">
            <v>夜間買電</v>
          </cell>
          <cell r="E41">
            <v>9.2799999999999994</v>
          </cell>
          <cell r="F41" t="str">
            <v>GJ/千ｋWh</v>
          </cell>
          <cell r="G41" t="str">
            <v>-</v>
          </cell>
          <cell r="H41" t="str">
            <v>tCO2/千kWh</v>
          </cell>
        </row>
        <row r="42">
          <cell r="D42" t="str">
            <v>上記以外の買電</v>
          </cell>
          <cell r="E42">
            <v>9.76</v>
          </cell>
          <cell r="F42" t="str">
            <v>GJ/千ｋWh</v>
          </cell>
          <cell r="G42" t="str">
            <v>-</v>
          </cell>
          <cell r="H42" t="str">
            <v>tCO2/千kWh</v>
          </cell>
        </row>
        <row r="43">
          <cell r="D43" t="str">
            <v>自家発電</v>
          </cell>
          <cell r="E43">
            <v>9.76</v>
          </cell>
          <cell r="F43" t="str">
            <v>GJ/千ｋWh</v>
          </cell>
          <cell r="H43" t="str">
            <v>tCO2/千kWh</v>
          </cell>
        </row>
        <row r="133">
          <cell r="E133" t="str">
            <v>平成</v>
          </cell>
        </row>
      </sheetData>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県別ﾏﾙﾁ"/>
      <sheetName val="ｵｰﾀﾞｰ受付"/>
      <sheetName val="ｱﾛｹｼｭﾐﾚｰｼｮﾝ"/>
      <sheetName val="OF"/>
      <sheetName val="Sheet3"/>
      <sheetName val="週別"/>
      <sheetName val="ｱﾘｹｰｼｮﾝ"/>
      <sheetName val="荷繰表"/>
      <sheetName val="ｵｰﾀﾞｰ受方"/>
      <sheetName val="オーダー裏"/>
      <sheetName val="ｵｰﾀﾞｰｽｹｼﾞｭｰﾙ裏"/>
      <sheetName val="５月登録"/>
      <sheetName val="ｲﾆｼｬﾙ"/>
      <sheetName val="生産制約"/>
      <sheetName val="オーダー"/>
      <sheetName val="ｲﾆｼｬﾙ裏"/>
      <sheetName val="ｲﾆｼｬﾙPPA"/>
      <sheetName val="出荷順"/>
      <sheetName val="ｲﾆｼｬﾙPPA3"/>
      <sheetName val="ｲﾆｼｬﾙPPA2"/>
      <sheetName val="Sheet1"/>
      <sheetName val="PL65ﾒｷ32"/>
      <sheetName val="HC"/>
      <sheetName val="FN145base2option"/>
      <sheetName val="ITEM  STUDY (2)"/>
      <sheetName val="OFsp1"/>
      <sheetName val="Final Status One Pager"/>
      <sheetName val="見積一覧"/>
      <sheetName val="M1"/>
      <sheetName val="99-1"/>
      <sheetName val="99-2"/>
      <sheetName val="06下"/>
      <sheetName val="総合B"/>
      <sheetName val="0211 ex rate"/>
      <sheetName val="0212-2 Prado FMC"/>
    </sheetNames>
    <sheetDataSet>
      <sheetData sheetId="0" refreshError="1">
        <row r="2">
          <cell r="U2">
            <v>10981</v>
          </cell>
          <cell r="V2">
            <v>231199</v>
          </cell>
          <cell r="W2">
            <v>4.7495880172492094E-2</v>
          </cell>
          <cell r="X2">
            <v>231132</v>
          </cell>
        </row>
        <row r="3">
          <cell r="U3">
            <v>2703</v>
          </cell>
          <cell r="X3">
            <v>55464</v>
          </cell>
        </row>
        <row r="4">
          <cell r="U4">
            <v>3032</v>
          </cell>
          <cell r="V4">
            <v>51170</v>
          </cell>
          <cell r="W4">
            <v>5.9253468829392225E-2</v>
          </cell>
          <cell r="X4">
            <v>56480</v>
          </cell>
        </row>
        <row r="5">
          <cell r="U5">
            <v>5472</v>
          </cell>
          <cell r="V5">
            <v>102365</v>
          </cell>
          <cell r="W5">
            <v>5.3455771015483808E-2</v>
          </cell>
          <cell r="X5">
            <v>106617</v>
          </cell>
        </row>
        <row r="6">
          <cell r="U6">
            <v>3052</v>
          </cell>
          <cell r="V6">
            <v>48247</v>
          </cell>
          <cell r="W6">
            <v>6.3257819139013821E-2</v>
          </cell>
          <cell r="X6">
            <v>53047</v>
          </cell>
        </row>
        <row r="7">
          <cell r="U7">
            <v>2812</v>
          </cell>
          <cell r="V7">
            <v>51986</v>
          </cell>
          <cell r="W7">
            <v>5.4091486169353289E-2</v>
          </cell>
          <cell r="X7">
            <v>58253</v>
          </cell>
        </row>
        <row r="8">
          <cell r="U8">
            <v>4659</v>
          </cell>
          <cell r="V8">
            <v>84405</v>
          </cell>
          <cell r="W8">
            <v>5.5198151768260172E-2</v>
          </cell>
          <cell r="X8">
            <v>90695</v>
          </cell>
        </row>
        <row r="9">
          <cell r="U9">
            <v>5998</v>
          </cell>
          <cell r="V9">
            <v>99642</v>
          </cell>
          <cell r="W9">
            <v>6.0195499889604785E-2</v>
          </cell>
          <cell r="X9">
            <v>112426</v>
          </cell>
        </row>
        <row r="10">
          <cell r="U10">
            <v>8657</v>
          </cell>
          <cell r="V10">
            <v>135096</v>
          </cell>
          <cell r="W10">
            <v>6.4080357671581684E-2</v>
          </cell>
          <cell r="X10">
            <v>139067</v>
          </cell>
        </row>
        <row r="11">
          <cell r="U11">
            <v>5666</v>
          </cell>
          <cell r="V11">
            <v>97136</v>
          </cell>
          <cell r="W11">
            <v>5.8330588041508813E-2</v>
          </cell>
          <cell r="X11">
            <v>102774</v>
          </cell>
        </row>
        <row r="12">
          <cell r="U12">
            <v>6200</v>
          </cell>
          <cell r="V12">
            <v>104888</v>
          </cell>
          <cell r="W12">
            <v>5.9110670429410421E-2</v>
          </cell>
          <cell r="X12">
            <v>114789</v>
          </cell>
        </row>
        <row r="13">
          <cell r="U13">
            <v>2214</v>
          </cell>
          <cell r="V13">
            <v>37967</v>
          </cell>
          <cell r="W13">
            <v>5.8313798825295651E-2</v>
          </cell>
          <cell r="X13">
            <v>41328</v>
          </cell>
        </row>
        <row r="14">
          <cell r="U14">
            <v>6345</v>
          </cell>
          <cell r="V14">
            <v>108285</v>
          </cell>
          <cell r="W14">
            <v>5.8595373320404487E-2</v>
          </cell>
          <cell r="X14">
            <v>120033</v>
          </cell>
        </row>
        <row r="15">
          <cell r="U15">
            <v>13694</v>
          </cell>
          <cell r="V15">
            <v>285929</v>
          </cell>
          <cell r="W15">
            <v>4.7893008404184256E-2</v>
          </cell>
          <cell r="X15">
            <v>279194</v>
          </cell>
        </row>
        <row r="16">
          <cell r="U16">
            <v>11638</v>
          </cell>
          <cell r="V16">
            <v>232638</v>
          </cell>
          <cell r="W16">
            <v>5.0026220995710073E-2</v>
          </cell>
          <cell r="X16">
            <v>232170</v>
          </cell>
        </row>
        <row r="17">
          <cell r="U17">
            <v>17401</v>
          </cell>
          <cell r="X17">
            <v>388694</v>
          </cell>
        </row>
        <row r="18">
          <cell r="U18">
            <v>15743</v>
          </cell>
          <cell r="V18">
            <v>356003</v>
          </cell>
          <cell r="W18">
            <v>4.4221537458953998E-2</v>
          </cell>
          <cell r="X18">
            <v>336230</v>
          </cell>
        </row>
        <row r="19">
          <cell r="U19">
            <v>3687</v>
          </cell>
          <cell r="V19">
            <v>52224</v>
          </cell>
          <cell r="W19">
            <v>7.0599724264705885E-2</v>
          </cell>
          <cell r="X19">
            <v>58317</v>
          </cell>
        </row>
        <row r="20">
          <cell r="U20">
            <v>3516</v>
          </cell>
          <cell r="V20">
            <v>57051</v>
          </cell>
          <cell r="W20">
            <v>6.1629068727980227E-2</v>
          </cell>
          <cell r="X20">
            <v>61590</v>
          </cell>
        </row>
        <row r="21">
          <cell r="U21">
            <v>2831</v>
          </cell>
          <cell r="V21">
            <v>41675</v>
          </cell>
          <cell r="W21">
            <v>6.7930413917216562E-2</v>
          </cell>
          <cell r="X21">
            <v>46396</v>
          </cell>
        </row>
        <row r="22">
          <cell r="U22">
            <v>6538</v>
          </cell>
          <cell r="V22">
            <v>109983</v>
          </cell>
          <cell r="W22">
            <v>5.9445550676013564E-2</v>
          </cell>
          <cell r="X22">
            <v>116804</v>
          </cell>
        </row>
        <row r="23">
          <cell r="U23">
            <v>11934</v>
          </cell>
          <cell r="V23">
            <v>184434</v>
          </cell>
          <cell r="W23">
            <v>6.470607371742737E-2</v>
          </cell>
          <cell r="X23">
            <v>199968</v>
          </cell>
        </row>
        <row r="24">
          <cell r="U24">
            <v>22805</v>
          </cell>
          <cell r="V24">
            <v>404499</v>
          </cell>
          <cell r="W24">
            <v>5.6378384124559019E-2</v>
          </cell>
          <cell r="X24">
            <v>401746</v>
          </cell>
        </row>
        <row r="25">
          <cell r="U25">
            <v>5676</v>
          </cell>
          <cell r="V25">
            <v>92106</v>
          </cell>
          <cell r="W25">
            <v>6.1624649859943981E-2</v>
          </cell>
          <cell r="X25">
            <v>106642</v>
          </cell>
        </row>
        <row r="26">
          <cell r="U26">
            <v>3566</v>
          </cell>
          <cell r="V26">
            <v>55021</v>
          </cell>
          <cell r="W26">
            <v>6.4811617382453973E-2</v>
          </cell>
          <cell r="X26">
            <v>65252</v>
          </cell>
        </row>
        <row r="27">
          <cell r="U27">
            <v>5119</v>
          </cell>
          <cell r="V27">
            <v>94570</v>
          </cell>
          <cell r="W27">
            <v>5.4129216453420746E-2</v>
          </cell>
          <cell r="X27">
            <v>100544</v>
          </cell>
        </row>
        <row r="28">
          <cell r="U28">
            <v>17071</v>
          </cell>
          <cell r="V28">
            <v>326406</v>
          </cell>
          <cell r="W28">
            <v>5.2299896447981963E-2</v>
          </cell>
          <cell r="X28">
            <v>311518</v>
          </cell>
        </row>
        <row r="29">
          <cell r="U29">
            <v>10644</v>
          </cell>
          <cell r="V29">
            <v>199802</v>
          </cell>
          <cell r="W29">
            <v>5.3272740012612486E-2</v>
          </cell>
          <cell r="X29">
            <v>213755</v>
          </cell>
        </row>
        <row r="30">
          <cell r="U30">
            <v>3353</v>
          </cell>
          <cell r="V30">
            <v>51908</v>
          </cell>
          <cell r="W30">
            <v>6.4595052785697771E-2</v>
          </cell>
          <cell r="X30">
            <v>58081</v>
          </cell>
        </row>
        <row r="31">
          <cell r="U31">
            <v>2458</v>
          </cell>
          <cell r="V31">
            <v>37149</v>
          </cell>
          <cell r="W31">
            <v>6.6165980241729247E-2</v>
          </cell>
          <cell r="X31">
            <v>45288</v>
          </cell>
        </row>
        <row r="32">
          <cell r="U32">
            <v>1483</v>
          </cell>
          <cell r="V32">
            <v>22758</v>
          </cell>
          <cell r="W32">
            <v>6.5163898409350551E-2</v>
          </cell>
          <cell r="X32">
            <v>29995</v>
          </cell>
        </row>
        <row r="33">
          <cell r="U33">
            <v>2020</v>
          </cell>
          <cell r="V33">
            <v>29970</v>
          </cell>
          <cell r="W33">
            <v>6.7400734067400728E-2</v>
          </cell>
          <cell r="X33">
            <v>39465</v>
          </cell>
        </row>
        <row r="34">
          <cell r="U34">
            <v>5141</v>
          </cell>
          <cell r="V34">
            <v>75955</v>
          </cell>
          <cell r="W34">
            <v>6.768481337634126E-2</v>
          </cell>
          <cell r="X34">
            <v>95825</v>
          </cell>
        </row>
        <row r="35">
          <cell r="U35">
            <v>9079</v>
          </cell>
          <cell r="V35">
            <v>107854</v>
          </cell>
          <cell r="W35">
            <v>8.4178611827099598E-2</v>
          </cell>
          <cell r="X35">
            <v>125473</v>
          </cell>
        </row>
        <row r="36">
          <cell r="U36">
            <v>4519</v>
          </cell>
          <cell r="V36">
            <v>65175</v>
          </cell>
          <cell r="W36">
            <v>6.9336401994629843E-2</v>
          </cell>
          <cell r="X36">
            <v>81766</v>
          </cell>
        </row>
        <row r="37">
          <cell r="U37">
            <v>1980</v>
          </cell>
          <cell r="V37">
            <v>28072</v>
          </cell>
          <cell r="W37">
            <v>7.0532915360501561E-2</v>
          </cell>
          <cell r="X37">
            <v>34435</v>
          </cell>
        </row>
        <row r="38">
          <cell r="U38">
            <v>2496</v>
          </cell>
          <cell r="V38">
            <v>37384</v>
          </cell>
          <cell r="W38">
            <v>6.6766531136315005E-2</v>
          </cell>
          <cell r="X38">
            <v>46428</v>
          </cell>
        </row>
        <row r="39">
          <cell r="U39">
            <v>3356</v>
          </cell>
          <cell r="V39">
            <v>44146</v>
          </cell>
          <cell r="W39">
            <v>7.6020477506455852E-2</v>
          </cell>
          <cell r="X39">
            <v>54134</v>
          </cell>
        </row>
        <row r="40">
          <cell r="U40">
            <v>1813</v>
          </cell>
          <cell r="V40">
            <v>25335</v>
          </cell>
          <cell r="W40">
            <v>7.156108150779554E-2</v>
          </cell>
          <cell r="X40">
            <v>32104</v>
          </cell>
        </row>
        <row r="41">
          <cell r="U41">
            <v>9445</v>
          </cell>
          <cell r="V41">
            <v>178660</v>
          </cell>
          <cell r="W41">
            <v>5.2865778573827384E-2</v>
          </cell>
          <cell r="X41">
            <v>196912</v>
          </cell>
        </row>
        <row r="42">
          <cell r="U42">
            <v>1566</v>
          </cell>
          <cell r="V42">
            <v>26346</v>
          </cell>
          <cell r="W42">
            <v>5.9439763151901616E-2</v>
          </cell>
          <cell r="X42">
            <v>34399</v>
          </cell>
        </row>
        <row r="43">
          <cell r="U43">
            <v>2558</v>
          </cell>
          <cell r="V43">
            <v>39288</v>
          </cell>
          <cell r="W43">
            <v>6.5108939116269596E-2</v>
          </cell>
          <cell r="X43">
            <v>50965</v>
          </cell>
        </row>
        <row r="44">
          <cell r="U44">
            <v>4028</v>
          </cell>
          <cell r="V44">
            <v>57885</v>
          </cell>
          <cell r="W44">
            <v>6.9586248596354844E-2</v>
          </cell>
          <cell r="X44">
            <v>70854</v>
          </cell>
        </row>
        <row r="45">
          <cell r="U45">
            <v>2305</v>
          </cell>
          <cell r="V45">
            <v>41843</v>
          </cell>
          <cell r="W45">
            <v>5.5086872356188608E-2</v>
          </cell>
          <cell r="X45">
            <v>49997</v>
          </cell>
        </row>
        <row r="46">
          <cell r="U46">
            <v>2530</v>
          </cell>
          <cell r="V46">
            <v>39410</v>
          </cell>
          <cell r="W46">
            <v>6.4196904339000258E-2</v>
          </cell>
          <cell r="X46">
            <v>48904</v>
          </cell>
        </row>
        <row r="47">
          <cell r="U47">
            <v>3196</v>
          </cell>
          <cell r="V47">
            <v>49587</v>
          </cell>
          <cell r="W47">
            <v>6.4452376630971822E-2</v>
          </cell>
          <cell r="X47">
            <v>58533</v>
          </cell>
        </row>
        <row r="48">
          <cell r="U48">
            <v>1432</v>
          </cell>
          <cell r="V48">
            <v>16930</v>
          </cell>
          <cell r="W48">
            <v>8.45835794447726E-2</v>
          </cell>
          <cell r="X48">
            <v>21746</v>
          </cell>
        </row>
        <row r="49">
          <cell r="U49">
            <v>284412</v>
          </cell>
          <cell r="V49">
            <v>4620382</v>
          </cell>
          <cell r="W49">
            <v>6.1555949269995427E-2</v>
          </cell>
        </row>
        <row r="50">
          <cell r="U50" t="e">
            <v>#NULL!</v>
          </cell>
          <cell r="X50">
            <v>7</v>
          </cell>
        </row>
        <row r="51">
          <cell r="U51" t="e">
            <v>#NULL!</v>
          </cell>
          <cell r="X51" t="e">
            <v>#NULL!</v>
          </cell>
        </row>
        <row r="52">
          <cell r="U52" t="e">
            <v>#NULL!</v>
          </cell>
          <cell r="X52" t="e">
            <v>#NULL!</v>
          </cell>
        </row>
        <row r="53">
          <cell r="U53" t="e">
            <v>#NULL!</v>
          </cell>
          <cell r="X53">
            <v>3</v>
          </cell>
        </row>
        <row r="54">
          <cell r="U54" t="e">
            <v>#NULL!</v>
          </cell>
          <cell r="X54" t="e">
            <v>#NULL!</v>
          </cell>
        </row>
        <row r="55">
          <cell r="U55" t="e">
            <v>#NULL!</v>
          </cell>
          <cell r="X55" t="e">
            <v>#NULL!</v>
          </cell>
        </row>
        <row r="57">
          <cell r="T57" t="str">
            <v>ROW</v>
          </cell>
          <cell r="U57" t="str">
            <v>県</v>
          </cell>
        </row>
        <row r="58">
          <cell r="T58" t="str">
            <v>COLUMN</v>
          </cell>
          <cell r="U58" t="str">
            <v>ユースセグメントエントリ</v>
          </cell>
        </row>
        <row r="59">
          <cell r="T59" t="str">
            <v>SECTION</v>
          </cell>
          <cell r="U59" t="str">
            <v>数値.総登録台数</v>
          </cell>
        </row>
        <row r="60">
          <cell r="T60" t="str">
            <v>SECTION</v>
          </cell>
          <cell r="U60" t="str">
            <v>年月.1997年</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計画表"/>
      <sheetName val="コード一覧"/>
      <sheetName val="加工研究会テーマ一覧"/>
      <sheetName val="PEF(製造)"/>
      <sheetName val="PEF(施設)"/>
      <sheetName val="FS予算進捗リスト"/>
      <sheetName val="プルダウン元データ"/>
    </sheetNames>
    <sheetDataSet>
      <sheetData sheetId="0" refreshError="1"/>
      <sheetData sheetId="1" refreshError="1"/>
      <sheetData sheetId="2" refreshError="1"/>
      <sheetData sheetId="3" refreshError="1"/>
      <sheetData sheetId="4" refreshError="1"/>
      <sheetData sheetId="5" refreshError="1"/>
      <sheetData sheetId="6" refreshError="1">
        <row r="2">
          <cell r="D2">
            <v>1404</v>
          </cell>
          <cell r="G2" t="str">
            <v>01</v>
          </cell>
        </row>
        <row r="3">
          <cell r="D3">
            <v>1405</v>
          </cell>
          <cell r="G3" t="str">
            <v>02</v>
          </cell>
        </row>
        <row r="4">
          <cell r="D4">
            <v>1406</v>
          </cell>
          <cell r="G4" t="str">
            <v>03</v>
          </cell>
        </row>
        <row r="5">
          <cell r="D5">
            <v>1407</v>
          </cell>
          <cell r="G5" t="str">
            <v>04</v>
          </cell>
        </row>
        <row r="6">
          <cell r="D6">
            <v>1408</v>
          </cell>
          <cell r="G6" t="str">
            <v>05</v>
          </cell>
        </row>
        <row r="7">
          <cell r="D7">
            <v>1409</v>
          </cell>
          <cell r="G7" t="str">
            <v>06</v>
          </cell>
        </row>
        <row r="8">
          <cell r="D8">
            <v>1410</v>
          </cell>
          <cell r="G8" t="str">
            <v>07</v>
          </cell>
        </row>
        <row r="9">
          <cell r="D9">
            <v>1411</v>
          </cell>
          <cell r="G9" t="str">
            <v>08</v>
          </cell>
        </row>
        <row r="10">
          <cell r="D10">
            <v>1412</v>
          </cell>
          <cell r="G10" t="str">
            <v>09</v>
          </cell>
        </row>
        <row r="11">
          <cell r="D11">
            <v>1501</v>
          </cell>
          <cell r="G11" t="str">
            <v>10</v>
          </cell>
        </row>
        <row r="12">
          <cell r="D12">
            <v>1502</v>
          </cell>
          <cell r="G12" t="str">
            <v>11</v>
          </cell>
        </row>
        <row r="13">
          <cell r="D13">
            <v>1503</v>
          </cell>
          <cell r="G13" t="str">
            <v>12</v>
          </cell>
        </row>
        <row r="14">
          <cell r="G14" t="str">
            <v>13</v>
          </cell>
        </row>
        <row r="15">
          <cell r="G15" t="str">
            <v>14</v>
          </cell>
        </row>
        <row r="16">
          <cell r="G16" t="str">
            <v>15</v>
          </cell>
        </row>
        <row r="17">
          <cell r="G17" t="str">
            <v>16</v>
          </cell>
        </row>
        <row r="18">
          <cell r="G18" t="str">
            <v>17</v>
          </cell>
        </row>
        <row r="19">
          <cell r="G19" t="str">
            <v>18</v>
          </cell>
        </row>
        <row r="20">
          <cell r="G20" t="str">
            <v>19</v>
          </cell>
        </row>
        <row r="21">
          <cell r="G21" t="str">
            <v>20</v>
          </cell>
        </row>
        <row r="22">
          <cell r="G22" t="str">
            <v>21</v>
          </cell>
        </row>
        <row r="23">
          <cell r="G23" t="str">
            <v>22</v>
          </cell>
        </row>
        <row r="24">
          <cell r="G24" t="str">
            <v>23</v>
          </cell>
        </row>
        <row r="25">
          <cell r="G25" t="str">
            <v>24</v>
          </cell>
        </row>
        <row r="26">
          <cell r="G26" t="str">
            <v>25</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計画表"/>
      <sheetName val="18年度投資案件"/>
      <sheetName val="コード一覧"/>
      <sheetName val="プルダウン元データ"/>
      <sheetName val="技術部会テーマ一覧 "/>
      <sheetName val="PEF(製造)"/>
      <sheetName val="PEF(施設)"/>
      <sheetName val="計画・実績一覧表テンプレート"/>
      <sheetName val="システム設定値"/>
      <sheetName val="エラーシートテンプレート"/>
      <sheetName val="投資実績データ集計表テンプレート"/>
    </sheetNames>
    <sheetDataSet>
      <sheetData sheetId="0"/>
      <sheetData sheetId="1" refreshError="1"/>
      <sheetData sheetId="2"/>
      <sheetData sheetId="3">
        <row r="3">
          <cell r="E3" t="str">
            <v>刈谷</v>
          </cell>
          <cell r="G3">
            <v>0</v>
          </cell>
          <cell r="I3" t="str">
            <v>01</v>
          </cell>
          <cell r="K3" t="str">
            <v>01</v>
          </cell>
        </row>
        <row r="4">
          <cell r="E4" t="str">
            <v>池田</v>
          </cell>
          <cell r="G4">
            <v>1</v>
          </cell>
          <cell r="I4" t="str">
            <v>02</v>
          </cell>
          <cell r="K4" t="str">
            <v>02</v>
          </cell>
        </row>
        <row r="5">
          <cell r="E5" t="str">
            <v>安城</v>
          </cell>
          <cell r="G5">
            <v>2</v>
          </cell>
          <cell r="I5" t="str">
            <v>03</v>
          </cell>
          <cell r="K5" t="str">
            <v>03</v>
          </cell>
        </row>
        <row r="6">
          <cell r="E6" t="str">
            <v>西尾</v>
          </cell>
          <cell r="G6">
            <v>3</v>
          </cell>
          <cell r="I6" t="str">
            <v>04</v>
          </cell>
          <cell r="K6" t="str">
            <v>04</v>
          </cell>
        </row>
        <row r="7">
          <cell r="E7" t="str">
            <v>高棚</v>
          </cell>
          <cell r="G7">
            <v>4</v>
          </cell>
          <cell r="I7" t="str">
            <v>05</v>
          </cell>
          <cell r="K7" t="str">
            <v>05</v>
          </cell>
        </row>
        <row r="8">
          <cell r="E8" t="str">
            <v>大安</v>
          </cell>
          <cell r="G8">
            <v>5</v>
          </cell>
          <cell r="I8" t="str">
            <v>06</v>
          </cell>
          <cell r="K8" t="str">
            <v>06</v>
          </cell>
        </row>
        <row r="9">
          <cell r="E9" t="str">
            <v>幸田</v>
          </cell>
          <cell r="G9">
            <v>6</v>
          </cell>
          <cell r="I9" t="str">
            <v>07</v>
          </cell>
          <cell r="K9" t="str">
            <v>07</v>
          </cell>
        </row>
        <row r="10">
          <cell r="E10" t="str">
            <v>豊橋</v>
          </cell>
          <cell r="G10">
            <v>7</v>
          </cell>
          <cell r="I10" t="str">
            <v>08</v>
          </cell>
          <cell r="K10" t="str">
            <v>08</v>
          </cell>
        </row>
        <row r="11">
          <cell r="E11" t="str">
            <v>阿久比</v>
          </cell>
          <cell r="G11">
            <v>8</v>
          </cell>
          <cell r="I11" t="str">
            <v>09</v>
          </cell>
          <cell r="K11" t="str">
            <v>09</v>
          </cell>
        </row>
        <row r="12">
          <cell r="E12" t="str">
            <v>先端研</v>
          </cell>
          <cell r="G12">
            <v>9</v>
          </cell>
          <cell r="I12" t="str">
            <v>10</v>
          </cell>
          <cell r="K12" t="str">
            <v>10</v>
          </cell>
        </row>
        <row r="13">
          <cell r="E13" t="str">
            <v>善明</v>
          </cell>
          <cell r="I13" t="str">
            <v>11</v>
          </cell>
          <cell r="K13" t="str">
            <v>11</v>
          </cell>
        </row>
        <row r="14">
          <cell r="E14" t="str">
            <v>湖西</v>
          </cell>
          <cell r="I14" t="str">
            <v>12</v>
          </cell>
          <cell r="K14" t="str">
            <v>12</v>
          </cell>
        </row>
        <row r="15">
          <cell r="E15" t="str">
            <v>豊橋東</v>
          </cell>
          <cell r="I15" t="str">
            <v>13</v>
          </cell>
          <cell r="K15" t="str">
            <v>13</v>
          </cell>
        </row>
        <row r="16">
          <cell r="E16" t="str">
            <v>その他</v>
          </cell>
          <cell r="I16" t="str">
            <v>14</v>
          </cell>
          <cell r="K16" t="str">
            <v>14</v>
          </cell>
        </row>
        <row r="17">
          <cell r="I17" t="str">
            <v>15</v>
          </cell>
          <cell r="K17" t="str">
            <v>15</v>
          </cell>
        </row>
        <row r="18">
          <cell r="I18" t="str">
            <v>16</v>
          </cell>
          <cell r="K18" t="str">
            <v>16</v>
          </cell>
        </row>
        <row r="19">
          <cell r="I19" t="str">
            <v>17</v>
          </cell>
          <cell r="K19" t="str">
            <v>17</v>
          </cell>
        </row>
        <row r="20">
          <cell r="I20" t="str">
            <v>18</v>
          </cell>
          <cell r="K20" t="str">
            <v>18</v>
          </cell>
        </row>
        <row r="21">
          <cell r="I21" t="str">
            <v>19</v>
          </cell>
          <cell r="K21" t="str">
            <v>19</v>
          </cell>
        </row>
        <row r="22">
          <cell r="I22" t="str">
            <v>20</v>
          </cell>
          <cell r="K22" t="str">
            <v>20</v>
          </cell>
        </row>
        <row r="23">
          <cell r="I23" t="str">
            <v>21</v>
          </cell>
          <cell r="K23" t="str">
            <v>21</v>
          </cell>
        </row>
        <row r="24">
          <cell r="I24" t="str">
            <v>22</v>
          </cell>
          <cell r="K24" t="str">
            <v>22</v>
          </cell>
        </row>
        <row r="25">
          <cell r="I25" t="str">
            <v>23</v>
          </cell>
          <cell r="K25" t="str">
            <v>23</v>
          </cell>
        </row>
        <row r="26">
          <cell r="I26" t="str">
            <v>24</v>
          </cell>
          <cell r="K26" t="str">
            <v>24</v>
          </cell>
        </row>
        <row r="27">
          <cell r="I27" t="str">
            <v>25</v>
          </cell>
          <cell r="K27" t="str">
            <v>25</v>
          </cell>
        </row>
        <row r="28">
          <cell r="I28" t="str">
            <v>26</v>
          </cell>
        </row>
        <row r="29">
          <cell r="I29" t="str">
            <v>27</v>
          </cell>
        </row>
        <row r="30">
          <cell r="I30" t="str">
            <v>28</v>
          </cell>
        </row>
        <row r="31">
          <cell r="I31" t="str">
            <v>29</v>
          </cell>
        </row>
        <row r="32">
          <cell r="I32" t="str">
            <v>30</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定期報告書"/>
      <sheetName val="中長期計画書"/>
      <sheetName val="係数"/>
      <sheetName val="CO2計算"/>
      <sheetName val="sheet1"/>
      <sheetName val="日本標準産業分類"/>
      <sheetName val="保存用"/>
    </sheetNames>
    <sheetDataSet>
      <sheetData sheetId="0"/>
      <sheetData sheetId="1"/>
      <sheetData sheetId="2">
        <row r="12">
          <cell r="D12" t="str">
            <v>原油(コンデンセートを除く。)</v>
          </cell>
          <cell r="E12">
            <v>38.200000000000003</v>
          </cell>
          <cell r="F12" t="str">
            <v>GＪ/ｋｌ</v>
          </cell>
          <cell r="G12">
            <v>1.8700000000000001E-2</v>
          </cell>
          <cell r="H12" t="str">
            <v>tC/GJ</v>
          </cell>
        </row>
        <row r="13">
          <cell r="D13" t="str">
            <v>原油のうちコンデンセート(NGL)</v>
          </cell>
          <cell r="E13">
            <v>35.299999999999997</v>
          </cell>
          <cell r="F13" t="str">
            <v>GＪ/ｋｌ</v>
          </cell>
          <cell r="G13">
            <v>1.84E-2</v>
          </cell>
          <cell r="H13" t="str">
            <v>tC/GJ</v>
          </cell>
        </row>
        <row r="14">
          <cell r="D14" t="str">
            <v>揮発油</v>
          </cell>
          <cell r="E14">
            <v>34.6</v>
          </cell>
          <cell r="F14" t="str">
            <v>GＪ/ｋｌ</v>
          </cell>
          <cell r="G14">
            <v>1.83E-2</v>
          </cell>
          <cell r="H14" t="str">
            <v>tC/GJ</v>
          </cell>
        </row>
        <row r="15">
          <cell r="D15" t="str">
            <v>ナフサ</v>
          </cell>
          <cell r="E15">
            <v>33.6</v>
          </cell>
          <cell r="F15" t="str">
            <v>GＪ/ｋｌ</v>
          </cell>
          <cell r="G15">
            <v>1.8200000000000001E-2</v>
          </cell>
          <cell r="H15" t="str">
            <v>tC/GJ</v>
          </cell>
        </row>
        <row r="16">
          <cell r="D16" t="str">
            <v>灯油</v>
          </cell>
          <cell r="E16">
            <v>36.700000000000003</v>
          </cell>
          <cell r="F16" t="str">
            <v>GＪ/ｋｌ</v>
          </cell>
          <cell r="G16">
            <v>1.8499999999999999E-2</v>
          </cell>
          <cell r="H16" t="str">
            <v>tC/GJ</v>
          </cell>
        </row>
        <row r="17">
          <cell r="D17" t="str">
            <v>軽油</v>
          </cell>
          <cell r="E17">
            <v>37.700000000000003</v>
          </cell>
          <cell r="F17" t="str">
            <v>GＪ/ｋｌ</v>
          </cell>
          <cell r="G17">
            <v>1.8700000000000001E-2</v>
          </cell>
          <cell r="H17" t="str">
            <v>tC/GJ</v>
          </cell>
        </row>
        <row r="18">
          <cell r="D18" t="str">
            <v>Ａ重油</v>
          </cell>
          <cell r="E18">
            <v>39.1</v>
          </cell>
          <cell r="F18" t="str">
            <v>GＪ/ｋｌ</v>
          </cell>
          <cell r="G18">
            <v>1.89E-2</v>
          </cell>
          <cell r="H18" t="str">
            <v>tC/GJ</v>
          </cell>
        </row>
        <row r="19">
          <cell r="D19" t="str">
            <v>Ｂ・Ｃ重油</v>
          </cell>
          <cell r="E19">
            <v>41.9</v>
          </cell>
          <cell r="F19" t="str">
            <v>GＪ/ｋｌ</v>
          </cell>
          <cell r="G19">
            <v>1.95E-2</v>
          </cell>
          <cell r="H19" t="str">
            <v>tC/GJ</v>
          </cell>
        </row>
        <row r="20">
          <cell r="D20" t="str">
            <v>石油アスファルト</v>
          </cell>
          <cell r="E20">
            <v>40.9</v>
          </cell>
          <cell r="F20" t="str">
            <v>GＪ/ｔ</v>
          </cell>
          <cell r="G20">
            <v>2.0799999999999999E-2</v>
          </cell>
          <cell r="H20" t="str">
            <v>tC/GJ</v>
          </cell>
        </row>
        <row r="21">
          <cell r="D21" t="str">
            <v>石油コークス</v>
          </cell>
          <cell r="E21">
            <v>29.9</v>
          </cell>
          <cell r="F21" t="str">
            <v>GＪ/ｔ</v>
          </cell>
          <cell r="G21">
            <v>2.5399999999999999E-2</v>
          </cell>
          <cell r="H21" t="str">
            <v>tC/GJ</v>
          </cell>
        </row>
        <row r="22">
          <cell r="D22" t="str">
            <v>液化石油ガス　　（ＬＰＧ）</v>
          </cell>
          <cell r="E22">
            <v>50.8</v>
          </cell>
          <cell r="F22" t="str">
            <v>GＪ/ｔ</v>
          </cell>
          <cell r="G22">
            <v>1.61E-2</v>
          </cell>
          <cell r="H22" t="str">
            <v>tC/GJ</v>
          </cell>
        </row>
        <row r="23">
          <cell r="D23" t="str">
            <v>石油系炭化水素　　ガス</v>
          </cell>
          <cell r="E23">
            <v>44.9</v>
          </cell>
          <cell r="F23" t="str">
            <v>GＪ/千ｍ３</v>
          </cell>
          <cell r="G23">
            <v>1.4200000000000001E-2</v>
          </cell>
          <cell r="H23" t="str">
            <v>tC/GJ</v>
          </cell>
        </row>
        <row r="24">
          <cell r="D24" t="str">
            <v>液化天然ガス　　（ＬＮＧ）</v>
          </cell>
          <cell r="E24">
            <v>54.6</v>
          </cell>
          <cell r="F24" t="str">
            <v>GＪ/ｔ</v>
          </cell>
          <cell r="G24">
            <v>1.35E-2</v>
          </cell>
          <cell r="H24" t="str">
            <v>tC/GJ</v>
          </cell>
        </row>
        <row r="25">
          <cell r="D25" t="str">
            <v>その他可燃性天然ガス</v>
          </cell>
          <cell r="E25">
            <v>43.5</v>
          </cell>
          <cell r="F25" t="str">
            <v>GＪ/千ｍ３</v>
          </cell>
          <cell r="G25">
            <v>1.3899999999999999E-2</v>
          </cell>
          <cell r="H25" t="str">
            <v>tC/GJ</v>
          </cell>
        </row>
        <row r="26">
          <cell r="D26" t="str">
            <v>原料炭</v>
          </cell>
          <cell r="E26">
            <v>29</v>
          </cell>
          <cell r="F26" t="str">
            <v>GＪ/ｔ</v>
          </cell>
          <cell r="G26">
            <v>2.4500000000000001E-2</v>
          </cell>
          <cell r="H26" t="str">
            <v>tC/GJ</v>
          </cell>
        </row>
        <row r="27">
          <cell r="D27" t="str">
            <v>一般炭</v>
          </cell>
          <cell r="E27">
            <v>25.7</v>
          </cell>
          <cell r="F27" t="str">
            <v>GＪ/ｔ</v>
          </cell>
          <cell r="G27">
            <v>2.47E-2</v>
          </cell>
          <cell r="H27" t="str">
            <v>tC/GJ</v>
          </cell>
        </row>
        <row r="28">
          <cell r="D28" t="str">
            <v>無煙炭</v>
          </cell>
          <cell r="E28">
            <v>26.9</v>
          </cell>
          <cell r="F28" t="str">
            <v>GＪ/ｔ</v>
          </cell>
          <cell r="G28">
            <v>2.5499999999999998E-2</v>
          </cell>
          <cell r="H28" t="str">
            <v>tC/GJ</v>
          </cell>
        </row>
        <row r="29">
          <cell r="D29" t="str">
            <v>石炭コークス</v>
          </cell>
          <cell r="E29">
            <v>29.4</v>
          </cell>
          <cell r="F29" t="str">
            <v>GＪ/ｔ</v>
          </cell>
          <cell r="G29">
            <v>2.9399999999999999E-2</v>
          </cell>
          <cell r="H29" t="str">
            <v>tC/GJ</v>
          </cell>
        </row>
        <row r="30">
          <cell r="D30" t="str">
            <v>コールタール</v>
          </cell>
          <cell r="E30">
            <v>37.299999999999997</v>
          </cell>
          <cell r="F30" t="str">
            <v>GＪ/ｔ</v>
          </cell>
          <cell r="G30">
            <v>2.0899999999999998E-2</v>
          </cell>
          <cell r="H30" t="str">
            <v>tC/GJ</v>
          </cell>
        </row>
        <row r="31">
          <cell r="D31" t="str">
            <v>コークス炉ガス</v>
          </cell>
          <cell r="E31">
            <v>21.1</v>
          </cell>
          <cell r="F31" t="str">
            <v>GＪ/千ｍ３</v>
          </cell>
          <cell r="G31">
            <v>1.0999999999999999E-2</v>
          </cell>
          <cell r="H31" t="str">
            <v>tC/GJ</v>
          </cell>
        </row>
        <row r="32">
          <cell r="D32" t="str">
            <v>高炉ガス</v>
          </cell>
          <cell r="E32">
            <v>3.41</v>
          </cell>
          <cell r="F32" t="str">
            <v>GＪ/千ｍ３</v>
          </cell>
          <cell r="G32">
            <v>2.63E-2</v>
          </cell>
          <cell r="H32" t="str">
            <v>tC/GJ</v>
          </cell>
        </row>
        <row r="33">
          <cell r="D33" t="str">
            <v>転炉ガス</v>
          </cell>
          <cell r="E33">
            <v>8.41</v>
          </cell>
          <cell r="F33" t="str">
            <v>GＪ/千ｍ３</v>
          </cell>
          <cell r="G33">
            <v>3.8399999999999997E-2</v>
          </cell>
          <cell r="H33" t="str">
            <v>tC/GJ</v>
          </cell>
        </row>
        <row r="34">
          <cell r="D34" t="str">
            <v>都市ガス</v>
          </cell>
          <cell r="E34"/>
          <cell r="F34" t="str">
            <v>GＪ/千ｍ３</v>
          </cell>
          <cell r="G34">
            <v>1.3599999999999999E-2</v>
          </cell>
          <cell r="H34" t="str">
            <v>tC/GJ</v>
          </cell>
        </row>
        <row r="35">
          <cell r="D35" t="str">
            <v>ジェット燃料油</v>
          </cell>
          <cell r="E35">
            <v>36.700000000000003</v>
          </cell>
          <cell r="F35" t="str">
            <v>GＪ/ｋｌ</v>
          </cell>
          <cell r="G35">
            <v>1.83E-2</v>
          </cell>
          <cell r="H35" t="str">
            <v>tC/GJ</v>
          </cell>
        </row>
        <row r="36">
          <cell r="D36" t="str">
            <v>産業用蒸気</v>
          </cell>
          <cell r="E36">
            <v>1.02</v>
          </cell>
          <cell r="F36" t="str">
            <v>GＪ/GＪ</v>
          </cell>
          <cell r="G36">
            <v>0.06</v>
          </cell>
          <cell r="H36" t="str">
            <v>tCO2/GJ</v>
          </cell>
        </row>
        <row r="37">
          <cell r="D37" t="str">
            <v>産業用以外の蒸気</v>
          </cell>
          <cell r="E37">
            <v>1.36</v>
          </cell>
          <cell r="F37" t="str">
            <v>GＪ/GＪ</v>
          </cell>
          <cell r="G37">
            <v>5.7000000000000002E-2</v>
          </cell>
          <cell r="H37" t="str">
            <v>tCO2/GJ</v>
          </cell>
        </row>
        <row r="38">
          <cell r="D38" t="str">
            <v>温水</v>
          </cell>
          <cell r="E38">
            <v>1.36</v>
          </cell>
          <cell r="F38" t="str">
            <v>GＪ/GＪ</v>
          </cell>
          <cell r="G38">
            <v>5.7000000000000002E-2</v>
          </cell>
          <cell r="H38" t="str">
            <v>tCO2/GJ</v>
          </cell>
        </row>
        <row r="39">
          <cell r="D39" t="str">
            <v>冷水</v>
          </cell>
          <cell r="E39">
            <v>1.36</v>
          </cell>
          <cell r="F39" t="str">
            <v>GＪ/GＪ</v>
          </cell>
          <cell r="G39">
            <v>5.7000000000000002E-2</v>
          </cell>
          <cell r="H39" t="str">
            <v>tCO2/GJ</v>
          </cell>
        </row>
        <row r="40">
          <cell r="D40" t="str">
            <v>昼間買電</v>
          </cell>
          <cell r="E40">
            <v>9.9700000000000006</v>
          </cell>
          <cell r="F40" t="str">
            <v>GJ/千ｋWh</v>
          </cell>
          <cell r="G40" t="str">
            <v>-</v>
          </cell>
          <cell r="H40" t="str">
            <v>tCO2/千kWh</v>
          </cell>
        </row>
        <row r="41">
          <cell r="D41" t="str">
            <v>夜間買電</v>
          </cell>
          <cell r="E41">
            <v>9.2799999999999994</v>
          </cell>
          <cell r="F41" t="str">
            <v>GJ/千ｋWh</v>
          </cell>
          <cell r="G41" t="str">
            <v>-</v>
          </cell>
          <cell r="H41" t="str">
            <v>tCO2/千kWh</v>
          </cell>
        </row>
        <row r="42">
          <cell r="D42" t="str">
            <v>上記以外の買電</v>
          </cell>
          <cell r="E42">
            <v>9.76</v>
          </cell>
          <cell r="F42" t="str">
            <v>GJ/千ｋWh</v>
          </cell>
          <cell r="G42" t="str">
            <v>-</v>
          </cell>
          <cell r="H42" t="str">
            <v>tCO2/千kWh</v>
          </cell>
        </row>
        <row r="43">
          <cell r="D43" t="str">
            <v>自家発電</v>
          </cell>
          <cell r="E43">
            <v>9.76</v>
          </cell>
          <cell r="F43" t="str">
            <v>GJ/千ｋWh</v>
          </cell>
          <cell r="G43"/>
          <cell r="H43" t="str">
            <v>tCO2/千kWh</v>
          </cell>
        </row>
        <row r="49">
          <cell r="G49" t="str">
            <v>その他：上記以外の買電</v>
          </cell>
        </row>
        <row r="485">
          <cell r="B485" t="str">
            <v>t</v>
          </cell>
          <cell r="E485" t="str">
            <v>西暦</v>
          </cell>
        </row>
        <row r="486">
          <cell r="B486" t="str">
            <v>千t</v>
          </cell>
        </row>
        <row r="487">
          <cell r="B487" t="str">
            <v>千kl</v>
          </cell>
        </row>
        <row r="488">
          <cell r="B488" t="str">
            <v>km</v>
          </cell>
        </row>
        <row r="489">
          <cell r="B489" t="str">
            <v>ｋWh</v>
          </cell>
        </row>
        <row r="490">
          <cell r="B490" t="str">
            <v>MWh</v>
          </cell>
        </row>
        <row r="491">
          <cell r="B491" t="str">
            <v>百万m3</v>
          </cell>
        </row>
        <row r="492">
          <cell r="B492" t="str">
            <v>百万Nm3</v>
          </cell>
        </row>
        <row r="493">
          <cell r="B493" t="str">
            <v>百万m2</v>
          </cell>
        </row>
        <row r="494">
          <cell r="B494" t="str">
            <v>百万個</v>
          </cell>
        </row>
        <row r="495">
          <cell r="B495" t="str">
            <v>百万ｹｰｽ</v>
          </cell>
        </row>
        <row r="496">
          <cell r="B496" t="str">
            <v>百万円</v>
          </cell>
        </row>
        <row r="497">
          <cell r="B497" t="str">
            <v>ＧＪ</v>
          </cell>
        </row>
        <row r="498">
          <cell r="B498" t="str">
            <v>m2</v>
          </cell>
        </row>
        <row r="499">
          <cell r="B499" t="str">
            <v>面積×営業時間</v>
          </cell>
        </row>
        <row r="500">
          <cell r="B500" t="str">
            <v>万時間</v>
          </cell>
        </row>
        <row r="501">
          <cell r="B501" t="str">
            <v>％</v>
          </cell>
        </row>
        <row r="502">
          <cell r="B502" t="str">
            <v>日</v>
          </cell>
        </row>
        <row r="503">
          <cell r="B503" t="str">
            <v>千人</v>
          </cell>
        </row>
        <row r="504">
          <cell r="B504" t="str">
            <v>床</v>
          </cell>
        </row>
        <row r="505">
          <cell r="B505" t="str">
            <v>億本</v>
          </cell>
        </row>
        <row r="506">
          <cell r="B506" t="str">
            <v>千ﾕﾆｯﾄ</v>
          </cell>
        </row>
        <row r="507">
          <cell r="B507" t="str">
            <v>千梱</v>
          </cell>
        </row>
        <row r="508">
          <cell r="B508" t="str">
            <v>千反</v>
          </cell>
        </row>
        <row r="509">
          <cell r="B509" t="str">
            <v>千箱</v>
          </cell>
        </row>
        <row r="510">
          <cell r="B510" t="str">
            <v>千換算箱</v>
          </cell>
        </row>
        <row r="511">
          <cell r="B511" t="str">
            <v>千ダース</v>
          </cell>
        </row>
        <row r="512">
          <cell r="B512" t="str">
            <v>千部</v>
          </cell>
        </row>
        <row r="513">
          <cell r="B513" t="str">
            <v>千連</v>
          </cell>
        </row>
        <row r="514">
          <cell r="B514" t="str">
            <v>千点</v>
          </cell>
        </row>
        <row r="515">
          <cell r="B515" t="str">
            <v>千袋</v>
          </cell>
        </row>
        <row r="516">
          <cell r="B516" t="str">
            <v>千枚</v>
          </cell>
        </row>
        <row r="517">
          <cell r="B517" t="str">
            <v>千台</v>
          </cell>
        </row>
        <row r="518">
          <cell r="B518" t="str">
            <v>百万ﾊﾟｯｸ</v>
          </cell>
        </row>
        <row r="519">
          <cell r="B519" t="str">
            <v>百万函</v>
          </cell>
        </row>
        <row r="520">
          <cell r="B520" t="str">
            <v>百万缶</v>
          </cell>
        </row>
        <row r="521">
          <cell r="B521" t="str">
            <v>百万食</v>
          </cell>
        </row>
        <row r="522">
          <cell r="B522" t="str">
            <v>百万Sm3</v>
          </cell>
        </row>
        <row r="523">
          <cell r="B523" t="str">
            <v>百万ｾｯﾄ</v>
          </cell>
        </row>
        <row r="524">
          <cell r="B524" t="str">
            <v>千PCS</v>
          </cell>
        </row>
        <row r="525">
          <cell r="B525" t="str">
            <v>百万P</v>
          </cell>
        </row>
        <row r="526">
          <cell r="B526" t="str">
            <v>百万D/S</v>
          </cell>
        </row>
        <row r="527">
          <cell r="B527" t="str">
            <v>tUF6</v>
          </cell>
        </row>
        <row r="528">
          <cell r="B528" t="str">
            <v>千C/S</v>
          </cell>
        </row>
        <row r="529">
          <cell r="B529" t="str">
            <v>千ﾋｷ</v>
          </cell>
        </row>
        <row r="530">
          <cell r="B530" t="str">
            <v>百万足</v>
          </cell>
        </row>
        <row r="531">
          <cell r="B531" t="str">
            <v>千HS</v>
          </cell>
        </row>
        <row r="532">
          <cell r="B532" t="str">
            <v>千m2h</v>
          </cell>
        </row>
        <row r="533">
          <cell r="B533" t="str">
            <v>DSt</v>
          </cell>
        </row>
      </sheetData>
      <sheetData sheetId="3">
        <row r="4">
          <cell r="R4" t="str">
            <v/>
          </cell>
          <cell r="T4" t="str">
            <v/>
          </cell>
          <cell r="W4">
            <v>1.8700000000000001E-2</v>
          </cell>
        </row>
        <row r="5">
          <cell r="R5" t="str">
            <v/>
          </cell>
          <cell r="T5" t="str">
            <v/>
          </cell>
          <cell r="W5">
            <v>1.84E-2</v>
          </cell>
        </row>
        <row r="6">
          <cell r="R6" t="str">
            <v/>
          </cell>
          <cell r="T6" t="str">
            <v/>
          </cell>
          <cell r="W6">
            <v>1.83E-2</v>
          </cell>
        </row>
        <row r="7">
          <cell r="R7" t="str">
            <v/>
          </cell>
          <cell r="T7" t="str">
            <v/>
          </cell>
          <cell r="W7">
            <v>1.8200000000000001E-2</v>
          </cell>
        </row>
        <row r="8">
          <cell r="R8" t="str">
            <v/>
          </cell>
          <cell r="T8" t="str">
            <v/>
          </cell>
          <cell r="W8">
            <v>1.8499999999999999E-2</v>
          </cell>
        </row>
        <row r="9">
          <cell r="R9" t="str">
            <v/>
          </cell>
          <cell r="T9" t="str">
            <v/>
          </cell>
          <cell r="W9">
            <v>1.8700000000000001E-2</v>
          </cell>
        </row>
        <row r="10">
          <cell r="R10" t="str">
            <v/>
          </cell>
          <cell r="T10" t="str">
            <v/>
          </cell>
          <cell r="W10">
            <v>1.89E-2</v>
          </cell>
        </row>
        <row r="11">
          <cell r="R11" t="str">
            <v/>
          </cell>
          <cell r="T11" t="str">
            <v/>
          </cell>
          <cell r="W11">
            <v>1.95E-2</v>
          </cell>
        </row>
        <row r="12">
          <cell r="R12" t="str">
            <v/>
          </cell>
          <cell r="T12" t="str">
            <v/>
          </cell>
          <cell r="W12">
            <v>2.0799999999999999E-2</v>
          </cell>
        </row>
        <row r="13">
          <cell r="R13" t="str">
            <v/>
          </cell>
          <cell r="T13" t="str">
            <v/>
          </cell>
          <cell r="W13">
            <v>2.5399999999999999E-2</v>
          </cell>
        </row>
        <row r="14">
          <cell r="R14" t="str">
            <v/>
          </cell>
          <cell r="T14" t="str">
            <v/>
          </cell>
          <cell r="W14">
            <v>1.61E-2</v>
          </cell>
        </row>
        <row r="15">
          <cell r="R15" t="str">
            <v/>
          </cell>
          <cell r="T15" t="str">
            <v/>
          </cell>
          <cell r="W15">
            <v>1.4200000000000001E-2</v>
          </cell>
        </row>
        <row r="16">
          <cell r="R16" t="str">
            <v/>
          </cell>
          <cell r="T16" t="str">
            <v/>
          </cell>
          <cell r="W16">
            <v>1.35E-2</v>
          </cell>
        </row>
        <row r="17">
          <cell r="R17" t="str">
            <v/>
          </cell>
          <cell r="T17" t="str">
            <v/>
          </cell>
          <cell r="W17">
            <v>1.3899999999999999E-2</v>
          </cell>
        </row>
        <row r="18">
          <cell r="R18" t="str">
            <v/>
          </cell>
          <cell r="T18" t="str">
            <v/>
          </cell>
          <cell r="W18">
            <v>2.4500000000000001E-2</v>
          </cell>
        </row>
        <row r="19">
          <cell r="R19" t="str">
            <v/>
          </cell>
          <cell r="T19" t="str">
            <v/>
          </cell>
          <cell r="W19">
            <v>2.47E-2</v>
          </cell>
        </row>
        <row r="20">
          <cell r="R20" t="str">
            <v/>
          </cell>
          <cell r="T20" t="str">
            <v/>
          </cell>
          <cell r="W20">
            <v>2.5499999999999998E-2</v>
          </cell>
        </row>
        <row r="21">
          <cell r="R21" t="str">
            <v/>
          </cell>
          <cell r="T21" t="str">
            <v/>
          </cell>
          <cell r="W21">
            <v>2.9399999999999999E-2</v>
          </cell>
        </row>
        <row r="22">
          <cell r="R22" t="str">
            <v/>
          </cell>
          <cell r="T22" t="str">
            <v/>
          </cell>
          <cell r="W22">
            <v>2.0899999999999998E-2</v>
          </cell>
        </row>
        <row r="23">
          <cell r="R23" t="str">
            <v/>
          </cell>
          <cell r="T23" t="str">
            <v/>
          </cell>
          <cell r="W23">
            <v>1.0999999999999999E-2</v>
          </cell>
        </row>
        <row r="24">
          <cell r="R24" t="str">
            <v/>
          </cell>
          <cell r="T24" t="str">
            <v/>
          </cell>
          <cell r="W24">
            <v>2.63E-2</v>
          </cell>
        </row>
        <row r="25">
          <cell r="R25" t="str">
            <v/>
          </cell>
          <cell r="T25" t="str">
            <v/>
          </cell>
          <cell r="W25">
            <v>3.8399999999999997E-2</v>
          </cell>
        </row>
        <row r="26">
          <cell r="R26">
            <v>25969.811999999994</v>
          </cell>
          <cell r="T26" t="str">
            <v/>
          </cell>
          <cell r="W26">
            <v>1.3599999999999999E-2</v>
          </cell>
        </row>
        <row r="28">
          <cell r="W28">
            <v>1.83E-2</v>
          </cell>
        </row>
        <row r="29">
          <cell r="W29">
            <v>1.83E-2</v>
          </cell>
        </row>
        <row r="31">
          <cell r="R31" t="str">
            <v/>
          </cell>
          <cell r="T31" t="str">
            <v/>
          </cell>
          <cell r="U31">
            <v>9.9700000000000006</v>
          </cell>
          <cell r="W31">
            <v>0.06</v>
          </cell>
        </row>
        <row r="32">
          <cell r="R32" t="str">
            <v/>
          </cell>
          <cell r="T32" t="str">
            <v/>
          </cell>
          <cell r="U32">
            <v>9.2799999999999994</v>
          </cell>
          <cell r="W32">
            <v>5.7000000000000002E-2</v>
          </cell>
        </row>
        <row r="33">
          <cell r="R33" t="str">
            <v/>
          </cell>
          <cell r="T33" t="str">
            <v/>
          </cell>
          <cell r="U33">
            <v>9.76</v>
          </cell>
          <cell r="W33">
            <v>5.7000000000000002E-2</v>
          </cell>
        </row>
        <row r="34">
          <cell r="R34" t="str">
            <v/>
          </cell>
          <cell r="T34" t="str">
            <v/>
          </cell>
          <cell r="U34">
            <v>9.76</v>
          </cell>
          <cell r="W34">
            <v>5.7000000000000002E-2</v>
          </cell>
        </row>
        <row r="36">
          <cell r="R36">
            <v>42970.9</v>
          </cell>
          <cell r="AD36" t="e">
            <v>#REF!</v>
          </cell>
        </row>
        <row r="37">
          <cell r="R37">
            <v>19567.407999999999</v>
          </cell>
        </row>
        <row r="38">
          <cell r="R38">
            <v>0</v>
          </cell>
          <cell r="W38">
            <v>0.51200000000000001</v>
          </cell>
        </row>
        <row r="39">
          <cell r="T39" t="str">
            <v/>
          </cell>
          <cell r="W39">
            <v>0</v>
          </cell>
        </row>
        <row r="47">
          <cell r="R47">
            <v>88508</v>
          </cell>
        </row>
      </sheetData>
      <sheetData sheetId="4"/>
      <sheetData sheetId="5"/>
      <sheetData sheetId="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軽戦略YOSHIMA"/>
      <sheetName val="Sheet5"/>
      <sheetName val="Sheet6"/>
      <sheetName val="Sheet4"/>
      <sheetName val="Sheet2"/>
      <sheetName val="Sheet3"/>
      <sheetName val="Sheet1"/>
      <sheetName val="県別実績"/>
      <sheetName val="就業管理"/>
      <sheetName val="県別ﾏﾙﾁ"/>
      <sheetName val="C"/>
      <sheetName val="volume"/>
      <sheetName val="ｺｰﾄﾞ表"/>
      <sheetName val="部材ﾘｽﾄ462455-4200"/>
      <sheetName val="購入実績M"/>
      <sheetName val="GBY.C企"/>
      <sheetName val="งบกำไรฯ_48(1)"/>
      <sheetName val="INFORM"/>
      <sheetName val="７月発注分 (VLOOK)"/>
      <sheetName val="1A"/>
      <sheetName val="MK(W L,D)ｺｽﾄ"/>
      <sheetName val="1-2-1"/>
      <sheetName val="低減展開進捗"/>
      <sheetName val="基本入力"/>
      <sheetName val="原価集計"/>
      <sheetName val="長滞ﾘｽﾄ"/>
      <sheetName val="業務"/>
      <sheetName val="ﾃﾞｰﾀ"/>
      <sheetName val="受登推M"/>
      <sheetName val="経済計算1_A3(全)"/>
      <sheetName val="74上"/>
      <sheetName val="国内特振"/>
      <sheetName val="海外特振"/>
      <sheetName val="M1"/>
      <sheetName val="【参考】設備手配区分"/>
      <sheetName val="PL65ﾒｷ32"/>
      <sheetName val="保険料"/>
      <sheetName val="PARA74"/>
      <sheetName val="加計3 加計ﾌﾟﾗｽ ｲﾝﾌﾟｯﾄ"/>
      <sheetName val="設定条件"/>
      <sheetName val="산출기준(파견전산실)"/>
      <sheetName val="系列"/>
      <sheetName val="SRP FH"/>
      <sheetName val="#REF"/>
      <sheetName val="設備名称LIST(HE-旧含む)"/>
      <sheetName val="日程"/>
      <sheetName val="進め方"/>
      <sheetName val="鋳造"/>
      <sheetName val="TBL"/>
      <sheetName val="基本情報"/>
      <sheetName val="固定資産台帳"/>
      <sheetName val="区分リスト"/>
      <sheetName val="指標名"/>
      <sheetName val="P6増産1-A"/>
      <sheetName val="05年度評価点集計"/>
      <sheetName val="PC一覧"/>
      <sheetName val="職能成果給"/>
      <sheetName val="基準給，地域給"/>
      <sheetName val="CIVIC 1.7L(7ｶ国MA輸出)GKN同一"/>
      <sheetName val="ﾛｲ"/>
      <sheetName val="GRACE"/>
      <sheetName val="2PX同台数"/>
      <sheetName val="P2対D1"/>
      <sheetName val="0010"/>
      <sheetName val="１４－１６期損益"/>
      <sheetName val="AF车型BOM"/>
      <sheetName val="德健"/>
      <sheetName val="音データ"/>
      <sheetName val="３発デ－タ"/>
      <sheetName val="MOTO"/>
      <sheetName val="94登録"/>
      <sheetName val="月度"/>
      <sheetName val="72直直明細.下"/>
      <sheetName val="USD650"/>
      <sheetName val="各部寸検結果"/>
      <sheetName val="目录"/>
      <sheetName val="材料費"/>
      <sheetName val="欠勤率一覧"/>
      <sheetName val="各種区分ﾘｽﾄ"/>
      <sheetName val="C-H5"/>
      <sheetName val="コード表"/>
      <sheetName val="当年度"/>
      <sheetName val="定額"/>
      <sheetName val="定率"/>
      <sheetName val="Q部門別リストU3"/>
      <sheetName val="F1208"/>
      <sheetName val="型式データ"/>
      <sheetName val="KEI133"/>
      <sheetName val="073W"/>
      <sheetName val="ＣＡＭＹ　ＭⅢ"/>
      <sheetName val="Ref"/>
      <sheetName val="FAV"/>
      <sheetName val="GPC"/>
      <sheetName val="JAH"/>
      <sheetName val="INPUT SHEET"/>
      <sheetName val="WJ素材費"/>
      <sheetName val="2-row_Opt_table"/>
      <sheetName val="体質∥"/>
      <sheetName val="モデル賃金"/>
      <sheetName val="見積"/>
      <sheetName val="TABLE"/>
      <sheetName val="HL"/>
      <sheetName val="取引先一覧"/>
      <sheetName val="ﾘﾝｸﾃﾞｰﾀ"/>
      <sheetName val="ﾘﾝｸ（ﾒｰｶｰ№)"/>
      <sheetName val="Input List"/>
      <sheetName val="設備DATA入力"/>
      <sheetName val="204比較"/>
      <sheetName val="ML"/>
      <sheetName val="07 WQDG（概算）"/>
      <sheetName val="Ｅ0FS～インデックス２連 (床下)(溶長未、済）"/>
      <sheetName val="20期Assyｺｽﾄ基準"/>
      <sheetName val="SCH"/>
      <sheetName val="不具合即時"/>
      <sheetName val="Result Sep-Nov 2009"/>
      <sheetName val="購入品"/>
      <sheetName val="金型重量算出"/>
      <sheetName val="MPL 技連"/>
      <sheetName val="342E BLOCK"/>
      <sheetName val="DIST"/>
      <sheetName val="7月"/>
      <sheetName val="直材"/>
      <sheetName val="ﾒ-ｶ-住所"/>
      <sheetName val="DataＢａｓｅ"/>
      <sheetName val="Basic_Information"/>
      <sheetName val="BASIC"/>
      <sheetName val=" IP"/>
      <sheetName val="再洗浄 Total"/>
      <sheetName val="งบทดลอง - ต.ค.2547"/>
      <sheetName val="パラメータ"/>
      <sheetName val="เครื่องตกแต่ง"/>
      <sheetName val="เครื่องมือ"/>
      <sheetName val="อาคาร"/>
      <sheetName val="Data"/>
      <sheetName val="635N価格表"/>
      <sheetName val="Raw Material"/>
      <sheetName val="FW_STEXCEL"/>
      <sheetName val="PFD(English)"/>
      <sheetName val="推移データ"/>
      <sheetName val="工数集計"/>
      <sheetName val="ﾃﾞ-ﾀ"/>
      <sheetName val="自主保全活動実施報告"/>
      <sheetName val="主要組立工程の要員算出(概算)旧 10_1"/>
      <sheetName val="検索･参照"/>
      <sheetName val="HPRO(5)-A"/>
      <sheetName val="見通し"/>
      <sheetName val="#REF!"/>
      <sheetName val="③F-List"/>
      <sheetName val="GBY_C企"/>
      <sheetName val="７月発注分_(VLOOK)"/>
      <sheetName val="MK(W_L,D)ｺｽﾄ"/>
      <sheetName val="加計3_加計ﾌﾟﾗｽ_ｲﾝﾌﾟｯﾄ"/>
      <sheetName val="SRP_FH"/>
      <sheetName val="CIVIC_1_7L(7ｶ国MA輸出)GKN同一"/>
      <sheetName val="72直直明細_下"/>
      <sheetName val="Result_Sep-Nov_2009"/>
      <sheetName val="GCLA&amp;GCKA予定単価"/>
      <sheetName val="生販Ｙ"/>
      <sheetName val="荷重変動_計算 "/>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Set>
  </externalBook>
</externalLink>
</file>

<file path=xl/theme/theme1.xml><?xml version="1.0" encoding="utf-8"?>
<a:theme xmlns:a="http://schemas.openxmlformats.org/drawingml/2006/main" name="Office テーマ">
  <a:themeElements>
    <a:clrScheme name="DENSO">
      <a:dk1>
        <a:srgbClr val="000000"/>
      </a:dk1>
      <a:lt1>
        <a:srgbClr val="FFFFFF"/>
      </a:lt1>
      <a:dk2>
        <a:srgbClr val="B9D7EB"/>
      </a:dk2>
      <a:lt2>
        <a:srgbClr val="DC0032"/>
      </a:lt2>
      <a:accent1>
        <a:srgbClr val="828282"/>
      </a:accent1>
      <a:accent2>
        <a:srgbClr val="34B78F"/>
      </a:accent2>
      <a:accent3>
        <a:srgbClr val="A77BCA"/>
      </a:accent3>
      <a:accent4>
        <a:srgbClr val="0092BD"/>
      </a:accent4>
      <a:accent5>
        <a:srgbClr val="004386"/>
      </a:accent5>
      <a:accent6>
        <a:srgbClr val="EF60A3"/>
      </a:accent6>
      <a:hlink>
        <a:srgbClr val="000000"/>
      </a:hlink>
      <a:folHlink>
        <a:srgbClr val="00000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303" Type="http://schemas.openxmlformats.org/officeDocument/2006/relationships/ctrlProp" Target="../ctrlProps/ctrlProp300.xml"/><Relationship Id="rId21" Type="http://schemas.openxmlformats.org/officeDocument/2006/relationships/ctrlProp" Target="../ctrlProps/ctrlProp18.xml"/><Relationship Id="rId42" Type="http://schemas.openxmlformats.org/officeDocument/2006/relationships/ctrlProp" Target="../ctrlProps/ctrlProp39.xml"/><Relationship Id="rId63" Type="http://schemas.openxmlformats.org/officeDocument/2006/relationships/ctrlProp" Target="../ctrlProps/ctrlProp60.xml"/><Relationship Id="rId84" Type="http://schemas.openxmlformats.org/officeDocument/2006/relationships/ctrlProp" Target="../ctrlProps/ctrlProp81.xml"/><Relationship Id="rId138" Type="http://schemas.openxmlformats.org/officeDocument/2006/relationships/ctrlProp" Target="../ctrlProps/ctrlProp135.xml"/><Relationship Id="rId159" Type="http://schemas.openxmlformats.org/officeDocument/2006/relationships/ctrlProp" Target="../ctrlProps/ctrlProp156.xml"/><Relationship Id="rId324" Type="http://schemas.openxmlformats.org/officeDocument/2006/relationships/ctrlProp" Target="../ctrlProps/ctrlProp321.xml"/><Relationship Id="rId345" Type="http://schemas.openxmlformats.org/officeDocument/2006/relationships/ctrlProp" Target="../ctrlProps/ctrlProp342.xml"/><Relationship Id="rId366" Type="http://schemas.openxmlformats.org/officeDocument/2006/relationships/ctrlProp" Target="../ctrlProps/ctrlProp363.xml"/><Relationship Id="rId170" Type="http://schemas.openxmlformats.org/officeDocument/2006/relationships/ctrlProp" Target="../ctrlProps/ctrlProp167.xml"/><Relationship Id="rId191" Type="http://schemas.openxmlformats.org/officeDocument/2006/relationships/ctrlProp" Target="../ctrlProps/ctrlProp188.xml"/><Relationship Id="rId205" Type="http://schemas.openxmlformats.org/officeDocument/2006/relationships/ctrlProp" Target="../ctrlProps/ctrlProp202.xml"/><Relationship Id="rId226" Type="http://schemas.openxmlformats.org/officeDocument/2006/relationships/ctrlProp" Target="../ctrlProps/ctrlProp223.xml"/><Relationship Id="rId247" Type="http://schemas.openxmlformats.org/officeDocument/2006/relationships/ctrlProp" Target="../ctrlProps/ctrlProp244.xml"/><Relationship Id="rId107" Type="http://schemas.openxmlformats.org/officeDocument/2006/relationships/ctrlProp" Target="../ctrlProps/ctrlProp104.xml"/><Relationship Id="rId268" Type="http://schemas.openxmlformats.org/officeDocument/2006/relationships/ctrlProp" Target="../ctrlProps/ctrlProp265.xml"/><Relationship Id="rId289" Type="http://schemas.openxmlformats.org/officeDocument/2006/relationships/ctrlProp" Target="../ctrlProps/ctrlProp286.xml"/><Relationship Id="rId11" Type="http://schemas.openxmlformats.org/officeDocument/2006/relationships/ctrlProp" Target="../ctrlProps/ctrlProp8.xml"/><Relationship Id="rId32" Type="http://schemas.openxmlformats.org/officeDocument/2006/relationships/ctrlProp" Target="../ctrlProps/ctrlProp29.xml"/><Relationship Id="rId53" Type="http://schemas.openxmlformats.org/officeDocument/2006/relationships/ctrlProp" Target="../ctrlProps/ctrlProp50.xml"/><Relationship Id="rId74" Type="http://schemas.openxmlformats.org/officeDocument/2006/relationships/ctrlProp" Target="../ctrlProps/ctrlProp71.xml"/><Relationship Id="rId128" Type="http://schemas.openxmlformats.org/officeDocument/2006/relationships/ctrlProp" Target="../ctrlProps/ctrlProp125.xml"/><Relationship Id="rId149" Type="http://schemas.openxmlformats.org/officeDocument/2006/relationships/ctrlProp" Target="../ctrlProps/ctrlProp146.xml"/><Relationship Id="rId314" Type="http://schemas.openxmlformats.org/officeDocument/2006/relationships/ctrlProp" Target="../ctrlProps/ctrlProp311.xml"/><Relationship Id="rId335" Type="http://schemas.openxmlformats.org/officeDocument/2006/relationships/ctrlProp" Target="../ctrlProps/ctrlProp332.xml"/><Relationship Id="rId356" Type="http://schemas.openxmlformats.org/officeDocument/2006/relationships/ctrlProp" Target="../ctrlProps/ctrlProp353.xml"/><Relationship Id="rId5" Type="http://schemas.openxmlformats.org/officeDocument/2006/relationships/ctrlProp" Target="../ctrlProps/ctrlProp2.xml"/><Relationship Id="rId95" Type="http://schemas.openxmlformats.org/officeDocument/2006/relationships/ctrlProp" Target="../ctrlProps/ctrlProp92.xml"/><Relationship Id="rId160" Type="http://schemas.openxmlformats.org/officeDocument/2006/relationships/ctrlProp" Target="../ctrlProps/ctrlProp157.xml"/><Relationship Id="rId181" Type="http://schemas.openxmlformats.org/officeDocument/2006/relationships/ctrlProp" Target="../ctrlProps/ctrlProp178.xml"/><Relationship Id="rId216" Type="http://schemas.openxmlformats.org/officeDocument/2006/relationships/ctrlProp" Target="../ctrlProps/ctrlProp213.xml"/><Relationship Id="rId237" Type="http://schemas.openxmlformats.org/officeDocument/2006/relationships/ctrlProp" Target="../ctrlProps/ctrlProp234.xml"/><Relationship Id="rId258" Type="http://schemas.openxmlformats.org/officeDocument/2006/relationships/ctrlProp" Target="../ctrlProps/ctrlProp255.xml"/><Relationship Id="rId279" Type="http://schemas.openxmlformats.org/officeDocument/2006/relationships/ctrlProp" Target="../ctrlProps/ctrlProp276.xml"/><Relationship Id="rId22" Type="http://schemas.openxmlformats.org/officeDocument/2006/relationships/ctrlProp" Target="../ctrlProps/ctrlProp19.xml"/><Relationship Id="rId43" Type="http://schemas.openxmlformats.org/officeDocument/2006/relationships/ctrlProp" Target="../ctrlProps/ctrlProp40.xml"/><Relationship Id="rId64" Type="http://schemas.openxmlformats.org/officeDocument/2006/relationships/ctrlProp" Target="../ctrlProps/ctrlProp61.xml"/><Relationship Id="rId118" Type="http://schemas.openxmlformats.org/officeDocument/2006/relationships/ctrlProp" Target="../ctrlProps/ctrlProp115.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325" Type="http://schemas.openxmlformats.org/officeDocument/2006/relationships/ctrlProp" Target="../ctrlProps/ctrlProp322.xml"/><Relationship Id="rId346" Type="http://schemas.openxmlformats.org/officeDocument/2006/relationships/ctrlProp" Target="../ctrlProps/ctrlProp343.xml"/><Relationship Id="rId367" Type="http://schemas.openxmlformats.org/officeDocument/2006/relationships/comments" Target="../comments1.xml"/><Relationship Id="rId85" Type="http://schemas.openxmlformats.org/officeDocument/2006/relationships/ctrlProp" Target="../ctrlProps/ctrlProp82.xml"/><Relationship Id="rId150" Type="http://schemas.openxmlformats.org/officeDocument/2006/relationships/ctrlProp" Target="../ctrlProps/ctrlProp147.xml"/><Relationship Id="rId171" Type="http://schemas.openxmlformats.org/officeDocument/2006/relationships/ctrlProp" Target="../ctrlProps/ctrlProp168.xml"/><Relationship Id="rId192" Type="http://schemas.openxmlformats.org/officeDocument/2006/relationships/ctrlProp" Target="../ctrlProps/ctrlProp189.xml"/><Relationship Id="rId206" Type="http://schemas.openxmlformats.org/officeDocument/2006/relationships/ctrlProp" Target="../ctrlProps/ctrlProp203.xml"/><Relationship Id="rId227" Type="http://schemas.openxmlformats.org/officeDocument/2006/relationships/ctrlProp" Target="../ctrlProps/ctrlProp224.xml"/><Relationship Id="rId248" Type="http://schemas.openxmlformats.org/officeDocument/2006/relationships/ctrlProp" Target="../ctrlProps/ctrlProp245.xml"/><Relationship Id="rId269" Type="http://schemas.openxmlformats.org/officeDocument/2006/relationships/ctrlProp" Target="../ctrlProps/ctrlProp266.xml"/><Relationship Id="rId12" Type="http://schemas.openxmlformats.org/officeDocument/2006/relationships/ctrlProp" Target="../ctrlProps/ctrlProp9.xml"/><Relationship Id="rId33" Type="http://schemas.openxmlformats.org/officeDocument/2006/relationships/ctrlProp" Target="../ctrlProps/ctrlProp30.xml"/><Relationship Id="rId108" Type="http://schemas.openxmlformats.org/officeDocument/2006/relationships/ctrlProp" Target="../ctrlProps/ctrlProp105.xml"/><Relationship Id="rId129" Type="http://schemas.openxmlformats.org/officeDocument/2006/relationships/ctrlProp" Target="../ctrlProps/ctrlProp126.xml"/><Relationship Id="rId280" Type="http://schemas.openxmlformats.org/officeDocument/2006/relationships/ctrlProp" Target="../ctrlProps/ctrlProp277.xml"/><Relationship Id="rId315" Type="http://schemas.openxmlformats.org/officeDocument/2006/relationships/ctrlProp" Target="../ctrlProps/ctrlProp312.xml"/><Relationship Id="rId336" Type="http://schemas.openxmlformats.org/officeDocument/2006/relationships/ctrlProp" Target="../ctrlProps/ctrlProp333.xml"/><Relationship Id="rId357" Type="http://schemas.openxmlformats.org/officeDocument/2006/relationships/ctrlProp" Target="../ctrlProps/ctrlProp354.xml"/><Relationship Id="rId54" Type="http://schemas.openxmlformats.org/officeDocument/2006/relationships/ctrlProp" Target="../ctrlProps/ctrlProp51.xml"/><Relationship Id="rId75" Type="http://schemas.openxmlformats.org/officeDocument/2006/relationships/ctrlProp" Target="../ctrlProps/ctrlProp72.xml"/><Relationship Id="rId96" Type="http://schemas.openxmlformats.org/officeDocument/2006/relationships/ctrlProp" Target="../ctrlProps/ctrlProp93.xml"/><Relationship Id="rId140" Type="http://schemas.openxmlformats.org/officeDocument/2006/relationships/ctrlProp" Target="../ctrlProps/ctrlProp137.xml"/><Relationship Id="rId161" Type="http://schemas.openxmlformats.org/officeDocument/2006/relationships/ctrlProp" Target="../ctrlProps/ctrlProp158.xml"/><Relationship Id="rId182" Type="http://schemas.openxmlformats.org/officeDocument/2006/relationships/ctrlProp" Target="../ctrlProps/ctrlProp179.xml"/><Relationship Id="rId217" Type="http://schemas.openxmlformats.org/officeDocument/2006/relationships/ctrlProp" Target="../ctrlProps/ctrlProp214.xml"/><Relationship Id="rId6" Type="http://schemas.openxmlformats.org/officeDocument/2006/relationships/ctrlProp" Target="../ctrlProps/ctrlProp3.xml"/><Relationship Id="rId238" Type="http://schemas.openxmlformats.org/officeDocument/2006/relationships/ctrlProp" Target="../ctrlProps/ctrlProp235.xml"/><Relationship Id="rId259" Type="http://schemas.openxmlformats.org/officeDocument/2006/relationships/ctrlProp" Target="../ctrlProps/ctrlProp256.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291" Type="http://schemas.openxmlformats.org/officeDocument/2006/relationships/ctrlProp" Target="../ctrlProps/ctrlProp288.xml"/><Relationship Id="rId305" Type="http://schemas.openxmlformats.org/officeDocument/2006/relationships/ctrlProp" Target="../ctrlProps/ctrlProp302.xml"/><Relationship Id="rId326" Type="http://schemas.openxmlformats.org/officeDocument/2006/relationships/ctrlProp" Target="../ctrlProps/ctrlProp323.xml"/><Relationship Id="rId347" Type="http://schemas.openxmlformats.org/officeDocument/2006/relationships/ctrlProp" Target="../ctrlProps/ctrlProp344.xml"/><Relationship Id="rId44" Type="http://schemas.openxmlformats.org/officeDocument/2006/relationships/ctrlProp" Target="../ctrlProps/ctrlProp41.xml"/><Relationship Id="rId65" Type="http://schemas.openxmlformats.org/officeDocument/2006/relationships/ctrlProp" Target="../ctrlProps/ctrlProp62.xml"/><Relationship Id="rId86" Type="http://schemas.openxmlformats.org/officeDocument/2006/relationships/ctrlProp" Target="../ctrlProps/ctrlProp83.xml"/><Relationship Id="rId130" Type="http://schemas.openxmlformats.org/officeDocument/2006/relationships/ctrlProp" Target="../ctrlProps/ctrlProp127.xml"/><Relationship Id="rId151" Type="http://schemas.openxmlformats.org/officeDocument/2006/relationships/ctrlProp" Target="../ctrlProps/ctrlProp148.xml"/><Relationship Id="rId172" Type="http://schemas.openxmlformats.org/officeDocument/2006/relationships/ctrlProp" Target="../ctrlProps/ctrlProp169.xml"/><Relationship Id="rId193" Type="http://schemas.openxmlformats.org/officeDocument/2006/relationships/ctrlProp" Target="../ctrlProps/ctrlProp190.xml"/><Relationship Id="rId207" Type="http://schemas.openxmlformats.org/officeDocument/2006/relationships/ctrlProp" Target="../ctrlProps/ctrlProp204.xml"/><Relationship Id="rId228" Type="http://schemas.openxmlformats.org/officeDocument/2006/relationships/ctrlProp" Target="../ctrlProps/ctrlProp225.xml"/><Relationship Id="rId249" Type="http://schemas.openxmlformats.org/officeDocument/2006/relationships/ctrlProp" Target="../ctrlProps/ctrlProp246.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281" Type="http://schemas.openxmlformats.org/officeDocument/2006/relationships/ctrlProp" Target="../ctrlProps/ctrlProp278.xml"/><Relationship Id="rId316" Type="http://schemas.openxmlformats.org/officeDocument/2006/relationships/ctrlProp" Target="../ctrlProps/ctrlProp313.xml"/><Relationship Id="rId337" Type="http://schemas.openxmlformats.org/officeDocument/2006/relationships/ctrlProp" Target="../ctrlProps/ctrlProp334.xml"/><Relationship Id="rId34" Type="http://schemas.openxmlformats.org/officeDocument/2006/relationships/ctrlProp" Target="../ctrlProps/ctrlProp31.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20" Type="http://schemas.openxmlformats.org/officeDocument/2006/relationships/ctrlProp" Target="../ctrlProps/ctrlProp117.xml"/><Relationship Id="rId141" Type="http://schemas.openxmlformats.org/officeDocument/2006/relationships/ctrlProp" Target="../ctrlProps/ctrlProp138.xml"/><Relationship Id="rId358" Type="http://schemas.openxmlformats.org/officeDocument/2006/relationships/ctrlProp" Target="../ctrlProps/ctrlProp355.xml"/><Relationship Id="rId7" Type="http://schemas.openxmlformats.org/officeDocument/2006/relationships/ctrlProp" Target="../ctrlProps/ctrlProp4.xml"/><Relationship Id="rId162" Type="http://schemas.openxmlformats.org/officeDocument/2006/relationships/ctrlProp" Target="../ctrlProps/ctrlProp159.xml"/><Relationship Id="rId183" Type="http://schemas.openxmlformats.org/officeDocument/2006/relationships/ctrlProp" Target="../ctrlProps/ctrlProp180.xml"/><Relationship Id="rId218" Type="http://schemas.openxmlformats.org/officeDocument/2006/relationships/ctrlProp" Target="../ctrlProps/ctrlProp215.xml"/><Relationship Id="rId239" Type="http://schemas.openxmlformats.org/officeDocument/2006/relationships/ctrlProp" Target="../ctrlProps/ctrlProp236.xml"/><Relationship Id="rId250" Type="http://schemas.openxmlformats.org/officeDocument/2006/relationships/ctrlProp" Target="../ctrlProps/ctrlProp247.xml"/><Relationship Id="rId271" Type="http://schemas.openxmlformats.org/officeDocument/2006/relationships/ctrlProp" Target="../ctrlProps/ctrlProp268.xml"/><Relationship Id="rId292" Type="http://schemas.openxmlformats.org/officeDocument/2006/relationships/ctrlProp" Target="../ctrlProps/ctrlProp289.xml"/><Relationship Id="rId306" Type="http://schemas.openxmlformats.org/officeDocument/2006/relationships/ctrlProp" Target="../ctrlProps/ctrlProp303.xml"/><Relationship Id="rId24" Type="http://schemas.openxmlformats.org/officeDocument/2006/relationships/ctrlProp" Target="../ctrlProps/ctrlProp21.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31" Type="http://schemas.openxmlformats.org/officeDocument/2006/relationships/ctrlProp" Target="../ctrlProps/ctrlProp128.xml"/><Relationship Id="rId327" Type="http://schemas.openxmlformats.org/officeDocument/2006/relationships/ctrlProp" Target="../ctrlProps/ctrlProp324.xml"/><Relationship Id="rId348" Type="http://schemas.openxmlformats.org/officeDocument/2006/relationships/ctrlProp" Target="../ctrlProps/ctrlProp345.xml"/><Relationship Id="rId152" Type="http://schemas.openxmlformats.org/officeDocument/2006/relationships/ctrlProp" Target="../ctrlProps/ctrlProp149.xml"/><Relationship Id="rId173" Type="http://schemas.openxmlformats.org/officeDocument/2006/relationships/ctrlProp" Target="../ctrlProps/ctrlProp170.xml"/><Relationship Id="rId194" Type="http://schemas.openxmlformats.org/officeDocument/2006/relationships/ctrlProp" Target="../ctrlProps/ctrlProp191.xml"/><Relationship Id="rId208" Type="http://schemas.openxmlformats.org/officeDocument/2006/relationships/ctrlProp" Target="../ctrlProps/ctrlProp205.xml"/><Relationship Id="rId229" Type="http://schemas.openxmlformats.org/officeDocument/2006/relationships/ctrlProp" Target="../ctrlProps/ctrlProp226.xml"/><Relationship Id="rId240" Type="http://schemas.openxmlformats.org/officeDocument/2006/relationships/ctrlProp" Target="../ctrlProps/ctrlProp237.xml"/><Relationship Id="rId261" Type="http://schemas.openxmlformats.org/officeDocument/2006/relationships/ctrlProp" Target="../ctrlProps/ctrlProp258.xml"/><Relationship Id="rId14" Type="http://schemas.openxmlformats.org/officeDocument/2006/relationships/ctrlProp" Target="../ctrlProps/ctrlProp11.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17" Type="http://schemas.openxmlformats.org/officeDocument/2006/relationships/ctrlProp" Target="../ctrlProps/ctrlProp314.xml"/><Relationship Id="rId338" Type="http://schemas.openxmlformats.org/officeDocument/2006/relationships/ctrlProp" Target="../ctrlProps/ctrlProp335.xml"/><Relationship Id="rId359" Type="http://schemas.openxmlformats.org/officeDocument/2006/relationships/ctrlProp" Target="../ctrlProps/ctrlProp356.xml"/><Relationship Id="rId8" Type="http://schemas.openxmlformats.org/officeDocument/2006/relationships/ctrlProp" Target="../ctrlProps/ctrlProp5.xml"/><Relationship Id="rId98" Type="http://schemas.openxmlformats.org/officeDocument/2006/relationships/ctrlProp" Target="../ctrlProps/ctrlProp95.xml"/><Relationship Id="rId121" Type="http://schemas.openxmlformats.org/officeDocument/2006/relationships/ctrlProp" Target="../ctrlProps/ctrlProp118.xml"/><Relationship Id="rId142" Type="http://schemas.openxmlformats.org/officeDocument/2006/relationships/ctrlProp" Target="../ctrlProps/ctrlProp139.xml"/><Relationship Id="rId163" Type="http://schemas.openxmlformats.org/officeDocument/2006/relationships/ctrlProp" Target="../ctrlProps/ctrlProp160.xml"/><Relationship Id="rId184" Type="http://schemas.openxmlformats.org/officeDocument/2006/relationships/ctrlProp" Target="../ctrlProps/ctrlProp181.xml"/><Relationship Id="rId219" Type="http://schemas.openxmlformats.org/officeDocument/2006/relationships/ctrlProp" Target="../ctrlProps/ctrlProp216.xml"/><Relationship Id="rId230" Type="http://schemas.openxmlformats.org/officeDocument/2006/relationships/ctrlProp" Target="../ctrlProps/ctrlProp227.xml"/><Relationship Id="rId251" Type="http://schemas.openxmlformats.org/officeDocument/2006/relationships/ctrlProp" Target="../ctrlProps/ctrlProp248.x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272" Type="http://schemas.openxmlformats.org/officeDocument/2006/relationships/ctrlProp" Target="../ctrlProps/ctrlProp269.xml"/><Relationship Id="rId293" Type="http://schemas.openxmlformats.org/officeDocument/2006/relationships/ctrlProp" Target="../ctrlProps/ctrlProp290.xml"/><Relationship Id="rId307" Type="http://schemas.openxmlformats.org/officeDocument/2006/relationships/ctrlProp" Target="../ctrlProps/ctrlProp304.xml"/><Relationship Id="rId328" Type="http://schemas.openxmlformats.org/officeDocument/2006/relationships/ctrlProp" Target="../ctrlProps/ctrlProp325.xml"/><Relationship Id="rId349" Type="http://schemas.openxmlformats.org/officeDocument/2006/relationships/ctrlProp" Target="../ctrlProps/ctrlProp346.xml"/><Relationship Id="rId88" Type="http://schemas.openxmlformats.org/officeDocument/2006/relationships/ctrlProp" Target="../ctrlProps/ctrlProp85.xml"/><Relationship Id="rId111" Type="http://schemas.openxmlformats.org/officeDocument/2006/relationships/ctrlProp" Target="../ctrlProps/ctrlProp108.xml"/><Relationship Id="rId132" Type="http://schemas.openxmlformats.org/officeDocument/2006/relationships/ctrlProp" Target="../ctrlProps/ctrlProp129.xml"/><Relationship Id="rId153" Type="http://schemas.openxmlformats.org/officeDocument/2006/relationships/ctrlProp" Target="../ctrlProps/ctrlProp150.xml"/><Relationship Id="rId174" Type="http://schemas.openxmlformats.org/officeDocument/2006/relationships/ctrlProp" Target="../ctrlProps/ctrlProp171.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220" Type="http://schemas.openxmlformats.org/officeDocument/2006/relationships/ctrlProp" Target="../ctrlProps/ctrlProp217.xml"/><Relationship Id="rId241" Type="http://schemas.openxmlformats.org/officeDocument/2006/relationships/ctrlProp" Target="../ctrlProps/ctrlProp23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262" Type="http://schemas.openxmlformats.org/officeDocument/2006/relationships/ctrlProp" Target="../ctrlProps/ctrlProp259.xml"/><Relationship Id="rId283" Type="http://schemas.openxmlformats.org/officeDocument/2006/relationships/ctrlProp" Target="../ctrlProps/ctrlProp280.xml"/><Relationship Id="rId318" Type="http://schemas.openxmlformats.org/officeDocument/2006/relationships/ctrlProp" Target="../ctrlProps/ctrlProp315.xml"/><Relationship Id="rId339" Type="http://schemas.openxmlformats.org/officeDocument/2006/relationships/ctrlProp" Target="../ctrlProps/ctrlProp336.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143" Type="http://schemas.openxmlformats.org/officeDocument/2006/relationships/ctrlProp" Target="../ctrlProps/ctrlProp140.xml"/><Relationship Id="rId148" Type="http://schemas.openxmlformats.org/officeDocument/2006/relationships/ctrlProp" Target="../ctrlProps/ctrlProp145.xml"/><Relationship Id="rId164" Type="http://schemas.openxmlformats.org/officeDocument/2006/relationships/ctrlProp" Target="../ctrlProps/ctrlProp161.xml"/><Relationship Id="rId169" Type="http://schemas.openxmlformats.org/officeDocument/2006/relationships/ctrlProp" Target="../ctrlProps/ctrlProp166.xml"/><Relationship Id="rId185" Type="http://schemas.openxmlformats.org/officeDocument/2006/relationships/ctrlProp" Target="../ctrlProps/ctrlProp182.xml"/><Relationship Id="rId334" Type="http://schemas.openxmlformats.org/officeDocument/2006/relationships/ctrlProp" Target="../ctrlProps/ctrlProp331.xml"/><Relationship Id="rId350" Type="http://schemas.openxmlformats.org/officeDocument/2006/relationships/ctrlProp" Target="../ctrlProps/ctrlProp347.xml"/><Relationship Id="rId355" Type="http://schemas.openxmlformats.org/officeDocument/2006/relationships/ctrlProp" Target="../ctrlProps/ctrlProp352.xml"/><Relationship Id="rId4" Type="http://schemas.openxmlformats.org/officeDocument/2006/relationships/ctrlProp" Target="../ctrlProps/ctrlProp1.xml"/><Relationship Id="rId9" Type="http://schemas.openxmlformats.org/officeDocument/2006/relationships/ctrlProp" Target="../ctrlProps/ctrlProp6.xml"/><Relationship Id="rId180" Type="http://schemas.openxmlformats.org/officeDocument/2006/relationships/ctrlProp" Target="../ctrlProps/ctrlProp177.xml"/><Relationship Id="rId210" Type="http://schemas.openxmlformats.org/officeDocument/2006/relationships/ctrlProp" Target="../ctrlProps/ctrlProp20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26" Type="http://schemas.openxmlformats.org/officeDocument/2006/relationships/ctrlProp" Target="../ctrlProps/ctrlProp23.xml"/><Relationship Id="rId231" Type="http://schemas.openxmlformats.org/officeDocument/2006/relationships/ctrlProp" Target="../ctrlProps/ctrlProp228.xml"/><Relationship Id="rId252" Type="http://schemas.openxmlformats.org/officeDocument/2006/relationships/ctrlProp" Target="../ctrlProps/ctrlProp249.xml"/><Relationship Id="rId273" Type="http://schemas.openxmlformats.org/officeDocument/2006/relationships/ctrlProp" Target="../ctrlProps/ctrlProp270.xml"/><Relationship Id="rId294" Type="http://schemas.openxmlformats.org/officeDocument/2006/relationships/ctrlProp" Target="../ctrlProps/ctrlProp291.xml"/><Relationship Id="rId308" Type="http://schemas.openxmlformats.org/officeDocument/2006/relationships/ctrlProp" Target="../ctrlProps/ctrlProp305.xml"/><Relationship Id="rId329" Type="http://schemas.openxmlformats.org/officeDocument/2006/relationships/ctrlProp" Target="../ctrlProps/ctrlProp326.xml"/><Relationship Id="rId47" Type="http://schemas.openxmlformats.org/officeDocument/2006/relationships/ctrlProp" Target="../ctrlProps/ctrlProp44.xml"/><Relationship Id="rId68" Type="http://schemas.openxmlformats.org/officeDocument/2006/relationships/ctrlProp" Target="../ctrlProps/ctrlProp65.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 Id="rId154" Type="http://schemas.openxmlformats.org/officeDocument/2006/relationships/ctrlProp" Target="../ctrlProps/ctrlProp151.xml"/><Relationship Id="rId175" Type="http://schemas.openxmlformats.org/officeDocument/2006/relationships/ctrlProp" Target="../ctrlProps/ctrlProp172.xml"/><Relationship Id="rId340" Type="http://schemas.openxmlformats.org/officeDocument/2006/relationships/ctrlProp" Target="../ctrlProps/ctrlProp337.xml"/><Relationship Id="rId361" Type="http://schemas.openxmlformats.org/officeDocument/2006/relationships/ctrlProp" Target="../ctrlProps/ctrlProp358.xml"/><Relationship Id="rId196" Type="http://schemas.openxmlformats.org/officeDocument/2006/relationships/ctrlProp" Target="../ctrlProps/ctrlProp193.xml"/><Relationship Id="rId200" Type="http://schemas.openxmlformats.org/officeDocument/2006/relationships/ctrlProp" Target="../ctrlProps/ctrlProp197.xml"/><Relationship Id="rId16" Type="http://schemas.openxmlformats.org/officeDocument/2006/relationships/ctrlProp" Target="../ctrlProps/ctrlProp13.xml"/><Relationship Id="rId221" Type="http://schemas.openxmlformats.org/officeDocument/2006/relationships/ctrlProp" Target="../ctrlProps/ctrlProp218.xml"/><Relationship Id="rId242" Type="http://schemas.openxmlformats.org/officeDocument/2006/relationships/ctrlProp" Target="../ctrlProps/ctrlProp239.xml"/><Relationship Id="rId263" Type="http://schemas.openxmlformats.org/officeDocument/2006/relationships/ctrlProp" Target="../ctrlProps/ctrlProp260.xml"/><Relationship Id="rId284" Type="http://schemas.openxmlformats.org/officeDocument/2006/relationships/ctrlProp" Target="../ctrlProps/ctrlProp281.xml"/><Relationship Id="rId319" Type="http://schemas.openxmlformats.org/officeDocument/2006/relationships/ctrlProp" Target="../ctrlProps/ctrlProp316.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330" Type="http://schemas.openxmlformats.org/officeDocument/2006/relationships/ctrlProp" Target="../ctrlProps/ctrlProp327.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351" Type="http://schemas.openxmlformats.org/officeDocument/2006/relationships/ctrlProp" Target="../ctrlProps/ctrlProp348.xml"/><Relationship Id="rId211" Type="http://schemas.openxmlformats.org/officeDocument/2006/relationships/ctrlProp" Target="../ctrlProps/ctrlProp208.xml"/><Relationship Id="rId232" Type="http://schemas.openxmlformats.org/officeDocument/2006/relationships/ctrlProp" Target="../ctrlProps/ctrlProp229.xml"/><Relationship Id="rId253" Type="http://schemas.openxmlformats.org/officeDocument/2006/relationships/ctrlProp" Target="../ctrlProps/ctrlProp250.xml"/><Relationship Id="rId274" Type="http://schemas.openxmlformats.org/officeDocument/2006/relationships/ctrlProp" Target="../ctrlProps/ctrlProp271.xml"/><Relationship Id="rId295" Type="http://schemas.openxmlformats.org/officeDocument/2006/relationships/ctrlProp" Target="../ctrlProps/ctrlProp292.xml"/><Relationship Id="rId309" Type="http://schemas.openxmlformats.org/officeDocument/2006/relationships/ctrlProp" Target="../ctrlProps/ctrlProp306.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320" Type="http://schemas.openxmlformats.org/officeDocument/2006/relationships/ctrlProp" Target="../ctrlProps/ctrlProp317.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341" Type="http://schemas.openxmlformats.org/officeDocument/2006/relationships/ctrlProp" Target="../ctrlProps/ctrlProp338.xml"/><Relationship Id="rId362" Type="http://schemas.openxmlformats.org/officeDocument/2006/relationships/ctrlProp" Target="../ctrlProps/ctrlProp359.xml"/><Relationship Id="rId201" Type="http://schemas.openxmlformats.org/officeDocument/2006/relationships/ctrlProp" Target="../ctrlProps/ctrlProp198.xml"/><Relationship Id="rId222" Type="http://schemas.openxmlformats.org/officeDocument/2006/relationships/ctrlProp" Target="../ctrlProps/ctrlProp219.xml"/><Relationship Id="rId243" Type="http://schemas.openxmlformats.org/officeDocument/2006/relationships/ctrlProp" Target="../ctrlProps/ctrlProp240.xml"/><Relationship Id="rId264" Type="http://schemas.openxmlformats.org/officeDocument/2006/relationships/ctrlProp" Target="../ctrlProps/ctrlProp261.xml"/><Relationship Id="rId285" Type="http://schemas.openxmlformats.org/officeDocument/2006/relationships/ctrlProp" Target="../ctrlProps/ctrlProp282.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310" Type="http://schemas.openxmlformats.org/officeDocument/2006/relationships/ctrlProp" Target="../ctrlProps/ctrlProp307.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331" Type="http://schemas.openxmlformats.org/officeDocument/2006/relationships/ctrlProp" Target="../ctrlProps/ctrlProp328.xml"/><Relationship Id="rId352" Type="http://schemas.openxmlformats.org/officeDocument/2006/relationships/ctrlProp" Target="../ctrlProps/ctrlProp349.xml"/><Relationship Id="rId1" Type="http://schemas.openxmlformats.org/officeDocument/2006/relationships/printerSettings" Target="../printerSettings/printerSettings3.bin"/><Relationship Id="rId212" Type="http://schemas.openxmlformats.org/officeDocument/2006/relationships/ctrlProp" Target="../ctrlProps/ctrlProp209.xml"/><Relationship Id="rId233" Type="http://schemas.openxmlformats.org/officeDocument/2006/relationships/ctrlProp" Target="../ctrlProps/ctrlProp230.xml"/><Relationship Id="rId254" Type="http://schemas.openxmlformats.org/officeDocument/2006/relationships/ctrlProp" Target="../ctrlProps/ctrlProp251.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275" Type="http://schemas.openxmlformats.org/officeDocument/2006/relationships/ctrlProp" Target="../ctrlProps/ctrlProp272.xml"/><Relationship Id="rId296" Type="http://schemas.openxmlformats.org/officeDocument/2006/relationships/ctrlProp" Target="../ctrlProps/ctrlProp293.xml"/><Relationship Id="rId300" Type="http://schemas.openxmlformats.org/officeDocument/2006/relationships/ctrlProp" Target="../ctrlProps/ctrlProp297.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321" Type="http://schemas.openxmlformats.org/officeDocument/2006/relationships/ctrlProp" Target="../ctrlProps/ctrlProp318.xml"/><Relationship Id="rId342" Type="http://schemas.openxmlformats.org/officeDocument/2006/relationships/ctrlProp" Target="../ctrlProps/ctrlProp339.xml"/><Relationship Id="rId363" Type="http://schemas.openxmlformats.org/officeDocument/2006/relationships/ctrlProp" Target="../ctrlProps/ctrlProp360.xml"/><Relationship Id="rId202" Type="http://schemas.openxmlformats.org/officeDocument/2006/relationships/ctrlProp" Target="../ctrlProps/ctrlProp199.xml"/><Relationship Id="rId223" Type="http://schemas.openxmlformats.org/officeDocument/2006/relationships/ctrlProp" Target="../ctrlProps/ctrlProp220.xml"/><Relationship Id="rId244" Type="http://schemas.openxmlformats.org/officeDocument/2006/relationships/ctrlProp" Target="../ctrlProps/ctrlProp241.xml"/><Relationship Id="rId18" Type="http://schemas.openxmlformats.org/officeDocument/2006/relationships/ctrlProp" Target="../ctrlProps/ctrlProp15.xml"/><Relationship Id="rId39" Type="http://schemas.openxmlformats.org/officeDocument/2006/relationships/ctrlProp" Target="../ctrlProps/ctrlProp36.xml"/><Relationship Id="rId265" Type="http://schemas.openxmlformats.org/officeDocument/2006/relationships/ctrlProp" Target="../ctrlProps/ctrlProp262.xml"/><Relationship Id="rId286" Type="http://schemas.openxmlformats.org/officeDocument/2006/relationships/ctrlProp" Target="../ctrlProps/ctrlProp283.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311" Type="http://schemas.openxmlformats.org/officeDocument/2006/relationships/ctrlProp" Target="../ctrlProps/ctrlProp308.xml"/><Relationship Id="rId332" Type="http://schemas.openxmlformats.org/officeDocument/2006/relationships/ctrlProp" Target="../ctrlProps/ctrlProp329.xml"/><Relationship Id="rId353" Type="http://schemas.openxmlformats.org/officeDocument/2006/relationships/ctrlProp" Target="../ctrlProps/ctrlProp350.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34" Type="http://schemas.openxmlformats.org/officeDocument/2006/relationships/ctrlProp" Target="../ctrlProps/ctrlProp231.xml"/><Relationship Id="rId2" Type="http://schemas.openxmlformats.org/officeDocument/2006/relationships/drawing" Target="../drawings/drawing3.xml"/><Relationship Id="rId29" Type="http://schemas.openxmlformats.org/officeDocument/2006/relationships/ctrlProp" Target="../ctrlProps/ctrlProp26.xml"/><Relationship Id="rId255" Type="http://schemas.openxmlformats.org/officeDocument/2006/relationships/ctrlProp" Target="../ctrlProps/ctrlProp252.xml"/><Relationship Id="rId276" Type="http://schemas.openxmlformats.org/officeDocument/2006/relationships/ctrlProp" Target="../ctrlProps/ctrlProp273.xml"/><Relationship Id="rId297" Type="http://schemas.openxmlformats.org/officeDocument/2006/relationships/ctrlProp" Target="../ctrlProps/ctrlProp294.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301" Type="http://schemas.openxmlformats.org/officeDocument/2006/relationships/ctrlProp" Target="../ctrlProps/ctrlProp298.xml"/><Relationship Id="rId322" Type="http://schemas.openxmlformats.org/officeDocument/2006/relationships/ctrlProp" Target="../ctrlProps/ctrlProp319.xml"/><Relationship Id="rId343" Type="http://schemas.openxmlformats.org/officeDocument/2006/relationships/ctrlProp" Target="../ctrlProps/ctrlProp340.xml"/><Relationship Id="rId364" Type="http://schemas.openxmlformats.org/officeDocument/2006/relationships/ctrlProp" Target="../ctrlProps/ctrlProp361.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354" Type="http://schemas.openxmlformats.org/officeDocument/2006/relationships/ctrlProp" Target="../ctrlProps/ctrlProp351.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trlProp" Target="../ctrlProps/ctrlProp341.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365" Type="http://schemas.openxmlformats.org/officeDocument/2006/relationships/ctrlProp" Target="../ctrlProps/ctrlProp362.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workbookViewId="0">
      <selection activeCell="Q5" sqref="Q5"/>
    </sheetView>
  </sheetViews>
  <sheetFormatPr defaultRowHeight="15.75"/>
  <cols>
    <col min="1" max="1" width="1.375" style="14" customWidth="1"/>
    <col min="2" max="2" width="33" style="14" customWidth="1"/>
    <col min="3" max="3" width="7.5" style="14" customWidth="1"/>
    <col min="4" max="4" width="9.875" style="14" bestFit="1" customWidth="1"/>
    <col min="5" max="7" width="5.125" style="14" customWidth="1"/>
    <col min="8" max="14" width="4.625" style="14" customWidth="1"/>
    <col min="15" max="17" width="4.875" style="14" customWidth="1"/>
    <col min="18" max="18" width="4.5" style="14" customWidth="1"/>
    <col min="19" max="19" width="4.625" style="14" customWidth="1"/>
    <col min="20" max="20" width="4.5" style="14" customWidth="1"/>
    <col min="21" max="16384" width="9" style="14"/>
  </cols>
  <sheetData>
    <row r="1" spans="1:20" s="5" customFormat="1" ht="8.25" customHeight="1">
      <c r="A1" s="1"/>
      <c r="B1" s="2"/>
      <c r="C1" s="2"/>
      <c r="D1" s="2"/>
      <c r="E1" s="2"/>
      <c r="F1" s="2"/>
      <c r="G1" s="2"/>
      <c r="H1" s="3"/>
      <c r="I1" s="2"/>
      <c r="J1" s="2"/>
      <c r="K1" s="2"/>
      <c r="L1" s="2"/>
      <c r="M1" s="2"/>
      <c r="N1" s="2"/>
      <c r="O1" s="2"/>
      <c r="P1" s="2"/>
      <c r="Q1" s="2"/>
      <c r="R1" s="2"/>
      <c r="S1" s="2"/>
      <c r="T1" s="2"/>
    </row>
    <row r="2" spans="1:20" s="5" customFormat="1" ht="14.25">
      <c r="A2" s="6"/>
      <c r="B2" s="1930" t="s">
        <v>1217</v>
      </c>
      <c r="C2" s="8"/>
      <c r="D2" s="8"/>
      <c r="E2" s="8"/>
      <c r="F2" s="8"/>
      <c r="G2" s="8"/>
      <c r="H2" s="9"/>
      <c r="I2" s="8"/>
      <c r="J2" s="8"/>
      <c r="K2" s="8"/>
      <c r="L2" s="8"/>
      <c r="M2" s="8"/>
      <c r="N2" s="8"/>
      <c r="O2" s="8"/>
      <c r="P2" s="8"/>
      <c r="Q2" s="8"/>
      <c r="R2" s="8"/>
      <c r="S2" s="8"/>
      <c r="T2" s="8"/>
    </row>
    <row r="3" spans="1:20" s="5" customFormat="1">
      <c r="A3" s="6"/>
      <c r="B3" s="1942" t="s">
        <v>1218</v>
      </c>
      <c r="C3" s="8"/>
      <c r="D3" s="8"/>
      <c r="E3" s="8"/>
      <c r="F3" s="8"/>
      <c r="G3" s="8"/>
      <c r="H3" s="9"/>
      <c r="I3" s="8"/>
      <c r="J3" s="8"/>
      <c r="K3" s="8"/>
      <c r="L3" s="8"/>
      <c r="M3" s="8"/>
      <c r="N3" s="8"/>
      <c r="O3" s="8"/>
      <c r="P3" s="8"/>
      <c r="Q3" s="8"/>
      <c r="R3" s="8"/>
      <c r="S3" s="8"/>
      <c r="T3" s="8"/>
    </row>
    <row r="4" spans="1:20" s="5" customFormat="1" ht="14.25">
      <c r="A4" s="6"/>
      <c r="B4" s="1930" t="s">
        <v>1215</v>
      </c>
      <c r="C4" s="8"/>
      <c r="D4" s="8"/>
      <c r="E4" s="8"/>
      <c r="F4" s="8"/>
      <c r="G4" s="8"/>
      <c r="H4" s="9"/>
      <c r="I4" s="8"/>
      <c r="J4" s="8"/>
      <c r="K4" s="8"/>
      <c r="L4" s="8"/>
      <c r="M4" s="8"/>
      <c r="N4" s="8"/>
      <c r="O4" s="8"/>
      <c r="P4" s="8"/>
      <c r="Q4" s="8"/>
      <c r="R4" s="8"/>
      <c r="S4" s="8"/>
      <c r="T4" s="8"/>
    </row>
    <row r="5" spans="1:20" s="5" customFormat="1">
      <c r="A5" s="6"/>
      <c r="B5" s="1942" t="s">
        <v>1216</v>
      </c>
      <c r="C5" s="8"/>
      <c r="D5" s="8"/>
      <c r="E5" s="8"/>
      <c r="F5" s="8"/>
      <c r="G5" s="8"/>
      <c r="H5" s="9"/>
      <c r="I5" s="8"/>
      <c r="J5" s="8"/>
      <c r="K5" s="8"/>
      <c r="L5" s="8"/>
      <c r="M5" s="8"/>
      <c r="N5" s="8"/>
      <c r="O5" s="8"/>
      <c r="P5" s="8"/>
      <c r="Q5" s="8"/>
      <c r="R5" s="8"/>
      <c r="S5" s="8"/>
      <c r="T5" s="8"/>
    </row>
    <row r="6" spans="1:20" s="5" customFormat="1" ht="8.25" customHeight="1">
      <c r="A6" s="6"/>
      <c r="B6" s="1926"/>
      <c r="C6" s="8"/>
      <c r="D6" s="8"/>
      <c r="E6" s="8"/>
      <c r="F6" s="8"/>
      <c r="G6" s="8"/>
      <c r="H6" s="9"/>
      <c r="I6" s="8"/>
      <c r="J6" s="8"/>
      <c r="K6" s="8"/>
      <c r="L6" s="8"/>
      <c r="M6" s="8"/>
      <c r="N6" s="8"/>
      <c r="O6" s="8"/>
      <c r="P6" s="8"/>
      <c r="Q6" s="8"/>
      <c r="R6" s="8"/>
      <c r="S6" s="8"/>
      <c r="T6" s="8"/>
    </row>
    <row r="7" spans="1:20">
      <c r="A7" s="11"/>
      <c r="B7" s="1930" t="s">
        <v>1220</v>
      </c>
      <c r="C7" s="1932" t="s">
        <v>4</v>
      </c>
      <c r="D7" s="1933" t="s">
        <v>7</v>
      </c>
      <c r="E7" s="12"/>
      <c r="F7" s="19"/>
      <c r="G7" s="12"/>
      <c r="H7" s="12"/>
      <c r="I7" s="12"/>
      <c r="J7" s="12"/>
      <c r="K7" s="12"/>
      <c r="L7" s="12"/>
      <c r="M7" s="12"/>
    </row>
    <row r="8" spans="1:20">
      <c r="A8" s="11"/>
      <c r="B8" s="2001" t="s">
        <v>1219</v>
      </c>
      <c r="C8" s="1934">
        <v>4.3</v>
      </c>
      <c r="D8" s="1949">
        <v>57.07</v>
      </c>
      <c r="E8" s="12"/>
      <c r="F8" s="19"/>
      <c r="G8" s="12"/>
      <c r="H8" s="12"/>
      <c r="I8" s="19"/>
      <c r="J8" s="12"/>
      <c r="K8" s="12"/>
      <c r="L8" s="19"/>
      <c r="M8" s="12"/>
    </row>
    <row r="9" spans="1:20">
      <c r="A9" s="11"/>
      <c r="B9" s="1931" t="s">
        <v>11</v>
      </c>
      <c r="C9" s="1937">
        <v>350</v>
      </c>
      <c r="D9" s="1944">
        <v>3258.5</v>
      </c>
      <c r="E9" s="12"/>
      <c r="F9" s="19"/>
      <c r="G9" s="12"/>
      <c r="H9" s="12"/>
      <c r="I9" s="19"/>
      <c r="J9" s="12"/>
      <c r="K9" s="12"/>
      <c r="L9" s="19"/>
      <c r="M9" s="12"/>
    </row>
    <row r="10" spans="1:20">
      <c r="A10" s="11"/>
      <c r="B10" s="1931" t="s">
        <v>13</v>
      </c>
      <c r="C10" s="1937">
        <f>C9/C8</f>
        <v>81.395348837209312</v>
      </c>
      <c r="D10" s="1948">
        <f>IF(D8="","-",D9/D8)</f>
        <v>57.096548098826005</v>
      </c>
      <c r="E10" s="12"/>
      <c r="F10" s="19"/>
      <c r="G10" s="12"/>
      <c r="H10" s="12"/>
      <c r="I10" s="19"/>
      <c r="J10" s="12"/>
      <c r="K10" s="12"/>
      <c r="L10" s="19"/>
      <c r="M10" s="12"/>
    </row>
    <row r="11" spans="1:20" ht="7.5" customHeight="1">
      <c r="A11" s="11"/>
      <c r="E11" s="12"/>
      <c r="F11" s="19"/>
      <c r="G11" s="12"/>
      <c r="H11" s="12"/>
      <c r="I11" s="19"/>
      <c r="J11" s="12"/>
      <c r="K11" s="12"/>
      <c r="L11" s="19"/>
      <c r="M11" s="12"/>
    </row>
    <row r="12" spans="1:20">
      <c r="A12" s="11"/>
      <c r="B12" s="1925" t="s">
        <v>1221</v>
      </c>
      <c r="C12" s="1928" t="s">
        <v>4</v>
      </c>
      <c r="D12" s="1927" t="s">
        <v>7</v>
      </c>
      <c r="E12" s="12"/>
      <c r="F12" s="19"/>
      <c r="G12" s="12"/>
      <c r="H12" s="12"/>
      <c r="I12" s="19"/>
      <c r="J12" s="12"/>
      <c r="K12" s="12"/>
      <c r="L12" s="19"/>
      <c r="M12" s="12"/>
    </row>
    <row r="13" spans="1:20">
      <c r="A13" s="11"/>
      <c r="B13" s="1935" t="s">
        <v>1224</v>
      </c>
      <c r="C13" s="1936">
        <v>-0.05</v>
      </c>
      <c r="D13" s="1943">
        <v>-0.04</v>
      </c>
      <c r="E13" s="12"/>
      <c r="F13" s="19"/>
      <c r="G13" s="12"/>
      <c r="H13" s="12"/>
      <c r="I13" s="19"/>
      <c r="J13" s="12"/>
      <c r="K13" s="12"/>
      <c r="L13" s="19"/>
      <c r="M13" s="12"/>
    </row>
    <row r="14" spans="1:20">
      <c r="A14" s="11"/>
      <c r="B14" s="1935" t="s">
        <v>1225</v>
      </c>
      <c r="C14" s="1938">
        <v>77.3</v>
      </c>
      <c r="D14" s="1947">
        <f>IF(D10="","-",D10*(1+D13))</f>
        <v>54.812686174872965</v>
      </c>
      <c r="E14" s="12"/>
      <c r="F14" s="19"/>
      <c r="G14" s="12"/>
      <c r="H14" s="12"/>
      <c r="I14" s="19"/>
      <c r="J14" s="12"/>
      <c r="K14" s="12"/>
      <c r="L14" s="19"/>
      <c r="M14" s="12"/>
    </row>
    <row r="15" spans="1:20">
      <c r="A15" s="11"/>
      <c r="B15" s="1940" t="s">
        <v>17</v>
      </c>
      <c r="C15" s="1938">
        <v>3476.9</v>
      </c>
      <c r="D15" s="1946">
        <v>3500</v>
      </c>
      <c r="E15" s="19"/>
      <c r="F15" s="19"/>
      <c r="G15" s="12"/>
      <c r="H15" s="12"/>
      <c r="I15" s="19"/>
      <c r="J15" s="12"/>
      <c r="K15" s="12"/>
      <c r="L15" s="19"/>
      <c r="M15" s="12"/>
    </row>
    <row r="16" spans="1:20" ht="15.75" customHeight="1">
      <c r="A16" s="11"/>
      <c r="B16" s="1941" t="s">
        <v>18</v>
      </c>
      <c r="C16" s="1929">
        <v>4.9000000000000004</v>
      </c>
      <c r="D16" s="1949">
        <v>60</v>
      </c>
      <c r="E16" s="20"/>
      <c r="F16" s="20"/>
      <c r="G16" s="12"/>
      <c r="H16" s="12"/>
      <c r="I16" s="19"/>
      <c r="J16" s="12"/>
      <c r="K16" s="12"/>
      <c r="L16" s="19"/>
      <c r="M16" s="12"/>
    </row>
    <row r="17" spans="1:13" ht="15.75" customHeight="1">
      <c r="A17" s="11"/>
      <c r="B17" s="1941" t="s">
        <v>19</v>
      </c>
      <c r="C17" s="1945">
        <v>10</v>
      </c>
      <c r="D17" s="2000">
        <f>'02.省エネ改善計画表'!J4</f>
        <v>181.56</v>
      </c>
      <c r="E17" s="20"/>
      <c r="F17" s="20"/>
      <c r="G17" s="12"/>
      <c r="H17" s="12"/>
      <c r="I17" s="19"/>
      <c r="J17" s="12"/>
      <c r="K17" s="12"/>
      <c r="L17" s="19"/>
      <c r="M17" s="12"/>
    </row>
    <row r="18" spans="1:13">
      <c r="A18" s="11"/>
      <c r="B18" s="1940" t="s">
        <v>20</v>
      </c>
      <c r="C18" s="1938">
        <v>300</v>
      </c>
      <c r="D18" s="1947">
        <f>IF(D15="","-",D15-D17)</f>
        <v>3318.44</v>
      </c>
      <c r="E18" s="16"/>
      <c r="F18" s="23"/>
      <c r="G18" s="12"/>
      <c r="H18" s="12"/>
      <c r="I18" s="19"/>
      <c r="J18" s="12"/>
      <c r="K18" s="12"/>
      <c r="L18" s="19"/>
      <c r="M18" s="12"/>
    </row>
    <row r="19" spans="1:13" ht="15.75" customHeight="1">
      <c r="A19" s="11"/>
      <c r="B19" s="1940" t="s">
        <v>1222</v>
      </c>
      <c r="C19" s="2002">
        <f>C17/C15</f>
        <v>2.8761252840173719E-3</v>
      </c>
      <c r="D19" s="1939">
        <f>IF(D18="-","-",D18/D16)</f>
        <v>55.307333333333332</v>
      </c>
      <c r="E19" s="16"/>
      <c r="F19" s="23"/>
      <c r="G19" s="12"/>
      <c r="H19" s="12"/>
      <c r="I19" s="19"/>
      <c r="J19" s="12"/>
      <c r="K19" s="12"/>
      <c r="L19" s="19"/>
      <c r="M19" s="12"/>
    </row>
    <row r="20" spans="1:13" ht="15.75" customHeight="1">
      <c r="A20" s="11"/>
      <c r="B20" s="1941" t="s">
        <v>22</v>
      </c>
      <c r="C20" s="1938" t="s">
        <v>1223</v>
      </c>
      <c r="D20" s="1999" t="str">
        <f>IF(D19="-","-",IF(D10&gt;=D19,"OK","NG"))</f>
        <v>OK</v>
      </c>
      <c r="E20" s="16"/>
      <c r="F20" s="23"/>
      <c r="G20" s="12"/>
      <c r="H20" s="12"/>
      <c r="I20" s="19"/>
      <c r="J20" s="12"/>
      <c r="K20" s="12"/>
      <c r="L20" s="19"/>
      <c r="M20" s="12"/>
    </row>
    <row r="21" spans="1:13">
      <c r="A21" s="11"/>
      <c r="E21" s="16"/>
      <c r="F21" s="23"/>
      <c r="G21" s="12"/>
      <c r="H21" s="12"/>
      <c r="I21" s="19"/>
      <c r="J21" s="12"/>
      <c r="K21" s="12"/>
      <c r="L21" s="19"/>
      <c r="M21" s="12"/>
    </row>
    <row r="22" spans="1:13">
      <c r="A22" s="11"/>
      <c r="E22" s="16"/>
      <c r="F22" s="23"/>
      <c r="G22" s="16"/>
      <c r="H22" s="16"/>
      <c r="I22" s="16"/>
      <c r="J22" s="16"/>
      <c r="K22" s="12"/>
      <c r="L22" s="19"/>
      <c r="M22" s="12"/>
    </row>
    <row r="23" spans="1:13">
      <c r="K23" s="12"/>
      <c r="L23" s="19"/>
      <c r="M23" s="12"/>
    </row>
    <row r="24" spans="1:13">
      <c r="K24" s="12"/>
      <c r="L24" s="19"/>
      <c r="M24" s="12"/>
    </row>
    <row r="25" spans="1:13">
      <c r="K25" s="12"/>
      <c r="L25" s="19"/>
      <c r="M25" s="12"/>
    </row>
  </sheetData>
  <phoneticPr fontId="6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149"/>
  <sheetViews>
    <sheetView tabSelected="1" topLeftCell="A28" zoomScale="55" zoomScaleNormal="55" workbookViewId="0">
      <selection activeCell="J59" sqref="J59"/>
    </sheetView>
  </sheetViews>
  <sheetFormatPr defaultColWidth="9" defaultRowHeight="15.75"/>
  <cols>
    <col min="1" max="2" width="3.125" style="82" customWidth="1"/>
    <col min="3" max="3" width="24.125" style="82" customWidth="1"/>
    <col min="4" max="4" width="11.25" style="82" customWidth="1"/>
    <col min="5" max="5" width="9.375" style="82" customWidth="1"/>
    <col min="6" max="6" width="11.25" style="82" customWidth="1"/>
    <col min="7" max="16" width="9.375" style="82" customWidth="1"/>
    <col min="17" max="17" width="7.5" style="82" customWidth="1"/>
    <col min="18" max="18" width="2" style="82" customWidth="1"/>
    <col min="19" max="19" width="1.875" style="82" customWidth="1"/>
    <col min="20" max="20" width="2.875" style="81" customWidth="1"/>
    <col min="21" max="21" width="21.75" style="82" customWidth="1"/>
    <col min="22" max="22" width="9.25" style="82" customWidth="1"/>
    <col min="23" max="23" width="10.125" style="82" customWidth="1"/>
    <col min="24" max="24" width="12.25" style="82" customWidth="1"/>
    <col min="25" max="25" width="12.125" style="82" customWidth="1"/>
    <col min="26" max="26" width="9.875" style="82" customWidth="1"/>
    <col min="27" max="33" width="9.375" style="82" customWidth="1"/>
    <col min="34" max="34" width="11" style="82" customWidth="1"/>
    <col min="35" max="35" width="3.375" style="82" customWidth="1"/>
    <col min="36" max="36" width="2" style="82" customWidth="1"/>
    <col min="37" max="37" width="2.5" style="82" customWidth="1"/>
    <col min="38" max="39" width="9" style="82"/>
    <col min="40" max="43" width="10.375" style="82" bestFit="1" customWidth="1"/>
    <col min="44" max="44" width="9.125" style="82" bestFit="1" customWidth="1"/>
    <col min="45" max="48" width="9.5" style="82" bestFit="1" customWidth="1"/>
    <col min="49" max="51" width="9.125" style="82" bestFit="1" customWidth="1"/>
    <col min="52" max="16384" width="9" style="82"/>
  </cols>
  <sheetData>
    <row r="1" spans="1:39" ht="13.5" customHeight="1">
      <c r="A1" s="79"/>
      <c r="B1" s="79"/>
      <c r="C1" s="79"/>
      <c r="D1" s="79"/>
      <c r="E1" s="79"/>
      <c r="F1" s="80"/>
      <c r="G1" s="80"/>
      <c r="H1" s="80"/>
      <c r="I1" s="80"/>
      <c r="J1" s="80"/>
      <c r="K1" s="80"/>
      <c r="L1" s="80"/>
      <c r="M1" s="80"/>
      <c r="N1" s="80"/>
      <c r="O1" s="80"/>
      <c r="P1" s="80"/>
      <c r="Q1" s="80"/>
      <c r="R1" s="80"/>
      <c r="S1" s="80"/>
      <c r="U1" s="80"/>
      <c r="V1" s="80"/>
      <c r="W1" s="80"/>
      <c r="X1" s="80"/>
      <c r="AA1" s="83"/>
    </row>
    <row r="2" spans="1:39" s="84" customFormat="1" ht="57" customHeight="1">
      <c r="C2" s="866" t="str">
        <f>[12]製造部長会議報告!B3</f>
        <v/>
      </c>
      <c r="D2" s="866"/>
      <c r="E2" s="866"/>
      <c r="F2" s="866"/>
      <c r="G2" s="85"/>
      <c r="H2" s="86"/>
      <c r="I2" s="1950"/>
      <c r="J2" s="1953"/>
      <c r="K2" s="1951" t="str">
        <f>'00.設定シート'!B3</f>
        <v>2020年</v>
      </c>
      <c r="L2" s="1951"/>
      <c r="M2" s="1951"/>
      <c r="N2" s="1951"/>
      <c r="O2" s="1952" t="str">
        <f>'00.設定シート'!B5</f>
        <v>神星工業株式会社</v>
      </c>
      <c r="P2" s="1952"/>
      <c r="Q2" s="1952"/>
      <c r="R2" s="1952"/>
      <c r="S2" s="1952"/>
      <c r="T2" s="1952"/>
      <c r="U2" s="1952"/>
      <c r="V2" s="1924" t="s">
        <v>1214</v>
      </c>
      <c r="W2" s="87"/>
      <c r="X2" s="86"/>
      <c r="AA2" s="88"/>
      <c r="AL2" s="89"/>
    </row>
    <row r="3" spans="1:39" ht="14.65" customHeight="1">
      <c r="A3" s="80"/>
      <c r="B3" s="80"/>
      <c r="D3" s="90"/>
      <c r="E3" s="90"/>
      <c r="F3" s="90"/>
      <c r="G3" s="90"/>
      <c r="H3" s="91"/>
      <c r="I3" s="91"/>
      <c r="J3" s="91"/>
      <c r="K3" s="91"/>
      <c r="L3" s="91"/>
      <c r="M3" s="91"/>
      <c r="N3" s="91"/>
      <c r="O3" s="91"/>
      <c r="P3" s="91"/>
      <c r="Q3" s="91"/>
      <c r="R3" s="91"/>
      <c r="S3" s="91"/>
      <c r="U3" s="92"/>
      <c r="V3" s="92"/>
      <c r="W3" s="92"/>
      <c r="X3" s="92"/>
      <c r="AA3" s="83"/>
      <c r="AL3" s="93"/>
    </row>
    <row r="4" spans="1:39" s="94" customFormat="1" ht="42.4" customHeight="1">
      <c r="B4" s="95" t="s">
        <v>1227</v>
      </c>
      <c r="C4" s="96"/>
      <c r="D4" s="96"/>
      <c r="I4" s="96"/>
      <c r="J4" s="96"/>
      <c r="K4" s="97"/>
      <c r="L4" s="98"/>
      <c r="M4" s="98"/>
      <c r="N4" s="99"/>
      <c r="O4" s="100"/>
      <c r="P4" s="96"/>
      <c r="Q4" s="96"/>
      <c r="R4" s="96"/>
      <c r="S4" s="96"/>
      <c r="T4" s="101" t="s">
        <v>119</v>
      </c>
      <c r="V4" s="96"/>
      <c r="W4" s="96"/>
      <c r="X4" s="102"/>
      <c r="Y4" s="96"/>
      <c r="Z4" s="96"/>
      <c r="AA4" s="96"/>
    </row>
    <row r="5" spans="1:39" s="113" customFormat="1" ht="21.95" customHeight="1">
      <c r="A5" s="103"/>
      <c r="B5" s="104"/>
      <c r="C5" s="105"/>
      <c r="D5" s="105"/>
      <c r="E5" s="105"/>
      <c r="F5" s="105"/>
      <c r="G5" s="106"/>
      <c r="H5" s="106"/>
      <c r="I5" s="107" t="s">
        <v>120</v>
      </c>
      <c r="J5" s="106"/>
      <c r="K5" s="108"/>
      <c r="L5" s="106"/>
      <c r="M5" s="106"/>
      <c r="N5" s="867"/>
      <c r="O5" s="867"/>
      <c r="P5" s="867"/>
      <c r="Q5" s="867"/>
      <c r="R5" s="109"/>
      <c r="S5" s="110"/>
      <c r="T5" s="111"/>
      <c r="U5" s="106"/>
      <c r="V5" s="105"/>
      <c r="W5" s="105"/>
      <c r="X5" s="105"/>
      <c r="Y5" s="105"/>
      <c r="Z5" s="105"/>
      <c r="AA5" s="107" t="s">
        <v>121</v>
      </c>
      <c r="AB5" s="106"/>
      <c r="AC5" s="106"/>
      <c r="AD5" s="106"/>
      <c r="AE5" s="106"/>
      <c r="AF5" s="868" t="s">
        <v>122</v>
      </c>
      <c r="AG5" s="868"/>
      <c r="AH5" s="868"/>
      <c r="AI5" s="868"/>
      <c r="AJ5" s="112"/>
    </row>
    <row r="6" spans="1:39" ht="4.5" customHeight="1" thickBot="1">
      <c r="A6" s="80"/>
      <c r="B6" s="114"/>
      <c r="C6" s="79"/>
      <c r="D6" s="79"/>
      <c r="E6" s="79"/>
      <c r="F6" s="79"/>
      <c r="G6" s="115"/>
      <c r="H6" s="115"/>
      <c r="I6" s="115"/>
      <c r="J6" s="115"/>
      <c r="K6" s="116"/>
      <c r="L6" s="117"/>
      <c r="M6" s="116"/>
      <c r="N6" s="79"/>
      <c r="O6" s="79"/>
      <c r="P6" s="79"/>
      <c r="Q6" s="79"/>
      <c r="R6" s="118"/>
      <c r="S6" s="79"/>
      <c r="T6" s="119"/>
      <c r="U6" s="79"/>
      <c r="V6" s="79"/>
      <c r="W6" s="79"/>
      <c r="X6" s="79"/>
      <c r="Y6" s="79"/>
      <c r="Z6" s="79"/>
      <c r="AA6" s="79"/>
      <c r="AB6" s="116"/>
      <c r="AC6" s="116"/>
      <c r="AD6" s="116"/>
      <c r="AE6" s="116"/>
      <c r="AF6" s="116"/>
      <c r="AG6" s="116"/>
      <c r="AH6" s="116"/>
      <c r="AI6" s="116"/>
      <c r="AJ6" s="120"/>
      <c r="AL6" s="113"/>
      <c r="AM6" s="113"/>
    </row>
    <row r="7" spans="1:39" s="121" customFormat="1" ht="24.4" customHeight="1" thickTop="1" thickBot="1">
      <c r="B7" s="122"/>
      <c r="C7" s="123"/>
      <c r="D7" s="869" t="s">
        <v>123</v>
      </c>
      <c r="E7" s="869"/>
      <c r="F7" s="869" t="s">
        <v>124</v>
      </c>
      <c r="G7" s="869"/>
      <c r="H7" s="869" t="s">
        <v>125</v>
      </c>
      <c r="I7" s="870"/>
      <c r="J7" s="871" t="s">
        <v>126</v>
      </c>
      <c r="K7" s="872"/>
      <c r="L7" s="872" t="s">
        <v>127</v>
      </c>
      <c r="M7" s="873"/>
      <c r="N7" s="874" t="s">
        <v>128</v>
      </c>
      <c r="O7" s="874"/>
      <c r="P7" s="874"/>
      <c r="Q7" s="875"/>
      <c r="R7" s="124"/>
      <c r="S7" s="125"/>
      <c r="T7" s="126"/>
      <c r="U7" s="127"/>
      <c r="V7" s="896" t="s">
        <v>123</v>
      </c>
      <c r="W7" s="897"/>
      <c r="X7" s="896" t="s">
        <v>129</v>
      </c>
      <c r="Y7" s="897"/>
      <c r="Z7" s="896" t="s">
        <v>125</v>
      </c>
      <c r="AA7" s="898"/>
      <c r="AB7" s="899" t="s">
        <v>130</v>
      </c>
      <c r="AC7" s="900"/>
      <c r="AD7" s="901" t="s">
        <v>127</v>
      </c>
      <c r="AE7" s="902"/>
      <c r="AF7" s="903" t="s">
        <v>131</v>
      </c>
      <c r="AG7" s="904"/>
      <c r="AH7" s="876" t="s">
        <v>7</v>
      </c>
      <c r="AI7" s="877"/>
      <c r="AJ7" s="128"/>
      <c r="AL7" s="113"/>
      <c r="AM7" s="113"/>
    </row>
    <row r="8" spans="1:39" s="121" customFormat="1" ht="24.4" customHeight="1" thickTop="1">
      <c r="B8" s="122"/>
      <c r="C8" s="129" t="s">
        <v>132</v>
      </c>
      <c r="D8" s="878">
        <f ca="1">Q73</f>
        <v>70.916956622827925</v>
      </c>
      <c r="E8" s="879"/>
      <c r="F8" s="130">
        <f ca="1">Q88</f>
        <v>63.773023054663788</v>
      </c>
      <c r="G8" s="131" t="s">
        <v>133</v>
      </c>
      <c r="H8" s="880">
        <f ca="1">Q98</f>
        <v>61.835612700773318</v>
      </c>
      <c r="I8" s="881"/>
      <c r="J8" s="882">
        <f ca="1">IF(H8="","",ROUNDDOWN((H8/F8*100),1))</f>
        <v>96.9</v>
      </c>
      <c r="K8" s="883"/>
      <c r="L8" s="884" t="str">
        <f ca="1">IF(H8="","",IF(J8&gt;101,"×",IF(J8&lt;=100,"○","△")))</f>
        <v>○</v>
      </c>
      <c r="M8" s="885"/>
      <c r="N8" s="886"/>
      <c r="O8" s="886"/>
      <c r="P8" s="886"/>
      <c r="Q8" s="887"/>
      <c r="R8" s="124"/>
      <c r="S8" s="125"/>
      <c r="T8" s="126"/>
      <c r="U8" s="132" t="s">
        <v>132</v>
      </c>
      <c r="V8" s="888">
        <f ca="1">Q72</f>
        <v>68.185831035899952</v>
      </c>
      <c r="W8" s="889"/>
      <c r="X8" s="133">
        <f ca="1">Q86</f>
        <v>67.750964371425738</v>
      </c>
      <c r="Y8" s="134" t="s">
        <v>134</v>
      </c>
      <c r="Z8" s="890">
        <f ca="1">Q95</f>
        <v>65.692705038999989</v>
      </c>
      <c r="AA8" s="891"/>
      <c r="AB8" s="892">
        <f ca="1">IF(Z8="","",ROUNDDOWN((Z8/X8*100),1))</f>
        <v>96.9</v>
      </c>
      <c r="AC8" s="893"/>
      <c r="AD8" s="894" t="str">
        <f ca="1">IF(Z8="","",IF(AB8&gt;101,"×",IF(AB8&lt;=100,"○","△")))</f>
        <v>○</v>
      </c>
      <c r="AE8" s="895"/>
      <c r="AF8" s="906">
        <f ca="1">Q77</f>
        <v>0</v>
      </c>
      <c r="AG8" s="907"/>
      <c r="AH8" s="908">
        <f ca="1">Q93</f>
        <v>0.10492914351602201</v>
      </c>
      <c r="AI8" s="909"/>
      <c r="AJ8" s="128"/>
      <c r="AL8" s="113"/>
      <c r="AM8" s="113"/>
    </row>
    <row r="9" spans="1:39" s="121" customFormat="1" ht="24.4" customHeight="1" thickBot="1">
      <c r="B9" s="905"/>
      <c r="C9" s="135" t="s">
        <v>135</v>
      </c>
      <c r="D9" s="910">
        <f ca="1">Q107</f>
        <v>69.933431672838097</v>
      </c>
      <c r="E9" s="911"/>
      <c r="F9" s="136">
        <f ca="1">Q122</f>
        <v>76.752312660106298</v>
      </c>
      <c r="G9" s="137" t="s">
        <v>133</v>
      </c>
      <c r="H9" s="912">
        <f ca="1">Q132</f>
        <v>75.883786793391977</v>
      </c>
      <c r="I9" s="913"/>
      <c r="J9" s="914">
        <f ca="1">IF(H9="","",((H9/F9*100)))</f>
        <v>98.868404303906061</v>
      </c>
      <c r="K9" s="915"/>
      <c r="L9" s="916" t="str">
        <f ca="1">IF(H9="","",IF(J9&gt;101,"×",IF(J9&lt;=100,"○","△")))</f>
        <v>○</v>
      </c>
      <c r="M9" s="917"/>
      <c r="N9" s="886"/>
      <c r="O9" s="886"/>
      <c r="P9" s="886"/>
      <c r="Q9" s="887"/>
      <c r="R9" s="124"/>
      <c r="S9" s="125"/>
      <c r="T9" s="126"/>
      <c r="U9" s="138" t="s">
        <v>135</v>
      </c>
      <c r="V9" s="918">
        <f ca="1">Q106</f>
        <v>373.96046157229989</v>
      </c>
      <c r="W9" s="919"/>
      <c r="X9" s="139">
        <f ca="1">Q120</f>
        <v>333.68559609732279</v>
      </c>
      <c r="Y9" s="140" t="s">
        <v>134</v>
      </c>
      <c r="Z9" s="920">
        <f ca="1">Q129</f>
        <v>329.90962425340001</v>
      </c>
      <c r="AA9" s="921"/>
      <c r="AB9" s="922">
        <f ca="1">IF(Z9="","",(Z9/X9*100))</f>
        <v>98.868404303906047</v>
      </c>
      <c r="AC9" s="923"/>
      <c r="AD9" s="924" t="str">
        <f ca="1">IF(Z9="","",IF(AB9&gt;101,"×",IF(AB9&lt;=100,"○","△")))</f>
        <v>○</v>
      </c>
      <c r="AE9" s="925"/>
      <c r="AF9" s="906">
        <f ca="1">Q111</f>
        <v>0</v>
      </c>
      <c r="AG9" s="907"/>
      <c r="AH9" s="926">
        <f ca="1">Q127</f>
        <v>-0.18697267378346427</v>
      </c>
      <c r="AI9" s="927"/>
      <c r="AJ9" s="128"/>
      <c r="AL9" s="113"/>
      <c r="AM9" s="113"/>
    </row>
    <row r="10" spans="1:39" s="121" customFormat="1" ht="3.2" customHeight="1">
      <c r="B10" s="905"/>
      <c r="C10" s="141"/>
      <c r="D10" s="142"/>
      <c r="E10" s="143"/>
      <c r="F10" s="144"/>
      <c r="G10" s="144"/>
      <c r="H10" s="144"/>
      <c r="I10" s="144"/>
      <c r="J10" s="145"/>
      <c r="K10" s="145"/>
      <c r="L10" s="145"/>
      <c r="M10" s="145"/>
      <c r="N10" s="928"/>
      <c r="O10" s="929"/>
      <c r="P10" s="146"/>
      <c r="Q10" s="146"/>
      <c r="R10" s="128"/>
      <c r="T10" s="147"/>
      <c r="U10" s="141"/>
      <c r="V10" s="142"/>
      <c r="W10" s="148"/>
      <c r="X10" s="144"/>
      <c r="Y10" s="144"/>
      <c r="Z10" s="149"/>
      <c r="AA10" s="149"/>
      <c r="AB10" s="146"/>
      <c r="AC10" s="146"/>
      <c r="AD10" s="146"/>
      <c r="AE10" s="146"/>
      <c r="AF10" s="146"/>
      <c r="AG10" s="146"/>
      <c r="AH10" s="146"/>
      <c r="AI10" s="146"/>
      <c r="AJ10" s="128"/>
    </row>
    <row r="11" spans="1:39" s="150" customFormat="1" ht="18.75" customHeight="1">
      <c r="B11" s="905"/>
      <c r="C11" s="151"/>
      <c r="D11" s="152"/>
      <c r="E11" s="143"/>
      <c r="F11" s="153"/>
      <c r="G11" s="154"/>
      <c r="H11" s="155"/>
      <c r="I11" s="156"/>
      <c r="J11" s="157" t="s">
        <v>136</v>
      </c>
      <c r="K11" s="155"/>
      <c r="L11" s="155"/>
      <c r="M11" s="158"/>
      <c r="N11" s="148"/>
      <c r="O11" s="159"/>
      <c r="P11" s="159"/>
      <c r="Q11" s="159"/>
      <c r="R11" s="160"/>
      <c r="S11" s="159"/>
      <c r="T11" s="161" t="s">
        <v>137</v>
      </c>
      <c r="U11" s="155"/>
      <c r="V11" s="162"/>
      <c r="W11" s="162"/>
      <c r="X11" s="155"/>
      <c r="Y11" s="163"/>
      <c r="Z11" s="162"/>
      <c r="AA11" s="155"/>
      <c r="AB11" s="164"/>
      <c r="AC11" s="155"/>
      <c r="AD11" s="155"/>
      <c r="AE11" s="155"/>
      <c r="AF11" s="155"/>
      <c r="AG11" s="155"/>
      <c r="AH11" s="155"/>
      <c r="AI11" s="155"/>
      <c r="AJ11" s="165"/>
    </row>
    <row r="12" spans="1:39" ht="14.25" customHeight="1">
      <c r="A12" s="80"/>
      <c r="B12" s="905"/>
      <c r="C12" s="166"/>
      <c r="D12" s="167"/>
      <c r="E12" s="168"/>
      <c r="F12" s="169"/>
      <c r="G12" s="154"/>
      <c r="H12" s="170"/>
      <c r="I12" s="171"/>
      <c r="J12" s="172"/>
      <c r="K12" s="79"/>
      <c r="L12" s="79"/>
      <c r="M12" s="158"/>
      <c r="N12" s="173"/>
      <c r="O12" s="174"/>
      <c r="P12" s="174"/>
      <c r="Q12" s="174"/>
      <c r="R12" s="175"/>
      <c r="S12" s="174"/>
      <c r="T12" s="176"/>
      <c r="U12" s="116"/>
      <c r="V12" s="162"/>
      <c r="W12" s="162"/>
      <c r="X12" s="177"/>
      <c r="Y12" s="177"/>
      <c r="Z12" s="162"/>
      <c r="AA12" s="155"/>
      <c r="AB12" s="155"/>
      <c r="AC12" s="155"/>
      <c r="AD12" s="116"/>
      <c r="AE12" s="116"/>
      <c r="AF12" s="116"/>
      <c r="AG12" s="116"/>
      <c r="AH12" s="116"/>
      <c r="AI12" s="116"/>
      <c r="AJ12" s="120"/>
    </row>
    <row r="13" spans="1:39" s="178" customFormat="1" ht="7.5" customHeight="1">
      <c r="B13" s="905"/>
      <c r="C13" s="179"/>
      <c r="D13" s="179"/>
      <c r="E13" s="179"/>
      <c r="F13" s="179"/>
      <c r="G13" s="179"/>
      <c r="H13" s="179"/>
      <c r="I13" s="179"/>
      <c r="J13" s="115"/>
      <c r="K13" s="179"/>
      <c r="L13" s="179"/>
      <c r="M13" s="179"/>
      <c r="N13" s="180"/>
      <c r="O13" s="180"/>
      <c r="P13" s="180"/>
      <c r="Q13" s="180"/>
      <c r="R13" s="181"/>
      <c r="S13" s="180"/>
      <c r="T13" s="182"/>
      <c r="U13" s="159"/>
      <c r="V13" s="183"/>
      <c r="W13" s="172"/>
      <c r="X13" s="177"/>
      <c r="Y13" s="177"/>
      <c r="Z13" s="162"/>
      <c r="AA13" s="155"/>
      <c r="AB13" s="155"/>
      <c r="AC13" s="155"/>
      <c r="AD13" s="179"/>
      <c r="AE13" s="179"/>
      <c r="AF13" s="179"/>
      <c r="AG13" s="179"/>
      <c r="AH13" s="179"/>
      <c r="AI13" s="179"/>
      <c r="AJ13" s="184"/>
    </row>
    <row r="14" spans="1:39" ht="15.2" customHeight="1">
      <c r="B14" s="905"/>
      <c r="C14" s="185"/>
      <c r="D14" s="186"/>
      <c r="E14" s="186"/>
      <c r="F14" s="186"/>
      <c r="G14" s="187"/>
      <c r="H14" s="187"/>
      <c r="I14" s="187"/>
      <c r="J14" s="187"/>
      <c r="K14" s="79"/>
      <c r="L14" s="79"/>
      <c r="M14" s="188"/>
      <c r="N14" s="188"/>
      <c r="O14" s="155"/>
      <c r="P14" s="155"/>
      <c r="Q14" s="155"/>
      <c r="R14" s="165"/>
      <c r="S14" s="155"/>
      <c r="T14" s="189"/>
      <c r="U14" s="155"/>
      <c r="V14" s="155"/>
      <c r="W14" s="155"/>
      <c r="X14" s="79"/>
      <c r="Y14" s="79"/>
      <c r="Z14" s="79"/>
      <c r="AA14" s="79"/>
      <c r="AB14" s="116"/>
      <c r="AC14" s="116"/>
      <c r="AD14" s="116"/>
      <c r="AE14" s="116"/>
      <c r="AF14" s="116"/>
      <c r="AG14" s="116"/>
      <c r="AH14" s="116"/>
      <c r="AI14" s="116"/>
      <c r="AJ14" s="120"/>
    </row>
    <row r="15" spans="1:39" ht="15.2" customHeight="1">
      <c r="B15" s="905"/>
      <c r="C15" s="185"/>
      <c r="D15" s="186"/>
      <c r="E15" s="186"/>
      <c r="F15" s="186"/>
      <c r="G15" s="187"/>
      <c r="H15" s="187"/>
      <c r="I15" s="187"/>
      <c r="J15" s="187"/>
      <c r="K15" s="79"/>
      <c r="L15" s="79"/>
      <c r="M15" s="188"/>
      <c r="N15" s="188"/>
      <c r="O15" s="155"/>
      <c r="P15" s="155"/>
      <c r="Q15" s="155"/>
      <c r="R15" s="165"/>
      <c r="S15" s="155"/>
      <c r="T15" s="189"/>
      <c r="U15" s="155"/>
      <c r="V15" s="155"/>
      <c r="W15" s="155"/>
      <c r="X15" s="79"/>
      <c r="Y15" s="79"/>
      <c r="Z15" s="79"/>
      <c r="AA15" s="79"/>
      <c r="AB15" s="116"/>
      <c r="AC15" s="116"/>
      <c r="AD15" s="116"/>
      <c r="AE15" s="116"/>
      <c r="AF15" s="116"/>
      <c r="AG15" s="116"/>
      <c r="AH15" s="116"/>
      <c r="AI15" s="116"/>
      <c r="AJ15" s="120"/>
    </row>
    <row r="16" spans="1:39" ht="15.2" customHeight="1">
      <c r="B16" s="905"/>
      <c r="C16" s="185"/>
      <c r="D16" s="171"/>
      <c r="E16" s="171"/>
      <c r="F16" s="190"/>
      <c r="G16" s="187"/>
      <c r="H16" s="187"/>
      <c r="I16" s="187"/>
      <c r="J16" s="187"/>
      <c r="K16" s="79"/>
      <c r="L16" s="79"/>
      <c r="M16" s="79"/>
      <c r="N16" s="79"/>
      <c r="O16" s="79"/>
      <c r="P16" s="79"/>
      <c r="Q16" s="79"/>
      <c r="R16" s="118"/>
      <c r="S16" s="79"/>
      <c r="T16" s="119"/>
      <c r="U16" s="79"/>
      <c r="V16" s="79"/>
      <c r="W16" s="79"/>
      <c r="X16" s="79"/>
      <c r="Y16" s="79"/>
      <c r="Z16" s="79"/>
      <c r="AA16" s="79"/>
      <c r="AB16" s="79"/>
      <c r="AC16" s="79"/>
      <c r="AD16" s="79"/>
      <c r="AE16" s="79"/>
      <c r="AF16" s="79"/>
      <c r="AG16" s="79"/>
      <c r="AH16" s="116"/>
      <c r="AI16" s="116"/>
      <c r="AJ16" s="120"/>
    </row>
    <row r="17" spans="2:36" ht="15.2" customHeight="1">
      <c r="B17" s="191"/>
      <c r="C17" s="185"/>
      <c r="D17" s="171"/>
      <c r="E17" s="171"/>
      <c r="F17" s="190"/>
      <c r="G17" s="187"/>
      <c r="H17" s="187"/>
      <c r="I17" s="187"/>
      <c r="J17" s="187"/>
      <c r="K17" s="79"/>
      <c r="L17" s="79"/>
      <c r="M17" s="79"/>
      <c r="N17" s="79"/>
      <c r="O17" s="79"/>
      <c r="P17" s="79"/>
      <c r="Q17" s="79"/>
      <c r="R17" s="118"/>
      <c r="S17" s="79"/>
      <c r="T17" s="119"/>
      <c r="U17" s="79"/>
      <c r="V17" s="79"/>
      <c r="W17" s="79"/>
      <c r="X17" s="79"/>
      <c r="Y17" s="79"/>
      <c r="Z17" s="79"/>
      <c r="AA17" s="79"/>
      <c r="AB17" s="79"/>
      <c r="AC17" s="79"/>
      <c r="AD17" s="79"/>
      <c r="AE17" s="79"/>
      <c r="AF17" s="79"/>
      <c r="AG17" s="79"/>
      <c r="AH17" s="116"/>
      <c r="AI17" s="116"/>
      <c r="AJ17" s="120"/>
    </row>
    <row r="18" spans="2:36" ht="15.2" customHeight="1">
      <c r="B18" s="191"/>
      <c r="C18" s="185"/>
      <c r="D18" s="171"/>
      <c r="E18" s="171"/>
      <c r="F18" s="190"/>
      <c r="G18" s="187"/>
      <c r="H18" s="187"/>
      <c r="I18" s="187"/>
      <c r="J18" s="187"/>
      <c r="K18" s="79"/>
      <c r="L18" s="79"/>
      <c r="M18" s="79"/>
      <c r="N18" s="79"/>
      <c r="O18" s="79"/>
      <c r="P18" s="79"/>
      <c r="Q18" s="79"/>
      <c r="R18" s="118"/>
      <c r="S18" s="155"/>
      <c r="T18" s="119"/>
      <c r="U18" s="79"/>
      <c r="V18" s="79"/>
      <c r="W18" s="79"/>
      <c r="X18" s="79"/>
      <c r="Y18" s="79"/>
      <c r="Z18" s="79"/>
      <c r="AA18" s="79"/>
      <c r="AB18" s="79"/>
      <c r="AC18" s="79"/>
      <c r="AD18" s="79"/>
      <c r="AE18" s="79"/>
      <c r="AF18" s="79"/>
      <c r="AG18" s="79"/>
      <c r="AH18" s="116"/>
      <c r="AI18" s="116"/>
      <c r="AJ18" s="120"/>
    </row>
    <row r="19" spans="2:36" ht="15.2" customHeight="1">
      <c r="B19" s="191"/>
      <c r="C19" s="185"/>
      <c r="D19" s="171"/>
      <c r="E19" s="171"/>
      <c r="F19" s="190"/>
      <c r="G19" s="187"/>
      <c r="H19" s="187"/>
      <c r="I19" s="187"/>
      <c r="J19" s="187"/>
      <c r="K19" s="79"/>
      <c r="L19" s="79"/>
      <c r="M19" s="79"/>
      <c r="N19" s="79"/>
      <c r="O19" s="79"/>
      <c r="P19" s="79"/>
      <c r="Q19" s="79"/>
      <c r="R19" s="118"/>
      <c r="S19" s="79"/>
      <c r="T19" s="119"/>
      <c r="U19" s="79"/>
      <c r="V19" s="79"/>
      <c r="W19" s="79"/>
      <c r="X19" s="79"/>
      <c r="Y19" s="79"/>
      <c r="Z19" s="79"/>
      <c r="AA19" s="79"/>
      <c r="AB19" s="79"/>
      <c r="AC19" s="79"/>
      <c r="AD19" s="79"/>
      <c r="AE19" s="79"/>
      <c r="AF19" s="79"/>
      <c r="AG19" s="79"/>
      <c r="AH19" s="116"/>
      <c r="AI19" s="116"/>
      <c r="AJ19" s="120"/>
    </row>
    <row r="20" spans="2:36" ht="15.2" customHeight="1">
      <c r="B20" s="191"/>
      <c r="C20" s="185"/>
      <c r="D20" s="171"/>
      <c r="E20" s="171"/>
      <c r="F20" s="190"/>
      <c r="G20" s="187"/>
      <c r="H20" s="187"/>
      <c r="I20" s="187"/>
      <c r="J20" s="187"/>
      <c r="K20" s="79"/>
      <c r="L20" s="79"/>
      <c r="M20" s="79"/>
      <c r="N20" s="79"/>
      <c r="O20" s="79"/>
      <c r="P20" s="79"/>
      <c r="Q20" s="79"/>
      <c r="R20" s="118"/>
      <c r="S20" s="79"/>
      <c r="T20" s="119"/>
      <c r="U20" s="79"/>
      <c r="V20" s="79"/>
      <c r="W20" s="79"/>
      <c r="X20" s="79"/>
      <c r="Y20" s="79"/>
      <c r="Z20" s="79"/>
      <c r="AA20" s="79"/>
      <c r="AB20" s="79"/>
      <c r="AC20" s="79"/>
      <c r="AD20" s="79"/>
      <c r="AE20" s="79"/>
      <c r="AF20" s="79"/>
      <c r="AG20" s="79"/>
      <c r="AH20" s="116"/>
      <c r="AI20" s="116"/>
      <c r="AJ20" s="120"/>
    </row>
    <row r="21" spans="2:36" ht="15.2" customHeight="1">
      <c r="B21" s="192"/>
      <c r="C21" s="193"/>
      <c r="D21" s="116"/>
      <c r="E21" s="116"/>
      <c r="F21" s="116"/>
      <c r="G21" s="116"/>
      <c r="H21" s="116"/>
      <c r="I21" s="116"/>
      <c r="J21" s="116"/>
      <c r="K21" s="116"/>
      <c r="L21" s="116"/>
      <c r="M21" s="116"/>
      <c r="N21" s="116"/>
      <c r="O21" s="116"/>
      <c r="P21" s="116"/>
      <c r="Q21" s="116"/>
      <c r="R21" s="120"/>
      <c r="S21" s="116"/>
      <c r="T21" s="194"/>
      <c r="U21" s="116"/>
      <c r="V21" s="116"/>
      <c r="W21" s="116"/>
      <c r="X21" s="79"/>
      <c r="Y21" s="79"/>
      <c r="Z21" s="79"/>
      <c r="AA21" s="79"/>
      <c r="AB21" s="79"/>
      <c r="AC21" s="79"/>
      <c r="AD21" s="79"/>
      <c r="AE21" s="79"/>
      <c r="AF21" s="79"/>
      <c r="AG21" s="79"/>
      <c r="AH21" s="116"/>
      <c r="AI21" s="116"/>
      <c r="AJ21" s="120"/>
    </row>
    <row r="22" spans="2:36" ht="15.2" customHeight="1">
      <c r="B22" s="192"/>
      <c r="C22" s="193"/>
      <c r="D22" s="116"/>
      <c r="E22" s="116"/>
      <c r="F22" s="116"/>
      <c r="G22" s="116"/>
      <c r="H22" s="116"/>
      <c r="I22" s="116"/>
      <c r="J22" s="116"/>
      <c r="K22" s="116"/>
      <c r="L22" s="116"/>
      <c r="M22" s="79"/>
      <c r="N22" s="79"/>
      <c r="O22" s="79"/>
      <c r="P22" s="79"/>
      <c r="Q22" s="79"/>
      <c r="R22" s="118"/>
      <c r="S22" s="79"/>
      <c r="T22" s="119"/>
      <c r="U22" s="79"/>
      <c r="V22" s="79"/>
      <c r="W22" s="79"/>
      <c r="X22" s="79"/>
      <c r="Y22" s="79"/>
      <c r="Z22" s="79"/>
      <c r="AA22" s="79"/>
      <c r="AB22" s="79"/>
      <c r="AC22" s="79"/>
      <c r="AD22" s="79"/>
      <c r="AE22" s="79"/>
      <c r="AF22" s="79"/>
      <c r="AG22" s="79"/>
      <c r="AH22" s="116"/>
      <c r="AI22" s="116"/>
      <c r="AJ22" s="120"/>
    </row>
    <row r="23" spans="2:36" ht="15.2" customHeight="1">
      <c r="B23" s="192"/>
      <c r="C23" s="193"/>
      <c r="D23" s="116"/>
      <c r="E23" s="116"/>
      <c r="F23" s="116"/>
      <c r="G23" s="116"/>
      <c r="H23" s="116"/>
      <c r="I23" s="116"/>
      <c r="J23" s="116"/>
      <c r="K23" s="116"/>
      <c r="L23" s="116"/>
      <c r="M23" s="79"/>
      <c r="N23" s="79"/>
      <c r="O23" s="79"/>
      <c r="P23" s="79"/>
      <c r="Q23" s="79"/>
      <c r="R23" s="118"/>
      <c r="S23" s="79"/>
      <c r="T23" s="119"/>
      <c r="U23" s="79"/>
      <c r="V23" s="79"/>
      <c r="W23" s="79"/>
      <c r="X23" s="79"/>
      <c r="Y23" s="79"/>
      <c r="Z23" s="79"/>
      <c r="AA23" s="79"/>
      <c r="AB23" s="79"/>
      <c r="AC23" s="79"/>
      <c r="AD23" s="195"/>
      <c r="AE23" s="195"/>
      <c r="AF23" s="195"/>
      <c r="AG23" s="195"/>
      <c r="AH23" s="116"/>
      <c r="AI23" s="116"/>
      <c r="AJ23" s="120"/>
    </row>
    <row r="24" spans="2:36" ht="15.2" customHeight="1">
      <c r="B24" s="196"/>
      <c r="C24" s="79"/>
      <c r="D24" s="79"/>
      <c r="E24" s="79"/>
      <c r="F24" s="79"/>
      <c r="G24" s="79"/>
      <c r="H24" s="79"/>
      <c r="I24" s="79"/>
      <c r="J24" s="79"/>
      <c r="K24" s="79"/>
      <c r="L24" s="79"/>
      <c r="M24" s="79"/>
      <c r="N24" s="79"/>
      <c r="O24" s="79"/>
      <c r="P24" s="79"/>
      <c r="Q24" s="79"/>
      <c r="R24" s="118"/>
      <c r="S24" s="79"/>
      <c r="T24" s="119"/>
      <c r="U24" s="79"/>
      <c r="V24" s="79"/>
      <c r="W24" s="79"/>
      <c r="X24" s="79"/>
      <c r="Y24" s="79"/>
      <c r="Z24" s="79"/>
      <c r="AA24" s="79"/>
      <c r="AB24" s="79"/>
      <c r="AC24" s="79"/>
      <c r="AD24" s="195"/>
      <c r="AE24" s="197"/>
      <c r="AF24" s="197"/>
      <c r="AG24" s="195"/>
      <c r="AH24" s="116"/>
      <c r="AI24" s="116"/>
      <c r="AJ24" s="120"/>
    </row>
    <row r="25" spans="2:36" ht="15.2" customHeight="1">
      <c r="B25" s="196"/>
      <c r="C25" s="79"/>
      <c r="D25" s="79"/>
      <c r="E25" s="79"/>
      <c r="F25" s="79"/>
      <c r="G25" s="79"/>
      <c r="H25" s="79"/>
      <c r="I25" s="79"/>
      <c r="J25" s="79"/>
      <c r="K25" s="79"/>
      <c r="L25" s="79"/>
      <c r="M25" s="79"/>
      <c r="N25" s="79"/>
      <c r="O25" s="79"/>
      <c r="P25" s="79"/>
      <c r="Q25" s="79"/>
      <c r="R25" s="118"/>
      <c r="S25" s="79"/>
      <c r="T25" s="119"/>
      <c r="U25" s="79"/>
      <c r="V25" s="79"/>
      <c r="W25" s="79"/>
      <c r="X25" s="79"/>
      <c r="Y25" s="79"/>
      <c r="Z25" s="79"/>
      <c r="AA25" s="79"/>
      <c r="AB25" s="79"/>
      <c r="AC25" s="79"/>
      <c r="AD25" s="195"/>
      <c r="AE25" s="197"/>
      <c r="AF25" s="197"/>
      <c r="AG25" s="195"/>
      <c r="AH25" s="116"/>
      <c r="AI25" s="116"/>
      <c r="AJ25" s="120"/>
    </row>
    <row r="26" spans="2:36" ht="15.2" customHeight="1">
      <c r="B26" s="196"/>
      <c r="C26" s="79"/>
      <c r="D26" s="79"/>
      <c r="E26" s="79"/>
      <c r="F26" s="79"/>
      <c r="G26" s="79"/>
      <c r="H26" s="79"/>
      <c r="I26" s="79"/>
      <c r="J26" s="79"/>
      <c r="K26" s="79"/>
      <c r="L26" s="79"/>
      <c r="M26" s="79"/>
      <c r="N26" s="79"/>
      <c r="O26" s="79"/>
      <c r="P26" s="79"/>
      <c r="Q26" s="79"/>
      <c r="R26" s="118"/>
      <c r="S26" s="79"/>
      <c r="T26" s="119"/>
      <c r="U26" s="116"/>
      <c r="V26" s="79"/>
      <c r="W26" s="79"/>
      <c r="X26" s="79"/>
      <c r="Y26" s="79"/>
      <c r="Z26" s="79"/>
      <c r="AA26" s="79"/>
      <c r="AB26" s="79"/>
      <c r="AC26" s="79"/>
      <c r="AD26" s="79"/>
      <c r="AE26" s="79"/>
      <c r="AF26" s="79"/>
      <c r="AG26" s="79"/>
      <c r="AH26" s="116"/>
      <c r="AI26" s="116"/>
      <c r="AJ26" s="120"/>
    </row>
    <row r="27" spans="2:36" ht="15.2" customHeight="1">
      <c r="B27" s="196"/>
      <c r="C27" s="79"/>
      <c r="D27" s="79"/>
      <c r="E27" s="79"/>
      <c r="F27" s="79"/>
      <c r="G27" s="79"/>
      <c r="H27" s="79"/>
      <c r="I27" s="79"/>
      <c r="J27" s="79"/>
      <c r="K27" s="79"/>
      <c r="L27" s="79"/>
      <c r="M27" s="79"/>
      <c r="N27" s="79"/>
      <c r="O27" s="79"/>
      <c r="P27" s="79"/>
      <c r="Q27" s="79"/>
      <c r="R27" s="118"/>
      <c r="S27" s="79"/>
      <c r="T27" s="119"/>
      <c r="U27" s="79"/>
      <c r="V27" s="79"/>
      <c r="W27" s="79"/>
      <c r="X27" s="79"/>
      <c r="Y27" s="79"/>
      <c r="Z27" s="79"/>
      <c r="AA27" s="79"/>
      <c r="AB27" s="79"/>
      <c r="AC27" s="79"/>
      <c r="AD27" s="79"/>
      <c r="AE27" s="79"/>
      <c r="AF27" s="79"/>
      <c r="AG27" s="79"/>
      <c r="AH27" s="116"/>
      <c r="AI27" s="116"/>
      <c r="AJ27" s="120"/>
    </row>
    <row r="28" spans="2:36" ht="15.2" customHeight="1">
      <c r="B28" s="196"/>
      <c r="C28" s="79"/>
      <c r="D28" s="79"/>
      <c r="E28" s="79"/>
      <c r="F28" s="79"/>
      <c r="G28" s="79"/>
      <c r="H28" s="79"/>
      <c r="I28" s="79"/>
      <c r="J28" s="79"/>
      <c r="K28" s="79"/>
      <c r="L28" s="79"/>
      <c r="M28" s="79"/>
      <c r="N28" s="79"/>
      <c r="O28" s="79"/>
      <c r="P28" s="79"/>
      <c r="Q28" s="79"/>
      <c r="R28" s="118"/>
      <c r="S28" s="79"/>
      <c r="T28" s="119"/>
      <c r="U28" s="79"/>
      <c r="V28" s="79"/>
      <c r="W28" s="79"/>
      <c r="X28" s="79"/>
      <c r="Y28" s="79"/>
      <c r="Z28" s="79"/>
      <c r="AA28" s="79"/>
      <c r="AB28" s="79"/>
      <c r="AC28" s="79"/>
      <c r="AD28" s="79"/>
      <c r="AE28" s="79"/>
      <c r="AF28" s="79"/>
      <c r="AG28" s="79"/>
      <c r="AH28" s="116"/>
      <c r="AI28" s="116"/>
      <c r="AJ28" s="120"/>
    </row>
    <row r="29" spans="2:36" ht="15.2" customHeight="1" thickBot="1">
      <c r="B29" s="192"/>
      <c r="C29" s="116"/>
      <c r="D29" s="198"/>
      <c r="E29" s="198"/>
      <c r="F29" s="198"/>
      <c r="G29" s="199"/>
      <c r="H29" s="199"/>
      <c r="I29" s="199"/>
      <c r="J29" s="190"/>
      <c r="K29" s="200"/>
      <c r="L29" s="200"/>
      <c r="M29" s="116"/>
      <c r="N29" s="116"/>
      <c r="O29" s="116"/>
      <c r="P29" s="116"/>
      <c r="Q29" s="116"/>
      <c r="R29" s="120"/>
      <c r="T29" s="194"/>
      <c r="U29" s="116"/>
      <c r="V29" s="116"/>
      <c r="W29" s="116"/>
      <c r="X29" s="116"/>
      <c r="Y29" s="116"/>
      <c r="Z29" s="116"/>
      <c r="AA29" s="116"/>
      <c r="AB29" s="116"/>
      <c r="AC29" s="116"/>
      <c r="AD29" s="116"/>
      <c r="AE29" s="116"/>
      <c r="AF29" s="116"/>
      <c r="AG29" s="116"/>
      <c r="AH29" s="116"/>
      <c r="AI29" s="116"/>
      <c r="AJ29" s="120"/>
    </row>
    <row r="30" spans="2:36" s="208" customFormat="1" ht="18.75" customHeight="1">
      <c r="B30" s="201"/>
      <c r="C30" s="1962"/>
      <c r="D30" s="1963" t="s">
        <v>138</v>
      </c>
      <c r="E30" s="1963" t="s">
        <v>139</v>
      </c>
      <c r="F30" s="1963" t="s">
        <v>140</v>
      </c>
      <c r="G30" s="1963" t="s">
        <v>141</v>
      </c>
      <c r="H30" s="1963" t="s">
        <v>142</v>
      </c>
      <c r="I30" s="1963" t="s">
        <v>143</v>
      </c>
      <c r="J30" s="1963" t="s">
        <v>144</v>
      </c>
      <c r="K30" s="1963" t="s">
        <v>145</v>
      </c>
      <c r="L30" s="1963" t="s">
        <v>146</v>
      </c>
      <c r="M30" s="1963" t="s">
        <v>147</v>
      </c>
      <c r="N30" s="1963" t="s">
        <v>148</v>
      </c>
      <c r="O30" s="1963" t="s">
        <v>149</v>
      </c>
      <c r="P30" s="1964" t="s">
        <v>150</v>
      </c>
      <c r="Q30" s="198"/>
      <c r="R30" s="203"/>
      <c r="S30" s="198"/>
      <c r="T30" s="204"/>
      <c r="U30" s="1968"/>
      <c r="V30" s="1963" t="s">
        <v>138</v>
      </c>
      <c r="W30" s="1963" t="s">
        <v>139</v>
      </c>
      <c r="X30" s="1963" t="s">
        <v>140</v>
      </c>
      <c r="Y30" s="1963" t="s">
        <v>141</v>
      </c>
      <c r="Z30" s="1963" t="s">
        <v>142</v>
      </c>
      <c r="AA30" s="1963" t="s">
        <v>143</v>
      </c>
      <c r="AB30" s="1963" t="s">
        <v>144</v>
      </c>
      <c r="AC30" s="1963" t="s">
        <v>145</v>
      </c>
      <c r="AD30" s="1963" t="s">
        <v>146</v>
      </c>
      <c r="AE30" s="1963" t="s">
        <v>147</v>
      </c>
      <c r="AF30" s="1963" t="s">
        <v>148</v>
      </c>
      <c r="AG30" s="1963" t="s">
        <v>149</v>
      </c>
      <c r="AH30" s="205" t="s">
        <v>150</v>
      </c>
      <c r="AI30" s="206"/>
      <c r="AJ30" s="207"/>
    </row>
    <row r="31" spans="2:36" s="208" customFormat="1" ht="18.75" customHeight="1">
      <c r="B31" s="201"/>
      <c r="C31" s="1965" t="s">
        <v>151</v>
      </c>
      <c r="D31" s="2003">
        <f>D73</f>
        <v>60.774728930954609</v>
      </c>
      <c r="E31" s="2003">
        <f t="shared" ref="E31:P31" si="0">E73</f>
        <v>66.003337917494989</v>
      </c>
      <c r="F31" s="2003">
        <f t="shared" si="0"/>
        <v>67.58965799307947</v>
      </c>
      <c r="G31" s="2003">
        <f>G73</f>
        <v>72.813520138615019</v>
      </c>
      <c r="H31" s="2003">
        <f>H73</f>
        <v>83.041801348257408</v>
      </c>
      <c r="I31" s="2003">
        <f>I73</f>
        <v>70.916956622827925</v>
      </c>
      <c r="J31" s="2003">
        <f t="shared" si="0"/>
        <v>67.77996726089566</v>
      </c>
      <c r="K31" s="2003">
        <f>K73</f>
        <v>62.426497588058886</v>
      </c>
      <c r="L31" s="2003">
        <f t="shared" si="0"/>
        <v>62.139788892659496</v>
      </c>
      <c r="M31" s="2003">
        <f t="shared" si="0"/>
        <v>67.660387734939761</v>
      </c>
      <c r="N31" s="2003">
        <f t="shared" si="0"/>
        <v>66.621744079155945</v>
      </c>
      <c r="O31" s="2003">
        <f>O73</f>
        <v>66.953061266343155</v>
      </c>
      <c r="P31" s="2004">
        <f t="shared" si="0"/>
        <v>67.813514096519242</v>
      </c>
      <c r="Q31" s="209"/>
      <c r="R31" s="210"/>
      <c r="S31" s="209"/>
      <c r="T31" s="204"/>
      <c r="U31" s="1965" t="s">
        <v>151</v>
      </c>
      <c r="V31" s="215">
        <f>D72</f>
        <v>54.19442085099999</v>
      </c>
      <c r="W31" s="215">
        <f t="shared" ref="W31:AG31" si="1">E72</f>
        <v>57.285770609000011</v>
      </c>
      <c r="X31" s="215">
        <f t="shared" si="1"/>
        <v>59.307440755899982</v>
      </c>
      <c r="Y31" s="215">
        <f t="shared" si="1"/>
        <v>72.858647976600025</v>
      </c>
      <c r="Z31" s="215">
        <f t="shared" si="1"/>
        <v>62.128350343899974</v>
      </c>
      <c r="AA31" s="215">
        <f t="shared" si="1"/>
        <v>68.185831035899952</v>
      </c>
      <c r="AB31" s="215">
        <f>J72</f>
        <v>61.579105659900016</v>
      </c>
      <c r="AC31" s="215">
        <f t="shared" si="1"/>
        <v>53.763067392999993</v>
      </c>
      <c r="AD31" s="215">
        <f t="shared" si="1"/>
        <v>52.4298142329</v>
      </c>
      <c r="AE31" s="215">
        <f t="shared" si="1"/>
        <v>56.308955446900001</v>
      </c>
      <c r="AF31" s="215">
        <f t="shared" si="1"/>
        <v>55.837681619999991</v>
      </c>
      <c r="AG31" s="215">
        <f t="shared" si="1"/>
        <v>58.565771718900002</v>
      </c>
      <c r="AH31" s="212">
        <f>P72</f>
        <v>712.44485764389981</v>
      </c>
      <c r="AI31" s="206"/>
      <c r="AJ31" s="207"/>
    </row>
    <row r="32" spans="2:36" s="208" customFormat="1" ht="18.75" customHeight="1">
      <c r="B32" s="201"/>
      <c r="C32" s="1965" t="s">
        <v>152</v>
      </c>
      <c r="D32" s="2003">
        <f t="shared" ref="D32:M32" si="2">D88</f>
        <v>73.67167192649498</v>
      </c>
      <c r="E32" s="2003">
        <f t="shared" si="2"/>
        <v>95.468365910299994</v>
      </c>
      <c r="F32" s="2003">
        <f t="shared" si="2"/>
        <v>86.561157286127795</v>
      </c>
      <c r="G32" s="2003">
        <f t="shared" si="2"/>
        <v>73.834837277842951</v>
      </c>
      <c r="H32" s="2003">
        <f t="shared" si="2"/>
        <v>83.693269642991623</v>
      </c>
      <c r="I32" s="2003">
        <f>I88</f>
        <v>63.773023054663788</v>
      </c>
      <c r="J32" s="2003">
        <f t="shared" si="2"/>
        <v>59.835297452298981</v>
      </c>
      <c r="K32" s="2003">
        <f>K88</f>
        <v>56.897113812845767</v>
      </c>
      <c r="L32" s="2003">
        <f t="shared" si="2"/>
        <v>55.660664063893719</v>
      </c>
      <c r="M32" s="2003">
        <f t="shared" si="2"/>
        <v>62.628221720625476</v>
      </c>
      <c r="N32" s="2003">
        <f>N88</f>
        <v>63.720905312964845</v>
      </c>
      <c r="O32" s="2003">
        <f>O88</f>
        <v>64.276891859314389</v>
      </c>
      <c r="P32" s="2005">
        <f>P59</f>
        <v>67.530894750536234</v>
      </c>
      <c r="Q32" s="213"/>
      <c r="R32" s="210"/>
      <c r="S32" s="206"/>
      <c r="T32" s="204"/>
      <c r="U32" s="1965" t="s">
        <v>153</v>
      </c>
      <c r="V32" s="215">
        <f>D86</f>
        <v>49.437832102541059</v>
      </c>
      <c r="W32" s="215">
        <f t="shared" ref="W32:AH32" si="3">E86</f>
        <v>38.972298212114417</v>
      </c>
      <c r="X32" s="215">
        <f t="shared" si="3"/>
        <v>52.045725856046076</v>
      </c>
      <c r="Y32" s="215">
        <f t="shared" si="3"/>
        <v>66.05446548974075</v>
      </c>
      <c r="Z32" s="215">
        <f t="shared" si="3"/>
        <v>59.424310065454776</v>
      </c>
      <c r="AA32" s="215">
        <f t="shared" si="3"/>
        <v>67.750964371425738</v>
      </c>
      <c r="AB32" s="215">
        <f t="shared" si="3"/>
        <v>63.321086329973447</v>
      </c>
      <c r="AC32" s="215">
        <f t="shared" si="3"/>
        <v>56.811883911107536</v>
      </c>
      <c r="AD32" s="215">
        <f t="shared" si="3"/>
        <v>52.56080945537677</v>
      </c>
      <c r="AE32" s="215">
        <f t="shared" si="3"/>
        <v>52.121039571935199</v>
      </c>
      <c r="AF32" s="215">
        <f t="shared" si="3"/>
        <v>53.406401657333717</v>
      </c>
      <c r="AG32" s="215">
        <f t="shared" si="3"/>
        <v>56.224849233673197</v>
      </c>
      <c r="AH32" s="212">
        <f t="shared" si="3"/>
        <v>668.13166625672272</v>
      </c>
      <c r="AI32" s="206"/>
      <c r="AJ32" s="207"/>
    </row>
    <row r="33" spans="2:51" s="208" customFormat="1" ht="18.75" customHeight="1">
      <c r="B33" s="201"/>
      <c r="C33" s="1965" t="s">
        <v>154</v>
      </c>
      <c r="D33" s="2003">
        <f t="shared" ref="D33:P33" si="4">D98</f>
        <v>74.640971524324812</v>
      </c>
      <c r="E33" s="2003">
        <f t="shared" si="4"/>
        <v>92.33025925167999</v>
      </c>
      <c r="F33" s="2003">
        <f t="shared" si="4"/>
        <v>90.485990271578714</v>
      </c>
      <c r="G33" s="2003">
        <f t="shared" si="4"/>
        <v>71.845107376177666</v>
      </c>
      <c r="H33" s="2003">
        <f t="shared" si="4"/>
        <v>81.345599303211472</v>
      </c>
      <c r="I33" s="2003">
        <f t="shared" si="4"/>
        <v>61.835612700773318</v>
      </c>
      <c r="J33" s="2003"/>
      <c r="K33" s="2003"/>
      <c r="L33" s="2003"/>
      <c r="M33" s="2003"/>
      <c r="N33" s="2003"/>
      <c r="O33" s="2003"/>
      <c r="P33" s="2004">
        <f t="shared" si="4"/>
        <v>75.883786793391977</v>
      </c>
      <c r="Q33" s="213"/>
      <c r="R33" s="210"/>
      <c r="S33" s="206"/>
      <c r="T33" s="204"/>
      <c r="U33" s="1965" t="s">
        <v>154</v>
      </c>
      <c r="V33" s="215">
        <f t="shared" ref="V33:AA33" si="5">D95</f>
        <v>50.088286605899995</v>
      </c>
      <c r="W33" s="215">
        <f t="shared" si="5"/>
        <v>37.691253676000009</v>
      </c>
      <c r="X33" s="215">
        <f t="shared" si="5"/>
        <v>54.405569323900004</v>
      </c>
      <c r="Y33" s="215">
        <f t="shared" si="5"/>
        <v>64.274404071999996</v>
      </c>
      <c r="Z33" s="215">
        <f t="shared" si="5"/>
        <v>57.757405536599997</v>
      </c>
      <c r="AA33" s="215">
        <f t="shared" si="5"/>
        <v>65.692705038999989</v>
      </c>
      <c r="AB33" s="1969"/>
      <c r="AC33" s="1969"/>
      <c r="AD33" s="1969"/>
      <c r="AE33" s="1969"/>
      <c r="AF33" s="1969"/>
      <c r="AG33" s="1969"/>
      <c r="AH33" s="214">
        <f>P95</f>
        <v>329.90962425340001</v>
      </c>
      <c r="AI33" s="206"/>
      <c r="AJ33" s="207"/>
    </row>
    <row r="34" spans="2:51" s="208" customFormat="1" ht="18.75" customHeight="1">
      <c r="B34" s="201"/>
      <c r="C34" s="1967" t="s">
        <v>155</v>
      </c>
      <c r="D34" s="2006">
        <f>IF(D33="","",D33/D32*100)</f>
        <v>101.31570191429473</v>
      </c>
      <c r="E34" s="2006">
        <f t="shared" ref="E34:I34" si="6">IF(E33="","",E33/E32*100)</f>
        <v>96.712935610976629</v>
      </c>
      <c r="F34" s="2006">
        <f t="shared" si="6"/>
        <v>104.53417341969839</v>
      </c>
      <c r="G34" s="2006">
        <f t="shared" si="6"/>
        <v>97.305161120382962</v>
      </c>
      <c r="H34" s="2006">
        <f t="shared" si="6"/>
        <v>97.194911430997308</v>
      </c>
      <c r="I34" s="2006">
        <f t="shared" si="6"/>
        <v>96.962022088509443</v>
      </c>
      <c r="J34" s="2006"/>
      <c r="K34" s="2006"/>
      <c r="L34" s="2006"/>
      <c r="M34" s="2006"/>
      <c r="N34" s="2006"/>
      <c r="O34" s="2006"/>
      <c r="P34" s="2007"/>
      <c r="Q34" s="213"/>
      <c r="R34" s="210"/>
      <c r="S34" s="206"/>
      <c r="T34" s="204"/>
      <c r="U34" s="1967" t="s">
        <v>155</v>
      </c>
      <c r="V34" s="1970">
        <f t="shared" ref="V34:AA34" si="7">IF(V33="","",ROUNDDOWN(V33/V32*100,1))</f>
        <v>101.3</v>
      </c>
      <c r="W34" s="215">
        <f t="shared" si="7"/>
        <v>96.7</v>
      </c>
      <c r="X34" s="215">
        <f t="shared" si="7"/>
        <v>104.5</v>
      </c>
      <c r="Y34" s="215">
        <f t="shared" si="7"/>
        <v>97.3</v>
      </c>
      <c r="Z34" s="215">
        <f t="shared" si="7"/>
        <v>97.1</v>
      </c>
      <c r="AA34" s="215">
        <f t="shared" si="7"/>
        <v>96.9</v>
      </c>
      <c r="AB34" s="1969"/>
      <c r="AC34" s="1969"/>
      <c r="AD34" s="1969"/>
      <c r="AE34" s="1969"/>
      <c r="AF34" s="1969"/>
      <c r="AG34" s="1969"/>
      <c r="AH34" s="214">
        <f>IF(AH33="","",ROUNDDOWN(AH33/AH32*100,1))</f>
        <v>49.3</v>
      </c>
      <c r="AI34" s="206"/>
      <c r="AJ34" s="207"/>
    </row>
    <row r="35" spans="2:51" s="208" customFormat="1" ht="18.75" customHeight="1" thickBot="1">
      <c r="B35" s="201"/>
      <c r="C35" s="216" t="s">
        <v>156</v>
      </c>
      <c r="D35" s="217" t="str">
        <f t="shared" ref="D35:O35" si="8">IF(D33="","",IF(D34&gt;101,"×",IF(D34&lt;=100,"○","△")))</f>
        <v>×</v>
      </c>
      <c r="E35" s="217" t="str">
        <f t="shared" si="8"/>
        <v>○</v>
      </c>
      <c r="F35" s="217" t="str">
        <f t="shared" si="8"/>
        <v>×</v>
      </c>
      <c r="G35" s="217" t="str">
        <f t="shared" si="8"/>
        <v>○</v>
      </c>
      <c r="H35" s="217" t="str">
        <f t="shared" si="8"/>
        <v>○</v>
      </c>
      <c r="I35" s="1972" t="str">
        <f t="shared" si="8"/>
        <v>○</v>
      </c>
      <c r="J35" s="218" t="str">
        <f t="shared" si="8"/>
        <v/>
      </c>
      <c r="K35" s="218" t="str">
        <f t="shared" si="8"/>
        <v/>
      </c>
      <c r="L35" s="218" t="str">
        <f t="shared" si="8"/>
        <v/>
      </c>
      <c r="M35" s="218" t="str">
        <f t="shared" si="8"/>
        <v/>
      </c>
      <c r="N35" s="218" t="str">
        <f t="shared" si="8"/>
        <v/>
      </c>
      <c r="O35" s="218" t="str">
        <f t="shared" si="8"/>
        <v/>
      </c>
      <c r="P35" s="219"/>
      <c r="Q35" s="220"/>
      <c r="R35" s="221"/>
      <c r="S35" s="206"/>
      <c r="T35" s="204"/>
      <c r="U35" s="216" t="s">
        <v>156</v>
      </c>
      <c r="V35" s="217" t="str">
        <f>IF(V33="","",IF(V34&gt;101,"×",IF(V34&lt;=100,"○","△")))</f>
        <v>×</v>
      </c>
      <c r="W35" s="217" t="str">
        <f>IF(W33="","",IF(W34&gt;101,"×",IF(W34&lt;=100,"○","△")))</f>
        <v>○</v>
      </c>
      <c r="X35" s="217" t="str">
        <f>IF(X33="","",IF(X34&gt;101,"×",IF(X34&lt;=100,"○","△")))</f>
        <v>×</v>
      </c>
      <c r="Y35" s="217" t="str">
        <f t="shared" ref="Y35:AF35" si="9">IF(Y33="","",IF(Y34&gt;101,"×",IF(Y34&lt;=100,"○","△")))</f>
        <v>○</v>
      </c>
      <c r="Z35" s="217" t="str">
        <f t="shared" si="9"/>
        <v>○</v>
      </c>
      <c r="AA35" s="1971" t="str">
        <f t="shared" si="9"/>
        <v>○</v>
      </c>
      <c r="AB35" s="222" t="str">
        <f t="shared" si="9"/>
        <v/>
      </c>
      <c r="AC35" s="222" t="str">
        <f t="shared" si="9"/>
        <v/>
      </c>
      <c r="AD35" s="222" t="str">
        <f t="shared" si="9"/>
        <v/>
      </c>
      <c r="AE35" s="222" t="str">
        <f t="shared" si="9"/>
        <v/>
      </c>
      <c r="AF35" s="222" t="str">
        <f t="shared" si="9"/>
        <v/>
      </c>
      <c r="AG35" s="222" t="str">
        <f>IF(AG33="","",IF(AG34&gt;101,"×",IF(AG34&lt;=100,"○","△")))</f>
        <v/>
      </c>
      <c r="AH35" s="223"/>
      <c r="AI35" s="206"/>
      <c r="AJ35" s="207"/>
      <c r="AM35" s="224"/>
      <c r="AN35" s="224" t="s">
        <v>157</v>
      </c>
      <c r="AO35" s="224" t="s">
        <v>158</v>
      </c>
      <c r="AP35" s="224" t="s">
        <v>140</v>
      </c>
      <c r="AQ35" s="224" t="s">
        <v>141</v>
      </c>
      <c r="AR35" s="224" t="s">
        <v>142</v>
      </c>
      <c r="AS35" s="224" t="s">
        <v>143</v>
      </c>
      <c r="AT35" s="224" t="s">
        <v>144</v>
      </c>
      <c r="AU35" s="224" t="s">
        <v>145</v>
      </c>
      <c r="AV35" s="224" t="s">
        <v>146</v>
      </c>
      <c r="AW35" s="224" t="s">
        <v>147</v>
      </c>
      <c r="AX35" s="224" t="s">
        <v>148</v>
      </c>
      <c r="AY35" s="224" t="s">
        <v>149</v>
      </c>
    </row>
    <row r="36" spans="2:51" s="208" customFormat="1" ht="19.149999999999999" customHeight="1">
      <c r="B36" s="201"/>
      <c r="C36" s="225" t="s">
        <v>159</v>
      </c>
      <c r="D36" s="226">
        <f t="shared" ref="D36:N36" si="10">D32/D31-1</f>
        <v>0.21220897603990019</v>
      </c>
      <c r="E36" s="226">
        <f t="shared" si="10"/>
        <v>0.44641724074071321</v>
      </c>
      <c r="F36" s="226">
        <f t="shared" si="10"/>
        <v>0.28068642239602437</v>
      </c>
      <c r="G36" s="226">
        <f t="shared" si="10"/>
        <v>1.4026476639003915E-2</v>
      </c>
      <c r="H36" s="226">
        <f t="shared" si="10"/>
        <v>7.8450645838246125E-3</v>
      </c>
      <c r="I36" s="226">
        <f t="shared" si="10"/>
        <v>-0.10073660670690043</v>
      </c>
      <c r="J36" s="226">
        <f t="shared" si="10"/>
        <v>-0.11721265337907893</v>
      </c>
      <c r="K36" s="226">
        <f>K32/K31-1</f>
        <v>-8.8574307206861436E-2</v>
      </c>
      <c r="L36" s="226">
        <f t="shared" si="10"/>
        <v>-0.10426692694366635</v>
      </c>
      <c r="M36" s="226">
        <f t="shared" si="10"/>
        <v>-7.4373886741941897E-2</v>
      </c>
      <c r="N36" s="226">
        <f t="shared" si="10"/>
        <v>-4.3541921729705835E-2</v>
      </c>
      <c r="O36" s="226">
        <f>O32/O31-1</f>
        <v>-3.9970829659047413E-2</v>
      </c>
      <c r="P36" s="227">
        <f>P32/P31-1</f>
        <v>-4.1675962342956341E-3</v>
      </c>
      <c r="Q36" s="228">
        <f ca="1">CHOOSE(MONTH(NOW()),L36,M36,N36,O36,D36,E36,F36,G36,H36,I36,J36,K36)</f>
        <v>-0.10073660670690043</v>
      </c>
      <c r="R36" s="221"/>
      <c r="S36" s="229"/>
      <c r="T36" s="204"/>
      <c r="U36" s="230" t="s">
        <v>159</v>
      </c>
      <c r="V36" s="226">
        <f>V32/V31-1</f>
        <v>-8.7768974624463869E-2</v>
      </c>
      <c r="W36" s="226">
        <f t="shared" ref="W36:AH36" si="11">W32/W31-1</f>
        <v>-0.31968623625372705</v>
      </c>
      <c r="X36" s="226">
        <f t="shared" si="11"/>
        <v>-0.1224418859977785</v>
      </c>
      <c r="Y36" s="226">
        <f t="shared" si="11"/>
        <v>-9.3388810742749073E-2</v>
      </c>
      <c r="Z36" s="226">
        <f t="shared" si="11"/>
        <v>-4.3523452071034918E-2</v>
      </c>
      <c r="AA36" s="226">
        <f t="shared" si="11"/>
        <v>-6.3776690533441371E-3</v>
      </c>
      <c r="AB36" s="226">
        <f>AB32/AB31-1</f>
        <v>2.8288502267219462E-2</v>
      </c>
      <c r="AC36" s="226">
        <f t="shared" si="11"/>
        <v>5.6708381161014287E-2</v>
      </c>
      <c r="AD36" s="226">
        <f>AD32/AD31-1</f>
        <v>2.4984872518309942E-3</v>
      </c>
      <c r="AE36" s="226">
        <f t="shared" si="11"/>
        <v>-7.4373886741942008E-2</v>
      </c>
      <c r="AF36" s="226">
        <f t="shared" si="11"/>
        <v>-4.3541921729705835E-2</v>
      </c>
      <c r="AG36" s="226">
        <f t="shared" si="11"/>
        <v>-3.9970829659047413E-2</v>
      </c>
      <c r="AH36" s="226">
        <f t="shared" si="11"/>
        <v>-6.2198766559595331E-2</v>
      </c>
      <c r="AI36" s="206"/>
      <c r="AJ36" s="207"/>
      <c r="AM36" s="208" t="s">
        <v>160</v>
      </c>
      <c r="AN36" s="231">
        <f>'[13]19部署別生産金額 (補正後)'!D30-1</f>
        <v>5.4000000000000048E-2</v>
      </c>
      <c r="AO36" s="231">
        <f>'[13]19部署別生産金額 (補正後)'!E30-1</f>
        <v>9.6999999999999975E-2</v>
      </c>
      <c r="AP36" s="231">
        <f>'[13]19部署別生産金額 (補正後)'!F30-1</f>
        <v>-6.0000000000000053E-3</v>
      </c>
      <c r="AQ36" s="231">
        <f>'[13]19部署別生産金額 (補正後)'!G30-1</f>
        <v>9.6000000000000085E-2</v>
      </c>
      <c r="AR36" s="231">
        <f>'[13]19部署別生産金額 (補正後)'!H30-1</f>
        <v>-2.7000000000000024E-2</v>
      </c>
      <c r="AS36" s="231">
        <f>'[13]19部署別生産金額 (補正後)'!I30-1</f>
        <v>9.2999999999999972E-2</v>
      </c>
      <c r="AT36" s="231">
        <f>'[13]19部署別生産金額 (補正後)'!J30-1</f>
        <v>-4.0000000000000036E-2</v>
      </c>
      <c r="AU36" s="231">
        <f>'[13]19部署別生産金額 (補正後)'!K30-1</f>
        <v>-5.2000000000000046E-2</v>
      </c>
      <c r="AV36" s="231">
        <f>'[13]19部署別生産金額 (補正後)'!L30-1</f>
        <v>-3.0000000000000027E-3</v>
      </c>
      <c r="AW36" s="231">
        <f>'[13]19部署別生産金額 (補正後)'!M30-1</f>
        <v>1.6000000000000014E-2</v>
      </c>
      <c r="AX36" s="231">
        <f>'[13]19部署別生産金額 (補正後)'!N30-1</f>
        <v>-8.9999999999999969E-2</v>
      </c>
      <c r="AY36" s="231">
        <f>'[13]19部署別生産金額 (補正後)'!O30-1</f>
        <v>-6.7999999999999949E-2</v>
      </c>
    </row>
    <row r="37" spans="2:51" s="208" customFormat="1" ht="19.149999999999999" customHeight="1">
      <c r="B37" s="201"/>
      <c r="C37" s="232" t="s">
        <v>161</v>
      </c>
      <c r="D37" s="233">
        <f t="shared" ref="D37:O37" si="12">IF(D33="","",D33/D31-1)</f>
        <v>0.2281580327429098</v>
      </c>
      <c r="E37" s="233">
        <f t="shared" si="12"/>
        <v>0.3988725747036308</v>
      </c>
      <c r="F37" s="233">
        <f t="shared" si="12"/>
        <v>0.33875496574999109</v>
      </c>
      <c r="G37" s="233">
        <f t="shared" si="12"/>
        <v>-1.3299903103074606E-2</v>
      </c>
      <c r="H37" s="233">
        <f t="shared" si="12"/>
        <v>-2.042588211607399E-2</v>
      </c>
      <c r="I37" s="233">
        <f>IF(I33="","",I33/I31-1)</f>
        <v>-0.12805602996126531</v>
      </c>
      <c r="J37" s="233" t="str">
        <f>IF(J33="","",J33/J31-1)</f>
        <v/>
      </c>
      <c r="K37" s="233" t="str">
        <f>IF(K33="","",K33/K31-1)</f>
        <v/>
      </c>
      <c r="L37" s="233" t="str">
        <f>IF(L33="","",L33/L31-1)</f>
        <v/>
      </c>
      <c r="M37" s="233" t="str">
        <f t="shared" si="12"/>
        <v/>
      </c>
      <c r="N37" s="233" t="str">
        <f t="shared" si="12"/>
        <v/>
      </c>
      <c r="O37" s="233" t="str">
        <f t="shared" si="12"/>
        <v/>
      </c>
      <c r="P37" s="233" t="str">
        <f>IF(O33="","",P33/P31-1)</f>
        <v/>
      </c>
      <c r="Q37" s="228">
        <f ca="1">CHOOSE(MONTH(NOW()),L37,M37,N37,O37,D37,E37,F37,G37,H37,I37,J37,K37)</f>
        <v>-0.12805602996126531</v>
      </c>
      <c r="R37" s="221"/>
      <c r="S37" s="229"/>
      <c r="T37" s="204"/>
      <c r="U37" s="234" t="s">
        <v>161</v>
      </c>
      <c r="V37" s="235">
        <f t="shared" ref="V37:AG37" si="13">IF(V33="","",V33/V31-1)</f>
        <v>-7.5766733560807653E-2</v>
      </c>
      <c r="W37" s="235">
        <f t="shared" si="13"/>
        <v>-0.34204858771545543</v>
      </c>
      <c r="X37" s="235">
        <f t="shared" si="13"/>
        <v>-8.2651879250283389E-2</v>
      </c>
      <c r="Y37" s="236">
        <f t="shared" si="13"/>
        <v>-0.11782052155781186</v>
      </c>
      <c r="Z37" s="237">
        <f t="shared" si="13"/>
        <v>-7.0353466382181762E-2</v>
      </c>
      <c r="AA37" s="233">
        <f t="shared" si="13"/>
        <v>-3.6563695991141176E-2</v>
      </c>
      <c r="AB37" s="233" t="str">
        <f t="shared" si="13"/>
        <v/>
      </c>
      <c r="AC37" s="233" t="str">
        <f t="shared" si="13"/>
        <v/>
      </c>
      <c r="AD37" s="233" t="str">
        <f t="shared" si="13"/>
        <v/>
      </c>
      <c r="AE37" s="233" t="str">
        <f t="shared" si="13"/>
        <v/>
      </c>
      <c r="AF37" s="233" t="str">
        <f t="shared" si="13"/>
        <v/>
      </c>
      <c r="AG37" s="233" t="str">
        <f t="shared" si="13"/>
        <v/>
      </c>
      <c r="AH37" s="233" t="str">
        <f>IF(AG37="","",AH33/AH31-1)</f>
        <v/>
      </c>
      <c r="AI37" s="206"/>
      <c r="AJ37" s="207"/>
      <c r="AM37" s="238" t="s">
        <v>162</v>
      </c>
      <c r="AN37" s="239">
        <f>V38</f>
        <v>-0.24746389161738902</v>
      </c>
      <c r="AO37" s="239">
        <f t="shared" ref="AO37:AY37" si="14">W38</f>
        <v>-0.52965593565665547</v>
      </c>
      <c r="AP37" s="239">
        <f t="shared" si="14"/>
        <v>-0.31477518723091769</v>
      </c>
      <c r="AQ37" s="239">
        <f t="shared" si="14"/>
        <v>-0.10592947014340448</v>
      </c>
      <c r="AR37" s="239">
        <f t="shared" si="14"/>
        <v>-5.0968664192517998E-2</v>
      </c>
      <c r="AS37" s="239">
        <f t="shared" si="14"/>
        <v>0.10492914351602201</v>
      </c>
      <c r="AT37" s="239">
        <f t="shared" si="14"/>
        <v>0.1648201644521059</v>
      </c>
      <c r="AU37" s="239">
        <f t="shared" si="14"/>
        <v>0.15940157219251172</v>
      </c>
      <c r="AV37" s="239">
        <f t="shared" si="14"/>
        <v>0.11919333717488256</v>
      </c>
      <c r="AW37" s="239">
        <f t="shared" si="14"/>
        <v>0</v>
      </c>
      <c r="AX37" s="239">
        <f t="shared" si="14"/>
        <v>0</v>
      </c>
      <c r="AY37" s="239">
        <f t="shared" si="14"/>
        <v>0</v>
      </c>
    </row>
    <row r="38" spans="2:51" ht="19.149999999999999" customHeight="1">
      <c r="B38" s="240"/>
      <c r="C38" s="241"/>
      <c r="D38" s="242"/>
      <c r="E38" s="242"/>
      <c r="F38" s="242"/>
      <c r="G38" s="242"/>
      <c r="H38" s="242"/>
      <c r="I38" s="242"/>
      <c r="J38" s="242"/>
      <c r="K38" s="242"/>
      <c r="L38" s="242"/>
      <c r="M38" s="242"/>
      <c r="N38" s="242"/>
      <c r="O38" s="242"/>
      <c r="P38" s="242"/>
      <c r="Q38" s="243"/>
      <c r="R38" s="244"/>
      <c r="S38" s="245"/>
      <c r="T38" s="246"/>
      <c r="U38" s="247" t="s">
        <v>163</v>
      </c>
      <c r="V38" s="248">
        <f>D85</f>
        <v>-0.24746389161738902</v>
      </c>
      <c r="W38" s="248">
        <f t="shared" ref="W38:AG38" si="15">E85</f>
        <v>-0.52965593565665547</v>
      </c>
      <c r="X38" s="249">
        <f t="shared" si="15"/>
        <v>-0.31477518723091769</v>
      </c>
      <c r="Y38" s="250">
        <f t="shared" si="15"/>
        <v>-0.10592947014340448</v>
      </c>
      <c r="Z38" s="251">
        <f t="shared" si="15"/>
        <v>-5.0968664192517998E-2</v>
      </c>
      <c r="AA38" s="248">
        <f t="shared" si="15"/>
        <v>0.10492914351602201</v>
      </c>
      <c r="AB38" s="248">
        <f t="shared" si="15"/>
        <v>0.1648201644521059</v>
      </c>
      <c r="AC38" s="248">
        <f t="shared" si="15"/>
        <v>0.15940157219251172</v>
      </c>
      <c r="AD38" s="248">
        <f t="shared" si="15"/>
        <v>0.11919333717488256</v>
      </c>
      <c r="AE38" s="248">
        <f t="shared" si="15"/>
        <v>0</v>
      </c>
      <c r="AF38" s="248">
        <f t="shared" si="15"/>
        <v>0</v>
      </c>
      <c r="AG38" s="248">
        <f t="shared" si="15"/>
        <v>0</v>
      </c>
      <c r="AH38" s="248">
        <f>P85</f>
        <v>-5.8274032965644595E-2</v>
      </c>
      <c r="AI38" s="252"/>
      <c r="AJ38" s="244"/>
      <c r="AM38" s="253" t="s">
        <v>164</v>
      </c>
      <c r="AN38" s="254">
        <f>AN37-AN36</f>
        <v>-0.30146389161738907</v>
      </c>
      <c r="AO38" s="254">
        <f t="shared" ref="AO38:AY38" si="16">AO37-AO36</f>
        <v>-0.62665593565665545</v>
      </c>
      <c r="AP38" s="254">
        <f t="shared" si="16"/>
        <v>-0.30877518723091768</v>
      </c>
      <c r="AQ38" s="254">
        <f t="shared" si="16"/>
        <v>-0.20192947014340457</v>
      </c>
      <c r="AR38" s="254">
        <f t="shared" si="16"/>
        <v>-2.3968664192517974E-2</v>
      </c>
      <c r="AS38" s="254">
        <f t="shared" si="16"/>
        <v>1.1929143516022034E-2</v>
      </c>
      <c r="AT38" s="254">
        <f t="shared" si="16"/>
        <v>0.20482016445210594</v>
      </c>
      <c r="AU38" s="254">
        <f t="shared" si="16"/>
        <v>0.21140157219251177</v>
      </c>
      <c r="AV38" s="254">
        <f t="shared" si="16"/>
        <v>0.12219333717488257</v>
      </c>
      <c r="AW38" s="254">
        <f t="shared" si="16"/>
        <v>-1.6000000000000014E-2</v>
      </c>
      <c r="AX38" s="254">
        <f t="shared" si="16"/>
        <v>8.9999999999999969E-2</v>
      </c>
      <c r="AY38" s="254">
        <f t="shared" si="16"/>
        <v>6.7999999999999949E-2</v>
      </c>
    </row>
    <row r="39" spans="2:51" s="116" customFormat="1" ht="15.2" customHeight="1">
      <c r="P39" s="255"/>
      <c r="Q39" s="256"/>
      <c r="T39" s="190"/>
    </row>
    <row r="40" spans="2:51" ht="15.2" customHeight="1">
      <c r="B40" s="257"/>
      <c r="C40" s="258"/>
      <c r="D40" s="258"/>
      <c r="E40" s="258"/>
      <c r="F40" s="258"/>
      <c r="G40" s="258"/>
      <c r="H40" s="258"/>
      <c r="I40" s="258"/>
      <c r="J40" s="258"/>
      <c r="K40" s="258"/>
      <c r="L40" s="258"/>
      <c r="M40" s="258"/>
      <c r="N40" s="258"/>
      <c r="O40" s="258"/>
      <c r="P40" s="258"/>
      <c r="Q40" s="259"/>
      <c r="R40" s="260"/>
      <c r="T40" s="261"/>
      <c r="U40" s="258"/>
      <c r="V40" s="258"/>
      <c r="W40" s="258"/>
      <c r="X40" s="258"/>
      <c r="Y40" s="258"/>
      <c r="Z40" s="258"/>
      <c r="AA40" s="258"/>
      <c r="AB40" s="258"/>
      <c r="AC40" s="258"/>
      <c r="AD40" s="258"/>
      <c r="AE40" s="258"/>
      <c r="AF40" s="258"/>
      <c r="AG40" s="258"/>
      <c r="AH40" s="258"/>
      <c r="AI40" s="258"/>
      <c r="AJ40" s="260"/>
    </row>
    <row r="41" spans="2:51" ht="15.2" customHeight="1">
      <c r="B41" s="192"/>
      <c r="C41" s="116"/>
      <c r="D41" s="116"/>
      <c r="E41" s="116"/>
      <c r="F41" s="116"/>
      <c r="G41" s="116"/>
      <c r="H41" s="116"/>
      <c r="I41" s="116"/>
      <c r="J41" s="116"/>
      <c r="K41" s="116"/>
      <c r="L41" s="116"/>
      <c r="M41" s="116"/>
      <c r="N41" s="116"/>
      <c r="O41" s="116"/>
      <c r="P41" s="116"/>
      <c r="Q41" s="256"/>
      <c r="R41" s="120"/>
      <c r="T41" s="194"/>
      <c r="U41" s="116"/>
      <c r="V41" s="116"/>
      <c r="W41" s="116"/>
      <c r="X41" s="116"/>
      <c r="Y41" s="116"/>
      <c r="Z41" s="116"/>
      <c r="AA41" s="116"/>
      <c r="AB41" s="116"/>
      <c r="AC41" s="116"/>
      <c r="AD41" s="116"/>
      <c r="AE41" s="116"/>
      <c r="AF41" s="116"/>
      <c r="AG41" s="116"/>
      <c r="AH41" s="116"/>
      <c r="AI41" s="116"/>
      <c r="AJ41" s="120"/>
    </row>
    <row r="42" spans="2:51" ht="15.2" customHeight="1">
      <c r="B42" s="192"/>
      <c r="C42" s="116"/>
      <c r="D42" s="116"/>
      <c r="E42" s="116"/>
      <c r="F42" s="116"/>
      <c r="G42" s="116"/>
      <c r="H42" s="116"/>
      <c r="I42" s="116"/>
      <c r="J42" s="116"/>
      <c r="K42" s="116"/>
      <c r="L42" s="116"/>
      <c r="M42" s="116"/>
      <c r="N42" s="116"/>
      <c r="O42" s="116"/>
      <c r="P42" s="116"/>
      <c r="Q42" s="116"/>
      <c r="R42" s="120"/>
      <c r="T42" s="194"/>
      <c r="U42" s="116"/>
      <c r="V42" s="116"/>
      <c r="W42" s="116"/>
      <c r="X42" s="116"/>
      <c r="Y42" s="116"/>
      <c r="Z42" s="116"/>
      <c r="AA42" s="116"/>
      <c r="AB42" s="116"/>
      <c r="AC42" s="116"/>
      <c r="AD42" s="116"/>
      <c r="AE42" s="116"/>
      <c r="AF42" s="116"/>
      <c r="AG42" s="116"/>
      <c r="AH42" s="116"/>
      <c r="AI42" s="116"/>
      <c r="AJ42" s="120"/>
    </row>
    <row r="43" spans="2:51" ht="15.2" customHeight="1">
      <c r="B43" s="192"/>
      <c r="C43" s="116"/>
      <c r="D43" s="116"/>
      <c r="E43" s="116"/>
      <c r="F43" s="116"/>
      <c r="G43" s="116"/>
      <c r="H43" s="116"/>
      <c r="I43" s="116"/>
      <c r="J43" s="116"/>
      <c r="K43" s="116"/>
      <c r="L43" s="116"/>
      <c r="M43" s="116"/>
      <c r="N43" s="116"/>
      <c r="O43" s="116"/>
      <c r="P43" s="116"/>
      <c r="Q43" s="116"/>
      <c r="R43" s="120"/>
      <c r="T43" s="194"/>
      <c r="U43" s="116"/>
      <c r="V43" s="116"/>
      <c r="W43" s="116"/>
      <c r="X43" s="116"/>
      <c r="Y43" s="116"/>
      <c r="Z43" s="116"/>
      <c r="AA43" s="116"/>
      <c r="AB43" s="116"/>
      <c r="AC43" s="116"/>
      <c r="AD43" s="116"/>
      <c r="AE43" s="116"/>
      <c r="AF43" s="116"/>
      <c r="AG43" s="116"/>
      <c r="AH43" s="116"/>
      <c r="AI43" s="116"/>
      <c r="AJ43" s="120"/>
    </row>
    <row r="44" spans="2:51" ht="15.2" customHeight="1">
      <c r="B44" s="192"/>
      <c r="C44" s="116"/>
      <c r="D44" s="116"/>
      <c r="E44" s="116"/>
      <c r="F44" s="116"/>
      <c r="G44" s="116"/>
      <c r="H44" s="116"/>
      <c r="I44" s="116"/>
      <c r="J44" s="116"/>
      <c r="K44" s="116"/>
      <c r="L44" s="116"/>
      <c r="M44" s="116"/>
      <c r="N44" s="116"/>
      <c r="O44" s="116"/>
      <c r="P44" s="116"/>
      <c r="Q44" s="116"/>
      <c r="R44" s="120"/>
      <c r="T44" s="194"/>
      <c r="U44" s="116"/>
      <c r="V44" s="116"/>
      <c r="W44" s="116"/>
      <c r="X44" s="116"/>
      <c r="Y44" s="116"/>
      <c r="Z44" s="116"/>
      <c r="AA44" s="116"/>
      <c r="AB44" s="116"/>
      <c r="AC44" s="116"/>
      <c r="AD44" s="116"/>
      <c r="AE44" s="116"/>
      <c r="AF44" s="116"/>
      <c r="AG44" s="116"/>
      <c r="AH44" s="116"/>
      <c r="AI44" s="116"/>
      <c r="AJ44" s="120"/>
    </row>
    <row r="45" spans="2:51" ht="15.2" customHeight="1">
      <c r="B45" s="192"/>
      <c r="C45" s="116"/>
      <c r="D45" s="116"/>
      <c r="E45" s="116"/>
      <c r="F45" s="116"/>
      <c r="G45" s="116"/>
      <c r="H45" s="116"/>
      <c r="I45" s="116"/>
      <c r="J45" s="116"/>
      <c r="K45" s="116"/>
      <c r="L45" s="116"/>
      <c r="M45" s="116"/>
      <c r="N45" s="116"/>
      <c r="O45" s="116"/>
      <c r="P45" s="116"/>
      <c r="Q45" s="116"/>
      <c r="R45" s="120"/>
      <c r="T45" s="194"/>
      <c r="U45" s="116"/>
      <c r="V45" s="116"/>
      <c r="W45" s="116"/>
      <c r="X45" s="116"/>
      <c r="Y45" s="116"/>
      <c r="Z45" s="116"/>
      <c r="AA45" s="116"/>
      <c r="AB45" s="116"/>
      <c r="AC45" s="116"/>
      <c r="AD45" s="116"/>
      <c r="AE45" s="116"/>
      <c r="AF45" s="116"/>
      <c r="AG45" s="116"/>
      <c r="AH45" s="116"/>
      <c r="AI45" s="116"/>
      <c r="AJ45" s="120"/>
    </row>
    <row r="46" spans="2:51" ht="15.2" customHeight="1">
      <c r="B46" s="192"/>
      <c r="C46" s="116"/>
      <c r="D46" s="116"/>
      <c r="E46" s="116"/>
      <c r="F46" s="116"/>
      <c r="G46" s="116"/>
      <c r="H46" s="116"/>
      <c r="I46" s="116"/>
      <c r="J46" s="116"/>
      <c r="K46" s="116"/>
      <c r="L46" s="116"/>
      <c r="M46" s="116"/>
      <c r="N46" s="116"/>
      <c r="O46" s="116"/>
      <c r="P46" s="116"/>
      <c r="Q46" s="116"/>
      <c r="R46" s="120"/>
      <c r="T46" s="194"/>
      <c r="U46" s="116"/>
      <c r="V46" s="116"/>
      <c r="W46" s="116"/>
      <c r="X46" s="116"/>
      <c r="Y46" s="116"/>
      <c r="Z46" s="116"/>
      <c r="AA46" s="116"/>
      <c r="AB46" s="116"/>
      <c r="AC46" s="116"/>
      <c r="AD46" s="116"/>
      <c r="AE46" s="116"/>
      <c r="AF46" s="116"/>
      <c r="AG46" s="116"/>
      <c r="AH46" s="116"/>
      <c r="AI46" s="116"/>
      <c r="AJ46" s="120"/>
    </row>
    <row r="47" spans="2:51" ht="15.2" customHeight="1">
      <c r="B47" s="192"/>
      <c r="C47" s="116"/>
      <c r="D47" s="116"/>
      <c r="E47" s="116"/>
      <c r="F47" s="116"/>
      <c r="G47" s="116"/>
      <c r="H47" s="116"/>
      <c r="I47" s="116"/>
      <c r="J47" s="116"/>
      <c r="K47" s="116"/>
      <c r="L47" s="116"/>
      <c r="M47" s="116"/>
      <c r="N47" s="116"/>
      <c r="O47" s="116"/>
      <c r="P47" s="116"/>
      <c r="Q47" s="116"/>
      <c r="R47" s="120"/>
      <c r="T47" s="194"/>
      <c r="U47" s="116"/>
      <c r="V47" s="116"/>
      <c r="W47" s="116"/>
      <c r="X47" s="116"/>
      <c r="Y47" s="116"/>
      <c r="Z47" s="116"/>
      <c r="AA47" s="116"/>
      <c r="AB47" s="116"/>
      <c r="AC47" s="116"/>
      <c r="AD47" s="116"/>
      <c r="AE47" s="116"/>
      <c r="AF47" s="116"/>
      <c r="AG47" s="116"/>
      <c r="AH47" s="116"/>
      <c r="AI47" s="116"/>
      <c r="AJ47" s="120"/>
    </row>
    <row r="48" spans="2:51" ht="15.2" customHeight="1">
      <c r="B48" s="192"/>
      <c r="C48" s="116"/>
      <c r="D48" s="116"/>
      <c r="E48" s="116"/>
      <c r="F48" s="116"/>
      <c r="G48" s="116"/>
      <c r="H48" s="116"/>
      <c r="I48" s="116"/>
      <c r="J48" s="116"/>
      <c r="K48" s="116"/>
      <c r="L48" s="116"/>
      <c r="M48" s="116"/>
      <c r="N48" s="116"/>
      <c r="O48" s="116"/>
      <c r="P48" s="116"/>
      <c r="Q48" s="116"/>
      <c r="R48" s="120"/>
      <c r="T48" s="194"/>
      <c r="U48" s="116"/>
      <c r="V48" s="116"/>
      <c r="W48" s="116"/>
      <c r="X48" s="116"/>
      <c r="Y48" s="116"/>
      <c r="Z48" s="116"/>
      <c r="AA48" s="116"/>
      <c r="AB48" s="116"/>
      <c r="AC48" s="116"/>
      <c r="AD48" s="116"/>
      <c r="AE48" s="116"/>
      <c r="AF48" s="116"/>
      <c r="AG48" s="116"/>
      <c r="AH48" s="116"/>
      <c r="AI48" s="116"/>
      <c r="AJ48" s="120"/>
    </row>
    <row r="49" spans="2:38" ht="15.2" customHeight="1">
      <c r="B49" s="192"/>
      <c r="C49" s="116"/>
      <c r="D49" s="116"/>
      <c r="E49" s="116"/>
      <c r="F49" s="116"/>
      <c r="G49" s="116"/>
      <c r="H49" s="116"/>
      <c r="I49" s="116"/>
      <c r="J49" s="116"/>
      <c r="K49" s="116"/>
      <c r="L49" s="116"/>
      <c r="M49" s="116"/>
      <c r="N49" s="116"/>
      <c r="O49" s="116"/>
      <c r="P49" s="116"/>
      <c r="Q49" s="116"/>
      <c r="R49" s="120"/>
      <c r="T49" s="194"/>
      <c r="U49" s="116"/>
      <c r="V49" s="116"/>
      <c r="W49" s="116"/>
      <c r="X49" s="116"/>
      <c r="Y49" s="116"/>
      <c r="Z49" s="116"/>
      <c r="AA49" s="116"/>
      <c r="AB49" s="116"/>
      <c r="AC49" s="116"/>
      <c r="AD49" s="116"/>
      <c r="AE49" s="116"/>
      <c r="AF49" s="116"/>
      <c r="AG49" s="116"/>
      <c r="AH49" s="116"/>
      <c r="AI49" s="116"/>
      <c r="AJ49" s="120"/>
    </row>
    <row r="50" spans="2:38" ht="15.2" customHeight="1">
      <c r="B50" s="192"/>
      <c r="C50" s="116"/>
      <c r="D50" s="116"/>
      <c r="E50" s="116"/>
      <c r="F50" s="116"/>
      <c r="G50" s="116"/>
      <c r="H50" s="116"/>
      <c r="I50" s="116"/>
      <c r="J50" s="116"/>
      <c r="K50" s="116"/>
      <c r="L50" s="116"/>
      <c r="M50" s="116"/>
      <c r="N50" s="116"/>
      <c r="O50" s="116"/>
      <c r="P50" s="116"/>
      <c r="Q50" s="116"/>
      <c r="R50" s="120"/>
      <c r="T50" s="194"/>
      <c r="U50" s="116"/>
      <c r="V50" s="116"/>
      <c r="W50" s="116"/>
      <c r="X50" s="116"/>
      <c r="Y50" s="116"/>
      <c r="Z50" s="116"/>
      <c r="AA50" s="116"/>
      <c r="AB50" s="116"/>
      <c r="AC50" s="116"/>
      <c r="AD50" s="116"/>
      <c r="AE50" s="116"/>
      <c r="AF50" s="116"/>
      <c r="AG50" s="116"/>
      <c r="AH50" s="116"/>
      <c r="AI50" s="116"/>
      <c r="AJ50" s="120"/>
    </row>
    <row r="51" spans="2:38" ht="15.2" customHeight="1">
      <c r="B51" s="192"/>
      <c r="C51" s="116"/>
      <c r="D51" s="116"/>
      <c r="E51" s="116"/>
      <c r="F51" s="116"/>
      <c r="G51" s="116"/>
      <c r="H51" s="116"/>
      <c r="I51" s="116"/>
      <c r="J51" s="116"/>
      <c r="K51" s="116"/>
      <c r="L51" s="116"/>
      <c r="M51" s="116"/>
      <c r="N51" s="116"/>
      <c r="O51" s="116"/>
      <c r="P51" s="116"/>
      <c r="Q51" s="116"/>
      <c r="R51" s="120"/>
      <c r="T51" s="194"/>
      <c r="U51" s="116"/>
      <c r="V51" s="116"/>
      <c r="W51" s="116"/>
      <c r="X51" s="116"/>
      <c r="Y51" s="116"/>
      <c r="Z51" s="116"/>
      <c r="AA51" s="116"/>
      <c r="AB51" s="116"/>
      <c r="AC51" s="116"/>
      <c r="AD51" s="116"/>
      <c r="AE51" s="116"/>
      <c r="AF51" s="116"/>
      <c r="AG51" s="116"/>
      <c r="AH51" s="116"/>
      <c r="AI51" s="116"/>
      <c r="AJ51" s="120"/>
    </row>
    <row r="52" spans="2:38" ht="15.2" customHeight="1">
      <c r="B52" s="192"/>
      <c r="C52" s="116"/>
      <c r="D52" s="116"/>
      <c r="E52" s="116"/>
      <c r="F52" s="116"/>
      <c r="G52" s="116"/>
      <c r="H52" s="116"/>
      <c r="I52" s="116"/>
      <c r="J52" s="116"/>
      <c r="K52" s="116"/>
      <c r="L52" s="116"/>
      <c r="M52" s="116"/>
      <c r="N52" s="116"/>
      <c r="O52" s="116"/>
      <c r="P52" s="116"/>
      <c r="Q52" s="116"/>
      <c r="R52" s="120"/>
      <c r="T52" s="194"/>
      <c r="U52" s="116"/>
      <c r="V52" s="116"/>
      <c r="W52" s="116"/>
      <c r="X52" s="116"/>
      <c r="Y52" s="116"/>
      <c r="Z52" s="116"/>
      <c r="AA52" s="116"/>
      <c r="AB52" s="116"/>
      <c r="AC52" s="116"/>
      <c r="AD52" s="116"/>
      <c r="AE52" s="116"/>
      <c r="AF52" s="116"/>
      <c r="AG52" s="116"/>
      <c r="AH52" s="116"/>
      <c r="AI52" s="116"/>
      <c r="AJ52" s="120"/>
    </row>
    <row r="53" spans="2:38" ht="15.2" customHeight="1">
      <c r="B53" s="192"/>
      <c r="C53" s="116"/>
      <c r="D53" s="116"/>
      <c r="E53" s="116"/>
      <c r="F53" s="116"/>
      <c r="G53" s="116"/>
      <c r="H53" s="116"/>
      <c r="I53" s="116"/>
      <c r="J53" s="116"/>
      <c r="K53" s="116"/>
      <c r="L53" s="116"/>
      <c r="M53" s="116"/>
      <c r="N53" s="116"/>
      <c r="O53" s="116"/>
      <c r="P53" s="116"/>
      <c r="Q53" s="116"/>
      <c r="R53" s="120"/>
      <c r="T53" s="194"/>
      <c r="U53" s="116"/>
      <c r="V53" s="116"/>
      <c r="W53" s="116"/>
      <c r="X53" s="116"/>
      <c r="Y53" s="116"/>
      <c r="Z53" s="116"/>
      <c r="AA53" s="116"/>
      <c r="AB53" s="116"/>
      <c r="AC53" s="116"/>
      <c r="AD53" s="116"/>
      <c r="AE53" s="116"/>
      <c r="AF53" s="116"/>
      <c r="AG53" s="116"/>
      <c r="AH53" s="116"/>
      <c r="AI53" s="116"/>
      <c r="AJ53" s="120"/>
    </row>
    <row r="54" spans="2:38" ht="15.2" customHeight="1">
      <c r="B54" s="192"/>
      <c r="C54" s="116"/>
      <c r="D54" s="116"/>
      <c r="E54" s="116"/>
      <c r="F54" s="116"/>
      <c r="G54" s="116"/>
      <c r="H54" s="116"/>
      <c r="I54" s="116"/>
      <c r="J54" s="116"/>
      <c r="K54" s="116"/>
      <c r="L54" s="116"/>
      <c r="M54" s="116"/>
      <c r="N54" s="116"/>
      <c r="O54" s="116"/>
      <c r="P54" s="116"/>
      <c r="Q54" s="116"/>
      <c r="R54" s="120"/>
      <c r="T54" s="194"/>
      <c r="U54" s="116"/>
      <c r="V54" s="116"/>
      <c r="W54" s="116"/>
      <c r="X54" s="116"/>
      <c r="Y54" s="116"/>
      <c r="Z54" s="116"/>
      <c r="AA54" s="116"/>
      <c r="AB54" s="116"/>
      <c r="AC54" s="116"/>
      <c r="AD54" s="116"/>
      <c r="AE54" s="116"/>
      <c r="AF54" s="116"/>
      <c r="AG54" s="116"/>
      <c r="AH54" s="116"/>
      <c r="AI54" s="116"/>
      <c r="AJ54" s="120"/>
      <c r="AL54" s="262"/>
    </row>
    <row r="55" spans="2:38" ht="15.2" customHeight="1">
      <c r="B55" s="192"/>
      <c r="C55" s="116"/>
      <c r="D55" s="116"/>
      <c r="E55" s="116"/>
      <c r="F55" s="116"/>
      <c r="G55" s="116"/>
      <c r="H55" s="116"/>
      <c r="I55" s="116"/>
      <c r="J55" s="116"/>
      <c r="K55" s="116"/>
      <c r="L55" s="116"/>
      <c r="M55" s="116"/>
      <c r="N55" s="116"/>
      <c r="O55" s="116"/>
      <c r="P55" s="116"/>
      <c r="Q55" s="116"/>
      <c r="R55" s="120"/>
      <c r="T55" s="194"/>
      <c r="U55" s="116"/>
      <c r="V55" s="116"/>
      <c r="W55" s="116"/>
      <c r="X55" s="116"/>
      <c r="Y55" s="116"/>
      <c r="Z55" s="116"/>
      <c r="AA55" s="116"/>
      <c r="AB55" s="116"/>
      <c r="AC55" s="116"/>
      <c r="AD55" s="116"/>
      <c r="AE55" s="116"/>
      <c r="AF55" s="116"/>
      <c r="AG55" s="116"/>
      <c r="AH55" s="116"/>
      <c r="AI55" s="116"/>
      <c r="AJ55" s="120"/>
    </row>
    <row r="56" spans="2:38" ht="15.2" customHeight="1" thickBot="1">
      <c r="B56" s="192"/>
      <c r="C56" s="116"/>
      <c r="D56" s="116"/>
      <c r="E56" s="116"/>
      <c r="F56" s="116"/>
      <c r="G56" s="116"/>
      <c r="H56" s="116"/>
      <c r="I56" s="116"/>
      <c r="J56" s="116"/>
      <c r="K56" s="116"/>
      <c r="L56" s="116"/>
      <c r="M56" s="116"/>
      <c r="N56" s="116"/>
      <c r="O56" s="116"/>
      <c r="P56" s="116"/>
      <c r="Q56" s="116"/>
      <c r="R56" s="120"/>
      <c r="T56" s="194"/>
      <c r="U56" s="116"/>
      <c r="V56" s="116"/>
      <c r="W56" s="116"/>
      <c r="X56" s="116"/>
      <c r="Y56" s="116"/>
      <c r="Z56" s="116"/>
      <c r="AA56" s="116"/>
      <c r="AB56" s="116"/>
      <c r="AC56" s="116"/>
      <c r="AD56" s="116"/>
      <c r="AE56" s="116"/>
      <c r="AF56" s="116"/>
      <c r="AG56" s="116"/>
      <c r="AH56" s="116"/>
      <c r="AI56" s="116"/>
      <c r="AJ56" s="120"/>
    </row>
    <row r="57" spans="2:38" s="208" customFormat="1" ht="18.75" customHeight="1" thickBot="1">
      <c r="B57" s="201"/>
      <c r="C57" s="263"/>
      <c r="D57" s="264" t="s">
        <v>138</v>
      </c>
      <c r="E57" s="264" t="s">
        <v>139</v>
      </c>
      <c r="F57" s="264" t="s">
        <v>140</v>
      </c>
      <c r="G57" s="264" t="s">
        <v>141</v>
      </c>
      <c r="H57" s="264" t="s">
        <v>142</v>
      </c>
      <c r="I57" s="1975" t="s">
        <v>143</v>
      </c>
      <c r="J57" s="1975" t="s">
        <v>144</v>
      </c>
      <c r="K57" s="1975" t="s">
        <v>145</v>
      </c>
      <c r="L57" s="1975" t="s">
        <v>146</v>
      </c>
      <c r="M57" s="1975" t="s">
        <v>147</v>
      </c>
      <c r="N57" s="1975" t="s">
        <v>148</v>
      </c>
      <c r="O57" s="1975" t="s">
        <v>149</v>
      </c>
      <c r="P57" s="1976" t="s">
        <v>150</v>
      </c>
      <c r="Q57" s="1977"/>
      <c r="R57" s="1978"/>
      <c r="S57" s="1977"/>
      <c r="T57" s="1979"/>
      <c r="U57" s="1980"/>
      <c r="V57" s="1963" t="s">
        <v>138</v>
      </c>
      <c r="W57" s="1963" t="s">
        <v>139</v>
      </c>
      <c r="X57" s="1963" t="s">
        <v>140</v>
      </c>
      <c r="Y57" s="1963" t="s">
        <v>141</v>
      </c>
      <c r="Z57" s="1963" t="s">
        <v>142</v>
      </c>
      <c r="AA57" s="1963" t="s">
        <v>143</v>
      </c>
      <c r="AB57" s="202" t="s">
        <v>144</v>
      </c>
      <c r="AC57" s="202" t="s">
        <v>145</v>
      </c>
      <c r="AD57" s="202" t="s">
        <v>146</v>
      </c>
      <c r="AE57" s="202" t="s">
        <v>147</v>
      </c>
      <c r="AF57" s="202" t="s">
        <v>148</v>
      </c>
      <c r="AG57" s="202" t="s">
        <v>149</v>
      </c>
      <c r="AH57" s="205" t="s">
        <v>150</v>
      </c>
      <c r="AI57" s="206"/>
      <c r="AJ57" s="207"/>
    </row>
    <row r="58" spans="2:38" s="208" customFormat="1" ht="18.75" customHeight="1" thickTop="1">
      <c r="B58" s="201"/>
      <c r="C58" s="265" t="str">
        <f>C31</f>
        <v>前年度実績</v>
      </c>
      <c r="D58" s="266">
        <f>D107</f>
        <v>60.774728930954609</v>
      </c>
      <c r="E58" s="266">
        <f t="shared" ref="E58:P58" si="17">E107</f>
        <v>63.353668014836714</v>
      </c>
      <c r="F58" s="266">
        <f t="shared" si="17"/>
        <v>64.763136317700045</v>
      </c>
      <c r="G58" s="266">
        <f>G107</f>
        <v>66.97753092779061</v>
      </c>
      <c r="H58" s="266">
        <f>H107</f>
        <v>69.717820242845661</v>
      </c>
      <c r="I58" s="1981">
        <f>I107</f>
        <v>69.933431672838097</v>
      </c>
      <c r="J58" s="1981">
        <f t="shared" si="17"/>
        <v>69.620693817759587</v>
      </c>
      <c r="K58" s="1981">
        <f t="shared" si="17"/>
        <v>68.750144439915303</v>
      </c>
      <c r="L58" s="1981">
        <f t="shared" si="17"/>
        <v>68.049538685203117</v>
      </c>
      <c r="M58" s="1981">
        <f t="shared" si="17"/>
        <v>68.012707143913659</v>
      </c>
      <c r="N58" s="1981">
        <f t="shared" si="17"/>
        <v>67.891662389304287</v>
      </c>
      <c r="O58" s="1981">
        <f>O107</f>
        <v>67.813514096519242</v>
      </c>
      <c r="P58" s="1982">
        <f t="shared" si="17"/>
        <v>67.813514096519242</v>
      </c>
      <c r="Q58" s="1983"/>
      <c r="R58" s="1984"/>
      <c r="S58" s="1983"/>
      <c r="T58" s="1979"/>
      <c r="U58" s="1985" t="str">
        <f>U31</f>
        <v>前年度実績</v>
      </c>
      <c r="V58" s="215">
        <f>D106</f>
        <v>54.19442085099999</v>
      </c>
      <c r="W58" s="215">
        <f t="shared" ref="W58:AG58" si="18">E106</f>
        <v>111.48019146</v>
      </c>
      <c r="X58" s="1986">
        <f t="shared" si="18"/>
        <v>170.78763221589998</v>
      </c>
      <c r="Y58" s="1986">
        <f t="shared" si="18"/>
        <v>243.6462801925</v>
      </c>
      <c r="Z58" s="1986">
        <f t="shared" si="18"/>
        <v>305.77463053639997</v>
      </c>
      <c r="AA58" s="1986">
        <f t="shared" si="18"/>
        <v>373.96046157229989</v>
      </c>
      <c r="AB58" s="267">
        <f>J106</f>
        <v>435.53956723219989</v>
      </c>
      <c r="AC58" s="267">
        <f t="shared" si="18"/>
        <v>489.30263462519986</v>
      </c>
      <c r="AD58" s="267">
        <f t="shared" si="18"/>
        <v>541.73244885809981</v>
      </c>
      <c r="AE58" s="267">
        <f t="shared" si="18"/>
        <v>598.04140430499979</v>
      </c>
      <c r="AF58" s="267">
        <f t="shared" si="18"/>
        <v>653.8790859249998</v>
      </c>
      <c r="AG58" s="267">
        <f t="shared" si="18"/>
        <v>712.44485764389981</v>
      </c>
      <c r="AH58" s="212">
        <f>AG58</f>
        <v>712.44485764389981</v>
      </c>
      <c r="AI58" s="206"/>
      <c r="AJ58" s="207"/>
    </row>
    <row r="59" spans="2:38" s="208" customFormat="1" ht="18.75" customHeight="1">
      <c r="B59" s="201"/>
      <c r="C59" s="265" t="str">
        <f>C32</f>
        <v>A.今年度目標</v>
      </c>
      <c r="D59" s="211">
        <f>D122</f>
        <v>73.67167192649498</v>
      </c>
      <c r="E59" s="211">
        <f t="shared" ref="E59:O59" si="19">E122</f>
        <v>81.915970363224787</v>
      </c>
      <c r="F59" s="211">
        <f t="shared" si="19"/>
        <v>83.577916325048662</v>
      </c>
      <c r="G59" s="211">
        <f t="shared" si="19"/>
        <v>80.193120799082038</v>
      </c>
      <c r="H59" s="211">
        <f t="shared" si="19"/>
        <v>80.949605176721775</v>
      </c>
      <c r="I59" s="215">
        <f t="shared" si="19"/>
        <v>76.752312660106298</v>
      </c>
      <c r="J59" s="215">
        <f t="shared" si="19"/>
        <v>73.440597128717116</v>
      </c>
      <c r="K59" s="1987">
        <f t="shared" si="19"/>
        <v>70.861292015629289</v>
      </c>
      <c r="L59" s="1987">
        <f>L122</f>
        <v>68.907992774631083</v>
      </c>
      <c r="M59" s="1987">
        <f t="shared" si="19"/>
        <v>68.269159024709609</v>
      </c>
      <c r="N59" s="1987">
        <f t="shared" si="19"/>
        <v>67.846492191491862</v>
      </c>
      <c r="O59" s="1987">
        <f t="shared" si="19"/>
        <v>67.530894750536234</v>
      </c>
      <c r="P59" s="1988">
        <f>P122</f>
        <v>67.530894750536234</v>
      </c>
      <c r="Q59" s="1983"/>
      <c r="R59" s="1984"/>
      <c r="S59" s="1989"/>
      <c r="T59" s="1979"/>
      <c r="U59" s="1985" t="str">
        <f>U32</f>
        <v>A.今年度計画</v>
      </c>
      <c r="V59" s="215">
        <f>D120</f>
        <v>49.437832102541059</v>
      </c>
      <c r="W59" s="215">
        <f t="shared" ref="W59:AG59" si="20">E120</f>
        <v>88.410130314655476</v>
      </c>
      <c r="X59" s="1986">
        <f t="shared" si="20"/>
        <v>140.45585617070157</v>
      </c>
      <c r="Y59" s="1986">
        <f t="shared" si="20"/>
        <v>206.51032166044232</v>
      </c>
      <c r="Z59" s="1986">
        <f t="shared" si="20"/>
        <v>265.93463172589708</v>
      </c>
      <c r="AA59" s="1986">
        <f t="shared" si="20"/>
        <v>333.68559609732279</v>
      </c>
      <c r="AB59" s="267">
        <f t="shared" si="20"/>
        <v>397.00668242729625</v>
      </c>
      <c r="AC59" s="267">
        <f t="shared" si="20"/>
        <v>453.8185663384038</v>
      </c>
      <c r="AD59" s="267">
        <f t="shared" si="20"/>
        <v>506.37937579378058</v>
      </c>
      <c r="AE59" s="267">
        <f t="shared" si="20"/>
        <v>558.50041536571575</v>
      </c>
      <c r="AF59" s="267">
        <f t="shared" si="20"/>
        <v>611.90681702304948</v>
      </c>
      <c r="AG59" s="267">
        <f t="shared" si="20"/>
        <v>668.13166625672272</v>
      </c>
      <c r="AH59" s="212">
        <f>AG59</f>
        <v>668.13166625672272</v>
      </c>
      <c r="AI59" s="206"/>
      <c r="AJ59" s="207"/>
    </row>
    <row r="60" spans="2:38" s="208" customFormat="1" ht="18.75" customHeight="1">
      <c r="B60" s="201"/>
      <c r="C60" s="265" t="str">
        <f>C33</f>
        <v>B.今年度実績</v>
      </c>
      <c r="D60" s="211">
        <f>D132</f>
        <v>74.640971524324812</v>
      </c>
      <c r="E60" s="211">
        <f t="shared" ref="E60:I60" si="21">E132</f>
        <v>81.331700277311583</v>
      </c>
      <c r="F60" s="211">
        <f t="shared" si="21"/>
        <v>84.60690438466942</v>
      </c>
      <c r="G60" s="211">
        <f t="shared" si="21"/>
        <v>80.173390789187962</v>
      </c>
      <c r="H60" s="211">
        <f t="shared" si="21"/>
        <v>80.426739280278014</v>
      </c>
      <c r="I60" s="215">
        <f t="shared" si="21"/>
        <v>75.883786793391977</v>
      </c>
      <c r="J60" s="215"/>
      <c r="K60" s="215"/>
      <c r="L60" s="215"/>
      <c r="M60" s="215"/>
      <c r="N60" s="215"/>
      <c r="O60" s="215"/>
      <c r="P60" s="1966" t="str">
        <f t="shared" ref="P60" si="22">P132</f>
        <v/>
      </c>
      <c r="Q60" s="1990"/>
      <c r="R60" s="1991"/>
      <c r="S60" s="1989"/>
      <c r="T60" s="1979"/>
      <c r="U60" s="1985" t="str">
        <f>U33</f>
        <v>B.今年度実績</v>
      </c>
      <c r="V60" s="215">
        <f t="shared" ref="V60:AB60" si="23">D129</f>
        <v>50.088286605899995</v>
      </c>
      <c r="W60" s="215">
        <f t="shared" si="23"/>
        <v>87.779540281900012</v>
      </c>
      <c r="X60" s="215">
        <f t="shared" si="23"/>
        <v>142.18510960580002</v>
      </c>
      <c r="Y60" s="1986">
        <f t="shared" si="23"/>
        <v>206.45951367780003</v>
      </c>
      <c r="Z60" s="1986">
        <f t="shared" si="23"/>
        <v>264.21691921440004</v>
      </c>
      <c r="AA60" s="1986">
        <f t="shared" si="23"/>
        <v>329.90962425340001</v>
      </c>
      <c r="AB60" s="267" t="str">
        <f t="shared" si="23"/>
        <v/>
      </c>
      <c r="AC60" s="267" t="str">
        <f>K129</f>
        <v/>
      </c>
      <c r="AD60" s="267" t="str">
        <f>L129</f>
        <v/>
      </c>
      <c r="AE60" s="267" t="str">
        <f>M129</f>
        <v/>
      </c>
      <c r="AF60" s="267" t="str">
        <f>N129</f>
        <v/>
      </c>
      <c r="AG60" s="267" t="str">
        <f>O129</f>
        <v/>
      </c>
      <c r="AH60" s="212" t="str">
        <f>AG60</f>
        <v/>
      </c>
      <c r="AI60" s="206"/>
      <c r="AJ60" s="207"/>
    </row>
    <row r="61" spans="2:38" s="208" customFormat="1" ht="18.75" customHeight="1">
      <c r="B61" s="201"/>
      <c r="C61" s="265" t="str">
        <f>C34</f>
        <v>実績/目標</v>
      </c>
      <c r="D61" s="270">
        <f t="shared" ref="D61:F61" si="24">IF(D33="","",ROUNDDOWN(D60/D59*100,1))</f>
        <v>101.3</v>
      </c>
      <c r="E61" s="270">
        <f t="shared" si="24"/>
        <v>99.2</v>
      </c>
      <c r="F61" s="270">
        <f t="shared" si="24"/>
        <v>101.2</v>
      </c>
      <c r="G61" s="271">
        <f>IF(G33="","",ROUNDDOWN(G60/G59*100,1))</f>
        <v>99.9</v>
      </c>
      <c r="H61" s="271">
        <f>IF(H33="","",ROUNDDOWN(H60/H59*100,1))</f>
        <v>99.3</v>
      </c>
      <c r="I61" s="1992">
        <f t="shared" ref="I61" si="25">IF(I33="","",ROUNDDOWN(I60/I59*100,1))</f>
        <v>98.8</v>
      </c>
      <c r="J61" s="1992"/>
      <c r="K61" s="1992"/>
      <c r="L61" s="1992"/>
      <c r="M61" s="1992"/>
      <c r="N61" s="1992"/>
      <c r="O61" s="215"/>
      <c r="P61" s="1966"/>
      <c r="Q61" s="1990"/>
      <c r="R61" s="1991"/>
      <c r="S61" s="1989"/>
      <c r="T61" s="1979"/>
      <c r="U61" s="1985" t="str">
        <f>U34</f>
        <v>実績/目標</v>
      </c>
      <c r="V61" s="1970">
        <f>IF(V60="","",ROUNDDOWN(V60/V59*100,1))</f>
        <v>101.3</v>
      </c>
      <c r="W61" s="215">
        <f t="shared" ref="W61:AG61" si="26">IF(W60="","",ROUNDDOWN(W60/W59*100,1))</f>
        <v>99.2</v>
      </c>
      <c r="X61" s="215">
        <f t="shared" si="26"/>
        <v>101.2</v>
      </c>
      <c r="Y61" s="1970">
        <f t="shared" si="26"/>
        <v>99.9</v>
      </c>
      <c r="Z61" s="1970">
        <f t="shared" si="26"/>
        <v>99.3</v>
      </c>
      <c r="AA61" s="215">
        <f t="shared" si="26"/>
        <v>98.8</v>
      </c>
      <c r="AB61" s="211" t="str">
        <f t="shared" si="26"/>
        <v/>
      </c>
      <c r="AC61" s="211" t="str">
        <f t="shared" si="26"/>
        <v/>
      </c>
      <c r="AD61" s="211" t="str">
        <f t="shared" si="26"/>
        <v/>
      </c>
      <c r="AE61" s="211" t="str">
        <f t="shared" si="26"/>
        <v/>
      </c>
      <c r="AF61" s="211" t="str">
        <f t="shared" si="26"/>
        <v/>
      </c>
      <c r="AG61" s="211" t="str">
        <f t="shared" si="26"/>
        <v/>
      </c>
      <c r="AH61" s="268" t="str">
        <f>AG61</f>
        <v/>
      </c>
      <c r="AI61" s="206"/>
      <c r="AJ61" s="207"/>
    </row>
    <row r="62" spans="2:38" s="208" customFormat="1" ht="18.75" customHeight="1" thickBot="1">
      <c r="B62" s="201"/>
      <c r="C62" s="272" t="str">
        <f>C35</f>
        <v>評価</v>
      </c>
      <c r="D62" s="273" t="str">
        <f t="shared" ref="D62:O62" si="27">IF(D60="","",IF(D61&gt;101,"×",IF(D61&lt;=100,"○","△")))</f>
        <v>×</v>
      </c>
      <c r="E62" s="273" t="str">
        <f t="shared" si="27"/>
        <v>○</v>
      </c>
      <c r="F62" s="273" t="str">
        <f t="shared" si="27"/>
        <v>×</v>
      </c>
      <c r="G62" s="273" t="str">
        <f t="shared" si="27"/>
        <v>○</v>
      </c>
      <c r="H62" s="273" t="str">
        <f t="shared" si="27"/>
        <v>○</v>
      </c>
      <c r="I62" s="1974" t="str">
        <f t="shared" si="27"/>
        <v>○</v>
      </c>
      <c r="J62" s="274" t="str">
        <f t="shared" si="27"/>
        <v/>
      </c>
      <c r="K62" s="274" t="str">
        <f t="shared" si="27"/>
        <v/>
      </c>
      <c r="L62" s="274" t="str">
        <f t="shared" si="27"/>
        <v/>
      </c>
      <c r="M62" s="274" t="str">
        <f t="shared" si="27"/>
        <v/>
      </c>
      <c r="N62" s="274" t="str">
        <f t="shared" si="27"/>
        <v/>
      </c>
      <c r="O62" s="274" t="str">
        <f t="shared" si="27"/>
        <v/>
      </c>
      <c r="P62" s="275" t="str">
        <f>IF(O60="","",IF(P61&gt;101,"×",IF(P61&lt;=100,"○","△")))</f>
        <v/>
      </c>
      <c r="Q62" s="269"/>
      <c r="R62" s="207"/>
      <c r="S62" s="206"/>
      <c r="T62" s="204"/>
      <c r="U62" s="276" t="s">
        <v>156</v>
      </c>
      <c r="V62" s="218" t="str">
        <f>IF(V60="","",IF(V61&gt;101,"×",IF(V61&lt;=100,"○","△")))</f>
        <v>×</v>
      </c>
      <c r="W62" s="218" t="str">
        <f t="shared" ref="W62:AG62" si="28">IF(W60="","",IF(W61&gt;101,"×",IF(W61&lt;=100,"○","△")))</f>
        <v>○</v>
      </c>
      <c r="X62" s="218" t="str">
        <f t="shared" si="28"/>
        <v>×</v>
      </c>
      <c r="Y62" s="218" t="str">
        <f t="shared" si="28"/>
        <v>○</v>
      </c>
      <c r="Z62" s="218" t="str">
        <f t="shared" si="28"/>
        <v>○</v>
      </c>
      <c r="AA62" s="1973" t="str">
        <f t="shared" si="28"/>
        <v>○</v>
      </c>
      <c r="AB62" s="277" t="str">
        <f t="shared" si="28"/>
        <v/>
      </c>
      <c r="AC62" s="277" t="str">
        <f t="shared" si="28"/>
        <v/>
      </c>
      <c r="AD62" s="277" t="str">
        <f t="shared" si="28"/>
        <v/>
      </c>
      <c r="AE62" s="277" t="str">
        <f t="shared" si="28"/>
        <v/>
      </c>
      <c r="AF62" s="277" t="str">
        <f t="shared" si="28"/>
        <v/>
      </c>
      <c r="AG62" s="277" t="str">
        <f t="shared" si="28"/>
        <v/>
      </c>
      <c r="AH62" s="219" t="str">
        <f>IF(AG60="","",IF(AH61&gt;101,"×",IF(AH61&lt;=100,"○","△")))</f>
        <v/>
      </c>
      <c r="AI62" s="206"/>
      <c r="AJ62" s="207"/>
    </row>
    <row r="63" spans="2:38" s="208" customFormat="1" ht="18.75" customHeight="1">
      <c r="B63" s="201"/>
      <c r="C63" s="278" t="s">
        <v>159</v>
      </c>
      <c r="D63" s="279">
        <f t="shared" ref="D63:O63" si="29">D59/D58-1</f>
        <v>0.21220897603990019</v>
      </c>
      <c r="E63" s="279">
        <f t="shared" si="29"/>
        <v>0.29299491142392875</v>
      </c>
      <c r="F63" s="279">
        <f t="shared" si="29"/>
        <v>0.29051681368628302</v>
      </c>
      <c r="G63" s="279">
        <f t="shared" si="29"/>
        <v>0.19731378102813824</v>
      </c>
      <c r="H63" s="279">
        <f t="shared" si="29"/>
        <v>0.161103501152974</v>
      </c>
      <c r="I63" s="279">
        <f t="shared" si="29"/>
        <v>9.7505310752777463E-2</v>
      </c>
      <c r="J63" s="279">
        <f t="shared" si="29"/>
        <v>5.4867354826376502E-2</v>
      </c>
      <c r="K63" s="279">
        <f t="shared" si="29"/>
        <v>3.070753658647285E-2</v>
      </c>
      <c r="L63" s="279">
        <f t="shared" si="29"/>
        <v>1.2615134591862143E-2</v>
      </c>
      <c r="M63" s="279">
        <f t="shared" si="29"/>
        <v>3.770646568343583E-3</v>
      </c>
      <c r="N63" s="279">
        <f t="shared" si="29"/>
        <v>-6.6532761494941806E-4</v>
      </c>
      <c r="O63" s="279">
        <f t="shared" si="29"/>
        <v>-4.1675962342956341E-3</v>
      </c>
      <c r="P63" s="280">
        <f>P59/P58-1</f>
        <v>-4.1675962342956341E-3</v>
      </c>
      <c r="Q63" s="228">
        <f ca="1">CHOOSE(MONTH(NOW()),L63,M63,N63,O63,D63,E63,F63,G63,H63,I63,J63,K63)</f>
        <v>9.7505310752777463E-2</v>
      </c>
      <c r="R63" s="281"/>
      <c r="S63" s="206"/>
      <c r="T63" s="204"/>
      <c r="U63" s="278" t="s">
        <v>159</v>
      </c>
      <c r="V63" s="279">
        <f t="shared" ref="V63:AH63" si="30">V59/V58-1</f>
        <v>-8.7768974624463869E-2</v>
      </c>
      <c r="W63" s="279">
        <f t="shared" si="30"/>
        <v>-0.20694314248305046</v>
      </c>
      <c r="X63" s="279">
        <f t="shared" si="30"/>
        <v>-0.17759937093603306</v>
      </c>
      <c r="Y63" s="279">
        <f t="shared" si="30"/>
        <v>-0.15241750665233766</v>
      </c>
      <c r="Z63" s="279">
        <f t="shared" si="30"/>
        <v>-0.13029203482517249</v>
      </c>
      <c r="AA63" s="279">
        <f t="shared" si="30"/>
        <v>-0.1076981916902211</v>
      </c>
      <c r="AB63" s="279">
        <f t="shared" si="30"/>
        <v>-8.8471605575987877E-2</v>
      </c>
      <c r="AC63" s="279">
        <f t="shared" si="30"/>
        <v>-7.2519675505071546E-2</v>
      </c>
      <c r="AD63" s="279">
        <f t="shared" si="30"/>
        <v>-6.5259286459282251E-2</v>
      </c>
      <c r="AE63" s="279">
        <f t="shared" si="30"/>
        <v>-6.6117477242626177E-2</v>
      </c>
      <c r="AF63" s="279">
        <f t="shared" si="30"/>
        <v>-6.4189648828689605E-2</v>
      </c>
      <c r="AG63" s="279">
        <f t="shared" si="30"/>
        <v>-6.2198766559595331E-2</v>
      </c>
      <c r="AH63" s="279">
        <f t="shared" si="30"/>
        <v>-6.2198766559595331E-2</v>
      </c>
      <c r="AI63" s="206"/>
      <c r="AJ63" s="207"/>
    </row>
    <row r="64" spans="2:38" s="208" customFormat="1" ht="18.75" customHeight="1">
      <c r="B64" s="201"/>
      <c r="C64" s="282" t="s">
        <v>161</v>
      </c>
      <c r="D64" s="255">
        <f t="shared" ref="D64:N64" si="31">IF(D60="","",D60/D58-1)</f>
        <v>0.2281580327429098</v>
      </c>
      <c r="E64" s="255">
        <f t="shared" si="31"/>
        <v>0.28377255533593759</v>
      </c>
      <c r="F64" s="255">
        <f t="shared" si="31"/>
        <v>0.30640529775495118</v>
      </c>
      <c r="G64" s="255">
        <f t="shared" si="31"/>
        <v>0.1970192044795438</v>
      </c>
      <c r="H64" s="255">
        <f t="shared" si="31"/>
        <v>0.1536037558278549</v>
      </c>
      <c r="I64" s="255">
        <f t="shared" si="31"/>
        <v>8.5085987891896586E-2</v>
      </c>
      <c r="J64" s="255" t="str">
        <f t="shared" si="31"/>
        <v/>
      </c>
      <c r="K64" s="255" t="str">
        <f t="shared" si="31"/>
        <v/>
      </c>
      <c r="L64" s="255" t="str">
        <f t="shared" si="31"/>
        <v/>
      </c>
      <c r="M64" s="255" t="str">
        <f t="shared" si="31"/>
        <v/>
      </c>
      <c r="N64" s="255" t="str">
        <f t="shared" si="31"/>
        <v/>
      </c>
      <c r="O64" s="255" t="str">
        <f>IF(O60="","",O60/O58-1)</f>
        <v/>
      </c>
      <c r="P64" s="255" t="str">
        <f>IF(O60="","",P60/P58-1)</f>
        <v/>
      </c>
      <c r="Q64" s="228">
        <f ca="1">CHOOSE(MONTH(NOW()),L64,M64,N64,O64,D64,E64,F64,G64,H64,I64,J64,K64)</f>
        <v>8.5085987891896586E-2</v>
      </c>
      <c r="R64" s="281"/>
      <c r="S64" s="206"/>
      <c r="T64" s="204"/>
      <c r="U64" s="282" t="s">
        <v>161</v>
      </c>
      <c r="V64" s="255">
        <f t="shared" ref="V64:AG64" si="32">IF(V33="","",V60/V58-1)</f>
        <v>-7.5766733560807653E-2</v>
      </c>
      <c r="W64" s="255">
        <f t="shared" si="32"/>
        <v>-0.21259966338148939</v>
      </c>
      <c r="X64" s="255">
        <f t="shared" si="32"/>
        <v>-0.16747420313165462</v>
      </c>
      <c r="Y64" s="255">
        <f t="shared" si="32"/>
        <v>-0.15262603839188293</v>
      </c>
      <c r="Z64" s="255">
        <f t="shared" si="32"/>
        <v>-0.13590961175915095</v>
      </c>
      <c r="AA64" s="227">
        <f t="shared" si="32"/>
        <v>-0.11779544054922308</v>
      </c>
      <c r="AB64" s="255" t="str">
        <f t="shared" si="32"/>
        <v/>
      </c>
      <c r="AC64" s="255" t="str">
        <f t="shared" si="32"/>
        <v/>
      </c>
      <c r="AD64" s="255" t="str">
        <f t="shared" si="32"/>
        <v/>
      </c>
      <c r="AE64" s="255" t="str">
        <f t="shared" si="32"/>
        <v/>
      </c>
      <c r="AF64" s="255" t="str">
        <f t="shared" si="32"/>
        <v/>
      </c>
      <c r="AG64" s="255" t="str">
        <f t="shared" si="32"/>
        <v/>
      </c>
      <c r="AH64" s="255" t="str">
        <f>IF(AH60="","",AH60/AH58-1)</f>
        <v/>
      </c>
      <c r="AI64" s="206"/>
      <c r="AJ64" s="207"/>
    </row>
    <row r="65" spans="2:36" ht="18.75" customHeight="1">
      <c r="B65" s="240"/>
      <c r="C65" s="283"/>
      <c r="D65" s="284"/>
      <c r="E65" s="284"/>
      <c r="F65" s="284"/>
      <c r="G65" s="284"/>
      <c r="H65" s="284"/>
      <c r="I65" s="284"/>
      <c r="J65" s="284"/>
      <c r="K65" s="284"/>
      <c r="L65" s="284"/>
      <c r="M65" s="284"/>
      <c r="N65" s="284"/>
      <c r="O65" s="284"/>
      <c r="P65" s="284"/>
      <c r="Q65" s="252"/>
      <c r="R65" s="244"/>
      <c r="T65" s="246"/>
      <c r="U65" s="285" t="s">
        <v>163</v>
      </c>
      <c r="V65" s="286">
        <f>D119</f>
        <v>-0.24746389161738902</v>
      </c>
      <c r="W65" s="286">
        <f t="shared" ref="W65:AH65" si="33">E119</f>
        <v>-0.38665121532181079</v>
      </c>
      <c r="X65" s="286">
        <f t="shared" si="33"/>
        <v>-0.36273544029633409</v>
      </c>
      <c r="Y65" s="286">
        <f t="shared" si="33"/>
        <v>-0.29209660259665615</v>
      </c>
      <c r="Z65" s="286">
        <f t="shared" si="33"/>
        <v>-0.25096430739274411</v>
      </c>
      <c r="AA65" s="287">
        <f t="shared" si="33"/>
        <v>-0.18697267378346427</v>
      </c>
      <c r="AB65" s="286">
        <f t="shared" si="33"/>
        <v>-0.1358833978002445</v>
      </c>
      <c r="AC65" s="286">
        <f t="shared" si="33"/>
        <v>-0.100151797117362</v>
      </c>
      <c r="AD65" s="286">
        <f t="shared" si="33"/>
        <v>-7.6904263417445162E-2</v>
      </c>
      <c r="AE65" s="286">
        <f t="shared" si="33"/>
        <v>-6.9625590317769159E-2</v>
      </c>
      <c r="AF65" s="286">
        <f t="shared" si="33"/>
        <v>-6.3566613837315211E-2</v>
      </c>
      <c r="AG65" s="286">
        <f t="shared" si="33"/>
        <v>-5.8274032965644595E-2</v>
      </c>
      <c r="AH65" s="286">
        <f t="shared" si="33"/>
        <v>-5.8274032965644595E-2</v>
      </c>
      <c r="AI65" s="252"/>
      <c r="AJ65" s="244"/>
    </row>
    <row r="66" spans="2:36" ht="15.2" customHeight="1">
      <c r="C66" s="81"/>
      <c r="D66" s="288"/>
      <c r="E66" s="288"/>
      <c r="F66" s="288"/>
      <c r="G66" s="288"/>
      <c r="H66" s="288"/>
      <c r="I66" s="288"/>
      <c r="J66" s="288"/>
      <c r="K66" s="288"/>
      <c r="L66" s="288"/>
      <c r="M66" s="288"/>
      <c r="N66" s="288"/>
      <c r="O66" s="288"/>
      <c r="U66" s="81"/>
      <c r="V66" s="289"/>
      <c r="W66" s="289"/>
      <c r="X66" s="289"/>
      <c r="Y66" s="289"/>
      <c r="Z66" s="289"/>
      <c r="AA66" s="289"/>
      <c r="AB66" s="289"/>
      <c r="AC66" s="289"/>
      <c r="AD66" s="289"/>
      <c r="AE66" s="289"/>
      <c r="AF66" s="289"/>
      <c r="AG66" s="289"/>
    </row>
    <row r="67" spans="2:36" ht="2.65" customHeight="1"/>
    <row r="68" spans="2:36" s="291" customFormat="1" ht="21.95" customHeight="1">
      <c r="B68" s="290" t="s">
        <v>165</v>
      </c>
      <c r="P68" s="292"/>
      <c r="T68" s="81"/>
      <c r="U68" s="293" t="s">
        <v>166</v>
      </c>
      <c r="V68" s="294">
        <f>IF(V33="","",V32*1000-V33*1000)</f>
        <v>-650.45450335893838</v>
      </c>
      <c r="W68" s="294">
        <f t="shared" ref="W68:AG68" si="34">IF(W33="","",W32*1000-W33*1000)</f>
        <v>1281.0445361144084</v>
      </c>
      <c r="X68" s="294">
        <f t="shared" si="34"/>
        <v>-2359.843467853927</v>
      </c>
      <c r="Y68" s="294">
        <f t="shared" si="34"/>
        <v>1780.0614177407479</v>
      </c>
      <c r="Z68" s="294">
        <f t="shared" si="34"/>
        <v>1666.9045288547786</v>
      </c>
      <c r="AA68" s="294">
        <f t="shared" si="34"/>
        <v>2058.2593324257468</v>
      </c>
      <c r="AB68" s="294" t="str">
        <f t="shared" si="34"/>
        <v/>
      </c>
      <c r="AC68" s="294" t="str">
        <f t="shared" si="34"/>
        <v/>
      </c>
      <c r="AD68" s="294" t="str">
        <f t="shared" si="34"/>
        <v/>
      </c>
      <c r="AE68" s="294" t="str">
        <f t="shared" si="34"/>
        <v/>
      </c>
      <c r="AF68" s="294" t="str">
        <f t="shared" si="34"/>
        <v/>
      </c>
      <c r="AG68" s="294" t="str">
        <f t="shared" si="34"/>
        <v/>
      </c>
      <c r="AH68" s="295">
        <f>SUM(V68:AG68)</f>
        <v>3775.9718439228163</v>
      </c>
    </row>
    <row r="69" spans="2:36" s="291" customFormat="1" ht="24.4" customHeight="1">
      <c r="B69" s="296" t="s">
        <v>167</v>
      </c>
      <c r="D69" s="297"/>
      <c r="E69" s="297"/>
      <c r="F69" s="297"/>
      <c r="G69" s="297"/>
      <c r="H69" s="297"/>
      <c r="I69" s="297"/>
      <c r="J69" s="297"/>
      <c r="K69" s="297"/>
      <c r="L69" s="297"/>
      <c r="M69" s="297"/>
      <c r="N69" s="297"/>
      <c r="O69" s="297"/>
      <c r="P69" s="298"/>
      <c r="T69" s="81"/>
      <c r="U69" s="224" t="s">
        <v>168</v>
      </c>
      <c r="V69" s="294">
        <f>IF(V33="","",V59*1000-V60*1000)</f>
        <v>-650.45450335893838</v>
      </c>
      <c r="W69" s="294">
        <f t="shared" ref="W69:AG69" si="35">IF(W33="","",W59*1000-W60*1000)</f>
        <v>630.59003275545547</v>
      </c>
      <c r="X69" s="294">
        <f t="shared" si="35"/>
        <v>-1729.2534350984497</v>
      </c>
      <c r="Y69" s="294">
        <f t="shared" si="35"/>
        <v>50.807982642261777</v>
      </c>
      <c r="Z69" s="294">
        <f t="shared" si="35"/>
        <v>1717.7125114970258</v>
      </c>
      <c r="AA69" s="294">
        <f t="shared" si="35"/>
        <v>3775.9718439227436</v>
      </c>
      <c r="AB69" s="294" t="str">
        <f t="shared" si="35"/>
        <v/>
      </c>
      <c r="AC69" s="294" t="str">
        <f t="shared" si="35"/>
        <v/>
      </c>
      <c r="AD69" s="294" t="str">
        <f t="shared" si="35"/>
        <v/>
      </c>
      <c r="AE69" s="294" t="str">
        <f t="shared" si="35"/>
        <v/>
      </c>
      <c r="AF69" s="294" t="str">
        <f t="shared" si="35"/>
        <v/>
      </c>
      <c r="AG69" s="294" t="str">
        <f t="shared" si="35"/>
        <v/>
      </c>
      <c r="AH69" s="294"/>
    </row>
    <row r="70" spans="2:36" s="208" customFormat="1" ht="16.899999999999999" customHeight="1">
      <c r="C70" s="299"/>
      <c r="D70" s="300" t="s">
        <v>138</v>
      </c>
      <c r="E70" s="300" t="s">
        <v>139</v>
      </c>
      <c r="F70" s="300" t="s">
        <v>140</v>
      </c>
      <c r="G70" s="300" t="s">
        <v>141</v>
      </c>
      <c r="H70" s="300" t="s">
        <v>142</v>
      </c>
      <c r="I70" s="300" t="s">
        <v>143</v>
      </c>
      <c r="J70" s="300" t="s">
        <v>144</v>
      </c>
      <c r="K70" s="300" t="s">
        <v>145</v>
      </c>
      <c r="L70" s="300" t="s">
        <v>146</v>
      </c>
      <c r="M70" s="300" t="s">
        <v>147</v>
      </c>
      <c r="N70" s="300" t="s">
        <v>148</v>
      </c>
      <c r="O70" s="300" t="s">
        <v>149</v>
      </c>
      <c r="P70" s="301" t="s">
        <v>131</v>
      </c>
      <c r="Q70" s="302" t="s">
        <v>169</v>
      </c>
      <c r="R70" s="303"/>
      <c r="S70" s="303"/>
      <c r="T70" s="304"/>
      <c r="V70" s="305" t="s">
        <v>170</v>
      </c>
    </row>
    <row r="71" spans="2:36" ht="16.899999999999999" customHeight="1">
      <c r="C71" s="299" t="s">
        <v>171</v>
      </c>
      <c r="D71" s="306">
        <f>[12]①19年度粗付加価値額!D29/100</f>
        <v>891.72624550196804</v>
      </c>
      <c r="E71" s="306">
        <f>[12]①19年度粗付加価値額!E29/100</f>
        <v>867.92232660426885</v>
      </c>
      <c r="F71" s="306">
        <f>[12]①19年度粗付加価値額!F29/100</f>
        <v>877.46324684720969</v>
      </c>
      <c r="G71" s="306">
        <f>[12]①19年度粗付加価値額!G29/100</f>
        <v>1000.6197727825697</v>
      </c>
      <c r="H71" s="306">
        <f>[12]①19年度粗付加価値額!H29/100</f>
        <v>748.15754638255703</v>
      </c>
      <c r="I71" s="306">
        <f>[12]①19年度粗付加価値額!I29/100</f>
        <v>961.48839830432257</v>
      </c>
      <c r="J71" s="306">
        <f>[12]①19年度粗付加価値額!J29/100</f>
        <v>908.51483334113209</v>
      </c>
      <c r="K71" s="306">
        <f>[12]①19年度粗付加価値額!K29/100</f>
        <v>861.22190848784612</v>
      </c>
      <c r="L71" s="306">
        <f>[12]①19年度粗付加価値額!L29/100</f>
        <v>843.73981899853982</v>
      </c>
      <c r="M71" s="306">
        <f>[12]①19年度粗付加価値額!M29/100</f>
        <v>832.22927523695091</v>
      </c>
      <c r="N71" s="306">
        <f>[12]①19年度粗付加価値額!N29/100</f>
        <v>838.12998881651947</v>
      </c>
      <c r="O71" s="306">
        <f>[12]①19年度粗付加価値額!O29/100</f>
        <v>874.72881166586205</v>
      </c>
      <c r="P71" s="307">
        <f>SUM(D71:O71)</f>
        <v>10505.942172969746</v>
      </c>
      <c r="Q71" s="308">
        <f ca="1">CHOOSE(MONTH(NOW()),L71,M71,N71,O71,D71,E71,F71,G71,H71,I71,J71,K71)</f>
        <v>961.48839830432257</v>
      </c>
      <c r="R71" s="309"/>
      <c r="S71" s="292"/>
      <c r="T71" s="310"/>
    </row>
    <row r="72" spans="2:36" ht="16.899999999999999" customHeight="1">
      <c r="C72" s="311" t="s">
        <v>172</v>
      </c>
      <c r="D72" s="312">
        <f>[12]⑤19年度全社CO2!D21/1000</f>
        <v>54.19442085099999</v>
      </c>
      <c r="E72" s="312">
        <f>[12]⑤19年度全社CO2!E21/1000</f>
        <v>57.285770609000011</v>
      </c>
      <c r="F72" s="312">
        <f>[12]⑤19年度全社CO2!F21/1000</f>
        <v>59.307440755899982</v>
      </c>
      <c r="G72" s="312">
        <f>[12]⑤19年度全社CO2!G21/1000</f>
        <v>72.858647976600025</v>
      </c>
      <c r="H72" s="312">
        <f>[12]⑤19年度全社CO2!H21/1000</f>
        <v>62.128350343899974</v>
      </c>
      <c r="I72" s="312">
        <f>[12]⑤19年度全社CO2!I21/1000</f>
        <v>68.185831035899952</v>
      </c>
      <c r="J72" s="312">
        <f>[12]⑤19年度全社CO2!J21/1000</f>
        <v>61.579105659900016</v>
      </c>
      <c r="K72" s="312">
        <f>[12]⑤19年度全社CO2!K21/1000</f>
        <v>53.763067392999993</v>
      </c>
      <c r="L72" s="312">
        <f>[12]⑤19年度全社CO2!L21/1000</f>
        <v>52.4298142329</v>
      </c>
      <c r="M72" s="312">
        <f>[12]⑤19年度全社CO2!M21/1000</f>
        <v>56.308955446900001</v>
      </c>
      <c r="N72" s="312">
        <f>[12]⑤19年度全社CO2!N21/1000</f>
        <v>55.837681619999991</v>
      </c>
      <c r="O72" s="312">
        <f>[12]⑤19年度全社CO2!O21/1000</f>
        <v>58.565771718900002</v>
      </c>
      <c r="P72" s="313">
        <f>SUM(D72:O72)</f>
        <v>712.44485764389981</v>
      </c>
      <c r="Q72" s="308">
        <f t="shared" ref="Q72:Q134" ca="1" si="36">CHOOSE(MONTH(NOW()),L72,M72,N72,O72,D72,E72,F72,G72,H72,I72,J72,K72)</f>
        <v>68.185831035899952</v>
      </c>
      <c r="R72" s="314"/>
      <c r="S72" s="315"/>
      <c r="T72" s="316"/>
    </row>
    <row r="73" spans="2:36" ht="16.899999999999999" customHeight="1">
      <c r="C73" s="299" t="s">
        <v>173</v>
      </c>
      <c r="D73" s="317">
        <f>D72/D71*1000</f>
        <v>60.774728930954609</v>
      </c>
      <c r="E73" s="317">
        <f t="shared" ref="E73:P73" si="37">E72/E71*1000</f>
        <v>66.003337917494989</v>
      </c>
      <c r="F73" s="317">
        <f t="shared" si="37"/>
        <v>67.58965799307947</v>
      </c>
      <c r="G73" s="317">
        <f t="shared" si="37"/>
        <v>72.813520138615019</v>
      </c>
      <c r="H73" s="317">
        <f t="shared" si="37"/>
        <v>83.041801348257408</v>
      </c>
      <c r="I73" s="317">
        <f t="shared" si="37"/>
        <v>70.916956622827925</v>
      </c>
      <c r="J73" s="317">
        <f t="shared" si="37"/>
        <v>67.77996726089566</v>
      </c>
      <c r="K73" s="317">
        <f t="shared" si="37"/>
        <v>62.426497588058886</v>
      </c>
      <c r="L73" s="317">
        <f t="shared" si="37"/>
        <v>62.139788892659496</v>
      </c>
      <c r="M73" s="317">
        <f t="shared" si="37"/>
        <v>67.660387734939761</v>
      </c>
      <c r="N73" s="317">
        <f t="shared" si="37"/>
        <v>66.621744079155945</v>
      </c>
      <c r="O73" s="317">
        <f t="shared" si="37"/>
        <v>66.953061266343155</v>
      </c>
      <c r="P73" s="317">
        <f t="shared" si="37"/>
        <v>67.813514096519242</v>
      </c>
      <c r="Q73" s="308">
        <f t="shared" ca="1" si="36"/>
        <v>70.916956622827925</v>
      </c>
      <c r="R73" s="309"/>
      <c r="S73" s="315"/>
      <c r="T73" s="316"/>
    </row>
    <row r="74" spans="2:36" ht="15.95" customHeight="1">
      <c r="C74" s="318"/>
      <c r="D74" s="319"/>
      <c r="E74" s="319"/>
      <c r="F74" s="319"/>
      <c r="G74" s="319"/>
      <c r="H74" s="319"/>
      <c r="I74" s="319"/>
      <c r="J74" s="319"/>
      <c r="K74" s="319"/>
      <c r="L74" s="319"/>
      <c r="M74" s="319"/>
      <c r="N74" s="319"/>
      <c r="O74" s="319"/>
      <c r="P74" s="319"/>
      <c r="Q74" s="308">
        <f t="shared" ca="1" si="36"/>
        <v>0</v>
      </c>
      <c r="R74" s="309"/>
      <c r="S74" s="315"/>
      <c r="T74" s="316"/>
    </row>
    <row r="75" spans="2:36" s="116" customFormat="1" ht="23.25" customHeight="1">
      <c r="B75" s="296" t="s">
        <v>174</v>
      </c>
      <c r="D75" s="320"/>
      <c r="E75" s="320"/>
      <c r="F75" s="320"/>
      <c r="G75" s="320"/>
      <c r="H75" s="320"/>
      <c r="I75" s="320"/>
      <c r="J75" s="321"/>
      <c r="K75" s="320"/>
      <c r="L75" s="320"/>
      <c r="M75" s="320"/>
      <c r="N75" s="320"/>
      <c r="O75" s="320"/>
      <c r="P75" s="320"/>
      <c r="Q75" s="308">
        <f t="shared" ca="1" si="36"/>
        <v>0</v>
      </c>
      <c r="R75" s="309"/>
      <c r="S75" s="315"/>
      <c r="T75" s="310"/>
    </row>
    <row r="76" spans="2:36" ht="16.899999999999999" customHeight="1">
      <c r="C76" s="322" t="s">
        <v>175</v>
      </c>
      <c r="D76" s="323">
        <f>[12]②20年度粗付加価値額計画!D29/100</f>
        <v>891.72624550196804</v>
      </c>
      <c r="E76" s="323">
        <f>[12]②20年度粗付加価値額計画!E29/100</f>
        <v>867.92232660426885</v>
      </c>
      <c r="F76" s="323">
        <f>[12]②20年度粗付加価値額計画!F29/100</f>
        <v>877.46324684720969</v>
      </c>
      <c r="G76" s="323">
        <f>[12]②20年度粗付加価値額計画!G29/100</f>
        <v>1000.6197727825697</v>
      </c>
      <c r="H76" s="323">
        <f>[12]②20年度粗付加価値額計画!H29/100</f>
        <v>748.15754638255703</v>
      </c>
      <c r="I76" s="323">
        <f>[12]②20年度粗付加価値額計画!I29/100</f>
        <v>961.48839830432257</v>
      </c>
      <c r="J76" s="323">
        <f>[12]②20年度粗付加価値額計画!J29/100</f>
        <v>908.51483334113209</v>
      </c>
      <c r="K76" s="323">
        <f>[12]②20年度粗付加価値額計画!K29/100</f>
        <v>861.22190848784612</v>
      </c>
      <c r="L76" s="323">
        <f>[12]②20年度粗付加価値額計画!L29/100</f>
        <v>843.73981899853982</v>
      </c>
      <c r="M76" s="323">
        <f>[12]②20年度粗付加価値額計画!M29/100</f>
        <v>832.22927523695091</v>
      </c>
      <c r="N76" s="323">
        <f>[12]②20年度粗付加価値額計画!N29/100</f>
        <v>838.12998881651947</v>
      </c>
      <c r="O76" s="323">
        <f>[12]②20年度粗付加価値額計画!O29/100</f>
        <v>874.72881166586205</v>
      </c>
      <c r="P76" s="323">
        <f>SUM(D76:O76)</f>
        <v>10505.942172969746</v>
      </c>
      <c r="Q76" s="308">
        <f t="shared" ca="1" si="36"/>
        <v>961.48839830432257</v>
      </c>
      <c r="R76" s="309"/>
      <c r="S76" s="324"/>
      <c r="T76" s="198"/>
      <c r="U76" s="325"/>
      <c r="V76" s="208"/>
      <c r="W76" s="208"/>
      <c r="X76" s="208"/>
      <c r="Y76" s="208"/>
      <c r="Z76" s="208"/>
      <c r="AA76" s="208"/>
      <c r="AB76" s="208"/>
      <c r="AC76" s="208"/>
      <c r="AD76" s="208"/>
      <c r="AE76" s="208"/>
      <c r="AF76" s="208"/>
      <c r="AG76" s="208"/>
      <c r="AH76" s="208"/>
    </row>
    <row r="77" spans="2:36" ht="16.899999999999999" customHeight="1">
      <c r="C77" s="326" t="s">
        <v>176</v>
      </c>
      <c r="D77" s="327">
        <f>D76/D71-1</f>
        <v>0</v>
      </c>
      <c r="E77" s="327">
        <f t="shared" ref="E77:P77" si="38">E76/E71-1</f>
        <v>0</v>
      </c>
      <c r="F77" s="327">
        <f t="shared" si="38"/>
        <v>0</v>
      </c>
      <c r="G77" s="327">
        <f t="shared" si="38"/>
        <v>0</v>
      </c>
      <c r="H77" s="327">
        <f t="shared" si="38"/>
        <v>0</v>
      </c>
      <c r="I77" s="327">
        <f t="shared" si="38"/>
        <v>0</v>
      </c>
      <c r="J77" s="327">
        <f t="shared" si="38"/>
        <v>0</v>
      </c>
      <c r="K77" s="327">
        <f t="shared" si="38"/>
        <v>0</v>
      </c>
      <c r="L77" s="327">
        <f t="shared" si="38"/>
        <v>0</v>
      </c>
      <c r="M77" s="327">
        <f t="shared" si="38"/>
        <v>0</v>
      </c>
      <c r="N77" s="327">
        <f t="shared" si="38"/>
        <v>0</v>
      </c>
      <c r="O77" s="327">
        <f t="shared" si="38"/>
        <v>0</v>
      </c>
      <c r="P77" s="327">
        <f t="shared" si="38"/>
        <v>0</v>
      </c>
      <c r="Q77" s="308">
        <f t="shared" ca="1" si="36"/>
        <v>0</v>
      </c>
      <c r="R77" s="309"/>
      <c r="S77" s="324"/>
      <c r="T77" s="198"/>
      <c r="U77" s="206"/>
      <c r="V77" s="206"/>
      <c r="W77" s="206"/>
      <c r="X77" s="206"/>
      <c r="Y77" s="206"/>
      <c r="Z77" s="206"/>
      <c r="AA77" s="206"/>
      <c r="AB77" s="206"/>
      <c r="AC77" s="206"/>
      <c r="AD77" s="206"/>
      <c r="AE77" s="206"/>
      <c r="AF77" s="206"/>
      <c r="AG77" s="206"/>
      <c r="AH77" s="206"/>
      <c r="AI77" s="116"/>
    </row>
    <row r="78" spans="2:36" ht="16.899999999999999" customHeight="1">
      <c r="C78" s="328" t="s">
        <v>177</v>
      </c>
      <c r="D78" s="329">
        <f>'[12]⑨''20年度各部CO2排出目標 (2)'!D9/1000</f>
        <v>54.438453555266996</v>
      </c>
      <c r="E78" s="329">
        <f>'[12]⑨''20年度各部CO2排出目標 (2)'!E9/1000</f>
        <v>52.703921375544233</v>
      </c>
      <c r="F78" s="329">
        <f>'[12]⑨''20年度各部CO2排出目標 (2)'!F9/1000</f>
        <v>62.429429228518046</v>
      </c>
      <c r="G78" s="329">
        <f>'[12]⑨''20年度各部CO2排出目標 (2)'!G9/1000</f>
        <v>70.67355427542492</v>
      </c>
      <c r="H78" s="329">
        <f>'[12]⑨''20年度各部CO2排出目標 (2)'!H9/1000</f>
        <v>62.678427878366215</v>
      </c>
      <c r="I78" s="329">
        <f>'[12]⑨''20年度各部CO2排出目標 (2)'!I9/1000</f>
        <v>66.357653613019522</v>
      </c>
      <c r="J78" s="329">
        <f>'[12]⑨''20年度各部CO2排出目標 (2)'!J9/1000</f>
        <v>58.420900980059557</v>
      </c>
      <c r="K78" s="329">
        <f>'[12]⑨''20年度各部CO2排出目標 (2)'!K9/1000</f>
        <v>52.415632797502212</v>
      </c>
      <c r="L78" s="329">
        <f>'[12]⑨''20年度各部CO2排出目標 (2)'!L9/1000</f>
        <v>50.0156229215671</v>
      </c>
      <c r="M78" s="329">
        <f>'[12]⑨''20年度各部CO2排出目標 (2)'!M9/1000</f>
        <v>51.984832268988328</v>
      </c>
      <c r="N78" s="329">
        <f>'[12]⑨''20年度各部CO2排出目標 (2)'!N9/1000</f>
        <v>53.304238272273373</v>
      </c>
      <c r="O78" s="329">
        <f>'[12]⑨''20年度各部CO2排出目標 (2)'!O9/1000</f>
        <v>56.123930209588899</v>
      </c>
      <c r="P78" s="329">
        <f>'[12]⑨''20年度各部CO2排出目標 (2)'!P9/1000</f>
        <v>691.54659737611939</v>
      </c>
      <c r="Q78" s="308">
        <f t="shared" ca="1" si="36"/>
        <v>66.357653613019522</v>
      </c>
      <c r="R78" s="309"/>
      <c r="S78" s="324"/>
      <c r="T78" s="200"/>
      <c r="U78" s="330"/>
      <c r="V78" s="206"/>
      <c r="W78" s="331"/>
      <c r="X78" s="206"/>
      <c r="Y78" s="206"/>
      <c r="Z78" s="206"/>
      <c r="AA78" s="206"/>
      <c r="AB78" s="206"/>
      <c r="AC78" s="206"/>
      <c r="AD78" s="206"/>
      <c r="AE78" s="206"/>
      <c r="AF78" s="206"/>
      <c r="AG78" s="206"/>
      <c r="AH78" s="206"/>
      <c r="AI78" s="116"/>
    </row>
    <row r="79" spans="2:36" ht="16.899999999999999" customHeight="1">
      <c r="C79" s="326" t="s">
        <v>176</v>
      </c>
      <c r="D79" s="327">
        <f>D78/D72-1</f>
        <v>4.5029119314319299E-3</v>
      </c>
      <c r="E79" s="327">
        <f t="shared" ref="E79:P79" si="39">E78/E72-1</f>
        <v>-7.9982326932963255E-2</v>
      </c>
      <c r="F79" s="327">
        <f t="shared" si="39"/>
        <v>5.264075523790801E-2</v>
      </c>
      <c r="G79" s="327">
        <f t="shared" si="39"/>
        <v>-2.9990862606685931E-2</v>
      </c>
      <c r="H79" s="327">
        <f t="shared" si="39"/>
        <v>8.8538892698966087E-3</v>
      </c>
      <c r="I79" s="327">
        <f t="shared" si="39"/>
        <v>-2.6811690861667348E-2</v>
      </c>
      <c r="J79" s="327">
        <f t="shared" si="39"/>
        <v>-5.1286952708978095E-2</v>
      </c>
      <c r="K79" s="327">
        <f t="shared" si="39"/>
        <v>-2.5062457572374686E-2</v>
      </c>
      <c r="L79" s="327">
        <f t="shared" si="39"/>
        <v>-4.6046154209296808E-2</v>
      </c>
      <c r="M79" s="327">
        <f t="shared" si="39"/>
        <v>-7.6792814634776385E-2</v>
      </c>
      <c r="N79" s="327">
        <f t="shared" si="39"/>
        <v>-4.53715712082714E-2</v>
      </c>
      <c r="O79" s="327">
        <f t="shared" si="39"/>
        <v>-4.1694003812180358E-2</v>
      </c>
      <c r="P79" s="327">
        <f t="shared" si="39"/>
        <v>-2.9333161778853034E-2</v>
      </c>
      <c r="Q79" s="308">
        <f t="shared" ca="1" si="36"/>
        <v>-2.6811690861667348E-2</v>
      </c>
      <c r="R79" s="309"/>
      <c r="S79" s="324"/>
      <c r="T79" s="200"/>
      <c r="U79" s="206"/>
      <c r="V79" s="206"/>
      <c r="W79" s="331"/>
      <c r="X79" s="206"/>
      <c r="Y79" s="206"/>
      <c r="Z79" s="206"/>
      <c r="AA79" s="206"/>
      <c r="AB79" s="206"/>
      <c r="AC79" s="206"/>
      <c r="AD79" s="206"/>
      <c r="AE79" s="206"/>
      <c r="AF79" s="206"/>
      <c r="AG79" s="206"/>
      <c r="AH79" s="206"/>
      <c r="AI79" s="116"/>
    </row>
    <row r="80" spans="2:36" ht="16.899999999999999" customHeight="1">
      <c r="C80" s="322" t="s">
        <v>178</v>
      </c>
      <c r="D80" s="329">
        <f>D78/D76*1000</f>
        <v>61.048392182987342</v>
      </c>
      <c r="E80" s="329">
        <f>E78/E76*1000</f>
        <v>60.724237365511058</v>
      </c>
      <c r="F80" s="329">
        <f>F78/F76*1000</f>
        <v>71.1476286361071</v>
      </c>
      <c r="G80" s="329">
        <f t="shared" ref="G80:M80" si="40">G78/G76*1000</f>
        <v>70.629779860228652</v>
      </c>
      <c r="H80" s="329">
        <f t="shared" si="40"/>
        <v>83.777044262167635</v>
      </c>
      <c r="I80" s="329">
        <f t="shared" si="40"/>
        <v>69.015553105006404</v>
      </c>
      <c r="J80" s="329">
        <f t="shared" si="40"/>
        <v>64.303739285370028</v>
      </c>
      <c r="K80" s="329">
        <f t="shared" si="40"/>
        <v>60.861936140866206</v>
      </c>
      <c r="L80" s="329">
        <f t="shared" si="40"/>
        <v>59.278490590774943</v>
      </c>
      <c r="M80" s="329">
        <f t="shared" si="40"/>
        <v>62.464556121493438</v>
      </c>
      <c r="N80" s="329">
        <f>N78/N76*1000</f>
        <v>63.599010873649291</v>
      </c>
      <c r="O80" s="329">
        <f>O78/O76*1000</f>
        <v>64.161520074667095</v>
      </c>
      <c r="P80" s="329">
        <f>P78/P76*1000</f>
        <v>65.824329316733511</v>
      </c>
      <c r="Q80" s="308">
        <f t="shared" ca="1" si="36"/>
        <v>69.015553105006404</v>
      </c>
      <c r="R80" s="309"/>
      <c r="S80" s="324"/>
      <c r="T80" s="200"/>
      <c r="U80" s="208"/>
      <c r="V80" s="208"/>
      <c r="W80" s="332"/>
      <c r="X80" s="208"/>
      <c r="Y80" s="208"/>
      <c r="Z80" s="208"/>
      <c r="AA80" s="208"/>
      <c r="AB80" s="208"/>
      <c r="AC80" s="208"/>
      <c r="AD80" s="208"/>
      <c r="AE80" s="208"/>
      <c r="AF80" s="208"/>
      <c r="AG80" s="208"/>
      <c r="AH80" s="208"/>
    </row>
    <row r="81" spans="2:35" ht="16.899999999999999" customHeight="1">
      <c r="C81" s="326" t="s">
        <v>176</v>
      </c>
      <c r="D81" s="327">
        <f>D80/D73-1</f>
        <v>4.5029119314319299E-3</v>
      </c>
      <c r="E81" s="327">
        <f t="shared" ref="E81:P81" si="41">E80/E73-1</f>
        <v>-7.9982326932963144E-2</v>
      </c>
      <c r="F81" s="327">
        <f t="shared" si="41"/>
        <v>5.2640755237908232E-2</v>
      </c>
      <c r="G81" s="327">
        <f t="shared" si="41"/>
        <v>-2.9990862606686042E-2</v>
      </c>
      <c r="H81" s="327">
        <f t="shared" si="41"/>
        <v>8.8538892698966087E-3</v>
      </c>
      <c r="I81" s="327">
        <f t="shared" si="41"/>
        <v>-2.6811690861667126E-2</v>
      </c>
      <c r="J81" s="327">
        <f t="shared" si="41"/>
        <v>-5.1286952708977984E-2</v>
      </c>
      <c r="K81" s="327">
        <f t="shared" si="41"/>
        <v>-2.5062457572374797E-2</v>
      </c>
      <c r="L81" s="327">
        <f t="shared" si="41"/>
        <v>-4.6046154209296919E-2</v>
      </c>
      <c r="M81" s="327">
        <f t="shared" si="41"/>
        <v>-7.6792814634776385E-2</v>
      </c>
      <c r="N81" s="327">
        <f t="shared" si="41"/>
        <v>-4.53715712082714E-2</v>
      </c>
      <c r="O81" s="327">
        <f t="shared" si="41"/>
        <v>-4.1694003812180469E-2</v>
      </c>
      <c r="P81" s="327">
        <f t="shared" si="41"/>
        <v>-2.9333161778853034E-2</v>
      </c>
      <c r="Q81" s="308">
        <f t="shared" ca="1" si="36"/>
        <v>-2.6811690861667126E-2</v>
      </c>
      <c r="R81" s="309"/>
      <c r="S81" s="324"/>
      <c r="T81" s="200"/>
      <c r="U81" s="208"/>
      <c r="V81" s="208"/>
      <c r="W81" s="332"/>
      <c r="X81" s="208"/>
      <c r="Y81" s="208"/>
      <c r="Z81" s="208"/>
      <c r="AA81" s="208"/>
      <c r="AB81" s="208"/>
      <c r="AC81" s="208"/>
      <c r="AD81" s="208"/>
      <c r="AE81" s="208"/>
      <c r="AF81" s="208"/>
      <c r="AG81" s="208"/>
      <c r="AH81" s="208"/>
    </row>
    <row r="82" spans="2:35" ht="11.25" customHeight="1">
      <c r="C82" s="333"/>
      <c r="D82" s="334"/>
      <c r="E82" s="334"/>
      <c r="F82" s="334"/>
      <c r="G82" s="334"/>
      <c r="H82" s="334"/>
      <c r="I82" s="334"/>
      <c r="J82" s="334"/>
      <c r="K82" s="334"/>
      <c r="L82" s="334"/>
      <c r="M82" s="334"/>
      <c r="N82" s="334"/>
      <c r="O82" s="334"/>
      <c r="P82" s="334"/>
      <c r="Q82" s="308">
        <f t="shared" ca="1" si="36"/>
        <v>0</v>
      </c>
      <c r="R82" s="309"/>
      <c r="S82" s="324"/>
      <c r="T82" s="200"/>
      <c r="U82" s="208"/>
      <c r="V82" s="208"/>
      <c r="W82" s="332"/>
      <c r="X82" s="208"/>
      <c r="Y82" s="208"/>
      <c r="Z82" s="208"/>
      <c r="AA82" s="208"/>
      <c r="AB82" s="208"/>
      <c r="AC82" s="208"/>
      <c r="AD82" s="208"/>
      <c r="AE82" s="208"/>
      <c r="AF82" s="208"/>
      <c r="AG82" s="208"/>
      <c r="AH82" s="208"/>
    </row>
    <row r="83" spans="2:35" s="116" customFormat="1" ht="23.25" customHeight="1">
      <c r="B83" s="296" t="s">
        <v>179</v>
      </c>
      <c r="D83" s="319"/>
      <c r="E83" s="319"/>
      <c r="F83" s="319"/>
      <c r="G83" s="319"/>
      <c r="H83" s="319"/>
      <c r="I83" s="319"/>
      <c r="J83" s="335"/>
      <c r="K83" s="319"/>
      <c r="L83" s="319"/>
      <c r="M83" s="319"/>
      <c r="N83" s="319"/>
      <c r="O83" s="319"/>
      <c r="P83" s="319"/>
      <c r="Q83" s="308">
        <f t="shared" ca="1" si="36"/>
        <v>0</v>
      </c>
      <c r="R83" s="309"/>
      <c r="S83" s="315"/>
      <c r="T83" s="310"/>
    </row>
    <row r="84" spans="2:35" ht="16.899999999999999" customHeight="1">
      <c r="C84" s="336" t="s">
        <v>175</v>
      </c>
      <c r="D84" s="337">
        <f>[12]④20年度粗付加価値見通し!D29/100</f>
        <v>671.05619853268774</v>
      </c>
      <c r="E84" s="337">
        <f>[12]④20年度粗付加価値見通し!E29/100</f>
        <v>408.22211462938355</v>
      </c>
      <c r="F84" s="337">
        <f>[12]④20年度粗付加価値見通し!F29/100</f>
        <v>601.25958903263029</v>
      </c>
      <c r="G84" s="337">
        <f>[12]④20年度粗付加価値見通し!G29/100</f>
        <v>894.62465043669829</v>
      </c>
      <c r="H84" s="337">
        <f>[12]④20年度粗付加価値見通し!H29/100</f>
        <v>710.02495563788625</v>
      </c>
      <c r="I84" s="337">
        <f>[12]④20年度粗付加価値見通し!I29/100</f>
        <v>1062.3765524389869</v>
      </c>
      <c r="J84" s="337">
        <f>[12]④20年度粗付加価値見通し!J29/100</f>
        <v>1058.2563975795952</v>
      </c>
      <c r="K84" s="337">
        <f>[12]④20年度粗付加価値見通し!K29/100</f>
        <v>998.5020347074443</v>
      </c>
      <c r="L84" s="337">
        <f>[12]④20年度粗付加価値見通し!L29/100</f>
        <v>944.30798373230721</v>
      </c>
      <c r="M84" s="337">
        <f>[12]④20年度粗付加価値見通し!M29/100</f>
        <v>832.22927523695091</v>
      </c>
      <c r="N84" s="337">
        <f>[12]④20年度粗付加価値見通し!N29/100</f>
        <v>838.12998881651947</v>
      </c>
      <c r="O84" s="337">
        <f>[12]④20年度粗付加価値見通し!O29/100</f>
        <v>874.72881166586205</v>
      </c>
      <c r="P84" s="337">
        <f>SUM(D84:O84)</f>
        <v>9893.7185524469514</v>
      </c>
      <c r="Q84" s="308">
        <f t="shared" ca="1" si="36"/>
        <v>1062.3765524389869</v>
      </c>
      <c r="R84" s="309"/>
      <c r="S84" s="324"/>
      <c r="T84" s="198"/>
      <c r="U84" s="325"/>
      <c r="V84" s="208"/>
      <c r="W84" s="208"/>
      <c r="X84" s="208"/>
      <c r="Y84" s="208"/>
      <c r="Z84" s="208"/>
      <c r="AA84" s="208"/>
      <c r="AB84" s="208"/>
      <c r="AC84" s="208"/>
      <c r="AD84" s="208"/>
      <c r="AE84" s="208"/>
      <c r="AF84" s="208"/>
      <c r="AG84" s="208"/>
      <c r="AH84" s="208"/>
    </row>
    <row r="85" spans="2:35" ht="16.899999999999999" customHeight="1">
      <c r="C85" s="338" t="s">
        <v>176</v>
      </c>
      <c r="D85" s="339">
        <f t="shared" ref="D85:O85" si="42">D84/D71-1</f>
        <v>-0.24746389161738902</v>
      </c>
      <c r="E85" s="339">
        <f t="shared" si="42"/>
        <v>-0.52965593565665547</v>
      </c>
      <c r="F85" s="339">
        <f t="shared" si="42"/>
        <v>-0.31477518723091769</v>
      </c>
      <c r="G85" s="339">
        <f t="shared" si="42"/>
        <v>-0.10592947014340448</v>
      </c>
      <c r="H85" s="339">
        <f t="shared" si="42"/>
        <v>-5.0968664192517998E-2</v>
      </c>
      <c r="I85" s="339">
        <f t="shared" si="42"/>
        <v>0.10492914351602201</v>
      </c>
      <c r="J85" s="339">
        <f t="shared" si="42"/>
        <v>0.1648201644521059</v>
      </c>
      <c r="K85" s="339">
        <f t="shared" si="42"/>
        <v>0.15940157219251172</v>
      </c>
      <c r="L85" s="339">
        <f t="shared" si="42"/>
        <v>0.11919333717488256</v>
      </c>
      <c r="M85" s="339">
        <f t="shared" si="42"/>
        <v>0</v>
      </c>
      <c r="N85" s="339">
        <f t="shared" si="42"/>
        <v>0</v>
      </c>
      <c r="O85" s="339">
        <f t="shared" si="42"/>
        <v>0</v>
      </c>
      <c r="P85" s="339">
        <f>P84/P71-1</f>
        <v>-5.8274032965644595E-2</v>
      </c>
      <c r="Q85" s="308">
        <f t="shared" ca="1" si="36"/>
        <v>0.10492914351602201</v>
      </c>
      <c r="R85" s="309"/>
      <c r="S85" s="324"/>
      <c r="T85" s="198"/>
      <c r="U85" s="206"/>
      <c r="V85" s="206"/>
      <c r="W85" s="206"/>
      <c r="X85" s="206"/>
      <c r="Y85" s="206"/>
      <c r="Z85" s="206"/>
      <c r="AA85" s="206"/>
      <c r="AB85" s="206"/>
      <c r="AC85" s="206"/>
      <c r="AD85" s="206"/>
      <c r="AE85" s="206"/>
      <c r="AF85" s="206"/>
      <c r="AG85" s="206"/>
      <c r="AH85" s="206"/>
      <c r="AI85" s="116"/>
    </row>
    <row r="86" spans="2:35" ht="16.899999999999999" customHeight="1">
      <c r="C86" s="340" t="s">
        <v>177</v>
      </c>
      <c r="D86" s="341">
        <f>'[12]⑨''20年度各部CO2排出目標'!D9/1000</f>
        <v>49.437832102541059</v>
      </c>
      <c r="E86" s="341">
        <f>'[12]⑨''20年度各部CO2排出目標'!E9/1000</f>
        <v>38.972298212114417</v>
      </c>
      <c r="F86" s="341">
        <f>'[12]⑨''20年度各部CO2排出目標'!F9/1000</f>
        <v>52.045725856046076</v>
      </c>
      <c r="G86" s="341">
        <f>'[12]⑨''20年度各部CO2排出目標'!G9/1000</f>
        <v>66.05446548974075</v>
      </c>
      <c r="H86" s="341">
        <f>'[12]⑨''20年度各部CO2排出目標'!H9/1000</f>
        <v>59.424310065454776</v>
      </c>
      <c r="I86" s="341">
        <f>'[12]⑨''20年度各部CO2排出目標'!I9/1000</f>
        <v>67.750964371425738</v>
      </c>
      <c r="J86" s="341">
        <f>'[12]⑨''20年度各部CO2排出目標'!J9/1000</f>
        <v>63.321086329973447</v>
      </c>
      <c r="K86" s="341">
        <f>'[12]⑨''20年度各部CO2排出目標'!K9/1000</f>
        <v>56.811883911107536</v>
      </c>
      <c r="L86" s="341">
        <f>'[12]⑨''20年度各部CO2排出目標'!L9/1000</f>
        <v>52.56080945537677</v>
      </c>
      <c r="M86" s="341">
        <f>'[12]⑨''20年度各部CO2排出目標'!M9/1000</f>
        <v>52.121039571935199</v>
      </c>
      <c r="N86" s="341">
        <f>'[12]⑨''20年度各部CO2排出目標'!N9/1000</f>
        <v>53.406401657333717</v>
      </c>
      <c r="O86" s="341">
        <f>'[12]⑨''20年度各部CO2排出目標'!O9/1000</f>
        <v>56.224849233673197</v>
      </c>
      <c r="P86" s="341">
        <f>SUM(D86:O86)</f>
        <v>668.13166625672272</v>
      </c>
      <c r="Q86" s="308">
        <f t="shared" ca="1" si="36"/>
        <v>67.750964371425738</v>
      </c>
      <c r="R86" s="309"/>
      <c r="S86" s="324"/>
      <c r="T86" s="200"/>
      <c r="U86" s="330"/>
      <c r="V86" s="206"/>
      <c r="W86" s="331"/>
      <c r="X86" s="206"/>
      <c r="Y86" s="206"/>
      <c r="Z86" s="206"/>
      <c r="AA86" s="206"/>
      <c r="AB86" s="206"/>
      <c r="AC86" s="206"/>
      <c r="AD86" s="206"/>
      <c r="AE86" s="206"/>
      <c r="AF86" s="206"/>
      <c r="AG86" s="206"/>
      <c r="AH86" s="206"/>
      <c r="AI86" s="116"/>
    </row>
    <row r="87" spans="2:35" ht="16.899999999999999" customHeight="1">
      <c r="C87" s="338" t="s">
        <v>176</v>
      </c>
      <c r="D87" s="339">
        <f t="shared" ref="D87:P87" si="43">D86/D72-1</f>
        <v>-8.7768974624463869E-2</v>
      </c>
      <c r="E87" s="339">
        <f t="shared" si="43"/>
        <v>-0.31968623625372705</v>
      </c>
      <c r="F87" s="339">
        <f t="shared" si="43"/>
        <v>-0.1224418859977785</v>
      </c>
      <c r="G87" s="339">
        <f t="shared" si="43"/>
        <v>-9.3388810742749073E-2</v>
      </c>
      <c r="H87" s="339">
        <f t="shared" si="43"/>
        <v>-4.3523452071034918E-2</v>
      </c>
      <c r="I87" s="339">
        <f t="shared" si="43"/>
        <v>-6.3776690533441371E-3</v>
      </c>
      <c r="J87" s="339">
        <f t="shared" si="43"/>
        <v>2.8288502267219462E-2</v>
      </c>
      <c r="K87" s="339">
        <f t="shared" si="43"/>
        <v>5.6708381161014287E-2</v>
      </c>
      <c r="L87" s="339">
        <f t="shared" si="43"/>
        <v>2.4984872518309942E-3</v>
      </c>
      <c r="M87" s="339">
        <f t="shared" si="43"/>
        <v>-7.4373886741942008E-2</v>
      </c>
      <c r="N87" s="339">
        <f t="shared" si="43"/>
        <v>-4.3541921729705835E-2</v>
      </c>
      <c r="O87" s="339">
        <f t="shared" si="43"/>
        <v>-3.9970829659047413E-2</v>
      </c>
      <c r="P87" s="339">
        <f t="shared" si="43"/>
        <v>-6.2198766559595331E-2</v>
      </c>
      <c r="Q87" s="308">
        <f t="shared" ca="1" si="36"/>
        <v>-6.3776690533441371E-3</v>
      </c>
      <c r="R87" s="309"/>
      <c r="S87" s="324"/>
      <c r="T87" s="200"/>
      <c r="U87" s="206"/>
      <c r="V87" s="206"/>
      <c r="W87" s="331"/>
      <c r="X87" s="206"/>
      <c r="Y87" s="206"/>
      <c r="Z87" s="206"/>
      <c r="AA87" s="206"/>
      <c r="AB87" s="206"/>
      <c r="AC87" s="206"/>
      <c r="AD87" s="206"/>
      <c r="AE87" s="206"/>
      <c r="AF87" s="206"/>
      <c r="AG87" s="206"/>
      <c r="AH87" s="206"/>
      <c r="AI87" s="116"/>
    </row>
    <row r="88" spans="2:35" ht="16.899999999999999" customHeight="1">
      <c r="C88" s="342" t="s">
        <v>178</v>
      </c>
      <c r="D88" s="317">
        <f>D86/D84*1000</f>
        <v>73.67167192649498</v>
      </c>
      <c r="E88" s="317">
        <f t="shared" ref="E88:O88" si="44">E86/E84*1000</f>
        <v>95.468365910299994</v>
      </c>
      <c r="F88" s="317">
        <f>F86/F84*1000</f>
        <v>86.561157286127795</v>
      </c>
      <c r="G88" s="317">
        <f t="shared" si="44"/>
        <v>73.834837277842951</v>
      </c>
      <c r="H88" s="317">
        <f>H86/H84*1000</f>
        <v>83.693269642991623</v>
      </c>
      <c r="I88" s="317">
        <f t="shared" si="44"/>
        <v>63.773023054663788</v>
      </c>
      <c r="J88" s="317">
        <f t="shared" si="44"/>
        <v>59.835297452298981</v>
      </c>
      <c r="K88" s="317">
        <f t="shared" si="44"/>
        <v>56.897113812845767</v>
      </c>
      <c r="L88" s="317">
        <f t="shared" si="44"/>
        <v>55.660664063893719</v>
      </c>
      <c r="M88" s="317">
        <f t="shared" si="44"/>
        <v>62.628221720625476</v>
      </c>
      <c r="N88" s="317">
        <f>N86/N84*1000</f>
        <v>63.720905312964845</v>
      </c>
      <c r="O88" s="317">
        <f t="shared" si="44"/>
        <v>64.276891859314389</v>
      </c>
      <c r="P88" s="317">
        <f>P86/P84*1000</f>
        <v>67.53089475053622</v>
      </c>
      <c r="Q88" s="308">
        <f t="shared" ca="1" si="36"/>
        <v>63.773023054663788</v>
      </c>
      <c r="R88" s="309"/>
      <c r="S88" s="324"/>
      <c r="T88" s="200"/>
      <c r="U88" s="208"/>
      <c r="V88" s="208"/>
      <c r="W88" s="332"/>
      <c r="X88" s="208"/>
      <c r="Y88" s="208"/>
      <c r="Z88" s="208"/>
      <c r="AA88" s="208"/>
      <c r="AB88" s="208"/>
      <c r="AC88" s="208"/>
      <c r="AD88" s="208"/>
      <c r="AE88" s="208"/>
      <c r="AF88" s="208"/>
      <c r="AG88" s="208"/>
      <c r="AH88" s="208"/>
    </row>
    <row r="89" spans="2:35" ht="16.899999999999999" customHeight="1">
      <c r="C89" s="343" t="s">
        <v>176</v>
      </c>
      <c r="D89" s="344">
        <f>D88/D73-1</f>
        <v>0.21220897603990019</v>
      </c>
      <c r="E89" s="344">
        <f t="shared" ref="E89:P89" si="45">E88/E73-1</f>
        <v>0.44641724074071321</v>
      </c>
      <c r="F89" s="344">
        <f t="shared" si="45"/>
        <v>0.28068642239602437</v>
      </c>
      <c r="G89" s="344">
        <f t="shared" si="45"/>
        <v>1.4026476639003915E-2</v>
      </c>
      <c r="H89" s="344">
        <f t="shared" si="45"/>
        <v>7.8450645838246125E-3</v>
      </c>
      <c r="I89" s="344">
        <f t="shared" si="45"/>
        <v>-0.10073660670690043</v>
      </c>
      <c r="J89" s="344">
        <f t="shared" si="45"/>
        <v>-0.11721265337907893</v>
      </c>
      <c r="K89" s="344">
        <f t="shared" si="45"/>
        <v>-8.8574307206861436E-2</v>
      </c>
      <c r="L89" s="344">
        <f t="shared" si="45"/>
        <v>-0.10426692694366635</v>
      </c>
      <c r="M89" s="344">
        <f t="shared" si="45"/>
        <v>-7.4373886741941897E-2</v>
      </c>
      <c r="N89" s="344">
        <f t="shared" si="45"/>
        <v>-4.3541921729705835E-2</v>
      </c>
      <c r="O89" s="344">
        <f t="shared" si="45"/>
        <v>-3.9970829659047413E-2</v>
      </c>
      <c r="P89" s="344">
        <f t="shared" si="45"/>
        <v>-4.1675962342958561E-3</v>
      </c>
      <c r="Q89" s="308">
        <f t="shared" ca="1" si="36"/>
        <v>-0.10073660670690043</v>
      </c>
      <c r="R89" s="309"/>
      <c r="S89" s="324"/>
      <c r="T89" s="200"/>
      <c r="U89" s="208"/>
      <c r="V89" s="208"/>
      <c r="W89" s="332"/>
      <c r="X89" s="208"/>
      <c r="Y89" s="208"/>
      <c r="Z89" s="208"/>
      <c r="AA89" s="208"/>
      <c r="AB89" s="208"/>
      <c r="AC89" s="208"/>
      <c r="AD89" s="208"/>
      <c r="AE89" s="208"/>
      <c r="AF89" s="208"/>
      <c r="AG89" s="208"/>
      <c r="AH89" s="208"/>
    </row>
    <row r="90" spans="2:35" ht="11.25" customHeight="1">
      <c r="C90" s="333"/>
      <c r="D90" s="334"/>
      <c r="E90" s="334"/>
      <c r="F90" s="334"/>
      <c r="G90" s="334"/>
      <c r="H90" s="334"/>
      <c r="I90" s="334"/>
      <c r="J90" s="334"/>
      <c r="K90" s="334"/>
      <c r="L90" s="334"/>
      <c r="M90" s="334"/>
      <c r="N90" s="334"/>
      <c r="O90" s="334"/>
      <c r="P90" s="334"/>
      <c r="Q90" s="308">
        <f t="shared" ca="1" si="36"/>
        <v>0</v>
      </c>
      <c r="R90" s="309"/>
      <c r="S90" s="324"/>
      <c r="T90" s="200"/>
      <c r="U90" s="208"/>
      <c r="V90" s="208"/>
      <c r="W90" s="332"/>
      <c r="X90" s="208"/>
      <c r="Y90" s="208"/>
      <c r="Z90" s="208"/>
      <c r="AA90" s="208"/>
      <c r="AB90" s="208"/>
      <c r="AC90" s="208"/>
      <c r="AD90" s="208"/>
      <c r="AE90" s="208"/>
      <c r="AF90" s="208"/>
      <c r="AG90" s="208"/>
      <c r="AH90" s="208"/>
    </row>
    <row r="91" spans="2:35" s="116" customFormat="1" ht="23.25" customHeight="1">
      <c r="B91" s="296" t="s">
        <v>180</v>
      </c>
      <c r="D91" s="345"/>
      <c r="E91" s="319"/>
      <c r="F91" s="319"/>
      <c r="G91" s="319"/>
      <c r="H91" s="319"/>
      <c r="I91" s="319"/>
      <c r="J91" s="319"/>
      <c r="K91" s="319"/>
      <c r="L91" s="319"/>
      <c r="M91" s="319"/>
      <c r="N91" s="319"/>
      <c r="O91" s="319"/>
      <c r="P91" s="319"/>
      <c r="Q91" s="308">
        <f t="shared" ca="1" si="36"/>
        <v>0</v>
      </c>
      <c r="R91" s="309"/>
      <c r="S91" s="324"/>
      <c r="T91" s="156"/>
      <c r="U91" s="82"/>
      <c r="V91" s="82"/>
      <c r="W91" s="332"/>
      <c r="X91" s="82"/>
      <c r="Y91" s="82"/>
      <c r="Z91" s="82"/>
      <c r="AA91" s="82"/>
      <c r="AB91" s="82"/>
      <c r="AC91" s="82"/>
    </row>
    <row r="92" spans="2:35" ht="16.899999999999999" customHeight="1">
      <c r="C92" s="299" t="s">
        <v>181</v>
      </c>
      <c r="D92" s="307">
        <f>IF(D95="","",[12]③20年度粗付加価値額!D29/100)</f>
        <v>671.05619853268774</v>
      </c>
      <c r="E92" s="307">
        <f>IF(E95="","",[12]③20年度粗付加価値額!E29/100)</f>
        <v>408.22211462938355</v>
      </c>
      <c r="F92" s="307">
        <f>IF(F95="","",[12]③20年度粗付加価値額!F29/100)</f>
        <v>601.25958903263029</v>
      </c>
      <c r="G92" s="307">
        <f>IF(G95="","",[12]③20年度粗付加価値額!G29/100)</f>
        <v>894.62465043669829</v>
      </c>
      <c r="H92" s="307">
        <f>IF(H95="","",[12]③20年度粗付加価値額!H29/100)</f>
        <v>710.02495563788625</v>
      </c>
      <c r="I92" s="307">
        <f>IF(I95="","",[12]③20年度粗付加価値額!I29/100)</f>
        <v>1062.3765524389869</v>
      </c>
      <c r="J92" s="307" t="str">
        <f>IF(J95="","",[12]③20年度粗付加価値額!J29/100)</f>
        <v/>
      </c>
      <c r="K92" s="307" t="str">
        <f>IF(K95="","",[12]③20年度粗付加価値額!K29/100)</f>
        <v/>
      </c>
      <c r="L92" s="307" t="str">
        <f>IF(L95="","",[12]③20年度粗付加価値額!L29/100)</f>
        <v/>
      </c>
      <c r="M92" s="307" t="str">
        <f>IF(M95="","",[12]③20年度粗付加価値額!M29/100)</f>
        <v/>
      </c>
      <c r="N92" s="307" t="str">
        <f>IF(N95="","",[12]③20年度粗付加価値額!N29/100)</f>
        <v/>
      </c>
      <c r="O92" s="307" t="str">
        <f>IF(O95="","",[12]③20年度粗付加価値額!O29/100)</f>
        <v/>
      </c>
      <c r="P92" s="307">
        <f>SUM(D92:O92)</f>
        <v>4347.5640607082732</v>
      </c>
      <c r="Q92" s="308">
        <f t="shared" ca="1" si="36"/>
        <v>1062.3765524389869</v>
      </c>
      <c r="R92" s="309"/>
      <c r="S92" s="324"/>
      <c r="T92" s="316"/>
    </row>
    <row r="93" spans="2:35" ht="16.899999999999999" customHeight="1">
      <c r="C93" s="346" t="s">
        <v>176</v>
      </c>
      <c r="D93" s="347">
        <f>IF(D92="","",D92/D71-1)</f>
        <v>-0.24746389161738902</v>
      </c>
      <c r="E93" s="347">
        <f t="shared" ref="E93:O93" si="46">IF(E92="","",E92/E71-1)</f>
        <v>-0.52965593565665547</v>
      </c>
      <c r="F93" s="347">
        <f t="shared" si="46"/>
        <v>-0.31477518723091769</v>
      </c>
      <c r="G93" s="347">
        <f t="shared" si="46"/>
        <v>-0.10592947014340448</v>
      </c>
      <c r="H93" s="347">
        <f t="shared" si="46"/>
        <v>-5.0968664192517998E-2</v>
      </c>
      <c r="I93" s="347">
        <f t="shared" si="46"/>
        <v>0.10492914351602201</v>
      </c>
      <c r="J93" s="347" t="str">
        <f t="shared" si="46"/>
        <v/>
      </c>
      <c r="K93" s="347" t="str">
        <f t="shared" si="46"/>
        <v/>
      </c>
      <c r="L93" s="347" t="str">
        <f t="shared" si="46"/>
        <v/>
      </c>
      <c r="M93" s="347" t="str">
        <f t="shared" si="46"/>
        <v/>
      </c>
      <c r="N93" s="347" t="str">
        <f t="shared" si="46"/>
        <v/>
      </c>
      <c r="O93" s="347" t="str">
        <f t="shared" si="46"/>
        <v/>
      </c>
      <c r="P93" s="347" t="str">
        <f>IF(O92="","",P92/P71-1)</f>
        <v/>
      </c>
      <c r="Q93" s="308">
        <f t="shared" ca="1" si="36"/>
        <v>0.10492914351602201</v>
      </c>
      <c r="R93" s="309"/>
      <c r="S93" s="324"/>
      <c r="T93" s="316"/>
    </row>
    <row r="94" spans="2:35" ht="16.899999999999999" customHeight="1">
      <c r="C94" s="348" t="s">
        <v>182</v>
      </c>
      <c r="D94" s="347">
        <f>IF(D92="","",D93-D77)</f>
        <v>-0.24746389161738902</v>
      </c>
      <c r="E94" s="347">
        <f t="shared" ref="E94:O94" si="47">IF(E92="","",E93-E77)</f>
        <v>-0.52965593565665547</v>
      </c>
      <c r="F94" s="347">
        <f t="shared" si="47"/>
        <v>-0.31477518723091769</v>
      </c>
      <c r="G94" s="347">
        <f t="shared" si="47"/>
        <v>-0.10592947014340448</v>
      </c>
      <c r="H94" s="347">
        <f t="shared" si="47"/>
        <v>-5.0968664192517998E-2</v>
      </c>
      <c r="I94" s="347">
        <f t="shared" si="47"/>
        <v>0.10492914351602201</v>
      </c>
      <c r="J94" s="347" t="str">
        <f t="shared" si="47"/>
        <v/>
      </c>
      <c r="K94" s="347" t="str">
        <f t="shared" si="47"/>
        <v/>
      </c>
      <c r="L94" s="347" t="str">
        <f t="shared" si="47"/>
        <v/>
      </c>
      <c r="M94" s="347" t="str">
        <f t="shared" si="47"/>
        <v/>
      </c>
      <c r="N94" s="347" t="str">
        <f t="shared" si="47"/>
        <v/>
      </c>
      <c r="O94" s="347" t="str">
        <f t="shared" si="47"/>
        <v/>
      </c>
      <c r="P94" s="347" t="str">
        <f>IF(O92="","",P92/P84-1)</f>
        <v/>
      </c>
      <c r="Q94" s="308">
        <f t="shared" ca="1" si="36"/>
        <v>0.10492914351602201</v>
      </c>
      <c r="R94" s="309"/>
      <c r="S94" s="324"/>
      <c r="T94" s="316"/>
    </row>
    <row r="95" spans="2:35" ht="16.899999999999999" customHeight="1">
      <c r="C95" s="311" t="s">
        <v>183</v>
      </c>
      <c r="D95" s="317">
        <f>IF([12]⑧20年度各部CO2!D31=0,"",[12]⑧20年度各部CO2!D31/1000)</f>
        <v>50.088286605899995</v>
      </c>
      <c r="E95" s="317">
        <f>IF([12]⑧20年度各部CO2!E31=0,"",[12]⑧20年度各部CO2!E31/1000)</f>
        <v>37.691253676000009</v>
      </c>
      <c r="F95" s="317">
        <f>IF([12]⑧20年度各部CO2!F31=0,"",[12]⑧20年度各部CO2!F31/1000)</f>
        <v>54.405569323900004</v>
      </c>
      <c r="G95" s="317">
        <f>IF([12]⑧20年度各部CO2!G31=0,"",[12]⑧20年度各部CO2!G31/1000)</f>
        <v>64.274404071999996</v>
      </c>
      <c r="H95" s="317">
        <f>IF([12]⑧20年度各部CO2!H31=0,"",[12]⑧20年度各部CO2!H31/1000)</f>
        <v>57.757405536599997</v>
      </c>
      <c r="I95" s="317">
        <f>IF([12]⑧20年度各部CO2!I31=0,"",[12]⑧20年度各部CO2!I31/1000)</f>
        <v>65.692705038999989</v>
      </c>
      <c r="J95" s="317" t="str">
        <f>IF([12]⑧20年度各部CO2!J31=0,"",[12]⑧20年度各部CO2!J31/1000)</f>
        <v/>
      </c>
      <c r="K95" s="317" t="str">
        <f>IF([12]⑧20年度各部CO2!K31=0,"",[12]⑧20年度各部CO2!K31/1000)</f>
        <v/>
      </c>
      <c r="L95" s="317" t="str">
        <f>IF([12]⑧20年度各部CO2!L31=0,"",[12]⑧20年度各部CO2!L31/1000)</f>
        <v/>
      </c>
      <c r="M95" s="317" t="str">
        <f>IF([12]⑧20年度各部CO2!M31=0,"",[12]⑧20年度各部CO2!M31/1000)</f>
        <v/>
      </c>
      <c r="N95" s="317" t="str">
        <f>IF([12]⑧20年度各部CO2!N31=0,"",[12]⑧20年度各部CO2!N31/1000)</f>
        <v/>
      </c>
      <c r="O95" s="317" t="str">
        <f>IF([12]⑧20年度各部CO2!O31=0,"",[12]⑧20年度各部CO2!O31/1000)</f>
        <v/>
      </c>
      <c r="P95" s="317">
        <f>SUM(D95:O95)</f>
        <v>329.90962425340001</v>
      </c>
      <c r="Q95" s="308">
        <f t="shared" ca="1" si="36"/>
        <v>65.692705038999989</v>
      </c>
      <c r="R95" s="309"/>
      <c r="S95" s="292"/>
      <c r="T95" s="310"/>
    </row>
    <row r="96" spans="2:35" ht="16.899999999999999" customHeight="1">
      <c r="C96" s="346" t="s">
        <v>176</v>
      </c>
      <c r="D96" s="347">
        <f>IF(D95="","",D95/D72-1)</f>
        <v>-7.5766733560807653E-2</v>
      </c>
      <c r="E96" s="347">
        <f t="shared" ref="E96:O96" si="48">IF(E95="","",E95/E72-1)</f>
        <v>-0.34204858771545543</v>
      </c>
      <c r="F96" s="347">
        <f t="shared" si="48"/>
        <v>-8.2651879250283389E-2</v>
      </c>
      <c r="G96" s="347">
        <f t="shared" si="48"/>
        <v>-0.11782052155781186</v>
      </c>
      <c r="H96" s="347">
        <f t="shared" si="48"/>
        <v>-7.0353466382181762E-2</v>
      </c>
      <c r="I96" s="347">
        <f t="shared" si="48"/>
        <v>-3.6563695991141176E-2</v>
      </c>
      <c r="J96" s="347" t="str">
        <f t="shared" si="48"/>
        <v/>
      </c>
      <c r="K96" s="347" t="str">
        <f t="shared" si="48"/>
        <v/>
      </c>
      <c r="L96" s="347" t="str">
        <f t="shared" si="48"/>
        <v/>
      </c>
      <c r="M96" s="347" t="str">
        <f t="shared" si="48"/>
        <v/>
      </c>
      <c r="N96" s="347" t="str">
        <f t="shared" si="48"/>
        <v/>
      </c>
      <c r="O96" s="347" t="str">
        <f t="shared" si="48"/>
        <v/>
      </c>
      <c r="P96" s="347" t="str">
        <f>IF(O95="","",P95/P72-1)</f>
        <v/>
      </c>
      <c r="Q96" s="308">
        <f t="shared" ca="1" si="36"/>
        <v>-3.6563695991141176E-2</v>
      </c>
      <c r="R96" s="309"/>
      <c r="S96" s="292"/>
      <c r="T96" s="310"/>
    </row>
    <row r="97" spans="2:23" ht="16.899999999999999" customHeight="1">
      <c r="C97" s="349" t="s">
        <v>184</v>
      </c>
      <c r="D97" s="350">
        <f>IF(D95="","",D95/D86-1)</f>
        <v>1.3157019142947091E-2</v>
      </c>
      <c r="E97" s="350">
        <f t="shared" ref="E97:O97" si="49">IF(E95="","",E95/E86-1)</f>
        <v>-3.2870643890233753E-2</v>
      </c>
      <c r="F97" s="350">
        <f t="shared" si="49"/>
        <v>4.534173419698373E-2</v>
      </c>
      <c r="G97" s="350">
        <f t="shared" si="49"/>
        <v>-2.6948388796170453E-2</v>
      </c>
      <c r="H97" s="350">
        <f t="shared" si="49"/>
        <v>-2.8050885690026783E-2</v>
      </c>
      <c r="I97" s="350">
        <f t="shared" si="49"/>
        <v>-3.0379779114905525E-2</v>
      </c>
      <c r="J97" s="350" t="str">
        <f t="shared" si="49"/>
        <v/>
      </c>
      <c r="K97" s="350" t="str">
        <f t="shared" si="49"/>
        <v/>
      </c>
      <c r="L97" s="350" t="str">
        <f t="shared" si="49"/>
        <v/>
      </c>
      <c r="M97" s="350" t="str">
        <f t="shared" si="49"/>
        <v/>
      </c>
      <c r="N97" s="350" t="str">
        <f t="shared" si="49"/>
        <v/>
      </c>
      <c r="O97" s="350" t="str">
        <f t="shared" si="49"/>
        <v/>
      </c>
      <c r="P97" s="350" t="str">
        <f>IF(O95="","",P95/P86-1)</f>
        <v/>
      </c>
      <c r="Q97" s="308">
        <f t="shared" ca="1" si="36"/>
        <v>-3.0379779114905525E-2</v>
      </c>
      <c r="R97" s="309"/>
      <c r="S97" s="292"/>
      <c r="T97" s="310"/>
    </row>
    <row r="98" spans="2:23" ht="16.899999999999999" customHeight="1">
      <c r="C98" s="351" t="s">
        <v>185</v>
      </c>
      <c r="D98" s="341">
        <f>IF(D95="","",D95/D92*1000)</f>
        <v>74.640971524324812</v>
      </c>
      <c r="E98" s="341">
        <f>IF(E95="","",E95/E92*1000)</f>
        <v>92.33025925167999</v>
      </c>
      <c r="F98" s="341">
        <f t="shared" ref="F98:P98" si="50">IF(F95="","",F95/F92*1000)</f>
        <v>90.485990271578714</v>
      </c>
      <c r="G98" s="341">
        <f t="shared" si="50"/>
        <v>71.845107376177666</v>
      </c>
      <c r="H98" s="341">
        <f t="shared" si="50"/>
        <v>81.345599303211472</v>
      </c>
      <c r="I98" s="341">
        <f t="shared" si="50"/>
        <v>61.835612700773318</v>
      </c>
      <c r="J98" s="341" t="str">
        <f t="shared" si="50"/>
        <v/>
      </c>
      <c r="K98" s="341" t="str">
        <f>IF(K95="","",K95/K92*1000)</f>
        <v/>
      </c>
      <c r="L98" s="341" t="str">
        <f t="shared" si="50"/>
        <v/>
      </c>
      <c r="M98" s="341" t="str">
        <f t="shared" si="50"/>
        <v/>
      </c>
      <c r="N98" s="341" t="str">
        <f t="shared" si="50"/>
        <v/>
      </c>
      <c r="O98" s="341" t="str">
        <f t="shared" si="50"/>
        <v/>
      </c>
      <c r="P98" s="341">
        <f t="shared" si="50"/>
        <v>75.883786793391977</v>
      </c>
      <c r="Q98" s="308">
        <f t="shared" ca="1" si="36"/>
        <v>61.835612700773318</v>
      </c>
      <c r="R98" s="309"/>
      <c r="S98" s="324"/>
      <c r="T98" s="156"/>
      <c r="W98" s="332"/>
    </row>
    <row r="99" spans="2:23" ht="16.899999999999999" customHeight="1">
      <c r="C99" s="343" t="s">
        <v>176</v>
      </c>
      <c r="D99" s="344">
        <f>IF(D95="","",D98/D73-1)</f>
        <v>0.2281580327429098</v>
      </c>
      <c r="E99" s="344">
        <f>IF(E95="","",E98/E73-1)</f>
        <v>0.3988725747036308</v>
      </c>
      <c r="F99" s="344">
        <f t="shared" ref="F99:P99" si="51">IF(F95="","",F98/F73-1)</f>
        <v>0.33875496574999109</v>
      </c>
      <c r="G99" s="344">
        <f t="shared" si="51"/>
        <v>-1.3299903103074606E-2</v>
      </c>
      <c r="H99" s="344">
        <f t="shared" si="51"/>
        <v>-2.042588211607399E-2</v>
      </c>
      <c r="I99" s="344">
        <f t="shared" si="51"/>
        <v>-0.12805602996126531</v>
      </c>
      <c r="J99" s="344" t="str">
        <f t="shared" si="51"/>
        <v/>
      </c>
      <c r="K99" s="344" t="str">
        <f t="shared" si="51"/>
        <v/>
      </c>
      <c r="L99" s="344" t="str">
        <f t="shared" si="51"/>
        <v/>
      </c>
      <c r="M99" s="344" t="str">
        <f t="shared" si="51"/>
        <v/>
      </c>
      <c r="N99" s="344" t="str">
        <f t="shared" si="51"/>
        <v/>
      </c>
      <c r="O99" s="344" t="str">
        <f t="shared" si="51"/>
        <v/>
      </c>
      <c r="P99" s="344">
        <f t="shared" si="51"/>
        <v>0.11900684995303856</v>
      </c>
      <c r="Q99" s="308">
        <f t="shared" ca="1" si="36"/>
        <v>-0.12805602996126531</v>
      </c>
      <c r="R99" s="309"/>
      <c r="S99" s="324"/>
      <c r="T99" s="156"/>
      <c r="W99" s="332"/>
    </row>
    <row r="100" spans="2:23" ht="16.899999999999999" customHeight="1">
      <c r="C100" s="352" t="s">
        <v>186</v>
      </c>
      <c r="D100" s="353">
        <f>IF(D95="","",D98/D88-1)</f>
        <v>1.3157019142947313E-2</v>
      </c>
      <c r="E100" s="353">
        <f t="shared" ref="E100:O100" si="52">IF(E95="","",E98/E88-1)</f>
        <v>-3.2870643890233753E-2</v>
      </c>
      <c r="F100" s="353">
        <f t="shared" si="52"/>
        <v>4.5341734196983952E-2</v>
      </c>
      <c r="G100" s="353">
        <f t="shared" si="52"/>
        <v>-2.6948388796170342E-2</v>
      </c>
      <c r="H100" s="353">
        <f t="shared" si="52"/>
        <v>-2.8050885690026894E-2</v>
      </c>
      <c r="I100" s="353">
        <f t="shared" si="52"/>
        <v>-3.0379779114905636E-2</v>
      </c>
      <c r="J100" s="353" t="str">
        <f t="shared" si="52"/>
        <v/>
      </c>
      <c r="K100" s="353" t="str">
        <f t="shared" si="52"/>
        <v/>
      </c>
      <c r="L100" s="353" t="str">
        <f t="shared" si="52"/>
        <v/>
      </c>
      <c r="M100" s="353" t="str">
        <f t="shared" si="52"/>
        <v/>
      </c>
      <c r="N100" s="353" t="str">
        <f t="shared" si="52"/>
        <v/>
      </c>
      <c r="O100" s="353" t="str">
        <f t="shared" si="52"/>
        <v/>
      </c>
      <c r="P100" s="353">
        <f>IF(P95="","",P98/P80-1)</f>
        <v>0.15282278727451004</v>
      </c>
      <c r="Q100" s="308">
        <f t="shared" ca="1" si="36"/>
        <v>-3.0379779114905636E-2</v>
      </c>
      <c r="R100" s="309"/>
      <c r="S100" s="324"/>
      <c r="T100" s="156"/>
      <c r="W100" s="332"/>
    </row>
    <row r="101" spans="2:23" ht="19.5" customHeight="1">
      <c r="C101" s="354"/>
      <c r="D101" s="319"/>
      <c r="E101" s="319"/>
      <c r="F101" s="319"/>
      <c r="G101" s="319"/>
      <c r="H101" s="319"/>
      <c r="I101" s="319"/>
      <c r="J101" s="319"/>
      <c r="K101" s="319"/>
      <c r="L101" s="319"/>
      <c r="M101" s="319"/>
      <c r="N101" s="319"/>
      <c r="O101" s="319"/>
      <c r="P101" s="319"/>
      <c r="Q101" s="308">
        <f t="shared" ca="1" si="36"/>
        <v>0</v>
      </c>
      <c r="R101" s="309"/>
      <c r="S101" s="324"/>
      <c r="T101" s="156"/>
      <c r="W101" s="332"/>
    </row>
    <row r="102" spans="2:23" s="291" customFormat="1" ht="19.5" customHeight="1">
      <c r="C102" s="290" t="s">
        <v>187</v>
      </c>
      <c r="D102" s="355"/>
      <c r="E102" s="355"/>
      <c r="F102" s="355"/>
      <c r="G102" s="355"/>
      <c r="H102" s="355"/>
      <c r="I102" s="355"/>
      <c r="J102" s="355"/>
      <c r="K102" s="355"/>
      <c r="L102" s="355"/>
      <c r="M102" s="355"/>
      <c r="N102" s="355"/>
      <c r="O102" s="355"/>
      <c r="P102" s="356"/>
      <c r="Q102" s="308">
        <f t="shared" ca="1" si="36"/>
        <v>0</v>
      </c>
      <c r="T102" s="81"/>
    </row>
    <row r="103" spans="2:23" s="291" customFormat="1" ht="24.4" customHeight="1">
      <c r="B103" s="296" t="s">
        <v>167</v>
      </c>
      <c r="P103" s="292"/>
      <c r="Q103" s="308">
        <f t="shared" ca="1" si="36"/>
        <v>0</v>
      </c>
      <c r="T103" s="81"/>
    </row>
    <row r="104" spans="2:23" s="208" customFormat="1" ht="16.899999999999999" customHeight="1">
      <c r="C104" s="299"/>
      <c r="D104" s="300" t="s">
        <v>138</v>
      </c>
      <c r="E104" s="300" t="s">
        <v>139</v>
      </c>
      <c r="F104" s="300" t="s">
        <v>140</v>
      </c>
      <c r="G104" s="300" t="s">
        <v>141</v>
      </c>
      <c r="H104" s="300" t="s">
        <v>142</v>
      </c>
      <c r="I104" s="300" t="s">
        <v>143</v>
      </c>
      <c r="J104" s="300" t="s">
        <v>144</v>
      </c>
      <c r="K104" s="300" t="s">
        <v>145</v>
      </c>
      <c r="L104" s="300" t="s">
        <v>146</v>
      </c>
      <c r="M104" s="300" t="s">
        <v>147</v>
      </c>
      <c r="N104" s="300" t="s">
        <v>148</v>
      </c>
      <c r="O104" s="300" t="s">
        <v>149</v>
      </c>
      <c r="P104" s="301" t="s">
        <v>131</v>
      </c>
      <c r="Q104" s="308" t="str">
        <f t="shared" ca="1" si="36"/>
        <v>9月</v>
      </c>
      <c r="R104" s="303"/>
      <c r="S104" s="303"/>
      <c r="T104" s="304"/>
    </row>
    <row r="105" spans="2:23" ht="16.899999999999999" customHeight="1">
      <c r="C105" s="299" t="s">
        <v>171</v>
      </c>
      <c r="D105" s="307">
        <f>D71</f>
        <v>891.72624550196804</v>
      </c>
      <c r="E105" s="307">
        <f t="shared" ref="E105:O106" si="53">D105+E71</f>
        <v>1759.6485721062368</v>
      </c>
      <c r="F105" s="307">
        <f t="shared" si="53"/>
        <v>2637.1118189534463</v>
      </c>
      <c r="G105" s="307">
        <f t="shared" si="53"/>
        <v>3637.7315917360161</v>
      </c>
      <c r="H105" s="307">
        <f t="shared" si="53"/>
        <v>4385.8891381185731</v>
      </c>
      <c r="I105" s="307">
        <f t="shared" si="53"/>
        <v>5347.3775364228959</v>
      </c>
      <c r="J105" s="307">
        <f t="shared" si="53"/>
        <v>6255.8923697640275</v>
      </c>
      <c r="K105" s="307">
        <f t="shared" si="53"/>
        <v>7117.1142782518737</v>
      </c>
      <c r="L105" s="307">
        <f t="shared" si="53"/>
        <v>7960.8540972504134</v>
      </c>
      <c r="M105" s="307">
        <f t="shared" si="53"/>
        <v>8793.0833724873646</v>
      </c>
      <c r="N105" s="307">
        <f t="shared" si="53"/>
        <v>9631.2133613038841</v>
      </c>
      <c r="O105" s="307">
        <f t="shared" si="53"/>
        <v>10505.942172969746</v>
      </c>
      <c r="P105" s="307">
        <f>O105</f>
        <v>10505.942172969746</v>
      </c>
      <c r="Q105" s="308">
        <f t="shared" ca="1" si="36"/>
        <v>5347.3775364228959</v>
      </c>
      <c r="R105" s="309"/>
      <c r="S105" s="292"/>
      <c r="T105" s="310"/>
    </row>
    <row r="106" spans="2:23" ht="16.899999999999999" customHeight="1">
      <c r="C106" s="311" t="s">
        <v>172</v>
      </c>
      <c r="D106" s="313">
        <f>D72</f>
        <v>54.19442085099999</v>
      </c>
      <c r="E106" s="313">
        <f t="shared" si="53"/>
        <v>111.48019146</v>
      </c>
      <c r="F106" s="313">
        <f t="shared" si="53"/>
        <v>170.78763221589998</v>
      </c>
      <c r="G106" s="313">
        <f t="shared" si="53"/>
        <v>243.6462801925</v>
      </c>
      <c r="H106" s="313">
        <f t="shared" si="53"/>
        <v>305.77463053639997</v>
      </c>
      <c r="I106" s="313">
        <f t="shared" si="53"/>
        <v>373.96046157229989</v>
      </c>
      <c r="J106" s="313">
        <f t="shared" si="53"/>
        <v>435.53956723219989</v>
      </c>
      <c r="K106" s="313">
        <f t="shared" si="53"/>
        <v>489.30263462519986</v>
      </c>
      <c r="L106" s="313">
        <f t="shared" si="53"/>
        <v>541.73244885809981</v>
      </c>
      <c r="M106" s="313">
        <f t="shared" si="53"/>
        <v>598.04140430499979</v>
      </c>
      <c r="N106" s="313">
        <f t="shared" si="53"/>
        <v>653.8790859249998</v>
      </c>
      <c r="O106" s="313">
        <f t="shared" si="53"/>
        <v>712.44485764389981</v>
      </c>
      <c r="P106" s="313">
        <f>O106</f>
        <v>712.44485764389981</v>
      </c>
      <c r="Q106" s="308">
        <f t="shared" ca="1" si="36"/>
        <v>373.96046157229989</v>
      </c>
      <c r="R106" s="314"/>
      <c r="S106" s="315"/>
      <c r="T106" s="316"/>
    </row>
    <row r="107" spans="2:23" ht="16.899999999999999" customHeight="1">
      <c r="C107" s="299" t="s">
        <v>173</v>
      </c>
      <c r="D107" s="313">
        <f>D106/D105*1000</f>
        <v>60.774728930954609</v>
      </c>
      <c r="E107" s="313">
        <f t="shared" ref="E107:P107" si="54">E106/E105*1000</f>
        <v>63.353668014836714</v>
      </c>
      <c r="F107" s="313">
        <f t="shared" si="54"/>
        <v>64.763136317700045</v>
      </c>
      <c r="G107" s="313">
        <f t="shared" si="54"/>
        <v>66.97753092779061</v>
      </c>
      <c r="H107" s="313">
        <f t="shared" si="54"/>
        <v>69.717820242845661</v>
      </c>
      <c r="I107" s="313">
        <f t="shared" si="54"/>
        <v>69.933431672838097</v>
      </c>
      <c r="J107" s="313">
        <f t="shared" si="54"/>
        <v>69.620693817759587</v>
      </c>
      <c r="K107" s="313">
        <f t="shared" si="54"/>
        <v>68.750144439915303</v>
      </c>
      <c r="L107" s="313">
        <f t="shared" si="54"/>
        <v>68.049538685203117</v>
      </c>
      <c r="M107" s="313">
        <f t="shared" si="54"/>
        <v>68.012707143913659</v>
      </c>
      <c r="N107" s="313">
        <f t="shared" si="54"/>
        <v>67.891662389304287</v>
      </c>
      <c r="O107" s="313">
        <f t="shared" si="54"/>
        <v>67.813514096519242</v>
      </c>
      <c r="P107" s="313">
        <f t="shared" si="54"/>
        <v>67.813514096519242</v>
      </c>
      <c r="Q107" s="308">
        <f t="shared" ca="1" si="36"/>
        <v>69.933431672838097</v>
      </c>
      <c r="R107" s="309"/>
      <c r="S107" s="315"/>
      <c r="T107" s="316"/>
    </row>
    <row r="108" spans="2:23" ht="15.95" customHeight="1">
      <c r="C108" s="318"/>
      <c r="D108" s="357"/>
      <c r="E108" s="357"/>
      <c r="F108" s="357"/>
      <c r="G108" s="357"/>
      <c r="H108" s="357"/>
      <c r="I108" s="357"/>
      <c r="J108" s="357"/>
      <c r="K108" s="357"/>
      <c r="L108" s="357"/>
      <c r="M108" s="357"/>
      <c r="N108" s="357"/>
      <c r="O108" s="357"/>
      <c r="P108" s="357"/>
      <c r="Q108" s="308">
        <f t="shared" ca="1" si="36"/>
        <v>0</v>
      </c>
      <c r="R108" s="309"/>
      <c r="S108" s="315"/>
      <c r="T108" s="316"/>
    </row>
    <row r="109" spans="2:23" s="116" customFormat="1" ht="23.25" customHeight="1">
      <c r="B109" s="296" t="s">
        <v>188</v>
      </c>
      <c r="D109" s="319"/>
      <c r="E109" s="319"/>
      <c r="F109" s="319"/>
      <c r="G109" s="319"/>
      <c r="H109" s="319"/>
      <c r="I109" s="319"/>
      <c r="J109" s="335"/>
      <c r="K109" s="319"/>
      <c r="L109" s="319"/>
      <c r="M109" s="319"/>
      <c r="N109" s="319"/>
      <c r="O109" s="319"/>
      <c r="P109" s="319"/>
      <c r="Q109" s="308">
        <f t="shared" ca="1" si="36"/>
        <v>0</v>
      </c>
      <c r="R109" s="309"/>
      <c r="S109" s="315"/>
      <c r="T109" s="310"/>
    </row>
    <row r="110" spans="2:23" ht="16.899999999999999" customHeight="1">
      <c r="C110" s="299" t="s">
        <v>175</v>
      </c>
      <c r="D110" s="307">
        <f>D76</f>
        <v>891.72624550196804</v>
      </c>
      <c r="E110" s="307">
        <f>D110+E76</f>
        <v>1759.6485721062368</v>
      </c>
      <c r="F110" s="307">
        <f t="shared" ref="F110:O110" si="55">E110+F76</f>
        <v>2637.1118189534463</v>
      </c>
      <c r="G110" s="307">
        <f t="shared" si="55"/>
        <v>3637.7315917360161</v>
      </c>
      <c r="H110" s="307">
        <f t="shared" si="55"/>
        <v>4385.8891381185731</v>
      </c>
      <c r="I110" s="307">
        <f t="shared" si="55"/>
        <v>5347.3775364228959</v>
      </c>
      <c r="J110" s="307">
        <f t="shared" si="55"/>
        <v>6255.8923697640275</v>
      </c>
      <c r="K110" s="307">
        <f t="shared" si="55"/>
        <v>7117.1142782518737</v>
      </c>
      <c r="L110" s="307">
        <f t="shared" si="55"/>
        <v>7960.8540972504134</v>
      </c>
      <c r="M110" s="307">
        <f t="shared" si="55"/>
        <v>8793.0833724873646</v>
      </c>
      <c r="N110" s="307">
        <f t="shared" si="55"/>
        <v>9631.2133613038841</v>
      </c>
      <c r="O110" s="307">
        <f t="shared" si="55"/>
        <v>10505.942172969746</v>
      </c>
      <c r="P110" s="307">
        <f>O110</f>
        <v>10505.942172969746</v>
      </c>
      <c r="Q110" s="308">
        <f t="shared" ca="1" si="36"/>
        <v>5347.3775364228959</v>
      </c>
      <c r="R110" s="309"/>
      <c r="S110" s="358"/>
      <c r="T110" s="359"/>
    </row>
    <row r="111" spans="2:23" ht="16.899999999999999" customHeight="1">
      <c r="C111" s="346" t="s">
        <v>176</v>
      </c>
      <c r="D111" s="347">
        <f>D110/D105-1</f>
        <v>0</v>
      </c>
      <c r="E111" s="347">
        <f t="shared" ref="E111:P111" si="56">E110/E105-1</f>
        <v>0</v>
      </c>
      <c r="F111" s="347">
        <f t="shared" si="56"/>
        <v>0</v>
      </c>
      <c r="G111" s="347">
        <f t="shared" si="56"/>
        <v>0</v>
      </c>
      <c r="H111" s="347">
        <f t="shared" si="56"/>
        <v>0</v>
      </c>
      <c r="I111" s="347">
        <f t="shared" si="56"/>
        <v>0</v>
      </c>
      <c r="J111" s="347">
        <f t="shared" si="56"/>
        <v>0</v>
      </c>
      <c r="K111" s="347">
        <f t="shared" si="56"/>
        <v>0</v>
      </c>
      <c r="L111" s="347">
        <f t="shared" si="56"/>
        <v>0</v>
      </c>
      <c r="M111" s="347">
        <f t="shared" si="56"/>
        <v>0</v>
      </c>
      <c r="N111" s="347">
        <f t="shared" si="56"/>
        <v>0</v>
      </c>
      <c r="O111" s="347">
        <f t="shared" si="56"/>
        <v>0</v>
      </c>
      <c r="P111" s="347">
        <f t="shared" si="56"/>
        <v>0</v>
      </c>
      <c r="Q111" s="308">
        <f t="shared" ca="1" si="36"/>
        <v>0</v>
      </c>
      <c r="R111" s="309"/>
      <c r="S111" s="324"/>
      <c r="T111" s="316"/>
    </row>
    <row r="112" spans="2:23" ht="16.899999999999999" customHeight="1">
      <c r="C112" s="311" t="s">
        <v>177</v>
      </c>
      <c r="D112" s="313">
        <f>D78</f>
        <v>54.438453555266996</v>
      </c>
      <c r="E112" s="313">
        <f>D112+E78</f>
        <v>107.14237493081123</v>
      </c>
      <c r="F112" s="313">
        <f t="shared" ref="F112:O112" si="57">E112+F78</f>
        <v>169.57180415932928</v>
      </c>
      <c r="G112" s="313">
        <f t="shared" si="57"/>
        <v>240.24535843475419</v>
      </c>
      <c r="H112" s="313">
        <f t="shared" si="57"/>
        <v>302.92378631312039</v>
      </c>
      <c r="I112" s="313">
        <f t="shared" si="57"/>
        <v>369.28143992613991</v>
      </c>
      <c r="J112" s="313">
        <f t="shared" si="57"/>
        <v>427.70234090619948</v>
      </c>
      <c r="K112" s="313">
        <f t="shared" si="57"/>
        <v>480.11797370370169</v>
      </c>
      <c r="L112" s="313">
        <f t="shared" si="57"/>
        <v>530.13359662526875</v>
      </c>
      <c r="M112" s="313">
        <f t="shared" si="57"/>
        <v>582.11842889425702</v>
      </c>
      <c r="N112" s="313">
        <f t="shared" si="57"/>
        <v>635.42266716653035</v>
      </c>
      <c r="O112" s="313">
        <f t="shared" si="57"/>
        <v>691.54659737611928</v>
      </c>
      <c r="P112" s="313">
        <f>O112</f>
        <v>691.54659737611928</v>
      </c>
      <c r="Q112" s="308">
        <f t="shared" ca="1" si="36"/>
        <v>369.28143992613991</v>
      </c>
      <c r="R112" s="309"/>
      <c r="S112" s="292"/>
      <c r="T112" s="360"/>
    </row>
    <row r="113" spans="2:31" ht="16.899999999999999" customHeight="1">
      <c r="C113" s="346" t="s">
        <v>176</v>
      </c>
      <c r="D113" s="347">
        <f>D112/D106-1</f>
        <v>4.5029119314319299E-3</v>
      </c>
      <c r="E113" s="347">
        <f t="shared" ref="E113:P113" si="58">E112/E106-1</f>
        <v>-3.8911096871817041E-2</v>
      </c>
      <c r="F113" s="347">
        <f t="shared" si="58"/>
        <v>-7.118946733998377E-3</v>
      </c>
      <c r="G113" s="347">
        <f t="shared" si="58"/>
        <v>-1.3958439074295725E-2</v>
      </c>
      <c r="H113" s="347">
        <f t="shared" si="58"/>
        <v>-9.3233510519775686E-3</v>
      </c>
      <c r="I113" s="347">
        <f t="shared" si="58"/>
        <v>-1.2512075812740275E-2</v>
      </c>
      <c r="J113" s="347">
        <f t="shared" si="58"/>
        <v>-1.7994292403340051E-2</v>
      </c>
      <c r="K113" s="347">
        <f t="shared" si="58"/>
        <v>-1.8770920635924004E-2</v>
      </c>
      <c r="L113" s="347">
        <f t="shared" si="58"/>
        <v>-2.1410665462775813E-2</v>
      </c>
      <c r="M113" s="347">
        <f t="shared" si="58"/>
        <v>-2.6625205706697352E-2</v>
      </c>
      <c r="N113" s="347">
        <f t="shared" si="58"/>
        <v>-2.8226042330686263E-2</v>
      </c>
      <c r="O113" s="347">
        <f t="shared" si="58"/>
        <v>-2.9333161778853145E-2</v>
      </c>
      <c r="P113" s="347">
        <f t="shared" si="58"/>
        <v>-2.9333161778853145E-2</v>
      </c>
      <c r="Q113" s="308">
        <f t="shared" ca="1" si="36"/>
        <v>-1.2512075812740275E-2</v>
      </c>
      <c r="R113" s="309"/>
      <c r="S113" s="292"/>
      <c r="T113" s="310"/>
    </row>
    <row r="114" spans="2:31" ht="16.899999999999999" customHeight="1">
      <c r="C114" s="299" t="s">
        <v>178</v>
      </c>
      <c r="D114" s="313">
        <f>D112/D110*1000</f>
        <v>61.048392182987342</v>
      </c>
      <c r="E114" s="313">
        <f t="shared" ref="E114:P114" si="59">E112/E110*1000</f>
        <v>60.888507301526474</v>
      </c>
      <c r="F114" s="313">
        <f t="shared" si="59"/>
        <v>64.302090999927657</v>
      </c>
      <c r="G114" s="313">
        <f t="shared" si="59"/>
        <v>66.042629142988289</v>
      </c>
      <c r="H114" s="313">
        <f t="shared" si="59"/>
        <v>69.067816530142949</v>
      </c>
      <c r="I114" s="313">
        <f t="shared" si="59"/>
        <v>69.058419273902459</v>
      </c>
      <c r="J114" s="313">
        <f t="shared" si="59"/>
        <v>68.367918695879425</v>
      </c>
      <c r="K114" s="313">
        <f t="shared" si="59"/>
        <v>67.459640934925332</v>
      </c>
      <c r="L114" s="313">
        <f t="shared" si="59"/>
        <v>66.592552777518023</v>
      </c>
      <c r="M114" s="313">
        <f t="shared" si="59"/>
        <v>66.201854825537595</v>
      </c>
      <c r="N114" s="313">
        <f t="shared" si="59"/>
        <v>65.97534945280313</v>
      </c>
      <c r="O114" s="313">
        <f t="shared" si="59"/>
        <v>65.824329316733497</v>
      </c>
      <c r="P114" s="313">
        <f t="shared" si="59"/>
        <v>65.824329316733497</v>
      </c>
      <c r="Q114" s="308">
        <f t="shared" ca="1" si="36"/>
        <v>69.058419273902459</v>
      </c>
      <c r="R114" s="309"/>
      <c r="S114" s="324"/>
      <c r="T114" s="255"/>
      <c r="W114" s="332"/>
    </row>
    <row r="115" spans="2:31" ht="16.899999999999999" customHeight="1">
      <c r="C115" s="346" t="s">
        <v>176</v>
      </c>
      <c r="D115" s="361">
        <f>D114/D107-1</f>
        <v>4.5029119314319299E-3</v>
      </c>
      <c r="E115" s="361">
        <f t="shared" ref="E115:P115" si="60">E114/E107-1</f>
        <v>-3.891109687181693E-2</v>
      </c>
      <c r="F115" s="361">
        <f t="shared" si="60"/>
        <v>-7.118946733998488E-3</v>
      </c>
      <c r="G115" s="361">
        <f t="shared" si="60"/>
        <v>-1.3958439074295725E-2</v>
      </c>
      <c r="H115" s="361">
        <f t="shared" si="60"/>
        <v>-9.3233510519774576E-3</v>
      </c>
      <c r="I115" s="361">
        <f t="shared" si="60"/>
        <v>-1.2512075812740164E-2</v>
      </c>
      <c r="J115" s="361">
        <f t="shared" si="60"/>
        <v>-1.7994292403339829E-2</v>
      </c>
      <c r="K115" s="361">
        <f t="shared" si="60"/>
        <v>-1.8770920635924115E-2</v>
      </c>
      <c r="L115" s="361">
        <f t="shared" si="60"/>
        <v>-2.1410665462775702E-2</v>
      </c>
      <c r="M115" s="361">
        <f t="shared" si="60"/>
        <v>-2.6625205706697352E-2</v>
      </c>
      <c r="N115" s="361">
        <f t="shared" si="60"/>
        <v>-2.8226042330686152E-2</v>
      </c>
      <c r="O115" s="361">
        <f t="shared" si="60"/>
        <v>-2.9333161778853256E-2</v>
      </c>
      <c r="P115" s="361">
        <f t="shared" si="60"/>
        <v>-2.9333161778853256E-2</v>
      </c>
      <c r="Q115" s="308">
        <f t="shared" ca="1" si="36"/>
        <v>-1.2512075812740164E-2</v>
      </c>
      <c r="R115" s="309"/>
      <c r="S115" s="324"/>
      <c r="T115" s="293"/>
      <c r="U115" s="291"/>
      <c r="V115" s="291"/>
      <c r="W115" s="362"/>
      <c r="X115" s="291"/>
      <c r="Y115" s="291"/>
      <c r="Z115" s="291"/>
      <c r="AA115" s="291"/>
      <c r="AB115" s="291"/>
      <c r="AC115" s="291"/>
      <c r="AD115" s="291"/>
      <c r="AE115" s="291"/>
    </row>
    <row r="116" spans="2:31" ht="15.95" customHeight="1">
      <c r="C116" s="318"/>
      <c r="D116" s="357"/>
      <c r="E116" s="357"/>
      <c r="F116" s="357"/>
      <c r="G116" s="357"/>
      <c r="H116" s="357"/>
      <c r="I116" s="357"/>
      <c r="J116" s="357"/>
      <c r="K116" s="357"/>
      <c r="L116" s="357"/>
      <c r="M116" s="357"/>
      <c r="N116" s="357"/>
      <c r="O116" s="357"/>
      <c r="P116" s="357"/>
      <c r="Q116" s="308">
        <f t="shared" ca="1" si="36"/>
        <v>0</v>
      </c>
      <c r="R116" s="309"/>
      <c r="S116" s="315"/>
      <c r="T116" s="316"/>
    </row>
    <row r="117" spans="2:31" s="116" customFormat="1" ht="23.25" customHeight="1">
      <c r="B117" s="296" t="s">
        <v>189</v>
      </c>
      <c r="D117" s="319"/>
      <c r="E117" s="319"/>
      <c r="F117" s="319"/>
      <c r="G117" s="319"/>
      <c r="H117" s="319"/>
      <c r="I117" s="319"/>
      <c r="J117" s="335"/>
      <c r="K117" s="319"/>
      <c r="L117" s="319"/>
      <c r="M117" s="319"/>
      <c r="N117" s="319"/>
      <c r="O117" s="319"/>
      <c r="P117" s="319"/>
      <c r="Q117" s="308">
        <f t="shared" ca="1" si="36"/>
        <v>0</v>
      </c>
      <c r="R117" s="309"/>
      <c r="S117" s="315"/>
      <c r="T117" s="310"/>
    </row>
    <row r="118" spans="2:31" ht="16.899999999999999" customHeight="1">
      <c r="C118" s="299" t="s">
        <v>175</v>
      </c>
      <c r="D118" s="307">
        <f>D84</f>
        <v>671.05619853268774</v>
      </c>
      <c r="E118" s="307">
        <f t="shared" ref="E118:O118" si="61">D118+E84</f>
        <v>1079.2783131620713</v>
      </c>
      <c r="F118" s="307">
        <f t="shared" si="61"/>
        <v>1680.5379021947015</v>
      </c>
      <c r="G118" s="307">
        <f t="shared" si="61"/>
        <v>2575.1625526313996</v>
      </c>
      <c r="H118" s="307">
        <f t="shared" si="61"/>
        <v>3285.1875082692859</v>
      </c>
      <c r="I118" s="307">
        <f t="shared" si="61"/>
        <v>4347.5640607082732</v>
      </c>
      <c r="J118" s="307">
        <f t="shared" si="61"/>
        <v>5405.820458287868</v>
      </c>
      <c r="K118" s="307">
        <f t="shared" si="61"/>
        <v>6404.3224929953121</v>
      </c>
      <c r="L118" s="307">
        <f t="shared" si="61"/>
        <v>7348.6304767276197</v>
      </c>
      <c r="M118" s="307">
        <f t="shared" si="61"/>
        <v>8180.8597519645709</v>
      </c>
      <c r="N118" s="307">
        <f t="shared" si="61"/>
        <v>9018.9897407810895</v>
      </c>
      <c r="O118" s="307">
        <f t="shared" si="61"/>
        <v>9893.7185524469514</v>
      </c>
      <c r="P118" s="307">
        <f>O118</f>
        <v>9893.7185524469514</v>
      </c>
      <c r="Q118" s="308">
        <f t="shared" ca="1" si="36"/>
        <v>4347.5640607082732</v>
      </c>
      <c r="R118" s="309"/>
      <c r="S118" s="358"/>
      <c r="T118" s="359"/>
    </row>
    <row r="119" spans="2:31" ht="16.899999999999999" customHeight="1">
      <c r="C119" s="346" t="s">
        <v>176</v>
      </c>
      <c r="D119" s="347">
        <f t="shared" ref="D119:P119" si="62">D118/D105-1</f>
        <v>-0.24746389161738902</v>
      </c>
      <c r="E119" s="347">
        <f t="shared" si="62"/>
        <v>-0.38665121532181079</v>
      </c>
      <c r="F119" s="347">
        <f t="shared" si="62"/>
        <v>-0.36273544029633409</v>
      </c>
      <c r="G119" s="347">
        <f t="shared" si="62"/>
        <v>-0.29209660259665615</v>
      </c>
      <c r="H119" s="347">
        <f t="shared" si="62"/>
        <v>-0.25096430739274411</v>
      </c>
      <c r="I119" s="347">
        <f t="shared" si="62"/>
        <v>-0.18697267378346427</v>
      </c>
      <c r="J119" s="347">
        <f t="shared" si="62"/>
        <v>-0.1358833978002445</v>
      </c>
      <c r="K119" s="347">
        <f t="shared" si="62"/>
        <v>-0.100151797117362</v>
      </c>
      <c r="L119" s="347">
        <f t="shared" si="62"/>
        <v>-7.6904263417445162E-2</v>
      </c>
      <c r="M119" s="347">
        <f t="shared" si="62"/>
        <v>-6.9625590317769159E-2</v>
      </c>
      <c r="N119" s="347">
        <f t="shared" si="62"/>
        <v>-6.3566613837315211E-2</v>
      </c>
      <c r="O119" s="347">
        <f t="shared" si="62"/>
        <v>-5.8274032965644595E-2</v>
      </c>
      <c r="P119" s="347">
        <f t="shared" si="62"/>
        <v>-5.8274032965644595E-2</v>
      </c>
      <c r="Q119" s="308">
        <f t="shared" ca="1" si="36"/>
        <v>-0.18697267378346427</v>
      </c>
      <c r="R119" s="309"/>
      <c r="S119" s="324"/>
      <c r="T119" s="316"/>
    </row>
    <row r="120" spans="2:31" ht="16.899999999999999" customHeight="1">
      <c r="C120" s="311" t="s">
        <v>177</v>
      </c>
      <c r="D120" s="313">
        <f>D86</f>
        <v>49.437832102541059</v>
      </c>
      <c r="E120" s="313">
        <f t="shared" ref="E120:O120" si="63">D120+E86</f>
        <v>88.410130314655476</v>
      </c>
      <c r="F120" s="313">
        <f t="shared" si="63"/>
        <v>140.45585617070157</v>
      </c>
      <c r="G120" s="313">
        <f t="shared" si="63"/>
        <v>206.51032166044232</v>
      </c>
      <c r="H120" s="313">
        <f t="shared" si="63"/>
        <v>265.93463172589708</v>
      </c>
      <c r="I120" s="313">
        <f t="shared" si="63"/>
        <v>333.68559609732279</v>
      </c>
      <c r="J120" s="313">
        <f t="shared" si="63"/>
        <v>397.00668242729625</v>
      </c>
      <c r="K120" s="313">
        <f t="shared" si="63"/>
        <v>453.8185663384038</v>
      </c>
      <c r="L120" s="313">
        <f t="shared" si="63"/>
        <v>506.37937579378058</v>
      </c>
      <c r="M120" s="313">
        <f t="shared" si="63"/>
        <v>558.50041536571575</v>
      </c>
      <c r="N120" s="313">
        <f t="shared" si="63"/>
        <v>611.90681702304948</v>
      </c>
      <c r="O120" s="313">
        <f t="shared" si="63"/>
        <v>668.13166625672272</v>
      </c>
      <c r="P120" s="313">
        <f>O120</f>
        <v>668.13166625672272</v>
      </c>
      <c r="Q120" s="308">
        <f t="shared" ca="1" si="36"/>
        <v>333.68559609732279</v>
      </c>
      <c r="R120" s="309"/>
      <c r="S120" s="292"/>
      <c r="T120" s="360"/>
    </row>
    <row r="121" spans="2:31" ht="16.899999999999999" customHeight="1">
      <c r="C121" s="346" t="s">
        <v>176</v>
      </c>
      <c r="D121" s="347">
        <f t="shared" ref="D121:P121" si="64">D120/D106-1</f>
        <v>-8.7768974624463869E-2</v>
      </c>
      <c r="E121" s="347">
        <f t="shared" si="64"/>
        <v>-0.20694314248305046</v>
      </c>
      <c r="F121" s="347">
        <f t="shared" si="64"/>
        <v>-0.17759937093603306</v>
      </c>
      <c r="G121" s="347">
        <f t="shared" si="64"/>
        <v>-0.15241750665233766</v>
      </c>
      <c r="H121" s="347">
        <f t="shared" si="64"/>
        <v>-0.13029203482517249</v>
      </c>
      <c r="I121" s="347">
        <f t="shared" si="64"/>
        <v>-0.1076981916902211</v>
      </c>
      <c r="J121" s="347">
        <f t="shared" si="64"/>
        <v>-8.8471605575987877E-2</v>
      </c>
      <c r="K121" s="347">
        <f t="shared" si="64"/>
        <v>-7.2519675505071546E-2</v>
      </c>
      <c r="L121" s="347">
        <f t="shared" si="64"/>
        <v>-6.5259286459282251E-2</v>
      </c>
      <c r="M121" s="347">
        <f t="shared" si="64"/>
        <v>-6.6117477242626177E-2</v>
      </c>
      <c r="N121" s="347">
        <f t="shared" si="64"/>
        <v>-6.4189648828689605E-2</v>
      </c>
      <c r="O121" s="347">
        <f t="shared" si="64"/>
        <v>-6.2198766559595331E-2</v>
      </c>
      <c r="P121" s="347">
        <f t="shared" si="64"/>
        <v>-6.2198766559595331E-2</v>
      </c>
      <c r="Q121" s="308">
        <f t="shared" ca="1" si="36"/>
        <v>-0.1076981916902211</v>
      </c>
      <c r="R121" s="309"/>
      <c r="S121" s="292"/>
      <c r="T121" s="310"/>
    </row>
    <row r="122" spans="2:31" ht="16.899999999999999" customHeight="1">
      <c r="C122" s="299" t="s">
        <v>178</v>
      </c>
      <c r="D122" s="363">
        <f t="shared" ref="D122:O122" si="65">D120*1000/D118</f>
        <v>73.67167192649498</v>
      </c>
      <c r="E122" s="363">
        <f t="shared" si="65"/>
        <v>81.915970363224787</v>
      </c>
      <c r="F122" s="363">
        <f>F120*1000/F118</f>
        <v>83.577916325048662</v>
      </c>
      <c r="G122" s="363">
        <f t="shared" si="65"/>
        <v>80.193120799082038</v>
      </c>
      <c r="H122" s="313">
        <f>H120*1000/H118</f>
        <v>80.949605176721775</v>
      </c>
      <c r="I122" s="363">
        <f t="shared" si="65"/>
        <v>76.752312660106298</v>
      </c>
      <c r="J122" s="363">
        <f t="shared" si="65"/>
        <v>73.440597128717116</v>
      </c>
      <c r="K122" s="363">
        <f t="shared" si="65"/>
        <v>70.861292015629289</v>
      </c>
      <c r="L122" s="363">
        <f t="shared" si="65"/>
        <v>68.907992774631083</v>
      </c>
      <c r="M122" s="363">
        <f t="shared" si="65"/>
        <v>68.269159024709609</v>
      </c>
      <c r="N122" s="363">
        <f t="shared" si="65"/>
        <v>67.846492191491862</v>
      </c>
      <c r="O122" s="363">
        <f t="shared" si="65"/>
        <v>67.530894750536234</v>
      </c>
      <c r="P122" s="363">
        <f>P120*1000/P118</f>
        <v>67.530894750536234</v>
      </c>
      <c r="Q122" s="364">
        <f t="shared" ca="1" si="36"/>
        <v>76.752312660106298</v>
      </c>
      <c r="R122" s="309"/>
      <c r="S122" s="324"/>
      <c r="T122" s="255"/>
      <c r="W122" s="332"/>
    </row>
    <row r="123" spans="2:31" ht="16.899999999999999" customHeight="1">
      <c r="C123" s="346" t="s">
        <v>176</v>
      </c>
      <c r="D123" s="361">
        <f t="shared" ref="D123:P123" si="66">D122/D107-1</f>
        <v>0.21220897603990019</v>
      </c>
      <c r="E123" s="361">
        <f t="shared" si="66"/>
        <v>0.29299491142392875</v>
      </c>
      <c r="F123" s="361">
        <f t="shared" si="66"/>
        <v>0.29051681368628302</v>
      </c>
      <c r="G123" s="361">
        <f t="shared" si="66"/>
        <v>0.19731378102813824</v>
      </c>
      <c r="H123" s="361">
        <f t="shared" si="66"/>
        <v>0.161103501152974</v>
      </c>
      <c r="I123" s="361">
        <f t="shared" si="66"/>
        <v>9.7505310752777463E-2</v>
      </c>
      <c r="J123" s="361">
        <f t="shared" si="66"/>
        <v>5.4867354826376502E-2</v>
      </c>
      <c r="K123" s="361">
        <f t="shared" si="66"/>
        <v>3.070753658647285E-2</v>
      </c>
      <c r="L123" s="361">
        <f t="shared" si="66"/>
        <v>1.2615134591862143E-2</v>
      </c>
      <c r="M123" s="361">
        <f t="shared" si="66"/>
        <v>3.770646568343583E-3</v>
      </c>
      <c r="N123" s="361">
        <f t="shared" si="66"/>
        <v>-6.6532761494941806E-4</v>
      </c>
      <c r="O123" s="361">
        <f t="shared" si="66"/>
        <v>-4.1675962342956341E-3</v>
      </c>
      <c r="P123" s="361">
        <f t="shared" si="66"/>
        <v>-4.1675962342956341E-3</v>
      </c>
      <c r="Q123" s="308">
        <f t="shared" ca="1" si="36"/>
        <v>9.7505310752777463E-2</v>
      </c>
      <c r="R123" s="309"/>
      <c r="S123" s="324"/>
      <c r="T123" s="293"/>
      <c r="U123" s="291"/>
      <c r="V123" s="291"/>
      <c r="W123" s="362"/>
      <c r="X123" s="291"/>
      <c r="Y123" s="291"/>
      <c r="Z123" s="291"/>
      <c r="AA123" s="291"/>
      <c r="AB123" s="291"/>
      <c r="AC123" s="291"/>
      <c r="AD123" s="291"/>
      <c r="AE123" s="291"/>
    </row>
    <row r="124" spans="2:31" ht="15.95" customHeight="1">
      <c r="C124" s="333"/>
      <c r="D124" s="314"/>
      <c r="E124" s="314"/>
      <c r="F124" s="314"/>
      <c r="G124" s="314"/>
      <c r="H124" s="314"/>
      <c r="I124" s="314"/>
      <c r="J124" s="314"/>
      <c r="K124" s="314"/>
      <c r="L124" s="314"/>
      <c r="M124" s="314"/>
      <c r="N124" s="314"/>
      <c r="O124" s="314"/>
      <c r="P124" s="314"/>
      <c r="Q124" s="308">
        <f t="shared" ca="1" si="36"/>
        <v>0</v>
      </c>
      <c r="R124" s="309"/>
      <c r="S124" s="324"/>
      <c r="T124" s="293"/>
      <c r="U124" s="291"/>
      <c r="V124" s="291"/>
      <c r="W124" s="362"/>
      <c r="X124" s="291"/>
      <c r="Y124" s="291"/>
      <c r="Z124" s="291"/>
      <c r="AA124" s="291"/>
      <c r="AB124" s="291"/>
      <c r="AC124" s="291"/>
      <c r="AD124" s="291"/>
      <c r="AE124" s="291"/>
    </row>
    <row r="125" spans="2:31" s="116" customFormat="1" ht="23.25" customHeight="1">
      <c r="B125" s="296" t="s">
        <v>180</v>
      </c>
      <c r="D125" s="345"/>
      <c r="E125" s="319"/>
      <c r="F125" s="319"/>
      <c r="G125" s="319"/>
      <c r="H125" s="319"/>
      <c r="I125" s="319"/>
      <c r="J125" s="319"/>
      <c r="K125" s="319"/>
      <c r="L125" s="319"/>
      <c r="M125" s="319"/>
      <c r="N125" s="319"/>
      <c r="O125" s="319"/>
      <c r="P125" s="319"/>
      <c r="Q125" s="308">
        <f t="shared" ca="1" si="36"/>
        <v>0</v>
      </c>
      <c r="R125" s="309"/>
      <c r="S125" s="324"/>
      <c r="T125" s="156"/>
      <c r="U125" s="82"/>
      <c r="V125" s="82"/>
      <c r="W125" s="332"/>
      <c r="X125" s="82"/>
      <c r="Y125" s="82"/>
      <c r="Z125" s="82"/>
      <c r="AA125" s="82"/>
      <c r="AB125" s="82"/>
      <c r="AC125" s="82"/>
    </row>
    <row r="126" spans="2:31" ht="16.899999999999999" customHeight="1">
      <c r="C126" s="299" t="s">
        <v>181</v>
      </c>
      <c r="D126" s="365">
        <f>IF(D95="","",D92)</f>
        <v>671.05619853268774</v>
      </c>
      <c r="E126" s="365">
        <f t="shared" ref="E126:O126" si="67">IF(E95="","",D126+E92)</f>
        <v>1079.2783131620713</v>
      </c>
      <c r="F126" s="365">
        <f t="shared" si="67"/>
        <v>1680.5379021947015</v>
      </c>
      <c r="G126" s="365">
        <f t="shared" si="67"/>
        <v>2575.1625526313996</v>
      </c>
      <c r="H126" s="365">
        <f t="shared" si="67"/>
        <v>3285.1875082692859</v>
      </c>
      <c r="I126" s="365">
        <f t="shared" si="67"/>
        <v>4347.5640607082732</v>
      </c>
      <c r="J126" s="365" t="str">
        <f t="shared" si="67"/>
        <v/>
      </c>
      <c r="K126" s="365" t="str">
        <f t="shared" si="67"/>
        <v/>
      </c>
      <c r="L126" s="365" t="str">
        <f t="shared" si="67"/>
        <v/>
      </c>
      <c r="M126" s="365" t="str">
        <f t="shared" si="67"/>
        <v/>
      </c>
      <c r="N126" s="365" t="str">
        <f t="shared" si="67"/>
        <v/>
      </c>
      <c r="O126" s="365" t="str">
        <f t="shared" si="67"/>
        <v/>
      </c>
      <c r="P126" s="365" t="str">
        <f>O126</f>
        <v/>
      </c>
      <c r="Q126" s="308">
        <f t="shared" ca="1" si="36"/>
        <v>4347.5640607082732</v>
      </c>
      <c r="R126" s="309"/>
      <c r="S126" s="324"/>
      <c r="T126" s="316"/>
    </row>
    <row r="127" spans="2:31" ht="16.899999999999999" customHeight="1">
      <c r="C127" s="346" t="s">
        <v>176</v>
      </c>
      <c r="D127" s="347">
        <f t="shared" ref="D127:O127" si="68">IF(D95="","",D126/D105-1)</f>
        <v>-0.24746389161738902</v>
      </c>
      <c r="E127" s="347">
        <f t="shared" si="68"/>
        <v>-0.38665121532181079</v>
      </c>
      <c r="F127" s="347">
        <f t="shared" si="68"/>
        <v>-0.36273544029633409</v>
      </c>
      <c r="G127" s="347">
        <f t="shared" si="68"/>
        <v>-0.29209660259665615</v>
      </c>
      <c r="H127" s="347">
        <f t="shared" si="68"/>
        <v>-0.25096430739274411</v>
      </c>
      <c r="I127" s="347">
        <f t="shared" si="68"/>
        <v>-0.18697267378346427</v>
      </c>
      <c r="J127" s="347" t="str">
        <f t="shared" si="68"/>
        <v/>
      </c>
      <c r="K127" s="347" t="str">
        <f t="shared" si="68"/>
        <v/>
      </c>
      <c r="L127" s="347" t="str">
        <f t="shared" si="68"/>
        <v/>
      </c>
      <c r="M127" s="347" t="str">
        <f t="shared" si="68"/>
        <v/>
      </c>
      <c r="N127" s="347" t="str">
        <f t="shared" si="68"/>
        <v/>
      </c>
      <c r="O127" s="347" t="str">
        <f t="shared" si="68"/>
        <v/>
      </c>
      <c r="P127" s="366" t="str">
        <f t="shared" ref="P127:P134" si="69">O127</f>
        <v/>
      </c>
      <c r="Q127" s="308">
        <f t="shared" ca="1" si="36"/>
        <v>-0.18697267378346427</v>
      </c>
      <c r="R127" s="309"/>
      <c r="S127" s="324"/>
      <c r="T127" s="316"/>
    </row>
    <row r="128" spans="2:31" ht="16.899999999999999" customHeight="1">
      <c r="C128" s="348" t="s">
        <v>182</v>
      </c>
      <c r="D128" s="350">
        <f>IF(D95="","",D127-D111)</f>
        <v>-0.24746389161738902</v>
      </c>
      <c r="E128" s="350">
        <f>IF(E95="","",E127-E111)</f>
        <v>-0.38665121532181079</v>
      </c>
      <c r="F128" s="350">
        <f t="shared" ref="F128:O128" si="70">IF(F95="","",F127-F111)</f>
        <v>-0.36273544029633409</v>
      </c>
      <c r="G128" s="350">
        <f t="shared" si="70"/>
        <v>-0.29209660259665615</v>
      </c>
      <c r="H128" s="350">
        <f t="shared" si="70"/>
        <v>-0.25096430739274411</v>
      </c>
      <c r="I128" s="350">
        <f t="shared" si="70"/>
        <v>-0.18697267378346427</v>
      </c>
      <c r="J128" s="350" t="str">
        <f t="shared" si="70"/>
        <v/>
      </c>
      <c r="K128" s="350" t="str">
        <f t="shared" si="70"/>
        <v/>
      </c>
      <c r="L128" s="350" t="str">
        <f t="shared" si="70"/>
        <v/>
      </c>
      <c r="M128" s="350" t="str">
        <f t="shared" si="70"/>
        <v/>
      </c>
      <c r="N128" s="350" t="str">
        <f t="shared" si="70"/>
        <v/>
      </c>
      <c r="O128" s="350" t="str">
        <f t="shared" si="70"/>
        <v/>
      </c>
      <c r="P128" s="367" t="str">
        <f t="shared" si="69"/>
        <v/>
      </c>
      <c r="Q128" s="308">
        <f t="shared" ca="1" si="36"/>
        <v>-0.18697267378346427</v>
      </c>
      <c r="R128" s="309"/>
      <c r="S128" s="324"/>
      <c r="T128" s="316"/>
    </row>
    <row r="129" spans="3:23" ht="16.899999999999999" customHeight="1">
      <c r="C129" s="311" t="s">
        <v>183</v>
      </c>
      <c r="D129" s="317">
        <f>IF(D95="","",D95)</f>
        <v>50.088286605899995</v>
      </c>
      <c r="E129" s="317">
        <f t="shared" ref="E129:O129" si="71">IF(E95="","",D129+E95)</f>
        <v>87.779540281900012</v>
      </c>
      <c r="F129" s="317">
        <f t="shared" si="71"/>
        <v>142.18510960580002</v>
      </c>
      <c r="G129" s="317">
        <f t="shared" si="71"/>
        <v>206.45951367780003</v>
      </c>
      <c r="H129" s="317">
        <f t="shared" si="71"/>
        <v>264.21691921440004</v>
      </c>
      <c r="I129" s="317">
        <f t="shared" si="71"/>
        <v>329.90962425340001</v>
      </c>
      <c r="J129" s="317" t="str">
        <f t="shared" si="71"/>
        <v/>
      </c>
      <c r="K129" s="317" t="str">
        <f t="shared" si="71"/>
        <v/>
      </c>
      <c r="L129" s="317" t="str">
        <f t="shared" si="71"/>
        <v/>
      </c>
      <c r="M129" s="317" t="str">
        <f t="shared" si="71"/>
        <v/>
      </c>
      <c r="N129" s="317" t="str">
        <f t="shared" si="71"/>
        <v/>
      </c>
      <c r="O129" s="317" t="str">
        <f t="shared" si="71"/>
        <v/>
      </c>
      <c r="P129" s="365" t="str">
        <f t="shared" si="69"/>
        <v/>
      </c>
      <c r="Q129" s="308">
        <f t="shared" ca="1" si="36"/>
        <v>329.90962425340001</v>
      </c>
      <c r="R129" s="309"/>
      <c r="S129" s="292"/>
      <c r="T129" s="310"/>
    </row>
    <row r="130" spans="3:23" ht="16.899999999999999" customHeight="1">
      <c r="C130" s="346" t="s">
        <v>176</v>
      </c>
      <c r="D130" s="347">
        <f t="shared" ref="D130:O130" si="72">IF(D95="","",D129/D106-1)</f>
        <v>-7.5766733560807653E-2</v>
      </c>
      <c r="E130" s="347">
        <f t="shared" si="72"/>
        <v>-0.21259966338148939</v>
      </c>
      <c r="F130" s="347">
        <f t="shared" si="72"/>
        <v>-0.16747420313165462</v>
      </c>
      <c r="G130" s="347">
        <f t="shared" si="72"/>
        <v>-0.15262603839188293</v>
      </c>
      <c r="H130" s="347">
        <f t="shared" si="72"/>
        <v>-0.13590961175915095</v>
      </c>
      <c r="I130" s="347">
        <f t="shared" si="72"/>
        <v>-0.11779544054922308</v>
      </c>
      <c r="J130" s="347" t="str">
        <f t="shared" si="72"/>
        <v/>
      </c>
      <c r="K130" s="347" t="str">
        <f t="shared" si="72"/>
        <v/>
      </c>
      <c r="L130" s="347" t="str">
        <f t="shared" si="72"/>
        <v/>
      </c>
      <c r="M130" s="347" t="str">
        <f t="shared" si="72"/>
        <v/>
      </c>
      <c r="N130" s="347" t="str">
        <f t="shared" si="72"/>
        <v/>
      </c>
      <c r="O130" s="347" t="str">
        <f t="shared" si="72"/>
        <v/>
      </c>
      <c r="P130" s="366" t="str">
        <f t="shared" si="69"/>
        <v/>
      </c>
      <c r="Q130" s="308">
        <f t="shared" ca="1" si="36"/>
        <v>-0.11779544054922308</v>
      </c>
      <c r="R130" s="309"/>
      <c r="S130" s="292"/>
      <c r="T130" s="310"/>
    </row>
    <row r="131" spans="3:23" ht="16.899999999999999" customHeight="1">
      <c r="C131" s="349" t="s">
        <v>184</v>
      </c>
      <c r="D131" s="350">
        <f>IF(D95="","",D129/D120-1)</f>
        <v>1.3157019142947091E-2</v>
      </c>
      <c r="E131" s="350">
        <f t="shared" ref="E131:O131" si="73">IF(E95="","",E129/E120-1)</f>
        <v>-7.132554046817563E-3</v>
      </c>
      <c r="F131" s="350">
        <f t="shared" si="73"/>
        <v>1.2311721862254155E-2</v>
      </c>
      <c r="G131" s="350">
        <f t="shared" si="73"/>
        <v>-2.4603120189714556E-4</v>
      </c>
      <c r="H131" s="350">
        <f t="shared" si="73"/>
        <v>-6.459153139811824E-3</v>
      </c>
      <c r="I131" s="350">
        <f t="shared" si="73"/>
        <v>-1.1315956960939566E-2</v>
      </c>
      <c r="J131" s="350" t="str">
        <f t="shared" si="73"/>
        <v/>
      </c>
      <c r="K131" s="350" t="str">
        <f t="shared" si="73"/>
        <v/>
      </c>
      <c r="L131" s="350" t="str">
        <f t="shared" si="73"/>
        <v/>
      </c>
      <c r="M131" s="350" t="str">
        <f t="shared" si="73"/>
        <v/>
      </c>
      <c r="N131" s="350" t="str">
        <f t="shared" si="73"/>
        <v/>
      </c>
      <c r="O131" s="350" t="str">
        <f t="shared" si="73"/>
        <v/>
      </c>
      <c r="P131" s="367" t="str">
        <f t="shared" si="69"/>
        <v/>
      </c>
      <c r="Q131" s="308">
        <f t="shared" ca="1" si="36"/>
        <v>-1.1315956960939566E-2</v>
      </c>
      <c r="R131" s="309"/>
      <c r="S131" s="292"/>
      <c r="T131" s="310"/>
    </row>
    <row r="132" spans="3:23" ht="16.899999999999999" customHeight="1">
      <c r="C132" s="351" t="s">
        <v>185</v>
      </c>
      <c r="D132" s="341">
        <f t="shared" ref="D132:O132" si="74">IF(D95="","",D129/D126*1000)</f>
        <v>74.640971524324812</v>
      </c>
      <c r="E132" s="341">
        <f t="shared" si="74"/>
        <v>81.331700277311583</v>
      </c>
      <c r="F132" s="341">
        <f t="shared" si="74"/>
        <v>84.60690438466942</v>
      </c>
      <c r="G132" s="341">
        <f t="shared" si="74"/>
        <v>80.173390789187962</v>
      </c>
      <c r="H132" s="341">
        <f t="shared" si="74"/>
        <v>80.426739280278014</v>
      </c>
      <c r="I132" s="341">
        <f t="shared" si="74"/>
        <v>75.883786793391977</v>
      </c>
      <c r="J132" s="341" t="str">
        <f t="shared" si="74"/>
        <v/>
      </c>
      <c r="K132" s="341" t="str">
        <f t="shared" si="74"/>
        <v/>
      </c>
      <c r="L132" s="341" t="str">
        <f t="shared" si="74"/>
        <v/>
      </c>
      <c r="M132" s="341" t="str">
        <f t="shared" si="74"/>
        <v/>
      </c>
      <c r="N132" s="341" t="str">
        <f t="shared" si="74"/>
        <v/>
      </c>
      <c r="O132" s="341" t="str">
        <f t="shared" si="74"/>
        <v/>
      </c>
      <c r="P132" s="368" t="str">
        <f t="shared" si="69"/>
        <v/>
      </c>
      <c r="Q132" s="308">
        <f t="shared" ca="1" si="36"/>
        <v>75.883786793391977</v>
      </c>
      <c r="R132" s="309"/>
      <c r="S132" s="324"/>
      <c r="T132" s="156"/>
      <c r="W132" s="332"/>
    </row>
    <row r="133" spans="3:23" s="116" customFormat="1" ht="16.899999999999999" customHeight="1">
      <c r="C133" s="343" t="s">
        <v>176</v>
      </c>
      <c r="D133" s="369">
        <f>IF(D95="","",D132/D107-1)</f>
        <v>0.2281580327429098</v>
      </c>
      <c r="E133" s="369">
        <f>IF(E95="","",E132/E107-1)</f>
        <v>0.28377255533593759</v>
      </c>
      <c r="F133" s="369">
        <f t="shared" ref="F133:O133" si="75">IF(F95="","",F132/F107-1)</f>
        <v>0.30640529775495118</v>
      </c>
      <c r="G133" s="369">
        <f t="shared" si="75"/>
        <v>0.1970192044795438</v>
      </c>
      <c r="H133" s="369">
        <f t="shared" si="75"/>
        <v>0.1536037558278549</v>
      </c>
      <c r="I133" s="369">
        <f t="shared" si="75"/>
        <v>8.5085987891896586E-2</v>
      </c>
      <c r="J133" s="369" t="str">
        <f t="shared" si="75"/>
        <v/>
      </c>
      <c r="K133" s="369" t="str">
        <f t="shared" si="75"/>
        <v/>
      </c>
      <c r="L133" s="369" t="str">
        <f t="shared" si="75"/>
        <v/>
      </c>
      <c r="M133" s="369" t="str">
        <f t="shared" si="75"/>
        <v/>
      </c>
      <c r="N133" s="369" t="str">
        <f t="shared" si="75"/>
        <v/>
      </c>
      <c r="O133" s="369" t="str">
        <f t="shared" si="75"/>
        <v/>
      </c>
      <c r="P133" s="370" t="str">
        <f t="shared" si="69"/>
        <v/>
      </c>
      <c r="Q133" s="308">
        <f t="shared" ca="1" si="36"/>
        <v>8.5085987891896586E-2</v>
      </c>
      <c r="R133" s="309"/>
      <c r="S133" s="315"/>
      <c r="T133" s="371"/>
    </row>
    <row r="134" spans="3:23" s="374" customFormat="1" ht="16.899999999999999" customHeight="1">
      <c r="C134" s="352" t="s">
        <v>184</v>
      </c>
      <c r="D134" s="372">
        <f>IF(D95="","",D132/D122-1)</f>
        <v>1.3157019142947313E-2</v>
      </c>
      <c r="E134" s="372">
        <f>IF(E95="","",E132/E122-1)</f>
        <v>-7.132554046817563E-3</v>
      </c>
      <c r="F134" s="372">
        <f t="shared" ref="F134:O134" si="76">IF(F95="","",F132/F122-1)</f>
        <v>1.2311721862254155E-2</v>
      </c>
      <c r="G134" s="372">
        <f t="shared" si="76"/>
        <v>-2.4603120189703453E-4</v>
      </c>
      <c r="H134" s="372">
        <f t="shared" si="76"/>
        <v>-6.4591531398119351E-3</v>
      </c>
      <c r="I134" s="372">
        <f t="shared" si="76"/>
        <v>-1.1315956960939344E-2</v>
      </c>
      <c r="J134" s="372" t="str">
        <f t="shared" si="76"/>
        <v/>
      </c>
      <c r="K134" s="372" t="str">
        <f t="shared" si="76"/>
        <v/>
      </c>
      <c r="L134" s="372" t="str">
        <f t="shared" si="76"/>
        <v/>
      </c>
      <c r="M134" s="372" t="str">
        <f t="shared" si="76"/>
        <v/>
      </c>
      <c r="N134" s="372" t="str">
        <f t="shared" si="76"/>
        <v/>
      </c>
      <c r="O134" s="372" t="str">
        <f t="shared" si="76"/>
        <v/>
      </c>
      <c r="P134" s="373" t="str">
        <f t="shared" si="69"/>
        <v/>
      </c>
      <c r="Q134" s="308">
        <f t="shared" ca="1" si="36"/>
        <v>-1.1315956960939344E-2</v>
      </c>
      <c r="R134" s="309"/>
      <c r="S134" s="292"/>
      <c r="T134" s="309"/>
    </row>
    <row r="135" spans="3:23" ht="16.5">
      <c r="Q135" s="308"/>
    </row>
    <row r="136" spans="3:23">
      <c r="Q136" s="375"/>
    </row>
    <row r="137" spans="3:23">
      <c r="Q137" s="375"/>
    </row>
    <row r="138" spans="3:23">
      <c r="Q138" s="375"/>
    </row>
    <row r="139" spans="3:23">
      <c r="Q139" s="375"/>
    </row>
    <row r="140" spans="3:23">
      <c r="Q140" s="375"/>
    </row>
    <row r="141" spans="3:23">
      <c r="Q141" s="375"/>
    </row>
    <row r="142" spans="3:23">
      <c r="Q142" s="375"/>
    </row>
    <row r="143" spans="3:23">
      <c r="Q143" s="375"/>
    </row>
    <row r="144" spans="3:23">
      <c r="Q144" s="375"/>
    </row>
    <row r="145" spans="17:17" s="82" customFormat="1">
      <c r="Q145" s="375"/>
    </row>
    <row r="146" spans="17:17" s="82" customFormat="1">
      <c r="Q146" s="375"/>
    </row>
    <row r="147" spans="17:17" s="82" customFormat="1">
      <c r="Q147" s="375"/>
    </row>
    <row r="148" spans="17:17" s="82" customFormat="1">
      <c r="Q148" s="375"/>
    </row>
    <row r="149" spans="17:17" s="82" customFormat="1">
      <c r="Q149" s="375"/>
    </row>
  </sheetData>
  <mergeCells count="43">
    <mergeCell ref="B14:B16"/>
    <mergeCell ref="AF8:AG8"/>
    <mergeCell ref="AH8:AI8"/>
    <mergeCell ref="B9:B13"/>
    <mergeCell ref="D9:E9"/>
    <mergeCell ref="H9:I9"/>
    <mergeCell ref="J9:K9"/>
    <mergeCell ref="L9:M9"/>
    <mergeCell ref="N9:Q9"/>
    <mergeCell ref="V9:W9"/>
    <mergeCell ref="Z9:AA9"/>
    <mergeCell ref="AB9:AC9"/>
    <mergeCell ref="AD9:AE9"/>
    <mergeCell ref="AF9:AG9"/>
    <mergeCell ref="AH9:AI9"/>
    <mergeCell ref="N10:O10"/>
    <mergeCell ref="V8:W8"/>
    <mergeCell ref="Z8:AA8"/>
    <mergeCell ref="AB8:AC8"/>
    <mergeCell ref="AD8:AE8"/>
    <mergeCell ref="V7:W7"/>
    <mergeCell ref="X7:Y7"/>
    <mergeCell ref="Z7:AA7"/>
    <mergeCell ref="AB7:AC7"/>
    <mergeCell ref="AD7:AE7"/>
    <mergeCell ref="D8:E8"/>
    <mergeCell ref="H8:I8"/>
    <mergeCell ref="J8:K8"/>
    <mergeCell ref="L8:M8"/>
    <mergeCell ref="N8:Q8"/>
    <mergeCell ref="C2:F2"/>
    <mergeCell ref="N5:Q5"/>
    <mergeCell ref="AF5:AI5"/>
    <mergeCell ref="D7:E7"/>
    <mergeCell ref="F7:G7"/>
    <mergeCell ref="H7:I7"/>
    <mergeCell ref="J7:K7"/>
    <mergeCell ref="L7:M7"/>
    <mergeCell ref="N7:Q7"/>
    <mergeCell ref="AH7:AI7"/>
    <mergeCell ref="AF7:AG7"/>
    <mergeCell ref="O2:U2"/>
    <mergeCell ref="K2:N2"/>
  </mergeCells>
  <phoneticPr fontId="60"/>
  <pageMargins left="0.59055118110236227" right="0.15748031496062992" top="0.74803149606299213" bottom="0.43307086614173229" header="0.55118110236220474" footer="0.23622047244094491"/>
  <pageSetup paperSize="8" scale="46" orientation="portrait" r:id="rId1"/>
  <headerFooter alignWithMargins="0">
    <oddHeader>&amp;R&amp;"ＭＳ Ｐゴシック,標準"&amp;18&amp;D</oddHeader>
    <oddFooter>&amp;L&amp;16&amp;F&amp;A</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05"/>
  <sheetViews>
    <sheetView zoomScale="70" zoomScaleNormal="70" workbookViewId="0">
      <selection activeCell="N2" sqref="N2"/>
    </sheetView>
  </sheetViews>
  <sheetFormatPr defaultRowHeight="21"/>
  <cols>
    <col min="1" max="1" width="2.375" style="34" customWidth="1"/>
    <col min="2" max="2" width="3.5" style="34" customWidth="1"/>
    <col min="3" max="3" width="4.625" style="34" customWidth="1"/>
    <col min="4" max="4" width="6.5" style="31" customWidth="1"/>
    <col min="5" max="5" width="9.375" style="376" customWidth="1"/>
    <col min="6" max="6" width="17.625" style="31" customWidth="1"/>
    <col min="7" max="7" width="11.75" style="31" customWidth="1"/>
    <col min="8" max="8" width="48.75" style="31" bestFit="1" customWidth="1"/>
    <col min="9" max="9" width="46.125" style="31" bestFit="1" customWidth="1"/>
    <col min="10" max="10" width="15" style="32" customWidth="1"/>
    <col min="11" max="11" width="12.25" style="33" customWidth="1"/>
    <col min="12" max="12" width="11.875" style="33" customWidth="1"/>
    <col min="13" max="13" width="10" style="33" customWidth="1"/>
    <col min="14" max="14" width="19.375" style="33" customWidth="1"/>
    <col min="15" max="15" width="8.625" style="33" customWidth="1"/>
    <col min="16" max="16" width="17.125" style="32" customWidth="1"/>
    <col min="17" max="17" width="17.125" style="33" customWidth="1"/>
    <col min="18" max="20" width="14.25" style="33" customWidth="1"/>
    <col min="21" max="21" width="24.375" style="34" customWidth="1"/>
    <col min="22" max="22" width="3.5" style="34" customWidth="1"/>
    <col min="23" max="16384" width="9" style="34"/>
  </cols>
  <sheetData>
    <row r="1" spans="1:22" ht="14.25" customHeight="1">
      <c r="A1" s="29"/>
      <c r="B1" s="29"/>
      <c r="C1" s="30"/>
      <c r="D1" s="935"/>
      <c r="E1" s="935"/>
      <c r="F1" s="935"/>
    </row>
    <row r="2" spans="1:22" ht="39" customHeight="1">
      <c r="A2" s="35"/>
      <c r="B2" s="35"/>
      <c r="C2" s="30"/>
      <c r="D2" s="30"/>
      <c r="E2" s="30"/>
      <c r="F2" s="1961" t="str">
        <f>'00.設定シート'!B3</f>
        <v>2020年</v>
      </c>
      <c r="G2" s="1961"/>
      <c r="H2" s="36" t="s">
        <v>440</v>
      </c>
      <c r="I2" s="37"/>
      <c r="J2" s="38"/>
      <c r="K2" s="38"/>
      <c r="L2" s="38"/>
      <c r="M2" s="38"/>
      <c r="N2" s="39"/>
      <c r="O2" s="39"/>
      <c r="P2" s="38"/>
      <c r="Q2" s="38"/>
      <c r="R2" s="38"/>
      <c r="S2" s="38"/>
      <c r="T2" s="39"/>
    </row>
    <row r="3" spans="1:22" s="30" customFormat="1" ht="19.149999999999999" customHeight="1">
      <c r="F3" s="34"/>
      <c r="G3" s="38"/>
      <c r="H3" s="38"/>
      <c r="I3" s="38"/>
      <c r="J3" s="38"/>
      <c r="L3" s="38"/>
      <c r="M3" s="38"/>
      <c r="N3" s="33"/>
      <c r="O3" s="33"/>
      <c r="P3" s="38"/>
      <c r="Q3" s="38"/>
      <c r="R3" s="38"/>
      <c r="S3" s="38"/>
      <c r="T3" s="33"/>
    </row>
    <row r="4" spans="1:22" s="30" customFormat="1" ht="19.149999999999999" customHeight="1">
      <c r="F4" s="34"/>
      <c r="G4" s="38"/>
      <c r="H4" s="38"/>
      <c r="I4" s="40" t="s">
        <v>23</v>
      </c>
      <c r="J4" s="41">
        <f>DSUM(E6:L305,J6,'00.設定シート'!B2:B3)</f>
        <v>181.56</v>
      </c>
      <c r="K4" s="41">
        <f>DSUM(E6:L305,K6,'00.設定シート'!B2:B3)</f>
        <v>7262.3</v>
      </c>
      <c r="L4" s="41">
        <f>DSUM(E6:L305,L6,'00.設定シート'!B2:B3)</f>
        <v>6026</v>
      </c>
      <c r="M4" s="1957"/>
      <c r="N4" s="42"/>
      <c r="O4" s="1958"/>
      <c r="P4" s="41">
        <f>DSUM(E6:R305,P6,'00.設定シート'!B2:B3)</f>
        <v>0</v>
      </c>
      <c r="Q4" s="41">
        <f>DSUM(E6:R305,Q6,'00.設定シート'!B2:B3)</f>
        <v>0</v>
      </c>
      <c r="R4" s="41">
        <f>DSUM(E6:R305,R6,'00.設定シート'!B2:B3)</f>
        <v>0</v>
      </c>
      <c r="S4" s="1957"/>
      <c r="T4" s="1959"/>
      <c r="U4" s="1960"/>
    </row>
    <row r="5" spans="1:22" s="46" customFormat="1" ht="32.25" customHeight="1">
      <c r="A5" s="43"/>
      <c r="B5" s="43"/>
      <c r="C5" s="44"/>
      <c r="D5" s="1993"/>
      <c r="E5" s="1993"/>
      <c r="F5" s="1994"/>
      <c r="G5" s="1995"/>
      <c r="H5" s="1994"/>
      <c r="I5" s="1995"/>
      <c r="J5" s="930" t="s">
        <v>29</v>
      </c>
      <c r="K5" s="931"/>
      <c r="L5" s="931"/>
      <c r="M5" s="931"/>
      <c r="N5" s="931"/>
      <c r="O5" s="932"/>
      <c r="P5" s="1954" t="s">
        <v>30</v>
      </c>
      <c r="Q5" s="1955"/>
      <c r="R5" s="1955"/>
      <c r="S5" s="1955"/>
      <c r="T5" s="1956"/>
      <c r="U5" s="933" t="s">
        <v>31</v>
      </c>
      <c r="V5" s="45"/>
    </row>
    <row r="6" spans="1:22" s="56" customFormat="1" ht="59.25" customHeight="1">
      <c r="A6" s="47"/>
      <c r="B6" s="48"/>
      <c r="C6" s="49"/>
      <c r="D6" s="1996" t="s">
        <v>24</v>
      </c>
      <c r="E6" s="1996" t="s">
        <v>1229</v>
      </c>
      <c r="F6" s="1997" t="s">
        <v>25</v>
      </c>
      <c r="G6" s="1998" t="s">
        <v>26</v>
      </c>
      <c r="H6" s="1997" t="s">
        <v>27</v>
      </c>
      <c r="I6" s="1998" t="s">
        <v>28</v>
      </c>
      <c r="J6" s="50" t="s">
        <v>118</v>
      </c>
      <c r="K6" s="51" t="s">
        <v>32</v>
      </c>
      <c r="L6" s="52" t="s">
        <v>33</v>
      </c>
      <c r="M6" s="51" t="s">
        <v>34</v>
      </c>
      <c r="N6" s="53" t="s">
        <v>35</v>
      </c>
      <c r="O6" s="54" t="s">
        <v>1226</v>
      </c>
      <c r="P6" s="50" t="s">
        <v>1230</v>
      </c>
      <c r="Q6" s="51" t="s">
        <v>1231</v>
      </c>
      <c r="R6" s="52" t="s">
        <v>1232</v>
      </c>
      <c r="S6" s="51" t="s">
        <v>1233</v>
      </c>
      <c r="T6" s="54" t="s">
        <v>1234</v>
      </c>
      <c r="U6" s="934"/>
      <c r="V6" s="55"/>
    </row>
    <row r="7" spans="1:22" s="71" customFormat="1" ht="27.75" customHeight="1">
      <c r="A7" s="47"/>
      <c r="B7" s="48"/>
      <c r="C7" s="47"/>
      <c r="D7" s="57" t="s">
        <v>36</v>
      </c>
      <c r="E7" s="57" t="s">
        <v>1228</v>
      </c>
      <c r="F7" s="58" t="s">
        <v>37</v>
      </c>
      <c r="G7" s="59" t="s">
        <v>38</v>
      </c>
      <c r="H7" s="60" t="s">
        <v>39</v>
      </c>
      <c r="I7" s="61" t="s">
        <v>40</v>
      </c>
      <c r="J7" s="62">
        <v>6</v>
      </c>
      <c r="K7" s="62">
        <v>264</v>
      </c>
      <c r="L7" s="63">
        <v>38</v>
      </c>
      <c r="M7" s="64">
        <v>1</v>
      </c>
      <c r="N7" s="65" t="s">
        <v>47</v>
      </c>
      <c r="O7" s="65" t="s">
        <v>41</v>
      </c>
      <c r="P7" s="66"/>
      <c r="Q7" s="66"/>
      <c r="R7" s="67"/>
      <c r="S7" s="68"/>
      <c r="T7" s="69"/>
      <c r="U7" s="57"/>
      <c r="V7" s="70"/>
    </row>
    <row r="8" spans="1:22" s="71" customFormat="1" ht="27.75" customHeight="1">
      <c r="A8" s="47"/>
      <c r="B8" s="48"/>
      <c r="C8" s="72"/>
      <c r="D8" s="57" t="s">
        <v>42</v>
      </c>
      <c r="E8" s="57" t="s">
        <v>1228</v>
      </c>
      <c r="F8" s="58" t="s">
        <v>43</v>
      </c>
      <c r="G8" s="59" t="s">
        <v>44</v>
      </c>
      <c r="H8" s="61" t="s">
        <v>45</v>
      </c>
      <c r="I8" s="61" t="s">
        <v>46</v>
      </c>
      <c r="J8" s="73">
        <v>54.1</v>
      </c>
      <c r="K8" s="73">
        <v>2148</v>
      </c>
      <c r="L8" s="74">
        <v>0</v>
      </c>
      <c r="M8" s="75"/>
      <c r="N8" s="69" t="s">
        <v>47</v>
      </c>
      <c r="O8" s="69" t="s">
        <v>41</v>
      </c>
      <c r="P8" s="66"/>
      <c r="Q8" s="66"/>
      <c r="R8" s="67"/>
      <c r="S8" s="68"/>
      <c r="T8" s="69"/>
      <c r="U8" s="57"/>
      <c r="V8" s="70"/>
    </row>
    <row r="9" spans="1:22" s="71" customFormat="1" ht="27.75" customHeight="1">
      <c r="A9" s="47"/>
      <c r="B9" s="48"/>
      <c r="C9" s="72"/>
      <c r="D9" s="57" t="s">
        <v>48</v>
      </c>
      <c r="E9" s="57" t="s">
        <v>1228</v>
      </c>
      <c r="F9" s="58" t="s">
        <v>49</v>
      </c>
      <c r="G9" s="59" t="s">
        <v>50</v>
      </c>
      <c r="H9" s="61" t="s">
        <v>51</v>
      </c>
      <c r="I9" s="61" t="s">
        <v>40</v>
      </c>
      <c r="J9" s="73">
        <v>15</v>
      </c>
      <c r="K9" s="66">
        <v>596</v>
      </c>
      <c r="L9" s="67">
        <v>0</v>
      </c>
      <c r="M9" s="68"/>
      <c r="N9" s="69" t="s">
        <v>47</v>
      </c>
      <c r="O9" s="69" t="s">
        <v>41</v>
      </c>
      <c r="P9" s="66"/>
      <c r="Q9" s="66"/>
      <c r="R9" s="67"/>
      <c r="S9" s="68"/>
      <c r="T9" s="69"/>
      <c r="U9" s="57"/>
      <c r="V9" s="70"/>
    </row>
    <row r="10" spans="1:22" s="71" customFormat="1" ht="27.75" customHeight="1">
      <c r="A10" s="47"/>
      <c r="B10" s="48"/>
      <c r="C10" s="72"/>
      <c r="D10" s="57" t="s">
        <v>41</v>
      </c>
      <c r="E10" s="57" t="s">
        <v>1228</v>
      </c>
      <c r="F10" s="58" t="s">
        <v>43</v>
      </c>
      <c r="G10" s="59" t="s">
        <v>52</v>
      </c>
      <c r="H10" s="59" t="s">
        <v>53</v>
      </c>
      <c r="I10" s="59" t="s">
        <v>54</v>
      </c>
      <c r="J10" s="66">
        <v>14.6</v>
      </c>
      <c r="K10" s="66">
        <v>580</v>
      </c>
      <c r="L10" s="67">
        <v>0</v>
      </c>
      <c r="M10" s="68"/>
      <c r="N10" s="69" t="s">
        <v>47</v>
      </c>
      <c r="O10" s="69" t="s">
        <v>41</v>
      </c>
      <c r="P10" s="66"/>
      <c r="Q10" s="66"/>
      <c r="R10" s="67"/>
      <c r="S10" s="68"/>
      <c r="T10" s="69"/>
      <c r="U10" s="57"/>
      <c r="V10" s="70"/>
    </row>
    <row r="11" spans="1:22" s="71" customFormat="1" ht="27.75" customHeight="1">
      <c r="A11" s="47"/>
      <c r="B11" s="48"/>
      <c r="C11" s="72"/>
      <c r="D11" s="57" t="s">
        <v>55</v>
      </c>
      <c r="E11" s="57" t="s">
        <v>1228</v>
      </c>
      <c r="F11" s="58" t="s">
        <v>37</v>
      </c>
      <c r="G11" s="59" t="s">
        <v>38</v>
      </c>
      <c r="H11" s="60" t="s">
        <v>56</v>
      </c>
      <c r="I11" s="61" t="s">
        <v>40</v>
      </c>
      <c r="J11" s="62">
        <v>5.7</v>
      </c>
      <c r="K11" s="62">
        <v>253</v>
      </c>
      <c r="L11" s="63">
        <v>46</v>
      </c>
      <c r="M11" s="64">
        <v>1</v>
      </c>
      <c r="N11" s="65"/>
      <c r="O11" s="65" t="s">
        <v>55</v>
      </c>
      <c r="P11" s="66"/>
      <c r="Q11" s="66"/>
      <c r="R11" s="67"/>
      <c r="S11" s="68"/>
      <c r="T11" s="69"/>
      <c r="U11" s="57"/>
      <c r="V11" s="70"/>
    </row>
    <row r="12" spans="1:22" s="71" customFormat="1" ht="27.75" customHeight="1">
      <c r="A12" s="47"/>
      <c r="B12" s="48"/>
      <c r="C12" s="72"/>
      <c r="D12" s="57" t="s">
        <v>57</v>
      </c>
      <c r="E12" s="57" t="s">
        <v>1228</v>
      </c>
      <c r="F12" s="58" t="s">
        <v>49</v>
      </c>
      <c r="G12" s="59" t="s">
        <v>52</v>
      </c>
      <c r="H12" s="61" t="s">
        <v>58</v>
      </c>
      <c r="I12" s="61" t="s">
        <v>59</v>
      </c>
      <c r="J12" s="73">
        <v>0.96</v>
      </c>
      <c r="K12" s="73">
        <v>39</v>
      </c>
      <c r="L12" s="74">
        <v>0</v>
      </c>
      <c r="M12" s="75"/>
      <c r="N12" s="69" t="s">
        <v>47</v>
      </c>
      <c r="O12" s="69" t="s">
        <v>55</v>
      </c>
      <c r="P12" s="66"/>
      <c r="Q12" s="66"/>
      <c r="R12" s="67"/>
      <c r="S12" s="68"/>
      <c r="T12" s="69"/>
      <c r="U12" s="57"/>
      <c r="V12" s="70"/>
    </row>
    <row r="13" spans="1:22" s="71" customFormat="1" ht="27.75" customHeight="1">
      <c r="A13" s="47"/>
      <c r="B13" s="48"/>
      <c r="C13" s="72"/>
      <c r="D13" s="57" t="s">
        <v>60</v>
      </c>
      <c r="E13" s="57" t="s">
        <v>1228</v>
      </c>
      <c r="F13" s="58" t="s">
        <v>49</v>
      </c>
      <c r="G13" s="59" t="s">
        <v>61</v>
      </c>
      <c r="H13" s="60" t="s">
        <v>62</v>
      </c>
      <c r="I13" s="61" t="s">
        <v>63</v>
      </c>
      <c r="J13" s="66">
        <v>19.2</v>
      </c>
      <c r="K13" s="66">
        <v>763</v>
      </c>
      <c r="L13" s="67">
        <v>1500</v>
      </c>
      <c r="M13" s="68">
        <v>2</v>
      </c>
      <c r="N13" s="69" t="s">
        <v>47</v>
      </c>
      <c r="O13" s="69" t="s">
        <v>60</v>
      </c>
      <c r="P13" s="66"/>
      <c r="Q13" s="66"/>
      <c r="R13" s="67"/>
      <c r="S13" s="68"/>
      <c r="T13" s="69"/>
      <c r="U13" s="57"/>
      <c r="V13" s="70"/>
    </row>
    <row r="14" spans="1:22" s="71" customFormat="1" ht="27.75" customHeight="1">
      <c r="A14" s="47"/>
      <c r="B14" s="48"/>
      <c r="C14" s="72"/>
      <c r="D14" s="57" t="s">
        <v>64</v>
      </c>
      <c r="E14" s="57" t="s">
        <v>1228</v>
      </c>
      <c r="F14" s="58" t="s">
        <v>37</v>
      </c>
      <c r="G14" s="59" t="s">
        <v>38</v>
      </c>
      <c r="H14" s="60" t="s">
        <v>65</v>
      </c>
      <c r="I14" s="61" t="s">
        <v>40</v>
      </c>
      <c r="J14" s="62">
        <v>9.1</v>
      </c>
      <c r="K14" s="62">
        <v>404</v>
      </c>
      <c r="L14" s="63">
        <v>92</v>
      </c>
      <c r="M14" s="64">
        <v>1</v>
      </c>
      <c r="N14" s="65"/>
      <c r="O14" s="65" t="s">
        <v>57</v>
      </c>
      <c r="P14" s="66"/>
      <c r="Q14" s="66"/>
      <c r="R14" s="67"/>
      <c r="S14" s="68"/>
      <c r="T14" s="69"/>
      <c r="U14" s="57"/>
      <c r="V14" s="70"/>
    </row>
    <row r="15" spans="1:22" s="71" customFormat="1" ht="27.75" customHeight="1">
      <c r="A15" s="47"/>
      <c r="B15" s="48"/>
      <c r="C15" s="72"/>
      <c r="D15" s="57" t="s">
        <v>66</v>
      </c>
      <c r="E15" s="57" t="s">
        <v>1228</v>
      </c>
      <c r="F15" s="58" t="s">
        <v>49</v>
      </c>
      <c r="G15" s="59" t="s">
        <v>52</v>
      </c>
      <c r="H15" s="59" t="s">
        <v>67</v>
      </c>
      <c r="I15" s="59" t="s">
        <v>68</v>
      </c>
      <c r="J15" s="66">
        <v>2.4</v>
      </c>
      <c r="K15" s="66">
        <v>95</v>
      </c>
      <c r="L15" s="67">
        <v>500</v>
      </c>
      <c r="M15" s="68">
        <v>5.2</v>
      </c>
      <c r="N15" s="69" t="s">
        <v>47</v>
      </c>
      <c r="O15" s="69" t="s">
        <v>69</v>
      </c>
      <c r="P15" s="66"/>
      <c r="Q15" s="66"/>
      <c r="R15" s="67"/>
      <c r="S15" s="68"/>
      <c r="T15" s="69"/>
      <c r="U15" s="57"/>
      <c r="V15" s="70"/>
    </row>
    <row r="16" spans="1:22" s="71" customFormat="1" ht="27.75" customHeight="1">
      <c r="A16" s="47"/>
      <c r="B16" s="48"/>
      <c r="C16" s="72"/>
      <c r="D16" s="57" t="s">
        <v>70</v>
      </c>
      <c r="E16" s="57" t="s">
        <v>1228</v>
      </c>
      <c r="F16" s="58" t="s">
        <v>37</v>
      </c>
      <c r="G16" s="59" t="s">
        <v>38</v>
      </c>
      <c r="H16" s="76" t="s">
        <v>71</v>
      </c>
      <c r="I16" s="61" t="s">
        <v>72</v>
      </c>
      <c r="J16" s="73">
        <v>6.2</v>
      </c>
      <c r="K16" s="73">
        <v>246.3</v>
      </c>
      <c r="L16" s="74"/>
      <c r="M16" s="75"/>
      <c r="N16" s="69" t="s">
        <v>47</v>
      </c>
      <c r="O16" s="69" t="s">
        <v>66</v>
      </c>
      <c r="P16" s="66"/>
      <c r="Q16" s="66"/>
      <c r="R16" s="67"/>
      <c r="S16" s="68"/>
      <c r="T16" s="69"/>
      <c r="U16" s="57"/>
      <c r="V16" s="70"/>
    </row>
    <row r="17" spans="1:22" s="71" customFormat="1" ht="27.75" customHeight="1">
      <c r="A17" s="47"/>
      <c r="B17" s="48"/>
      <c r="C17" s="72"/>
      <c r="D17" s="57" t="s">
        <v>73</v>
      </c>
      <c r="E17" s="57" t="s">
        <v>1228</v>
      </c>
      <c r="F17" s="58" t="s">
        <v>37</v>
      </c>
      <c r="G17" s="59" t="s">
        <v>74</v>
      </c>
      <c r="H17" s="61" t="s">
        <v>75</v>
      </c>
      <c r="I17" s="61" t="s">
        <v>40</v>
      </c>
      <c r="J17" s="66">
        <v>12.9</v>
      </c>
      <c r="K17" s="66">
        <v>513</v>
      </c>
      <c r="L17" s="67"/>
      <c r="M17" s="68"/>
      <c r="N17" s="69" t="s">
        <v>47</v>
      </c>
      <c r="O17" s="69" t="s">
        <v>66</v>
      </c>
      <c r="P17" s="66"/>
      <c r="Q17" s="66"/>
      <c r="R17" s="67"/>
      <c r="S17" s="68"/>
      <c r="T17" s="69"/>
      <c r="U17" s="57"/>
      <c r="V17" s="70"/>
    </row>
    <row r="18" spans="1:22" s="71" customFormat="1" ht="27.75" customHeight="1">
      <c r="A18" s="47"/>
      <c r="B18" s="48"/>
      <c r="C18" s="72"/>
      <c r="D18" s="57" t="s">
        <v>76</v>
      </c>
      <c r="E18" s="57" t="s">
        <v>1228</v>
      </c>
      <c r="F18" s="58" t="s">
        <v>37</v>
      </c>
      <c r="G18" s="59" t="s">
        <v>38</v>
      </c>
      <c r="H18" s="61" t="s">
        <v>77</v>
      </c>
      <c r="I18" s="61" t="s">
        <v>78</v>
      </c>
      <c r="J18" s="73">
        <v>12.9</v>
      </c>
      <c r="K18" s="73">
        <v>510</v>
      </c>
      <c r="L18" s="74">
        <v>1650</v>
      </c>
      <c r="M18" s="75">
        <v>38.4</v>
      </c>
      <c r="N18" s="69" t="s">
        <v>47</v>
      </c>
      <c r="O18" s="69" t="s">
        <v>73</v>
      </c>
      <c r="P18" s="66"/>
      <c r="Q18" s="66"/>
      <c r="R18" s="67"/>
      <c r="S18" s="68"/>
      <c r="T18" s="69"/>
      <c r="U18" s="57"/>
      <c r="V18" s="70"/>
    </row>
    <row r="19" spans="1:22" s="71" customFormat="1" ht="27.75" customHeight="1">
      <c r="A19" s="47"/>
      <c r="B19" s="48"/>
      <c r="C19" s="72"/>
      <c r="D19" s="57" t="s">
        <v>79</v>
      </c>
      <c r="E19" s="57" t="s">
        <v>1228</v>
      </c>
      <c r="F19" s="58" t="s">
        <v>37</v>
      </c>
      <c r="G19" s="59" t="s">
        <v>38</v>
      </c>
      <c r="H19" s="61" t="s">
        <v>77</v>
      </c>
      <c r="I19" s="61" t="s">
        <v>78</v>
      </c>
      <c r="J19" s="73">
        <v>13.9</v>
      </c>
      <c r="K19" s="73">
        <v>511</v>
      </c>
      <c r="L19" s="74">
        <v>1650</v>
      </c>
      <c r="M19" s="75">
        <v>39.4</v>
      </c>
      <c r="N19" s="69" t="s">
        <v>47</v>
      </c>
      <c r="O19" s="69" t="s">
        <v>80</v>
      </c>
      <c r="P19" s="66"/>
      <c r="Q19" s="66"/>
      <c r="R19" s="67"/>
      <c r="S19" s="68"/>
      <c r="T19" s="69"/>
      <c r="U19" s="57"/>
      <c r="V19" s="70"/>
    </row>
    <row r="20" spans="1:22" s="71" customFormat="1" ht="27.75" customHeight="1">
      <c r="A20" s="47"/>
      <c r="B20" s="48"/>
      <c r="C20" s="72"/>
      <c r="D20" s="57" t="s">
        <v>81</v>
      </c>
      <c r="E20" s="57" t="s">
        <v>1228</v>
      </c>
      <c r="F20" s="58" t="s">
        <v>37</v>
      </c>
      <c r="G20" s="59" t="s">
        <v>38</v>
      </c>
      <c r="H20" s="61" t="s">
        <v>82</v>
      </c>
      <c r="I20" s="61" t="s">
        <v>78</v>
      </c>
      <c r="J20" s="73">
        <v>8.6</v>
      </c>
      <c r="K20" s="73">
        <v>340</v>
      </c>
      <c r="L20" s="74">
        <v>550</v>
      </c>
      <c r="M20" s="75">
        <v>6.4</v>
      </c>
      <c r="N20" s="69" t="s">
        <v>47</v>
      </c>
      <c r="O20" s="69" t="s">
        <v>73</v>
      </c>
      <c r="P20" s="66"/>
      <c r="Q20" s="66"/>
      <c r="R20" s="67"/>
      <c r="S20" s="68"/>
      <c r="T20" s="69"/>
      <c r="U20" s="57"/>
      <c r="V20" s="70"/>
    </row>
    <row r="21" spans="1:22" s="71" customFormat="1" ht="27.75" customHeight="1">
      <c r="A21" s="47"/>
      <c r="B21" s="48"/>
      <c r="C21" s="72"/>
      <c r="D21" s="57" t="s">
        <v>83</v>
      </c>
      <c r="E21" s="57"/>
      <c r="F21" s="58"/>
      <c r="G21" s="59"/>
      <c r="H21" s="61"/>
      <c r="I21" s="61"/>
      <c r="J21" s="73"/>
      <c r="K21" s="73"/>
      <c r="L21" s="74"/>
      <c r="M21" s="75"/>
      <c r="N21" s="69"/>
      <c r="O21" s="69"/>
      <c r="P21" s="66"/>
      <c r="Q21" s="66"/>
      <c r="R21" s="67"/>
      <c r="S21" s="68"/>
      <c r="T21" s="69"/>
      <c r="U21" s="57"/>
      <c r="V21" s="70"/>
    </row>
    <row r="22" spans="1:22" s="71" customFormat="1" ht="27.75" customHeight="1">
      <c r="A22" s="47"/>
      <c r="B22" s="48"/>
      <c r="C22" s="72"/>
      <c r="D22" s="57" t="s">
        <v>84</v>
      </c>
      <c r="E22" s="57"/>
      <c r="F22" s="58"/>
      <c r="G22" s="59"/>
      <c r="H22" s="61"/>
      <c r="I22" s="61"/>
      <c r="J22" s="73"/>
      <c r="K22" s="73"/>
      <c r="L22" s="74"/>
      <c r="M22" s="75"/>
      <c r="N22" s="69"/>
      <c r="O22" s="69"/>
      <c r="P22" s="66"/>
      <c r="Q22" s="66"/>
      <c r="R22" s="67"/>
      <c r="S22" s="68"/>
      <c r="T22" s="69"/>
      <c r="U22" s="57"/>
      <c r="V22" s="70"/>
    </row>
    <row r="23" spans="1:22" s="71" customFormat="1" ht="27.75" customHeight="1">
      <c r="A23" s="47"/>
      <c r="B23" s="48"/>
      <c r="C23" s="72"/>
      <c r="D23" s="57" t="s">
        <v>85</v>
      </c>
      <c r="E23" s="57"/>
      <c r="F23" s="58"/>
      <c r="G23" s="59"/>
      <c r="H23" s="59"/>
      <c r="I23" s="59"/>
      <c r="J23" s="66"/>
      <c r="K23" s="73"/>
      <c r="L23" s="74"/>
      <c r="M23" s="75"/>
      <c r="N23" s="69"/>
      <c r="O23" s="69"/>
      <c r="P23" s="66"/>
      <c r="Q23" s="66"/>
      <c r="R23" s="67"/>
      <c r="S23" s="68"/>
      <c r="T23" s="69"/>
      <c r="U23" s="57"/>
      <c r="V23" s="70"/>
    </row>
    <row r="24" spans="1:22" s="71" customFormat="1" ht="27.75" customHeight="1">
      <c r="A24" s="47"/>
      <c r="B24" s="48"/>
      <c r="C24" s="72"/>
      <c r="D24" s="57" t="s">
        <v>86</v>
      </c>
      <c r="E24" s="57"/>
      <c r="F24" s="58"/>
      <c r="G24" s="59"/>
      <c r="H24" s="61"/>
      <c r="I24" s="61"/>
      <c r="J24" s="73"/>
      <c r="K24" s="73"/>
      <c r="L24" s="74"/>
      <c r="M24" s="75"/>
      <c r="N24" s="69" t="s">
        <v>47</v>
      </c>
      <c r="O24" s="69"/>
      <c r="P24" s="66"/>
      <c r="Q24" s="66"/>
      <c r="R24" s="67"/>
      <c r="S24" s="68"/>
      <c r="T24" s="69"/>
      <c r="U24" s="57"/>
      <c r="V24" s="70"/>
    </row>
    <row r="25" spans="1:22" s="71" customFormat="1" ht="27.75" customHeight="1">
      <c r="A25" s="47"/>
      <c r="B25" s="48"/>
      <c r="C25" s="72"/>
      <c r="D25" s="57" t="s">
        <v>87</v>
      </c>
      <c r="E25" s="57"/>
      <c r="F25" s="58"/>
      <c r="G25" s="59"/>
      <c r="H25" s="59"/>
      <c r="I25" s="59"/>
      <c r="J25" s="66"/>
      <c r="K25" s="73"/>
      <c r="L25" s="74"/>
      <c r="M25" s="75"/>
      <c r="N25" s="69"/>
      <c r="O25" s="69"/>
      <c r="P25" s="66"/>
      <c r="Q25" s="66"/>
      <c r="R25" s="67"/>
      <c r="S25" s="68"/>
      <c r="T25" s="69"/>
      <c r="U25" s="57"/>
      <c r="V25" s="70"/>
    </row>
    <row r="26" spans="1:22" s="71" customFormat="1" ht="27.75" customHeight="1">
      <c r="A26" s="47"/>
      <c r="B26" s="48"/>
      <c r="C26" s="72"/>
      <c r="D26" s="57" t="s">
        <v>88</v>
      </c>
      <c r="E26" s="57"/>
      <c r="F26" s="58"/>
      <c r="G26" s="59"/>
      <c r="H26" s="61"/>
      <c r="I26" s="61"/>
      <c r="J26" s="73"/>
      <c r="K26" s="73"/>
      <c r="L26" s="74"/>
      <c r="M26" s="75"/>
      <c r="N26" s="69"/>
      <c r="O26" s="69"/>
      <c r="P26" s="66"/>
      <c r="Q26" s="66"/>
      <c r="R26" s="67"/>
      <c r="S26" s="68"/>
      <c r="T26" s="69"/>
      <c r="U26" s="57"/>
      <c r="V26" s="70"/>
    </row>
    <row r="27" spans="1:22" s="71" customFormat="1" ht="27.75" customHeight="1">
      <c r="A27" s="47"/>
      <c r="B27" s="48"/>
      <c r="C27" s="72"/>
      <c r="D27" s="57" t="s">
        <v>89</v>
      </c>
      <c r="E27" s="57"/>
      <c r="F27" s="58"/>
      <c r="G27" s="59"/>
      <c r="H27" s="61"/>
      <c r="I27" s="61"/>
      <c r="J27" s="73"/>
      <c r="K27" s="73"/>
      <c r="L27" s="74"/>
      <c r="M27" s="75"/>
      <c r="N27" s="69"/>
      <c r="O27" s="69"/>
      <c r="P27" s="66"/>
      <c r="Q27" s="66"/>
      <c r="R27" s="67"/>
      <c r="S27" s="68"/>
      <c r="T27" s="69"/>
      <c r="U27" s="57"/>
      <c r="V27" s="70"/>
    </row>
    <row r="28" spans="1:22" s="71" customFormat="1" ht="27.75" customHeight="1">
      <c r="A28" s="47"/>
      <c r="B28" s="48"/>
      <c r="C28" s="72"/>
      <c r="D28" s="57" t="s">
        <v>90</v>
      </c>
      <c r="E28" s="57"/>
      <c r="F28" s="58"/>
      <c r="G28" s="59"/>
      <c r="H28" s="61"/>
      <c r="I28" s="61"/>
      <c r="J28" s="73"/>
      <c r="K28" s="73"/>
      <c r="L28" s="74"/>
      <c r="M28" s="75"/>
      <c r="N28" s="69"/>
      <c r="O28" s="69"/>
      <c r="P28" s="66"/>
      <c r="Q28" s="66"/>
      <c r="R28" s="67"/>
      <c r="S28" s="68"/>
      <c r="T28" s="69"/>
      <c r="U28" s="57"/>
      <c r="V28" s="70"/>
    </row>
    <row r="29" spans="1:22" s="71" customFormat="1" ht="27.75" customHeight="1">
      <c r="A29" s="47"/>
      <c r="B29" s="48"/>
      <c r="C29" s="72"/>
      <c r="D29" s="57" t="s">
        <v>91</v>
      </c>
      <c r="E29" s="57"/>
      <c r="F29" s="77"/>
      <c r="G29" s="78"/>
      <c r="H29" s="78"/>
      <c r="I29" s="78"/>
      <c r="J29" s="62"/>
      <c r="K29" s="62"/>
      <c r="L29" s="63"/>
      <c r="M29" s="64"/>
      <c r="N29" s="65"/>
      <c r="O29" s="65"/>
      <c r="P29" s="66"/>
      <c r="Q29" s="66"/>
      <c r="R29" s="67"/>
      <c r="S29" s="68"/>
      <c r="T29" s="69"/>
      <c r="U29" s="57"/>
      <c r="V29" s="70"/>
    </row>
    <row r="30" spans="1:22" s="71" customFormat="1" ht="27.75" customHeight="1">
      <c r="A30" s="47"/>
      <c r="B30" s="48"/>
      <c r="C30" s="72"/>
      <c r="D30" s="57" t="s">
        <v>92</v>
      </c>
      <c r="E30" s="57"/>
      <c r="F30" s="77"/>
      <c r="G30" s="78"/>
      <c r="H30" s="78"/>
      <c r="I30" s="78"/>
      <c r="J30" s="62"/>
      <c r="K30" s="62"/>
      <c r="L30" s="63"/>
      <c r="M30" s="64"/>
      <c r="N30" s="65"/>
      <c r="O30" s="65"/>
      <c r="P30" s="66"/>
      <c r="Q30" s="66"/>
      <c r="R30" s="67"/>
      <c r="S30" s="68"/>
      <c r="T30" s="69"/>
      <c r="U30" s="57"/>
      <c r="V30" s="70"/>
    </row>
    <row r="31" spans="1:22" s="71" customFormat="1" ht="27.75" customHeight="1">
      <c r="A31" s="47"/>
      <c r="B31" s="48"/>
      <c r="C31" s="72"/>
      <c r="D31" s="57" t="s">
        <v>93</v>
      </c>
      <c r="E31" s="57"/>
      <c r="F31" s="77"/>
      <c r="G31" s="78"/>
      <c r="H31" s="78"/>
      <c r="I31" s="78"/>
      <c r="J31" s="62"/>
      <c r="K31" s="62"/>
      <c r="L31" s="63"/>
      <c r="M31" s="64"/>
      <c r="N31" s="65"/>
      <c r="O31" s="65"/>
      <c r="P31" s="66"/>
      <c r="Q31" s="66"/>
      <c r="R31" s="67"/>
      <c r="S31" s="68"/>
      <c r="T31" s="69"/>
      <c r="U31" s="57"/>
      <c r="V31" s="70"/>
    </row>
    <row r="32" spans="1:22" s="71" customFormat="1" ht="27.75" customHeight="1">
      <c r="A32" s="47"/>
      <c r="B32" s="48"/>
      <c r="C32" s="72"/>
      <c r="D32" s="57" t="s">
        <v>94</v>
      </c>
      <c r="E32" s="57"/>
      <c r="F32" s="58"/>
      <c r="G32" s="59"/>
      <c r="H32" s="59"/>
      <c r="I32" s="59"/>
      <c r="J32" s="66"/>
      <c r="K32" s="66"/>
      <c r="L32" s="67"/>
      <c r="M32" s="68"/>
      <c r="N32" s="69"/>
      <c r="O32" s="69"/>
      <c r="P32" s="66"/>
      <c r="Q32" s="66"/>
      <c r="R32" s="67"/>
      <c r="S32" s="68"/>
      <c r="T32" s="69"/>
      <c r="U32" s="57"/>
      <c r="V32" s="70"/>
    </row>
    <row r="33" spans="1:22" s="71" customFormat="1" ht="27.75" customHeight="1">
      <c r="A33" s="47"/>
      <c r="B33" s="48"/>
      <c r="C33" s="72"/>
      <c r="D33" s="57" t="s">
        <v>95</v>
      </c>
      <c r="E33" s="57"/>
      <c r="F33" s="58"/>
      <c r="G33" s="59"/>
      <c r="H33" s="59"/>
      <c r="I33" s="59"/>
      <c r="J33" s="66"/>
      <c r="K33" s="66"/>
      <c r="L33" s="67"/>
      <c r="M33" s="68"/>
      <c r="N33" s="69"/>
      <c r="O33" s="69"/>
      <c r="P33" s="66"/>
      <c r="Q33" s="66"/>
      <c r="R33" s="67"/>
      <c r="S33" s="68"/>
      <c r="T33" s="69"/>
      <c r="U33" s="57"/>
      <c r="V33" s="70"/>
    </row>
    <row r="34" spans="1:22" s="71" customFormat="1" ht="27.75" customHeight="1">
      <c r="A34" s="47"/>
      <c r="B34" s="48"/>
      <c r="C34" s="72"/>
      <c r="D34" s="57" t="s">
        <v>96</v>
      </c>
      <c r="E34" s="57"/>
      <c r="F34" s="58"/>
      <c r="G34" s="59"/>
      <c r="H34" s="59"/>
      <c r="I34" s="59"/>
      <c r="J34" s="66"/>
      <c r="K34" s="66"/>
      <c r="L34" s="67"/>
      <c r="M34" s="68"/>
      <c r="N34" s="69"/>
      <c r="O34" s="69"/>
      <c r="P34" s="66"/>
      <c r="Q34" s="66"/>
      <c r="R34" s="67"/>
      <c r="S34" s="68"/>
      <c r="T34" s="69"/>
      <c r="U34" s="57"/>
      <c r="V34" s="70"/>
    </row>
    <row r="35" spans="1:22" s="71" customFormat="1" ht="27.75" customHeight="1">
      <c r="A35" s="47"/>
      <c r="B35" s="48"/>
      <c r="C35" s="72"/>
      <c r="D35" s="57" t="s">
        <v>97</v>
      </c>
      <c r="E35" s="57"/>
      <c r="F35" s="58"/>
      <c r="G35" s="59"/>
      <c r="H35" s="59"/>
      <c r="I35" s="59"/>
      <c r="J35" s="66"/>
      <c r="K35" s="66"/>
      <c r="L35" s="67"/>
      <c r="M35" s="68"/>
      <c r="N35" s="69"/>
      <c r="O35" s="69"/>
      <c r="P35" s="66"/>
      <c r="Q35" s="66"/>
      <c r="R35" s="67"/>
      <c r="S35" s="68"/>
      <c r="T35" s="69"/>
      <c r="U35" s="57"/>
      <c r="V35" s="70"/>
    </row>
    <row r="36" spans="1:22" s="71" customFormat="1" ht="27.75" customHeight="1">
      <c r="A36" s="47"/>
      <c r="B36" s="48"/>
      <c r="C36" s="72"/>
      <c r="D36" s="57" t="s">
        <v>98</v>
      </c>
      <c r="E36" s="57"/>
      <c r="F36" s="58"/>
      <c r="G36" s="59"/>
      <c r="H36" s="59"/>
      <c r="I36" s="59"/>
      <c r="J36" s="66"/>
      <c r="K36" s="66"/>
      <c r="L36" s="67"/>
      <c r="M36" s="68"/>
      <c r="N36" s="69"/>
      <c r="O36" s="69"/>
      <c r="P36" s="66"/>
      <c r="Q36" s="66"/>
      <c r="R36" s="67"/>
      <c r="S36" s="68"/>
      <c r="T36" s="69"/>
      <c r="U36" s="57"/>
      <c r="V36" s="70"/>
    </row>
    <row r="37" spans="1:22" s="71" customFormat="1" ht="27.75" customHeight="1">
      <c r="A37" s="47"/>
      <c r="B37" s="48"/>
      <c r="C37" s="72"/>
      <c r="D37" s="57" t="s">
        <v>99</v>
      </c>
      <c r="E37" s="57"/>
      <c r="F37" s="58"/>
      <c r="G37" s="59"/>
      <c r="H37" s="59"/>
      <c r="I37" s="59"/>
      <c r="J37" s="66"/>
      <c r="K37" s="66"/>
      <c r="L37" s="67"/>
      <c r="M37" s="68"/>
      <c r="N37" s="69"/>
      <c r="O37" s="69"/>
      <c r="P37" s="66"/>
      <c r="Q37" s="66"/>
      <c r="R37" s="67"/>
      <c r="S37" s="68"/>
      <c r="T37" s="69"/>
      <c r="U37" s="57"/>
      <c r="V37" s="70"/>
    </row>
    <row r="38" spans="1:22" s="71" customFormat="1" ht="27.75" customHeight="1">
      <c r="A38" s="47"/>
      <c r="B38" s="48"/>
      <c r="C38" s="72"/>
      <c r="D38" s="57" t="s">
        <v>100</v>
      </c>
      <c r="E38" s="57"/>
      <c r="F38" s="58"/>
      <c r="G38" s="59"/>
      <c r="H38" s="59"/>
      <c r="I38" s="59"/>
      <c r="J38" s="66"/>
      <c r="K38" s="66"/>
      <c r="L38" s="67"/>
      <c r="M38" s="68"/>
      <c r="N38" s="69"/>
      <c r="O38" s="69"/>
      <c r="P38" s="66"/>
      <c r="Q38" s="66"/>
      <c r="R38" s="67"/>
      <c r="S38" s="68"/>
      <c r="T38" s="69"/>
      <c r="U38" s="57"/>
      <c r="V38" s="70"/>
    </row>
    <row r="39" spans="1:22" s="71" customFormat="1" ht="27.75" customHeight="1">
      <c r="A39" s="47"/>
      <c r="B39" s="48"/>
      <c r="C39" s="72"/>
      <c r="D39" s="57" t="s">
        <v>101</v>
      </c>
      <c r="E39" s="57"/>
      <c r="F39" s="58"/>
      <c r="G39" s="59"/>
      <c r="H39" s="59"/>
      <c r="I39" s="59"/>
      <c r="J39" s="66"/>
      <c r="K39" s="66"/>
      <c r="L39" s="67"/>
      <c r="M39" s="68"/>
      <c r="N39" s="69"/>
      <c r="O39" s="69"/>
      <c r="P39" s="66"/>
      <c r="Q39" s="66"/>
      <c r="R39" s="67"/>
      <c r="S39" s="68"/>
      <c r="T39" s="69"/>
      <c r="U39" s="57"/>
      <c r="V39" s="70"/>
    </row>
    <row r="40" spans="1:22" s="71" customFormat="1" ht="27.75" customHeight="1">
      <c r="A40" s="47"/>
      <c r="B40" s="48"/>
      <c r="C40" s="72"/>
      <c r="D40" s="57" t="s">
        <v>102</v>
      </c>
      <c r="E40" s="57"/>
      <c r="F40" s="58"/>
      <c r="G40" s="59"/>
      <c r="H40" s="59"/>
      <c r="I40" s="59"/>
      <c r="J40" s="66"/>
      <c r="K40" s="66"/>
      <c r="L40" s="67"/>
      <c r="M40" s="68"/>
      <c r="N40" s="69"/>
      <c r="O40" s="69"/>
      <c r="P40" s="66"/>
      <c r="Q40" s="66"/>
      <c r="R40" s="67"/>
      <c r="S40" s="68"/>
      <c r="T40" s="69"/>
      <c r="U40" s="57"/>
      <c r="V40" s="70"/>
    </row>
    <row r="41" spans="1:22" s="71" customFormat="1" ht="27.75" customHeight="1">
      <c r="A41" s="47"/>
      <c r="B41" s="48"/>
      <c r="C41" s="72"/>
      <c r="D41" s="57" t="s">
        <v>103</v>
      </c>
      <c r="E41" s="57"/>
      <c r="F41" s="58"/>
      <c r="G41" s="59"/>
      <c r="H41" s="59"/>
      <c r="I41" s="59"/>
      <c r="J41" s="66"/>
      <c r="K41" s="66"/>
      <c r="L41" s="67"/>
      <c r="M41" s="68"/>
      <c r="N41" s="69"/>
      <c r="O41" s="69"/>
      <c r="P41" s="66"/>
      <c r="Q41" s="66"/>
      <c r="R41" s="67"/>
      <c r="S41" s="68"/>
      <c r="T41" s="69"/>
      <c r="U41" s="57"/>
      <c r="V41" s="70"/>
    </row>
    <row r="42" spans="1:22" s="71" customFormat="1" ht="27.75" customHeight="1">
      <c r="A42" s="47"/>
      <c r="B42" s="48"/>
      <c r="C42" s="72"/>
      <c r="D42" s="57" t="s">
        <v>104</v>
      </c>
      <c r="E42" s="57"/>
      <c r="F42" s="58"/>
      <c r="G42" s="59"/>
      <c r="H42" s="59"/>
      <c r="I42" s="59"/>
      <c r="J42" s="66"/>
      <c r="K42" s="66"/>
      <c r="L42" s="67"/>
      <c r="M42" s="68"/>
      <c r="N42" s="69"/>
      <c r="O42" s="69"/>
      <c r="P42" s="66"/>
      <c r="Q42" s="66"/>
      <c r="R42" s="67"/>
      <c r="S42" s="68"/>
      <c r="T42" s="69"/>
      <c r="U42" s="57"/>
      <c r="V42" s="70"/>
    </row>
    <row r="43" spans="1:22" s="71" customFormat="1" ht="27.75" customHeight="1">
      <c r="A43" s="47"/>
      <c r="B43" s="48"/>
      <c r="C43" s="72"/>
      <c r="D43" s="57" t="s">
        <v>105</v>
      </c>
      <c r="E43" s="57"/>
      <c r="F43" s="58"/>
      <c r="G43" s="59"/>
      <c r="H43" s="59"/>
      <c r="I43" s="59"/>
      <c r="J43" s="66"/>
      <c r="K43" s="66"/>
      <c r="L43" s="67"/>
      <c r="M43" s="68"/>
      <c r="N43" s="69"/>
      <c r="O43" s="69"/>
      <c r="P43" s="66"/>
      <c r="Q43" s="66"/>
      <c r="R43" s="67"/>
      <c r="S43" s="68"/>
      <c r="T43" s="69"/>
      <c r="U43" s="57"/>
      <c r="V43" s="70"/>
    </row>
    <row r="44" spans="1:22" s="71" customFormat="1" ht="27.75" customHeight="1">
      <c r="A44" s="47"/>
      <c r="B44" s="48"/>
      <c r="C44" s="72"/>
      <c r="D44" s="57" t="s">
        <v>106</v>
      </c>
      <c r="E44" s="57"/>
      <c r="F44" s="58"/>
      <c r="G44" s="59"/>
      <c r="H44" s="59"/>
      <c r="I44" s="59"/>
      <c r="J44" s="66"/>
      <c r="K44" s="66"/>
      <c r="L44" s="67"/>
      <c r="M44" s="68"/>
      <c r="N44" s="69"/>
      <c r="O44" s="69"/>
      <c r="P44" s="66"/>
      <c r="Q44" s="66"/>
      <c r="R44" s="67"/>
      <c r="S44" s="68"/>
      <c r="T44" s="69"/>
      <c r="U44" s="57"/>
      <c r="V44" s="70"/>
    </row>
    <row r="45" spans="1:22" s="71" customFormat="1" ht="27.75" customHeight="1">
      <c r="A45" s="47"/>
      <c r="B45" s="48"/>
      <c r="C45" s="72"/>
      <c r="D45" s="57" t="s">
        <v>107</v>
      </c>
      <c r="E45" s="57"/>
      <c r="F45" s="58"/>
      <c r="G45" s="59"/>
      <c r="H45" s="59"/>
      <c r="I45" s="59"/>
      <c r="J45" s="66"/>
      <c r="K45" s="66"/>
      <c r="L45" s="67"/>
      <c r="M45" s="68"/>
      <c r="N45" s="69"/>
      <c r="O45" s="69"/>
      <c r="P45" s="66"/>
      <c r="Q45" s="66"/>
      <c r="R45" s="67"/>
      <c r="S45" s="68"/>
      <c r="T45" s="69"/>
      <c r="U45" s="57"/>
      <c r="V45" s="70"/>
    </row>
    <row r="46" spans="1:22" s="71" customFormat="1" ht="27.75" customHeight="1">
      <c r="A46" s="47"/>
      <c r="B46" s="48"/>
      <c r="C46" s="72"/>
      <c r="D46" s="57" t="s">
        <v>108</v>
      </c>
      <c r="E46" s="57"/>
      <c r="F46" s="58"/>
      <c r="G46" s="59"/>
      <c r="H46" s="59"/>
      <c r="I46" s="59"/>
      <c r="J46" s="66"/>
      <c r="K46" s="66"/>
      <c r="L46" s="67"/>
      <c r="M46" s="68"/>
      <c r="N46" s="69"/>
      <c r="O46" s="69"/>
      <c r="P46" s="66"/>
      <c r="Q46" s="66"/>
      <c r="R46" s="67"/>
      <c r="S46" s="68"/>
      <c r="T46" s="69"/>
      <c r="U46" s="57"/>
      <c r="V46" s="70"/>
    </row>
    <row r="47" spans="1:22" s="71" customFormat="1" ht="27.75" customHeight="1">
      <c r="A47" s="47"/>
      <c r="B47" s="48"/>
      <c r="C47" s="72"/>
      <c r="D47" s="57" t="s">
        <v>109</v>
      </c>
      <c r="E47" s="57"/>
      <c r="F47" s="58"/>
      <c r="G47" s="59"/>
      <c r="H47" s="59"/>
      <c r="I47" s="59"/>
      <c r="J47" s="66"/>
      <c r="K47" s="66"/>
      <c r="L47" s="67"/>
      <c r="M47" s="68"/>
      <c r="N47" s="69"/>
      <c r="O47" s="69"/>
      <c r="P47" s="66"/>
      <c r="Q47" s="66"/>
      <c r="R47" s="67"/>
      <c r="S47" s="68"/>
      <c r="T47" s="69"/>
      <c r="U47" s="57"/>
      <c r="V47" s="70"/>
    </row>
    <row r="48" spans="1:22" s="71" customFormat="1" ht="27.75" customHeight="1">
      <c r="A48" s="47"/>
      <c r="B48" s="48"/>
      <c r="C48" s="72"/>
      <c r="D48" s="57" t="s">
        <v>110</v>
      </c>
      <c r="E48" s="57"/>
      <c r="F48" s="58"/>
      <c r="G48" s="59"/>
      <c r="H48" s="59"/>
      <c r="I48" s="59"/>
      <c r="J48" s="66"/>
      <c r="K48" s="66"/>
      <c r="L48" s="67"/>
      <c r="M48" s="68"/>
      <c r="N48" s="69"/>
      <c r="O48" s="69"/>
      <c r="P48" s="66"/>
      <c r="Q48" s="66"/>
      <c r="R48" s="67"/>
      <c r="S48" s="68"/>
      <c r="T48" s="69"/>
      <c r="U48" s="57"/>
      <c r="V48" s="70"/>
    </row>
    <row r="49" spans="1:22" s="71" customFormat="1" ht="27.75" customHeight="1">
      <c r="A49" s="47"/>
      <c r="B49" s="48"/>
      <c r="C49" s="72"/>
      <c r="D49" s="57" t="s">
        <v>111</v>
      </c>
      <c r="E49" s="57"/>
      <c r="F49" s="58"/>
      <c r="G49" s="59"/>
      <c r="H49" s="59"/>
      <c r="I49" s="59"/>
      <c r="J49" s="66"/>
      <c r="K49" s="66"/>
      <c r="L49" s="67"/>
      <c r="M49" s="68"/>
      <c r="N49" s="69"/>
      <c r="O49" s="69"/>
      <c r="P49" s="66"/>
      <c r="Q49" s="66"/>
      <c r="R49" s="67"/>
      <c r="S49" s="68"/>
      <c r="T49" s="69"/>
      <c r="U49" s="57"/>
      <c r="V49" s="70"/>
    </row>
    <row r="50" spans="1:22" s="71" customFormat="1" ht="27.75" customHeight="1">
      <c r="A50" s="47"/>
      <c r="B50" s="48"/>
      <c r="C50" s="72"/>
      <c r="D50" s="57" t="s">
        <v>112</v>
      </c>
      <c r="E50" s="57"/>
      <c r="F50" s="58"/>
      <c r="G50" s="59"/>
      <c r="H50" s="59"/>
      <c r="I50" s="59"/>
      <c r="J50" s="66"/>
      <c r="K50" s="66"/>
      <c r="L50" s="67"/>
      <c r="M50" s="68"/>
      <c r="N50" s="69"/>
      <c r="O50" s="69"/>
      <c r="P50" s="66"/>
      <c r="Q50" s="66"/>
      <c r="R50" s="67"/>
      <c r="S50" s="68"/>
      <c r="T50" s="69"/>
      <c r="U50" s="57"/>
      <c r="V50" s="70"/>
    </row>
    <row r="51" spans="1:22" s="71" customFormat="1" ht="27.75" customHeight="1">
      <c r="A51" s="47"/>
      <c r="B51" s="48"/>
      <c r="C51" s="72"/>
      <c r="D51" s="57" t="s">
        <v>113</v>
      </c>
      <c r="E51" s="57"/>
      <c r="F51" s="58"/>
      <c r="G51" s="59"/>
      <c r="H51" s="59"/>
      <c r="I51" s="59"/>
      <c r="J51" s="66"/>
      <c r="K51" s="66"/>
      <c r="L51" s="67"/>
      <c r="M51" s="68"/>
      <c r="N51" s="69"/>
      <c r="O51" s="69"/>
      <c r="P51" s="66"/>
      <c r="Q51" s="66"/>
      <c r="R51" s="67"/>
      <c r="S51" s="68"/>
      <c r="T51" s="69"/>
      <c r="U51" s="57"/>
      <c r="V51" s="70"/>
    </row>
    <row r="52" spans="1:22" s="71" customFormat="1" ht="27.75" customHeight="1">
      <c r="A52" s="47"/>
      <c r="B52" s="48"/>
      <c r="C52" s="72"/>
      <c r="D52" s="57" t="s">
        <v>114</v>
      </c>
      <c r="E52" s="57"/>
      <c r="F52" s="58"/>
      <c r="G52" s="59"/>
      <c r="H52" s="59"/>
      <c r="I52" s="59"/>
      <c r="J52" s="66"/>
      <c r="K52" s="66"/>
      <c r="L52" s="67"/>
      <c r="M52" s="68"/>
      <c r="N52" s="69"/>
      <c r="O52" s="69"/>
      <c r="P52" s="66"/>
      <c r="Q52" s="66"/>
      <c r="R52" s="67"/>
      <c r="S52" s="68"/>
      <c r="T52" s="69"/>
      <c r="U52" s="57"/>
      <c r="V52" s="70"/>
    </row>
    <row r="53" spans="1:22" s="71" customFormat="1" ht="27.75" customHeight="1">
      <c r="A53" s="47"/>
      <c r="B53" s="48"/>
      <c r="C53" s="72"/>
      <c r="D53" s="57" t="s">
        <v>115</v>
      </c>
      <c r="E53" s="57"/>
      <c r="F53" s="58"/>
      <c r="G53" s="59"/>
      <c r="H53" s="59"/>
      <c r="I53" s="59"/>
      <c r="J53" s="66"/>
      <c r="K53" s="66"/>
      <c r="L53" s="67"/>
      <c r="M53" s="68"/>
      <c r="N53" s="69"/>
      <c r="O53" s="69"/>
      <c r="P53" s="66"/>
      <c r="Q53" s="66"/>
      <c r="R53" s="67"/>
      <c r="S53" s="68"/>
      <c r="T53" s="69"/>
      <c r="U53" s="57"/>
      <c r="V53" s="70"/>
    </row>
    <row r="54" spans="1:22" s="71" customFormat="1" ht="24.75" customHeight="1">
      <c r="A54" s="47"/>
      <c r="B54" s="48"/>
      <c r="C54" s="72"/>
      <c r="D54" s="57" t="s">
        <v>116</v>
      </c>
      <c r="E54" s="57"/>
      <c r="F54" s="58"/>
      <c r="G54" s="59"/>
      <c r="H54" s="59"/>
      <c r="I54" s="59"/>
      <c r="J54" s="66"/>
      <c r="K54" s="66"/>
      <c r="L54" s="67"/>
      <c r="M54" s="68"/>
      <c r="N54" s="69"/>
      <c r="O54" s="69"/>
      <c r="P54" s="66"/>
      <c r="Q54" s="66"/>
      <c r="R54" s="67"/>
      <c r="S54" s="68"/>
      <c r="T54" s="69"/>
      <c r="U54" s="57"/>
      <c r="V54" s="70"/>
    </row>
    <row r="55" spans="1:22" s="71" customFormat="1" ht="24.75" customHeight="1">
      <c r="A55" s="47"/>
      <c r="B55" s="48"/>
      <c r="C55" s="72"/>
      <c r="D55" s="57" t="s">
        <v>117</v>
      </c>
      <c r="E55" s="57"/>
      <c r="F55" s="58"/>
      <c r="G55" s="59"/>
      <c r="H55" s="59"/>
      <c r="I55" s="59"/>
      <c r="J55" s="66"/>
      <c r="K55" s="66"/>
      <c r="L55" s="67"/>
      <c r="M55" s="68"/>
      <c r="N55" s="69"/>
      <c r="O55" s="69"/>
      <c r="P55" s="66"/>
      <c r="Q55" s="66"/>
      <c r="R55" s="67"/>
      <c r="S55" s="68"/>
      <c r="T55" s="69"/>
      <c r="U55" s="57"/>
      <c r="V55" s="70"/>
    </row>
    <row r="56" spans="1:22" s="71" customFormat="1" ht="24.75" customHeight="1">
      <c r="A56" s="47"/>
      <c r="B56" s="48"/>
      <c r="C56" s="72"/>
      <c r="D56" s="57" t="s">
        <v>190</v>
      </c>
      <c r="E56" s="57"/>
      <c r="F56" s="58"/>
      <c r="G56" s="59"/>
      <c r="H56" s="59"/>
      <c r="I56" s="59"/>
      <c r="J56" s="66"/>
      <c r="K56" s="66"/>
      <c r="L56" s="67"/>
      <c r="M56" s="68"/>
      <c r="N56" s="69"/>
      <c r="O56" s="69"/>
      <c r="P56" s="66"/>
      <c r="Q56" s="66"/>
      <c r="R56" s="67"/>
      <c r="S56" s="68"/>
      <c r="T56" s="69"/>
      <c r="U56" s="57"/>
      <c r="V56" s="70"/>
    </row>
    <row r="57" spans="1:22" s="71" customFormat="1" ht="24.75" customHeight="1">
      <c r="A57" s="47"/>
      <c r="B57" s="48"/>
      <c r="C57" s="72"/>
      <c r="D57" s="57" t="s">
        <v>191</v>
      </c>
      <c r="E57" s="57"/>
      <c r="F57" s="58"/>
      <c r="G57" s="59"/>
      <c r="H57" s="59"/>
      <c r="I57" s="59"/>
      <c r="J57" s="66"/>
      <c r="K57" s="66"/>
      <c r="L57" s="67"/>
      <c r="M57" s="68"/>
      <c r="N57" s="69"/>
      <c r="O57" s="69"/>
      <c r="P57" s="66"/>
      <c r="Q57" s="66"/>
      <c r="R57" s="67"/>
      <c r="S57" s="68"/>
      <c r="T57" s="69"/>
      <c r="U57" s="57"/>
      <c r="V57" s="70"/>
    </row>
    <row r="58" spans="1:22" s="71" customFormat="1" ht="24.75" customHeight="1">
      <c r="A58" s="47"/>
      <c r="B58" s="48"/>
      <c r="C58" s="72"/>
      <c r="D58" s="57" t="s">
        <v>192</v>
      </c>
      <c r="E58" s="57"/>
      <c r="F58" s="58"/>
      <c r="G58" s="59"/>
      <c r="H58" s="59"/>
      <c r="I58" s="59"/>
      <c r="J58" s="66"/>
      <c r="K58" s="66"/>
      <c r="L58" s="67"/>
      <c r="M58" s="68"/>
      <c r="N58" s="69"/>
      <c r="O58" s="69"/>
      <c r="P58" s="66"/>
      <c r="Q58" s="66"/>
      <c r="R58" s="67"/>
      <c r="S58" s="68"/>
      <c r="T58" s="69"/>
      <c r="U58" s="57"/>
      <c r="V58" s="70"/>
    </row>
    <row r="59" spans="1:22" s="71" customFormat="1" ht="24.75" customHeight="1">
      <c r="A59" s="47"/>
      <c r="B59" s="48"/>
      <c r="C59" s="72"/>
      <c r="D59" s="57" t="s">
        <v>193</v>
      </c>
      <c r="E59" s="57"/>
      <c r="F59" s="58"/>
      <c r="G59" s="59"/>
      <c r="H59" s="59"/>
      <c r="I59" s="59"/>
      <c r="J59" s="66"/>
      <c r="K59" s="66"/>
      <c r="L59" s="67"/>
      <c r="M59" s="68"/>
      <c r="N59" s="69"/>
      <c r="O59" s="69"/>
      <c r="P59" s="66"/>
      <c r="Q59" s="66"/>
      <c r="R59" s="67"/>
      <c r="S59" s="68"/>
      <c r="T59" s="69"/>
      <c r="U59" s="57"/>
      <c r="V59" s="70"/>
    </row>
    <row r="60" spans="1:22" s="71" customFormat="1" ht="24.75" customHeight="1">
      <c r="A60" s="47"/>
      <c r="B60" s="48"/>
      <c r="C60" s="72"/>
      <c r="D60" s="57" t="s">
        <v>194</v>
      </c>
      <c r="E60" s="57"/>
      <c r="F60" s="58"/>
      <c r="G60" s="59"/>
      <c r="H60" s="59"/>
      <c r="I60" s="59"/>
      <c r="J60" s="66"/>
      <c r="K60" s="66"/>
      <c r="L60" s="67"/>
      <c r="M60" s="68"/>
      <c r="N60" s="69"/>
      <c r="O60" s="69"/>
      <c r="P60" s="66"/>
      <c r="Q60" s="66"/>
      <c r="R60" s="67"/>
      <c r="S60" s="68"/>
      <c r="T60" s="69"/>
      <c r="U60" s="57"/>
      <c r="V60" s="70"/>
    </row>
    <row r="61" spans="1:22" s="71" customFormat="1" ht="24.75" customHeight="1">
      <c r="A61" s="47"/>
      <c r="B61" s="48"/>
      <c r="C61" s="72"/>
      <c r="D61" s="57" t="s">
        <v>195</v>
      </c>
      <c r="E61" s="57"/>
      <c r="F61" s="58"/>
      <c r="G61" s="59"/>
      <c r="H61" s="59"/>
      <c r="I61" s="59"/>
      <c r="J61" s="66"/>
      <c r="K61" s="66"/>
      <c r="L61" s="67"/>
      <c r="M61" s="68"/>
      <c r="N61" s="69"/>
      <c r="O61" s="69"/>
      <c r="P61" s="66"/>
      <c r="Q61" s="66"/>
      <c r="R61" s="67"/>
      <c r="S61" s="68"/>
      <c r="T61" s="69"/>
      <c r="U61" s="57"/>
      <c r="V61" s="70"/>
    </row>
    <row r="62" spans="1:22" s="71" customFormat="1" ht="24.75" customHeight="1">
      <c r="A62" s="47"/>
      <c r="B62" s="48"/>
      <c r="C62" s="72"/>
      <c r="D62" s="57" t="s">
        <v>196</v>
      </c>
      <c r="E62" s="57"/>
      <c r="F62" s="58"/>
      <c r="G62" s="59"/>
      <c r="H62" s="59"/>
      <c r="I62" s="59"/>
      <c r="J62" s="66"/>
      <c r="K62" s="66"/>
      <c r="L62" s="67"/>
      <c r="M62" s="68"/>
      <c r="N62" s="69"/>
      <c r="O62" s="69"/>
      <c r="P62" s="66"/>
      <c r="Q62" s="66"/>
      <c r="R62" s="67"/>
      <c r="S62" s="68"/>
      <c r="T62" s="69"/>
      <c r="U62" s="57"/>
      <c r="V62" s="70"/>
    </row>
    <row r="63" spans="1:22" s="71" customFormat="1" ht="24.75" customHeight="1">
      <c r="A63" s="47"/>
      <c r="B63" s="48"/>
      <c r="C63" s="72"/>
      <c r="D63" s="57" t="s">
        <v>197</v>
      </c>
      <c r="E63" s="57"/>
      <c r="F63" s="58"/>
      <c r="G63" s="59"/>
      <c r="H63" s="59"/>
      <c r="I63" s="59"/>
      <c r="J63" s="66"/>
      <c r="K63" s="66"/>
      <c r="L63" s="67"/>
      <c r="M63" s="68"/>
      <c r="N63" s="69"/>
      <c r="O63" s="69"/>
      <c r="P63" s="66"/>
      <c r="Q63" s="66"/>
      <c r="R63" s="67"/>
      <c r="S63" s="68"/>
      <c r="T63" s="69"/>
      <c r="U63" s="57"/>
      <c r="V63" s="70"/>
    </row>
    <row r="64" spans="1:22" s="71" customFormat="1" ht="24.75" customHeight="1">
      <c r="A64" s="47"/>
      <c r="B64" s="48"/>
      <c r="C64" s="72"/>
      <c r="D64" s="57" t="s">
        <v>198</v>
      </c>
      <c r="E64" s="57"/>
      <c r="F64" s="58"/>
      <c r="G64" s="59"/>
      <c r="H64" s="59"/>
      <c r="I64" s="59"/>
      <c r="J64" s="66"/>
      <c r="K64" s="66"/>
      <c r="L64" s="67"/>
      <c r="M64" s="68"/>
      <c r="N64" s="69"/>
      <c r="O64" s="69"/>
      <c r="P64" s="66"/>
      <c r="Q64" s="66"/>
      <c r="R64" s="67"/>
      <c r="S64" s="68"/>
      <c r="T64" s="69"/>
      <c r="U64" s="57"/>
      <c r="V64" s="70"/>
    </row>
    <row r="65" spans="1:22" s="71" customFormat="1" ht="24.75" customHeight="1">
      <c r="A65" s="47"/>
      <c r="B65" s="48"/>
      <c r="C65" s="72"/>
      <c r="D65" s="57" t="s">
        <v>199</v>
      </c>
      <c r="E65" s="57"/>
      <c r="F65" s="58"/>
      <c r="G65" s="59"/>
      <c r="H65" s="59"/>
      <c r="I65" s="59"/>
      <c r="J65" s="66"/>
      <c r="K65" s="66"/>
      <c r="L65" s="67"/>
      <c r="M65" s="68"/>
      <c r="N65" s="69"/>
      <c r="O65" s="69"/>
      <c r="P65" s="66"/>
      <c r="Q65" s="66"/>
      <c r="R65" s="67"/>
      <c r="S65" s="68"/>
      <c r="T65" s="69"/>
      <c r="U65" s="57"/>
      <c r="V65" s="70"/>
    </row>
    <row r="66" spans="1:22" s="71" customFormat="1" ht="24.75" customHeight="1">
      <c r="A66" s="47"/>
      <c r="B66" s="48"/>
      <c r="C66" s="72"/>
      <c r="D66" s="57" t="s">
        <v>200</v>
      </c>
      <c r="E66" s="57"/>
      <c r="F66" s="58"/>
      <c r="G66" s="59"/>
      <c r="H66" s="59"/>
      <c r="I66" s="59"/>
      <c r="J66" s="66"/>
      <c r="K66" s="66"/>
      <c r="L66" s="67"/>
      <c r="M66" s="68"/>
      <c r="N66" s="69"/>
      <c r="O66" s="69"/>
      <c r="P66" s="66"/>
      <c r="Q66" s="66"/>
      <c r="R66" s="67"/>
      <c r="S66" s="68"/>
      <c r="T66" s="69"/>
      <c r="U66" s="57"/>
      <c r="V66" s="70"/>
    </row>
    <row r="67" spans="1:22" s="71" customFormat="1" ht="24.75" customHeight="1">
      <c r="A67" s="47"/>
      <c r="B67" s="48"/>
      <c r="C67" s="72"/>
      <c r="D67" s="57" t="s">
        <v>201</v>
      </c>
      <c r="E67" s="57"/>
      <c r="F67" s="58"/>
      <c r="G67" s="59"/>
      <c r="H67" s="59"/>
      <c r="I67" s="59"/>
      <c r="J67" s="66"/>
      <c r="K67" s="66"/>
      <c r="L67" s="67"/>
      <c r="M67" s="68"/>
      <c r="N67" s="69"/>
      <c r="O67" s="69"/>
      <c r="P67" s="66"/>
      <c r="Q67" s="66"/>
      <c r="R67" s="67"/>
      <c r="S67" s="68"/>
      <c r="T67" s="69"/>
      <c r="U67" s="57"/>
      <c r="V67" s="70"/>
    </row>
    <row r="68" spans="1:22" s="71" customFormat="1" ht="24.75" customHeight="1">
      <c r="A68" s="47"/>
      <c r="B68" s="48"/>
      <c r="C68" s="72"/>
      <c r="D68" s="57" t="s">
        <v>202</v>
      </c>
      <c r="E68" s="57"/>
      <c r="F68" s="58"/>
      <c r="G68" s="59"/>
      <c r="H68" s="59"/>
      <c r="I68" s="59"/>
      <c r="J68" s="66"/>
      <c r="K68" s="66"/>
      <c r="L68" s="67"/>
      <c r="M68" s="68"/>
      <c r="N68" s="69"/>
      <c r="O68" s="69"/>
      <c r="P68" s="66"/>
      <c r="Q68" s="66"/>
      <c r="R68" s="67"/>
      <c r="S68" s="68"/>
      <c r="T68" s="69"/>
      <c r="U68" s="57"/>
      <c r="V68" s="70"/>
    </row>
    <row r="69" spans="1:22" s="71" customFormat="1" ht="24.75" customHeight="1">
      <c r="A69" s="47"/>
      <c r="B69" s="48"/>
      <c r="C69" s="72"/>
      <c r="D69" s="57" t="s">
        <v>203</v>
      </c>
      <c r="E69" s="57"/>
      <c r="F69" s="58"/>
      <c r="G69" s="59"/>
      <c r="H69" s="59"/>
      <c r="I69" s="59"/>
      <c r="J69" s="66"/>
      <c r="K69" s="66"/>
      <c r="L69" s="67"/>
      <c r="M69" s="68"/>
      <c r="N69" s="69"/>
      <c r="O69" s="69"/>
      <c r="P69" s="66"/>
      <c r="Q69" s="66"/>
      <c r="R69" s="67"/>
      <c r="S69" s="68"/>
      <c r="T69" s="69"/>
      <c r="U69" s="57"/>
      <c r="V69" s="70"/>
    </row>
    <row r="70" spans="1:22" s="71" customFormat="1" ht="24.75" customHeight="1">
      <c r="A70" s="47"/>
      <c r="B70" s="48"/>
      <c r="C70" s="72"/>
      <c r="D70" s="57" t="s">
        <v>204</v>
      </c>
      <c r="E70" s="57"/>
      <c r="F70" s="58"/>
      <c r="G70" s="59"/>
      <c r="H70" s="59"/>
      <c r="I70" s="59"/>
      <c r="J70" s="66"/>
      <c r="K70" s="66"/>
      <c r="L70" s="67"/>
      <c r="M70" s="68"/>
      <c r="N70" s="69"/>
      <c r="O70" s="69"/>
      <c r="P70" s="66"/>
      <c r="Q70" s="66"/>
      <c r="R70" s="67"/>
      <c r="S70" s="68"/>
      <c r="T70" s="69"/>
      <c r="U70" s="57"/>
      <c r="V70" s="70"/>
    </row>
    <row r="71" spans="1:22" s="71" customFormat="1" ht="24.75" customHeight="1">
      <c r="A71" s="47"/>
      <c r="B71" s="48"/>
      <c r="C71" s="72"/>
      <c r="D71" s="57" t="s">
        <v>205</v>
      </c>
      <c r="E71" s="57"/>
      <c r="F71" s="58"/>
      <c r="G71" s="59"/>
      <c r="H71" s="59"/>
      <c r="I71" s="59"/>
      <c r="J71" s="66"/>
      <c r="K71" s="66"/>
      <c r="L71" s="67"/>
      <c r="M71" s="68"/>
      <c r="N71" s="69"/>
      <c r="O71" s="69"/>
      <c r="P71" s="66"/>
      <c r="Q71" s="66"/>
      <c r="R71" s="67"/>
      <c r="S71" s="68"/>
      <c r="T71" s="69"/>
      <c r="U71" s="57"/>
      <c r="V71" s="70"/>
    </row>
    <row r="72" spans="1:22" s="71" customFormat="1" ht="24.75" customHeight="1">
      <c r="A72" s="47"/>
      <c r="B72" s="48"/>
      <c r="C72" s="72"/>
      <c r="D72" s="57" t="s">
        <v>206</v>
      </c>
      <c r="E72" s="57"/>
      <c r="F72" s="58"/>
      <c r="G72" s="59"/>
      <c r="H72" s="59"/>
      <c r="I72" s="59"/>
      <c r="J72" s="66"/>
      <c r="K72" s="66"/>
      <c r="L72" s="67"/>
      <c r="M72" s="68"/>
      <c r="N72" s="69"/>
      <c r="O72" s="69"/>
      <c r="P72" s="66"/>
      <c r="Q72" s="66"/>
      <c r="R72" s="67"/>
      <c r="S72" s="68"/>
      <c r="T72" s="69"/>
      <c r="U72" s="57"/>
      <c r="V72" s="70"/>
    </row>
    <row r="73" spans="1:22" s="71" customFormat="1" ht="24.75" customHeight="1">
      <c r="A73" s="47"/>
      <c r="B73" s="48"/>
      <c r="C73" s="72"/>
      <c r="D73" s="57" t="s">
        <v>207</v>
      </c>
      <c r="E73" s="57"/>
      <c r="F73" s="58"/>
      <c r="G73" s="59"/>
      <c r="H73" s="59"/>
      <c r="I73" s="59"/>
      <c r="J73" s="66"/>
      <c r="K73" s="66"/>
      <c r="L73" s="67"/>
      <c r="M73" s="68"/>
      <c r="N73" s="69"/>
      <c r="O73" s="69"/>
      <c r="P73" s="66"/>
      <c r="Q73" s="66"/>
      <c r="R73" s="67"/>
      <c r="S73" s="68"/>
      <c r="T73" s="69"/>
      <c r="U73" s="57"/>
      <c r="V73" s="70"/>
    </row>
    <row r="74" spans="1:22" s="71" customFormat="1" ht="24.75" customHeight="1">
      <c r="A74" s="47"/>
      <c r="B74" s="48"/>
      <c r="C74" s="72"/>
      <c r="D74" s="57" t="s">
        <v>208</v>
      </c>
      <c r="E74" s="57"/>
      <c r="F74" s="58"/>
      <c r="G74" s="59"/>
      <c r="H74" s="59"/>
      <c r="I74" s="59"/>
      <c r="J74" s="66"/>
      <c r="K74" s="66"/>
      <c r="L74" s="67"/>
      <c r="M74" s="68"/>
      <c r="N74" s="69"/>
      <c r="O74" s="69"/>
      <c r="P74" s="66"/>
      <c r="Q74" s="66"/>
      <c r="R74" s="67"/>
      <c r="S74" s="68"/>
      <c r="T74" s="69"/>
      <c r="U74" s="57"/>
      <c r="V74" s="70"/>
    </row>
    <row r="75" spans="1:22" s="71" customFormat="1" ht="24.75" customHeight="1">
      <c r="A75" s="47"/>
      <c r="B75" s="48"/>
      <c r="C75" s="72"/>
      <c r="D75" s="57" t="s">
        <v>209</v>
      </c>
      <c r="E75" s="57"/>
      <c r="F75" s="58"/>
      <c r="G75" s="59"/>
      <c r="H75" s="59"/>
      <c r="I75" s="59"/>
      <c r="J75" s="66"/>
      <c r="K75" s="66"/>
      <c r="L75" s="67"/>
      <c r="M75" s="68"/>
      <c r="N75" s="69"/>
      <c r="O75" s="69"/>
      <c r="P75" s="66"/>
      <c r="Q75" s="66"/>
      <c r="R75" s="67"/>
      <c r="S75" s="68"/>
      <c r="T75" s="69"/>
      <c r="U75" s="57"/>
      <c r="V75" s="70"/>
    </row>
    <row r="76" spans="1:22" s="71" customFormat="1" ht="24.75" customHeight="1">
      <c r="A76" s="47"/>
      <c r="B76" s="48"/>
      <c r="C76" s="72"/>
      <c r="D76" s="57" t="s">
        <v>210</v>
      </c>
      <c r="E76" s="57"/>
      <c r="F76" s="58"/>
      <c r="G76" s="59"/>
      <c r="H76" s="59"/>
      <c r="I76" s="59"/>
      <c r="J76" s="66"/>
      <c r="K76" s="66"/>
      <c r="L76" s="67"/>
      <c r="M76" s="68"/>
      <c r="N76" s="69"/>
      <c r="O76" s="69"/>
      <c r="P76" s="66"/>
      <c r="Q76" s="66"/>
      <c r="R76" s="67"/>
      <c r="S76" s="68"/>
      <c r="T76" s="69"/>
      <c r="U76" s="57"/>
      <c r="V76" s="70"/>
    </row>
    <row r="77" spans="1:22" s="71" customFormat="1" ht="24.75" customHeight="1">
      <c r="A77" s="47"/>
      <c r="B77" s="48"/>
      <c r="C77" s="72"/>
      <c r="D77" s="57" t="s">
        <v>211</v>
      </c>
      <c r="E77" s="57"/>
      <c r="F77" s="58"/>
      <c r="G77" s="59"/>
      <c r="H77" s="59"/>
      <c r="I77" s="59"/>
      <c r="J77" s="66"/>
      <c r="K77" s="66"/>
      <c r="L77" s="67"/>
      <c r="M77" s="68"/>
      <c r="N77" s="69"/>
      <c r="O77" s="69"/>
      <c r="P77" s="66"/>
      <c r="Q77" s="66"/>
      <c r="R77" s="67"/>
      <c r="S77" s="68"/>
      <c r="T77" s="69"/>
      <c r="U77" s="57"/>
      <c r="V77" s="70"/>
    </row>
    <row r="78" spans="1:22" s="71" customFormat="1" ht="24.75" customHeight="1">
      <c r="A78" s="47"/>
      <c r="B78" s="48"/>
      <c r="C78" s="72"/>
      <c r="D78" s="57" t="s">
        <v>212</v>
      </c>
      <c r="E78" s="57"/>
      <c r="F78" s="58"/>
      <c r="G78" s="59"/>
      <c r="H78" s="59"/>
      <c r="I78" s="59"/>
      <c r="J78" s="66"/>
      <c r="K78" s="66"/>
      <c r="L78" s="67"/>
      <c r="M78" s="68"/>
      <c r="N78" s="69"/>
      <c r="O78" s="69"/>
      <c r="P78" s="66"/>
      <c r="Q78" s="66"/>
      <c r="R78" s="67"/>
      <c r="S78" s="68"/>
      <c r="T78" s="69"/>
      <c r="U78" s="57"/>
      <c r="V78" s="70"/>
    </row>
    <row r="79" spans="1:22" s="71" customFormat="1" ht="24.75" customHeight="1">
      <c r="A79" s="47"/>
      <c r="B79" s="48"/>
      <c r="C79" s="72"/>
      <c r="D79" s="57" t="s">
        <v>213</v>
      </c>
      <c r="E79" s="57"/>
      <c r="F79" s="58"/>
      <c r="G79" s="59"/>
      <c r="H79" s="59"/>
      <c r="I79" s="59"/>
      <c r="J79" s="66"/>
      <c r="K79" s="66"/>
      <c r="L79" s="67"/>
      <c r="M79" s="68"/>
      <c r="N79" s="69"/>
      <c r="O79" s="69"/>
      <c r="P79" s="66"/>
      <c r="Q79" s="66"/>
      <c r="R79" s="67"/>
      <c r="S79" s="68"/>
      <c r="T79" s="69"/>
      <c r="U79" s="57"/>
      <c r="V79" s="70"/>
    </row>
    <row r="80" spans="1:22" s="71" customFormat="1" ht="24.75" customHeight="1">
      <c r="A80" s="47"/>
      <c r="B80" s="48"/>
      <c r="C80" s="72"/>
      <c r="D80" s="57" t="s">
        <v>214</v>
      </c>
      <c r="E80" s="57"/>
      <c r="F80" s="58"/>
      <c r="G80" s="59"/>
      <c r="H80" s="59"/>
      <c r="I80" s="59"/>
      <c r="J80" s="66"/>
      <c r="K80" s="66"/>
      <c r="L80" s="67"/>
      <c r="M80" s="68"/>
      <c r="N80" s="69"/>
      <c r="O80" s="69"/>
      <c r="P80" s="66"/>
      <c r="Q80" s="66"/>
      <c r="R80" s="67"/>
      <c r="S80" s="68"/>
      <c r="T80" s="69"/>
      <c r="U80" s="57"/>
      <c r="V80" s="70"/>
    </row>
    <row r="81" spans="1:22" s="71" customFormat="1" ht="24.75" customHeight="1">
      <c r="A81" s="47"/>
      <c r="B81" s="48"/>
      <c r="C81" s="72"/>
      <c r="D81" s="57" t="s">
        <v>215</v>
      </c>
      <c r="E81" s="57"/>
      <c r="F81" s="58"/>
      <c r="G81" s="59"/>
      <c r="H81" s="59"/>
      <c r="I81" s="59"/>
      <c r="J81" s="66"/>
      <c r="K81" s="66"/>
      <c r="L81" s="67"/>
      <c r="M81" s="68"/>
      <c r="N81" s="69"/>
      <c r="O81" s="69"/>
      <c r="P81" s="66"/>
      <c r="Q81" s="66"/>
      <c r="R81" s="67"/>
      <c r="S81" s="68"/>
      <c r="T81" s="69"/>
      <c r="U81" s="57"/>
      <c r="V81" s="70"/>
    </row>
    <row r="82" spans="1:22" s="71" customFormat="1" ht="24.75" customHeight="1">
      <c r="A82" s="47"/>
      <c r="B82" s="48"/>
      <c r="C82" s="72"/>
      <c r="D82" s="57" t="s">
        <v>216</v>
      </c>
      <c r="E82" s="57"/>
      <c r="F82" s="58"/>
      <c r="G82" s="59"/>
      <c r="H82" s="59"/>
      <c r="I82" s="59"/>
      <c r="J82" s="66"/>
      <c r="K82" s="66"/>
      <c r="L82" s="67"/>
      <c r="M82" s="68"/>
      <c r="N82" s="69"/>
      <c r="O82" s="69"/>
      <c r="P82" s="66"/>
      <c r="Q82" s="66"/>
      <c r="R82" s="67"/>
      <c r="S82" s="68"/>
      <c r="T82" s="69"/>
      <c r="U82" s="57"/>
      <c r="V82" s="70"/>
    </row>
    <row r="83" spans="1:22" s="71" customFormat="1" ht="24.75" customHeight="1">
      <c r="A83" s="47"/>
      <c r="B83" s="48"/>
      <c r="C83" s="72"/>
      <c r="D83" s="57" t="s">
        <v>217</v>
      </c>
      <c r="E83" s="57"/>
      <c r="F83" s="58"/>
      <c r="G83" s="59"/>
      <c r="H83" s="59"/>
      <c r="I83" s="59"/>
      <c r="J83" s="66"/>
      <c r="K83" s="66"/>
      <c r="L83" s="67"/>
      <c r="M83" s="68"/>
      <c r="N83" s="69"/>
      <c r="O83" s="69"/>
      <c r="P83" s="66"/>
      <c r="Q83" s="66"/>
      <c r="R83" s="67"/>
      <c r="S83" s="68"/>
      <c r="T83" s="69"/>
      <c r="U83" s="57"/>
      <c r="V83" s="70"/>
    </row>
    <row r="84" spans="1:22" s="71" customFormat="1" ht="24.75" customHeight="1">
      <c r="A84" s="47"/>
      <c r="B84" s="48"/>
      <c r="C84" s="72"/>
      <c r="D84" s="57" t="s">
        <v>218</v>
      </c>
      <c r="E84" s="57"/>
      <c r="F84" s="58"/>
      <c r="G84" s="59"/>
      <c r="H84" s="59"/>
      <c r="I84" s="59"/>
      <c r="J84" s="66"/>
      <c r="K84" s="66"/>
      <c r="L84" s="67"/>
      <c r="M84" s="68"/>
      <c r="N84" s="69"/>
      <c r="O84" s="69"/>
      <c r="P84" s="66"/>
      <c r="Q84" s="66"/>
      <c r="R84" s="67"/>
      <c r="S84" s="68"/>
      <c r="T84" s="69"/>
      <c r="U84" s="57"/>
      <c r="V84" s="70"/>
    </row>
    <row r="85" spans="1:22" s="71" customFormat="1" ht="24.75" customHeight="1">
      <c r="A85" s="47"/>
      <c r="B85" s="48"/>
      <c r="C85" s="72"/>
      <c r="D85" s="57" t="s">
        <v>219</v>
      </c>
      <c r="E85" s="57"/>
      <c r="F85" s="58"/>
      <c r="G85" s="59"/>
      <c r="H85" s="59"/>
      <c r="I85" s="59"/>
      <c r="J85" s="66"/>
      <c r="K85" s="66"/>
      <c r="L85" s="67"/>
      <c r="M85" s="68"/>
      <c r="N85" s="69"/>
      <c r="O85" s="69"/>
      <c r="P85" s="66"/>
      <c r="Q85" s="66"/>
      <c r="R85" s="67"/>
      <c r="S85" s="68"/>
      <c r="T85" s="69"/>
      <c r="U85" s="57"/>
      <c r="V85" s="70"/>
    </row>
    <row r="86" spans="1:22" s="71" customFormat="1" ht="24.75" customHeight="1">
      <c r="A86" s="47"/>
      <c r="B86" s="48"/>
      <c r="C86" s="72"/>
      <c r="D86" s="57" t="s">
        <v>220</v>
      </c>
      <c r="E86" s="57"/>
      <c r="F86" s="58"/>
      <c r="G86" s="59"/>
      <c r="H86" s="59"/>
      <c r="I86" s="59"/>
      <c r="J86" s="66"/>
      <c r="K86" s="66"/>
      <c r="L86" s="67"/>
      <c r="M86" s="68"/>
      <c r="N86" s="69"/>
      <c r="O86" s="69"/>
      <c r="P86" s="66"/>
      <c r="Q86" s="66"/>
      <c r="R86" s="67"/>
      <c r="S86" s="68"/>
      <c r="T86" s="69"/>
      <c r="U86" s="57"/>
      <c r="V86" s="70"/>
    </row>
    <row r="87" spans="1:22" s="71" customFormat="1" ht="24.75" customHeight="1">
      <c r="A87" s="47"/>
      <c r="B87" s="48"/>
      <c r="C87" s="72"/>
      <c r="D87" s="57" t="s">
        <v>221</v>
      </c>
      <c r="E87" s="57"/>
      <c r="F87" s="58"/>
      <c r="G87" s="59"/>
      <c r="H87" s="59"/>
      <c r="I87" s="59"/>
      <c r="J87" s="66"/>
      <c r="K87" s="66"/>
      <c r="L87" s="67"/>
      <c r="M87" s="68"/>
      <c r="N87" s="69"/>
      <c r="O87" s="69"/>
      <c r="P87" s="66"/>
      <c r="Q87" s="66"/>
      <c r="R87" s="67"/>
      <c r="S87" s="68"/>
      <c r="T87" s="69"/>
      <c r="U87" s="57"/>
      <c r="V87" s="70"/>
    </row>
    <row r="88" spans="1:22" s="71" customFormat="1" ht="24.75" customHeight="1">
      <c r="A88" s="47"/>
      <c r="B88" s="48"/>
      <c r="C88" s="72"/>
      <c r="D88" s="57" t="s">
        <v>222</v>
      </c>
      <c r="E88" s="57"/>
      <c r="F88" s="58"/>
      <c r="G88" s="59"/>
      <c r="H88" s="59"/>
      <c r="I88" s="59"/>
      <c r="J88" s="66"/>
      <c r="K88" s="66"/>
      <c r="L88" s="67"/>
      <c r="M88" s="68"/>
      <c r="N88" s="69"/>
      <c r="O88" s="69"/>
      <c r="P88" s="66"/>
      <c r="Q88" s="66"/>
      <c r="R88" s="67"/>
      <c r="S88" s="68"/>
      <c r="T88" s="69"/>
      <c r="U88" s="57"/>
      <c r="V88" s="70"/>
    </row>
    <row r="89" spans="1:22" s="71" customFormat="1" ht="24.75" customHeight="1">
      <c r="A89" s="47"/>
      <c r="B89" s="48"/>
      <c r="C89" s="72"/>
      <c r="D89" s="57" t="s">
        <v>223</v>
      </c>
      <c r="E89" s="57"/>
      <c r="F89" s="58"/>
      <c r="G89" s="59"/>
      <c r="H89" s="59"/>
      <c r="I89" s="59"/>
      <c r="J89" s="66"/>
      <c r="K89" s="66"/>
      <c r="L89" s="67"/>
      <c r="M89" s="68"/>
      <c r="N89" s="69"/>
      <c r="O89" s="69"/>
      <c r="P89" s="66"/>
      <c r="Q89" s="66"/>
      <c r="R89" s="67"/>
      <c r="S89" s="68"/>
      <c r="T89" s="69"/>
      <c r="U89" s="57"/>
      <c r="V89" s="70"/>
    </row>
    <row r="90" spans="1:22" s="71" customFormat="1" ht="24.75" customHeight="1">
      <c r="A90" s="47"/>
      <c r="B90" s="48"/>
      <c r="C90" s="72"/>
      <c r="D90" s="57" t="s">
        <v>224</v>
      </c>
      <c r="E90" s="57"/>
      <c r="F90" s="58"/>
      <c r="G90" s="59"/>
      <c r="H90" s="59"/>
      <c r="I90" s="59"/>
      <c r="J90" s="66"/>
      <c r="K90" s="66"/>
      <c r="L90" s="67"/>
      <c r="M90" s="68"/>
      <c r="N90" s="69"/>
      <c r="O90" s="69"/>
      <c r="P90" s="66"/>
      <c r="Q90" s="66"/>
      <c r="R90" s="67"/>
      <c r="S90" s="68"/>
      <c r="T90" s="69"/>
      <c r="U90" s="57"/>
      <c r="V90" s="70"/>
    </row>
    <row r="91" spans="1:22" s="71" customFormat="1" ht="24.75" customHeight="1">
      <c r="A91" s="47"/>
      <c r="B91" s="48"/>
      <c r="C91" s="72"/>
      <c r="D91" s="57" t="s">
        <v>225</v>
      </c>
      <c r="E91" s="57"/>
      <c r="F91" s="58"/>
      <c r="G91" s="59"/>
      <c r="H91" s="59"/>
      <c r="I91" s="59"/>
      <c r="J91" s="66"/>
      <c r="K91" s="66"/>
      <c r="L91" s="67"/>
      <c r="M91" s="68"/>
      <c r="N91" s="69"/>
      <c r="O91" s="69"/>
      <c r="P91" s="66"/>
      <c r="Q91" s="66"/>
      <c r="R91" s="67"/>
      <c r="S91" s="68"/>
      <c r="T91" s="69"/>
      <c r="U91" s="57"/>
      <c r="V91" s="70"/>
    </row>
    <row r="92" spans="1:22" s="71" customFormat="1" ht="24.75" customHeight="1">
      <c r="A92" s="47"/>
      <c r="B92" s="48"/>
      <c r="C92" s="72"/>
      <c r="D92" s="57" t="s">
        <v>226</v>
      </c>
      <c r="E92" s="57"/>
      <c r="F92" s="58"/>
      <c r="G92" s="59"/>
      <c r="H92" s="59"/>
      <c r="I92" s="59"/>
      <c r="J92" s="66"/>
      <c r="K92" s="66"/>
      <c r="L92" s="67"/>
      <c r="M92" s="68"/>
      <c r="N92" s="69"/>
      <c r="O92" s="69"/>
      <c r="P92" s="66"/>
      <c r="Q92" s="66"/>
      <c r="R92" s="67"/>
      <c r="S92" s="68"/>
      <c r="T92" s="69"/>
      <c r="U92" s="57"/>
      <c r="V92" s="70"/>
    </row>
    <row r="93" spans="1:22" s="71" customFormat="1" ht="24.75" customHeight="1">
      <c r="A93" s="47"/>
      <c r="B93" s="48"/>
      <c r="C93" s="72"/>
      <c r="D93" s="57" t="s">
        <v>227</v>
      </c>
      <c r="E93" s="57"/>
      <c r="F93" s="58"/>
      <c r="G93" s="59"/>
      <c r="H93" s="59"/>
      <c r="I93" s="59"/>
      <c r="J93" s="66"/>
      <c r="K93" s="66"/>
      <c r="L93" s="67"/>
      <c r="M93" s="68"/>
      <c r="N93" s="69"/>
      <c r="O93" s="69"/>
      <c r="P93" s="66"/>
      <c r="Q93" s="66"/>
      <c r="R93" s="67"/>
      <c r="S93" s="68"/>
      <c r="T93" s="69"/>
      <c r="U93" s="57"/>
      <c r="V93" s="70"/>
    </row>
    <row r="94" spans="1:22" s="71" customFormat="1" ht="24.75" customHeight="1">
      <c r="A94" s="47"/>
      <c r="B94" s="48"/>
      <c r="C94" s="72"/>
      <c r="D94" s="57" t="s">
        <v>228</v>
      </c>
      <c r="E94" s="57"/>
      <c r="F94" s="58"/>
      <c r="G94" s="59"/>
      <c r="H94" s="59"/>
      <c r="I94" s="59"/>
      <c r="J94" s="66"/>
      <c r="K94" s="66"/>
      <c r="L94" s="67"/>
      <c r="M94" s="68"/>
      <c r="N94" s="69"/>
      <c r="O94" s="69"/>
      <c r="P94" s="66"/>
      <c r="Q94" s="66"/>
      <c r="R94" s="67"/>
      <c r="S94" s="68"/>
      <c r="T94" s="69"/>
      <c r="U94" s="57"/>
      <c r="V94" s="70"/>
    </row>
    <row r="95" spans="1:22" s="71" customFormat="1" ht="24.75" customHeight="1">
      <c r="A95" s="47"/>
      <c r="B95" s="48"/>
      <c r="C95" s="72"/>
      <c r="D95" s="57" t="s">
        <v>229</v>
      </c>
      <c r="E95" s="57"/>
      <c r="F95" s="58"/>
      <c r="G95" s="59"/>
      <c r="H95" s="59"/>
      <c r="I95" s="59"/>
      <c r="J95" s="66"/>
      <c r="K95" s="66"/>
      <c r="L95" s="67"/>
      <c r="M95" s="68"/>
      <c r="N95" s="69"/>
      <c r="O95" s="69"/>
      <c r="P95" s="66"/>
      <c r="Q95" s="66"/>
      <c r="R95" s="67"/>
      <c r="S95" s="68"/>
      <c r="T95" s="69"/>
      <c r="U95" s="57"/>
      <c r="V95" s="70"/>
    </row>
    <row r="96" spans="1:22" s="71" customFormat="1" ht="24.75" customHeight="1">
      <c r="A96" s="47"/>
      <c r="B96" s="48"/>
      <c r="C96" s="72"/>
      <c r="D96" s="57" t="s">
        <v>230</v>
      </c>
      <c r="E96" s="57"/>
      <c r="F96" s="58"/>
      <c r="G96" s="59"/>
      <c r="H96" s="59"/>
      <c r="I96" s="59"/>
      <c r="J96" s="66"/>
      <c r="K96" s="66"/>
      <c r="L96" s="67"/>
      <c r="M96" s="68"/>
      <c r="N96" s="69"/>
      <c r="O96" s="69"/>
      <c r="P96" s="66"/>
      <c r="Q96" s="66"/>
      <c r="R96" s="67"/>
      <c r="S96" s="68"/>
      <c r="T96" s="69"/>
      <c r="U96" s="57"/>
      <c r="V96" s="70"/>
    </row>
    <row r="97" spans="1:22" s="71" customFormat="1" ht="24.75" customHeight="1">
      <c r="A97" s="47"/>
      <c r="B97" s="48"/>
      <c r="C97" s="72"/>
      <c r="D97" s="57" t="s">
        <v>231</v>
      </c>
      <c r="E97" s="57"/>
      <c r="F97" s="58"/>
      <c r="G97" s="59"/>
      <c r="H97" s="59"/>
      <c r="I97" s="59"/>
      <c r="J97" s="66"/>
      <c r="K97" s="66"/>
      <c r="L97" s="67"/>
      <c r="M97" s="68"/>
      <c r="N97" s="69"/>
      <c r="O97" s="69"/>
      <c r="P97" s="66"/>
      <c r="Q97" s="66"/>
      <c r="R97" s="67"/>
      <c r="S97" s="68"/>
      <c r="T97" s="69"/>
      <c r="U97" s="57"/>
      <c r="V97" s="70"/>
    </row>
    <row r="98" spans="1:22" s="71" customFormat="1" ht="24.75" customHeight="1">
      <c r="A98" s="47"/>
      <c r="B98" s="48"/>
      <c r="C98" s="72"/>
      <c r="D98" s="57" t="s">
        <v>232</v>
      </c>
      <c r="E98" s="57"/>
      <c r="F98" s="58"/>
      <c r="G98" s="59"/>
      <c r="H98" s="59"/>
      <c r="I98" s="59"/>
      <c r="J98" s="66"/>
      <c r="K98" s="66"/>
      <c r="L98" s="67"/>
      <c r="M98" s="68"/>
      <c r="N98" s="69"/>
      <c r="O98" s="69"/>
      <c r="P98" s="66"/>
      <c r="Q98" s="66"/>
      <c r="R98" s="67"/>
      <c r="S98" s="68"/>
      <c r="T98" s="69"/>
      <c r="U98" s="57"/>
      <c r="V98" s="70"/>
    </row>
    <row r="99" spans="1:22" s="71" customFormat="1" ht="24.75" customHeight="1">
      <c r="A99" s="47"/>
      <c r="B99" s="48"/>
      <c r="C99" s="72"/>
      <c r="D99" s="57" t="s">
        <v>233</v>
      </c>
      <c r="E99" s="57"/>
      <c r="F99" s="58"/>
      <c r="G99" s="59"/>
      <c r="H99" s="59"/>
      <c r="I99" s="59"/>
      <c r="J99" s="66"/>
      <c r="K99" s="66"/>
      <c r="L99" s="67"/>
      <c r="M99" s="68"/>
      <c r="N99" s="69"/>
      <c r="O99" s="69"/>
      <c r="P99" s="66"/>
      <c r="Q99" s="66"/>
      <c r="R99" s="67"/>
      <c r="S99" s="68"/>
      <c r="T99" s="69"/>
      <c r="U99" s="57"/>
      <c r="V99" s="70"/>
    </row>
    <row r="100" spans="1:22" s="71" customFormat="1" ht="24.75" customHeight="1">
      <c r="A100" s="47"/>
      <c r="B100" s="48"/>
      <c r="C100" s="72"/>
      <c r="D100" s="57" t="s">
        <v>234</v>
      </c>
      <c r="E100" s="57"/>
      <c r="F100" s="58"/>
      <c r="G100" s="59"/>
      <c r="H100" s="59"/>
      <c r="I100" s="59"/>
      <c r="J100" s="66"/>
      <c r="K100" s="66"/>
      <c r="L100" s="67"/>
      <c r="M100" s="68"/>
      <c r="N100" s="69"/>
      <c r="O100" s="69"/>
      <c r="P100" s="66"/>
      <c r="Q100" s="66"/>
      <c r="R100" s="67"/>
      <c r="S100" s="68"/>
      <c r="T100" s="69"/>
      <c r="U100" s="57"/>
      <c r="V100" s="70"/>
    </row>
    <row r="101" spans="1:22" s="71" customFormat="1" ht="24.75" customHeight="1">
      <c r="A101" s="47"/>
      <c r="B101" s="48"/>
      <c r="C101" s="72"/>
      <c r="D101" s="57" t="s">
        <v>235</v>
      </c>
      <c r="E101" s="57"/>
      <c r="F101" s="58"/>
      <c r="G101" s="59"/>
      <c r="H101" s="59"/>
      <c r="I101" s="59"/>
      <c r="J101" s="66"/>
      <c r="K101" s="66"/>
      <c r="L101" s="67"/>
      <c r="M101" s="68"/>
      <c r="N101" s="69"/>
      <c r="O101" s="69"/>
      <c r="P101" s="66"/>
      <c r="Q101" s="66"/>
      <c r="R101" s="67"/>
      <c r="S101" s="68"/>
      <c r="T101" s="69"/>
      <c r="U101" s="57"/>
      <c r="V101" s="70"/>
    </row>
    <row r="102" spans="1:22" s="71" customFormat="1" ht="24.75" customHeight="1">
      <c r="A102" s="47"/>
      <c r="B102" s="48"/>
      <c r="C102" s="72"/>
      <c r="D102" s="57" t="s">
        <v>236</v>
      </c>
      <c r="E102" s="57"/>
      <c r="F102" s="58"/>
      <c r="G102" s="59"/>
      <c r="H102" s="59"/>
      <c r="I102" s="59"/>
      <c r="J102" s="66"/>
      <c r="K102" s="66"/>
      <c r="L102" s="67"/>
      <c r="M102" s="68"/>
      <c r="N102" s="69"/>
      <c r="O102" s="69"/>
      <c r="P102" s="66"/>
      <c r="Q102" s="66"/>
      <c r="R102" s="67"/>
      <c r="S102" s="68"/>
      <c r="T102" s="69"/>
      <c r="U102" s="57"/>
      <c r="V102" s="70"/>
    </row>
    <row r="103" spans="1:22" s="71" customFormat="1" ht="24.75" customHeight="1">
      <c r="A103" s="47"/>
      <c r="B103" s="48"/>
      <c r="C103" s="72"/>
      <c r="D103" s="57" t="s">
        <v>237</v>
      </c>
      <c r="E103" s="57"/>
      <c r="F103" s="58"/>
      <c r="G103" s="59"/>
      <c r="H103" s="59"/>
      <c r="I103" s="59"/>
      <c r="J103" s="66"/>
      <c r="K103" s="66"/>
      <c r="L103" s="67"/>
      <c r="M103" s="68"/>
      <c r="N103" s="69"/>
      <c r="O103" s="69"/>
      <c r="P103" s="66"/>
      <c r="Q103" s="66"/>
      <c r="R103" s="67"/>
      <c r="S103" s="68"/>
      <c r="T103" s="69"/>
      <c r="U103" s="57"/>
      <c r="V103" s="70"/>
    </row>
    <row r="104" spans="1:22" s="71" customFormat="1" ht="24.75" customHeight="1">
      <c r="A104" s="47"/>
      <c r="B104" s="48"/>
      <c r="C104" s="72"/>
      <c r="D104" s="57" t="s">
        <v>238</v>
      </c>
      <c r="E104" s="57"/>
      <c r="F104" s="58"/>
      <c r="G104" s="59"/>
      <c r="H104" s="59"/>
      <c r="I104" s="59"/>
      <c r="J104" s="66"/>
      <c r="K104" s="66"/>
      <c r="L104" s="67"/>
      <c r="M104" s="68"/>
      <c r="N104" s="69"/>
      <c r="O104" s="69"/>
      <c r="P104" s="66"/>
      <c r="Q104" s="66"/>
      <c r="R104" s="67"/>
      <c r="S104" s="68"/>
      <c r="T104" s="69"/>
      <c r="U104" s="57"/>
      <c r="V104" s="70"/>
    </row>
    <row r="105" spans="1:22" s="71" customFormat="1" ht="24.75" customHeight="1">
      <c r="A105" s="47"/>
      <c r="B105" s="48"/>
      <c r="C105" s="72"/>
      <c r="D105" s="57" t="s">
        <v>239</v>
      </c>
      <c r="E105" s="57"/>
      <c r="F105" s="58"/>
      <c r="G105" s="59"/>
      <c r="H105" s="59"/>
      <c r="I105" s="59"/>
      <c r="J105" s="66"/>
      <c r="K105" s="66"/>
      <c r="L105" s="67"/>
      <c r="M105" s="68"/>
      <c r="N105" s="69"/>
      <c r="O105" s="69"/>
      <c r="P105" s="66"/>
      <c r="Q105" s="66"/>
      <c r="R105" s="67"/>
      <c r="S105" s="68"/>
      <c r="T105" s="69"/>
      <c r="U105" s="57"/>
      <c r="V105" s="70"/>
    </row>
    <row r="106" spans="1:22" s="71" customFormat="1" ht="24.75" customHeight="1">
      <c r="A106" s="47"/>
      <c r="B106" s="48"/>
      <c r="C106" s="72"/>
      <c r="D106" s="57" t="s">
        <v>240</v>
      </c>
      <c r="E106" s="57"/>
      <c r="F106" s="58"/>
      <c r="G106" s="59"/>
      <c r="H106" s="59"/>
      <c r="I106" s="59"/>
      <c r="J106" s="66"/>
      <c r="K106" s="66"/>
      <c r="L106" s="67"/>
      <c r="M106" s="68"/>
      <c r="N106" s="69"/>
      <c r="O106" s="69"/>
      <c r="P106" s="66"/>
      <c r="Q106" s="66"/>
      <c r="R106" s="67"/>
      <c r="S106" s="68"/>
      <c r="T106" s="69"/>
      <c r="U106" s="57"/>
      <c r="V106" s="70"/>
    </row>
    <row r="107" spans="1:22" s="71" customFormat="1" ht="24.75" customHeight="1">
      <c r="A107" s="47"/>
      <c r="B107" s="48"/>
      <c r="C107" s="72"/>
      <c r="D107" s="57" t="s">
        <v>241</v>
      </c>
      <c r="E107" s="57"/>
      <c r="F107" s="58"/>
      <c r="G107" s="59"/>
      <c r="H107" s="59"/>
      <c r="I107" s="59"/>
      <c r="J107" s="66"/>
      <c r="K107" s="66"/>
      <c r="L107" s="67"/>
      <c r="M107" s="68"/>
      <c r="N107" s="69"/>
      <c r="O107" s="69"/>
      <c r="P107" s="66"/>
      <c r="Q107" s="66"/>
      <c r="R107" s="67"/>
      <c r="S107" s="68"/>
      <c r="T107" s="69"/>
      <c r="U107" s="57"/>
      <c r="V107" s="70"/>
    </row>
    <row r="108" spans="1:22" s="71" customFormat="1" ht="24.75" customHeight="1">
      <c r="A108" s="47"/>
      <c r="B108" s="48"/>
      <c r="C108" s="72"/>
      <c r="D108" s="57" t="s">
        <v>242</v>
      </c>
      <c r="E108" s="57"/>
      <c r="F108" s="58"/>
      <c r="G108" s="59"/>
      <c r="H108" s="59"/>
      <c r="I108" s="59"/>
      <c r="J108" s="66"/>
      <c r="K108" s="66"/>
      <c r="L108" s="67"/>
      <c r="M108" s="68"/>
      <c r="N108" s="69"/>
      <c r="O108" s="69"/>
      <c r="P108" s="66"/>
      <c r="Q108" s="66"/>
      <c r="R108" s="67"/>
      <c r="S108" s="68"/>
      <c r="T108" s="69"/>
      <c r="U108" s="57"/>
      <c r="V108" s="70"/>
    </row>
    <row r="109" spans="1:22" s="71" customFormat="1" ht="24.75" customHeight="1">
      <c r="A109" s="47"/>
      <c r="B109" s="48"/>
      <c r="C109" s="72"/>
      <c r="D109" s="57" t="s">
        <v>243</v>
      </c>
      <c r="E109" s="57"/>
      <c r="F109" s="58"/>
      <c r="G109" s="59"/>
      <c r="H109" s="59"/>
      <c r="I109" s="59"/>
      <c r="J109" s="66"/>
      <c r="K109" s="66"/>
      <c r="L109" s="67"/>
      <c r="M109" s="68"/>
      <c r="N109" s="69"/>
      <c r="O109" s="69"/>
      <c r="P109" s="66"/>
      <c r="Q109" s="66"/>
      <c r="R109" s="67"/>
      <c r="S109" s="68"/>
      <c r="T109" s="69"/>
      <c r="U109" s="57"/>
      <c r="V109" s="70"/>
    </row>
    <row r="110" spans="1:22" s="71" customFormat="1" ht="24.75" customHeight="1">
      <c r="A110" s="47"/>
      <c r="B110" s="48"/>
      <c r="C110" s="72"/>
      <c r="D110" s="57" t="s">
        <v>244</v>
      </c>
      <c r="E110" s="57"/>
      <c r="F110" s="58"/>
      <c r="G110" s="59"/>
      <c r="H110" s="59"/>
      <c r="I110" s="59"/>
      <c r="J110" s="66"/>
      <c r="K110" s="66"/>
      <c r="L110" s="67"/>
      <c r="M110" s="68"/>
      <c r="N110" s="69"/>
      <c r="O110" s="69"/>
      <c r="P110" s="66"/>
      <c r="Q110" s="66"/>
      <c r="R110" s="67"/>
      <c r="S110" s="68"/>
      <c r="T110" s="69"/>
      <c r="U110" s="57"/>
      <c r="V110" s="70"/>
    </row>
    <row r="111" spans="1:22" s="71" customFormat="1" ht="24.75" customHeight="1">
      <c r="A111" s="47"/>
      <c r="B111" s="48"/>
      <c r="C111" s="72"/>
      <c r="D111" s="57" t="s">
        <v>245</v>
      </c>
      <c r="E111" s="57"/>
      <c r="F111" s="58"/>
      <c r="G111" s="59"/>
      <c r="H111" s="59"/>
      <c r="I111" s="59"/>
      <c r="J111" s="66"/>
      <c r="K111" s="66"/>
      <c r="L111" s="67"/>
      <c r="M111" s="68"/>
      <c r="N111" s="69"/>
      <c r="O111" s="69"/>
      <c r="P111" s="66"/>
      <c r="Q111" s="66"/>
      <c r="R111" s="67"/>
      <c r="S111" s="68"/>
      <c r="T111" s="69"/>
      <c r="U111" s="57"/>
      <c r="V111" s="70"/>
    </row>
    <row r="112" spans="1:22" s="71" customFormat="1" ht="24.75" customHeight="1">
      <c r="A112" s="47"/>
      <c r="B112" s="48"/>
      <c r="C112" s="72"/>
      <c r="D112" s="57" t="s">
        <v>246</v>
      </c>
      <c r="E112" s="57"/>
      <c r="F112" s="58"/>
      <c r="G112" s="59"/>
      <c r="H112" s="59"/>
      <c r="I112" s="59"/>
      <c r="J112" s="66"/>
      <c r="K112" s="66"/>
      <c r="L112" s="67"/>
      <c r="M112" s="68"/>
      <c r="N112" s="69"/>
      <c r="O112" s="69"/>
      <c r="P112" s="66"/>
      <c r="Q112" s="66"/>
      <c r="R112" s="67"/>
      <c r="S112" s="68"/>
      <c r="T112" s="69"/>
      <c r="U112" s="57"/>
      <c r="V112" s="70"/>
    </row>
    <row r="113" spans="1:22" s="71" customFormat="1" ht="24.75" customHeight="1">
      <c r="A113" s="47"/>
      <c r="B113" s="48"/>
      <c r="C113" s="72"/>
      <c r="D113" s="57" t="s">
        <v>247</v>
      </c>
      <c r="E113" s="57"/>
      <c r="F113" s="58"/>
      <c r="G113" s="59"/>
      <c r="H113" s="59"/>
      <c r="I113" s="59"/>
      <c r="J113" s="66"/>
      <c r="K113" s="66"/>
      <c r="L113" s="67"/>
      <c r="M113" s="68"/>
      <c r="N113" s="69"/>
      <c r="O113" s="69"/>
      <c r="P113" s="66"/>
      <c r="Q113" s="66"/>
      <c r="R113" s="67"/>
      <c r="S113" s="68"/>
      <c r="T113" s="69"/>
      <c r="U113" s="57"/>
      <c r="V113" s="70"/>
    </row>
    <row r="114" spans="1:22" s="71" customFormat="1" ht="24.75" customHeight="1">
      <c r="A114" s="47"/>
      <c r="B114" s="48"/>
      <c r="C114" s="72"/>
      <c r="D114" s="57" t="s">
        <v>248</v>
      </c>
      <c r="E114" s="57"/>
      <c r="F114" s="58"/>
      <c r="G114" s="59"/>
      <c r="H114" s="59"/>
      <c r="I114" s="59"/>
      <c r="J114" s="66"/>
      <c r="K114" s="66"/>
      <c r="L114" s="67"/>
      <c r="M114" s="68"/>
      <c r="N114" s="69"/>
      <c r="O114" s="69"/>
      <c r="P114" s="66"/>
      <c r="Q114" s="66"/>
      <c r="R114" s="67"/>
      <c r="S114" s="68"/>
      <c r="T114" s="69"/>
      <c r="U114" s="57"/>
      <c r="V114" s="70"/>
    </row>
    <row r="115" spans="1:22" s="71" customFormat="1" ht="24.75" customHeight="1">
      <c r="A115" s="47"/>
      <c r="B115" s="48"/>
      <c r="C115" s="72"/>
      <c r="D115" s="57" t="s">
        <v>249</v>
      </c>
      <c r="E115" s="57"/>
      <c r="F115" s="58"/>
      <c r="G115" s="59"/>
      <c r="H115" s="59"/>
      <c r="I115" s="59"/>
      <c r="J115" s="66"/>
      <c r="K115" s="66"/>
      <c r="L115" s="67"/>
      <c r="M115" s="68"/>
      <c r="N115" s="69"/>
      <c r="O115" s="69"/>
      <c r="P115" s="66"/>
      <c r="Q115" s="66"/>
      <c r="R115" s="67"/>
      <c r="S115" s="68"/>
      <c r="T115" s="69"/>
      <c r="U115" s="57"/>
      <c r="V115" s="70"/>
    </row>
    <row r="116" spans="1:22" s="71" customFormat="1" ht="24.75" customHeight="1">
      <c r="A116" s="47"/>
      <c r="B116" s="48"/>
      <c r="C116" s="72"/>
      <c r="D116" s="57" t="s">
        <v>250</v>
      </c>
      <c r="E116" s="57"/>
      <c r="F116" s="58"/>
      <c r="G116" s="59"/>
      <c r="H116" s="59"/>
      <c r="I116" s="59"/>
      <c r="J116" s="66"/>
      <c r="K116" s="66"/>
      <c r="L116" s="67"/>
      <c r="M116" s="68"/>
      <c r="N116" s="69"/>
      <c r="O116" s="69"/>
      <c r="P116" s="66"/>
      <c r="Q116" s="66"/>
      <c r="R116" s="67"/>
      <c r="S116" s="68"/>
      <c r="T116" s="69"/>
      <c r="U116" s="57"/>
      <c r="V116" s="70"/>
    </row>
    <row r="117" spans="1:22" s="71" customFormat="1" ht="24.75" customHeight="1">
      <c r="A117" s="47"/>
      <c r="B117" s="48"/>
      <c r="C117" s="72"/>
      <c r="D117" s="57" t="s">
        <v>251</v>
      </c>
      <c r="E117" s="57"/>
      <c r="F117" s="58"/>
      <c r="G117" s="59"/>
      <c r="H117" s="59"/>
      <c r="I117" s="59"/>
      <c r="J117" s="66"/>
      <c r="K117" s="66"/>
      <c r="L117" s="67"/>
      <c r="M117" s="68"/>
      <c r="N117" s="69"/>
      <c r="O117" s="69"/>
      <c r="P117" s="66"/>
      <c r="Q117" s="66"/>
      <c r="R117" s="67"/>
      <c r="S117" s="68"/>
      <c r="T117" s="69"/>
      <c r="U117" s="57"/>
      <c r="V117" s="70"/>
    </row>
    <row r="118" spans="1:22" s="71" customFormat="1" ht="24.75" customHeight="1">
      <c r="A118" s="47"/>
      <c r="B118" s="48"/>
      <c r="C118" s="72"/>
      <c r="D118" s="57" t="s">
        <v>252</v>
      </c>
      <c r="E118" s="57"/>
      <c r="F118" s="58"/>
      <c r="G118" s="59"/>
      <c r="H118" s="59"/>
      <c r="I118" s="59"/>
      <c r="J118" s="66"/>
      <c r="K118" s="66"/>
      <c r="L118" s="67"/>
      <c r="M118" s="68"/>
      <c r="N118" s="69"/>
      <c r="O118" s="69"/>
      <c r="P118" s="66"/>
      <c r="Q118" s="66"/>
      <c r="R118" s="67"/>
      <c r="S118" s="68"/>
      <c r="T118" s="69"/>
      <c r="U118" s="57"/>
      <c r="V118" s="70"/>
    </row>
    <row r="119" spans="1:22" s="71" customFormat="1" ht="24.75" customHeight="1">
      <c r="A119" s="47"/>
      <c r="B119" s="48"/>
      <c r="C119" s="72"/>
      <c r="D119" s="57" t="s">
        <v>253</v>
      </c>
      <c r="E119" s="57"/>
      <c r="F119" s="58"/>
      <c r="G119" s="59"/>
      <c r="H119" s="59"/>
      <c r="I119" s="59"/>
      <c r="J119" s="66"/>
      <c r="K119" s="66"/>
      <c r="L119" s="67"/>
      <c r="M119" s="68"/>
      <c r="N119" s="69"/>
      <c r="O119" s="69"/>
      <c r="P119" s="66"/>
      <c r="Q119" s="66"/>
      <c r="R119" s="67"/>
      <c r="S119" s="68"/>
      <c r="T119" s="69"/>
      <c r="U119" s="57"/>
      <c r="V119" s="70"/>
    </row>
    <row r="120" spans="1:22" s="71" customFormat="1" ht="24.75" customHeight="1">
      <c r="A120" s="47"/>
      <c r="B120" s="48"/>
      <c r="C120" s="72"/>
      <c r="D120" s="57" t="s">
        <v>254</v>
      </c>
      <c r="E120" s="57"/>
      <c r="F120" s="58"/>
      <c r="G120" s="59"/>
      <c r="H120" s="59"/>
      <c r="I120" s="59"/>
      <c r="J120" s="66"/>
      <c r="K120" s="66"/>
      <c r="L120" s="67"/>
      <c r="M120" s="68"/>
      <c r="N120" s="69"/>
      <c r="O120" s="69"/>
      <c r="P120" s="66"/>
      <c r="Q120" s="66"/>
      <c r="R120" s="67"/>
      <c r="S120" s="68"/>
      <c r="T120" s="69"/>
      <c r="U120" s="57"/>
      <c r="V120" s="70"/>
    </row>
    <row r="121" spans="1:22" s="71" customFormat="1" ht="24.75" customHeight="1">
      <c r="A121" s="47"/>
      <c r="B121" s="48"/>
      <c r="C121" s="72"/>
      <c r="D121" s="57" t="s">
        <v>255</v>
      </c>
      <c r="E121" s="57"/>
      <c r="F121" s="58"/>
      <c r="G121" s="59"/>
      <c r="H121" s="59"/>
      <c r="I121" s="59"/>
      <c r="J121" s="66"/>
      <c r="K121" s="66"/>
      <c r="L121" s="67"/>
      <c r="M121" s="68"/>
      <c r="N121" s="69"/>
      <c r="O121" s="69"/>
      <c r="P121" s="66"/>
      <c r="Q121" s="66"/>
      <c r="R121" s="67"/>
      <c r="S121" s="68"/>
      <c r="T121" s="69"/>
      <c r="U121" s="57"/>
      <c r="V121" s="70"/>
    </row>
    <row r="122" spans="1:22" s="71" customFormat="1" ht="24.75" customHeight="1">
      <c r="A122" s="47"/>
      <c r="B122" s="48"/>
      <c r="C122" s="72"/>
      <c r="D122" s="57" t="s">
        <v>256</v>
      </c>
      <c r="E122" s="57"/>
      <c r="F122" s="58"/>
      <c r="G122" s="59"/>
      <c r="H122" s="59"/>
      <c r="I122" s="59"/>
      <c r="J122" s="66"/>
      <c r="K122" s="66"/>
      <c r="L122" s="67"/>
      <c r="M122" s="68"/>
      <c r="N122" s="69"/>
      <c r="O122" s="69"/>
      <c r="P122" s="66"/>
      <c r="Q122" s="66"/>
      <c r="R122" s="67"/>
      <c r="S122" s="68"/>
      <c r="T122" s="69"/>
      <c r="U122" s="57"/>
      <c r="V122" s="70"/>
    </row>
    <row r="123" spans="1:22" s="71" customFormat="1" ht="24.75" customHeight="1">
      <c r="A123" s="47"/>
      <c r="B123" s="48"/>
      <c r="C123" s="72"/>
      <c r="D123" s="57" t="s">
        <v>257</v>
      </c>
      <c r="E123" s="57"/>
      <c r="F123" s="58"/>
      <c r="G123" s="59"/>
      <c r="H123" s="59"/>
      <c r="I123" s="59"/>
      <c r="J123" s="66"/>
      <c r="K123" s="66"/>
      <c r="L123" s="67"/>
      <c r="M123" s="68"/>
      <c r="N123" s="69"/>
      <c r="O123" s="69"/>
      <c r="P123" s="66"/>
      <c r="Q123" s="66"/>
      <c r="R123" s="67"/>
      <c r="S123" s="68"/>
      <c r="T123" s="69"/>
      <c r="U123" s="57"/>
      <c r="V123" s="70"/>
    </row>
    <row r="124" spans="1:22" s="71" customFormat="1" ht="24.75" customHeight="1">
      <c r="A124" s="47"/>
      <c r="B124" s="48"/>
      <c r="C124" s="72"/>
      <c r="D124" s="57" t="s">
        <v>258</v>
      </c>
      <c r="E124" s="57"/>
      <c r="F124" s="58"/>
      <c r="G124" s="59"/>
      <c r="H124" s="59"/>
      <c r="I124" s="59"/>
      <c r="J124" s="66"/>
      <c r="K124" s="66"/>
      <c r="L124" s="67"/>
      <c r="M124" s="68"/>
      <c r="N124" s="69"/>
      <c r="O124" s="69"/>
      <c r="P124" s="66"/>
      <c r="Q124" s="66"/>
      <c r="R124" s="67"/>
      <c r="S124" s="68"/>
      <c r="T124" s="69"/>
      <c r="U124" s="57"/>
      <c r="V124" s="70"/>
    </row>
    <row r="125" spans="1:22" s="71" customFormat="1" ht="24.75" customHeight="1">
      <c r="A125" s="47"/>
      <c r="B125" s="48"/>
      <c r="C125" s="72"/>
      <c r="D125" s="57" t="s">
        <v>259</v>
      </c>
      <c r="E125" s="57"/>
      <c r="F125" s="58"/>
      <c r="G125" s="59"/>
      <c r="H125" s="59"/>
      <c r="I125" s="59"/>
      <c r="J125" s="66"/>
      <c r="K125" s="66"/>
      <c r="L125" s="67"/>
      <c r="M125" s="68"/>
      <c r="N125" s="69"/>
      <c r="O125" s="69"/>
      <c r="P125" s="66"/>
      <c r="Q125" s="66"/>
      <c r="R125" s="67"/>
      <c r="S125" s="68"/>
      <c r="T125" s="69"/>
      <c r="U125" s="57"/>
      <c r="V125" s="70"/>
    </row>
    <row r="126" spans="1:22" s="71" customFormat="1" ht="24.75" customHeight="1">
      <c r="A126" s="47"/>
      <c r="B126" s="48"/>
      <c r="C126" s="72"/>
      <c r="D126" s="57" t="s">
        <v>260</v>
      </c>
      <c r="E126" s="57"/>
      <c r="F126" s="58"/>
      <c r="G126" s="59"/>
      <c r="H126" s="59"/>
      <c r="I126" s="59"/>
      <c r="J126" s="66"/>
      <c r="K126" s="66"/>
      <c r="L126" s="67"/>
      <c r="M126" s="68"/>
      <c r="N126" s="69"/>
      <c r="O126" s="69"/>
      <c r="P126" s="66"/>
      <c r="Q126" s="66"/>
      <c r="R126" s="67"/>
      <c r="S126" s="68"/>
      <c r="T126" s="69"/>
      <c r="U126" s="57"/>
      <c r="V126" s="70"/>
    </row>
    <row r="127" spans="1:22" s="71" customFormat="1" ht="24.75" customHeight="1">
      <c r="A127" s="47"/>
      <c r="B127" s="48"/>
      <c r="C127" s="72"/>
      <c r="D127" s="57" t="s">
        <v>261</v>
      </c>
      <c r="E127" s="57"/>
      <c r="F127" s="58"/>
      <c r="G127" s="59"/>
      <c r="H127" s="59"/>
      <c r="I127" s="59"/>
      <c r="J127" s="66"/>
      <c r="K127" s="66"/>
      <c r="L127" s="67"/>
      <c r="M127" s="68"/>
      <c r="N127" s="69"/>
      <c r="O127" s="69"/>
      <c r="P127" s="66"/>
      <c r="Q127" s="66"/>
      <c r="R127" s="67"/>
      <c r="S127" s="68"/>
      <c r="T127" s="69"/>
      <c r="U127" s="57"/>
      <c r="V127" s="70"/>
    </row>
    <row r="128" spans="1:22" s="71" customFormat="1" ht="24.75" customHeight="1">
      <c r="A128" s="47"/>
      <c r="B128" s="48"/>
      <c r="C128" s="72"/>
      <c r="D128" s="57" t="s">
        <v>262</v>
      </c>
      <c r="E128" s="57"/>
      <c r="F128" s="58"/>
      <c r="G128" s="59"/>
      <c r="H128" s="59"/>
      <c r="I128" s="59"/>
      <c r="J128" s="66"/>
      <c r="K128" s="66"/>
      <c r="L128" s="67"/>
      <c r="M128" s="68"/>
      <c r="N128" s="69"/>
      <c r="O128" s="69"/>
      <c r="P128" s="66"/>
      <c r="Q128" s="66"/>
      <c r="R128" s="67"/>
      <c r="S128" s="68"/>
      <c r="T128" s="69"/>
      <c r="U128" s="57"/>
      <c r="V128" s="70"/>
    </row>
    <row r="129" spans="1:22" s="71" customFormat="1" ht="24.75" customHeight="1">
      <c r="A129" s="47"/>
      <c r="B129" s="48"/>
      <c r="C129" s="72"/>
      <c r="D129" s="57" t="s">
        <v>263</v>
      </c>
      <c r="E129" s="57"/>
      <c r="F129" s="58"/>
      <c r="G129" s="59"/>
      <c r="H129" s="59"/>
      <c r="I129" s="59"/>
      <c r="J129" s="66"/>
      <c r="K129" s="66"/>
      <c r="L129" s="67"/>
      <c r="M129" s="68"/>
      <c r="N129" s="69"/>
      <c r="O129" s="69"/>
      <c r="P129" s="66"/>
      <c r="Q129" s="66"/>
      <c r="R129" s="67"/>
      <c r="S129" s="68"/>
      <c r="T129" s="69"/>
      <c r="U129" s="57"/>
      <c r="V129" s="70"/>
    </row>
    <row r="130" spans="1:22" s="71" customFormat="1" ht="24.75" customHeight="1">
      <c r="A130" s="47"/>
      <c r="B130" s="48"/>
      <c r="C130" s="72"/>
      <c r="D130" s="57" t="s">
        <v>264</v>
      </c>
      <c r="E130" s="57"/>
      <c r="F130" s="58"/>
      <c r="G130" s="59"/>
      <c r="H130" s="59"/>
      <c r="I130" s="59"/>
      <c r="J130" s="66"/>
      <c r="K130" s="66"/>
      <c r="L130" s="67"/>
      <c r="M130" s="68"/>
      <c r="N130" s="69"/>
      <c r="O130" s="69"/>
      <c r="P130" s="66"/>
      <c r="Q130" s="66"/>
      <c r="R130" s="67"/>
      <c r="S130" s="68"/>
      <c r="T130" s="69"/>
      <c r="U130" s="57"/>
      <c r="V130" s="70"/>
    </row>
    <row r="131" spans="1:22" s="71" customFormat="1" ht="24.75" customHeight="1">
      <c r="A131" s="47"/>
      <c r="B131" s="48"/>
      <c r="C131" s="72"/>
      <c r="D131" s="57" t="s">
        <v>265</v>
      </c>
      <c r="E131" s="57"/>
      <c r="F131" s="58"/>
      <c r="G131" s="59"/>
      <c r="H131" s="59"/>
      <c r="I131" s="59"/>
      <c r="J131" s="66"/>
      <c r="K131" s="66"/>
      <c r="L131" s="67"/>
      <c r="M131" s="68"/>
      <c r="N131" s="69"/>
      <c r="O131" s="69"/>
      <c r="P131" s="66"/>
      <c r="Q131" s="66"/>
      <c r="R131" s="67"/>
      <c r="S131" s="68"/>
      <c r="T131" s="69"/>
      <c r="U131" s="57"/>
      <c r="V131" s="70"/>
    </row>
    <row r="132" spans="1:22" s="71" customFormat="1" ht="24.75" customHeight="1">
      <c r="A132" s="47"/>
      <c r="B132" s="48"/>
      <c r="C132" s="72"/>
      <c r="D132" s="57" t="s">
        <v>266</v>
      </c>
      <c r="E132" s="57"/>
      <c r="F132" s="58"/>
      <c r="G132" s="59"/>
      <c r="H132" s="59"/>
      <c r="I132" s="59"/>
      <c r="J132" s="66"/>
      <c r="K132" s="66"/>
      <c r="L132" s="67"/>
      <c r="M132" s="68"/>
      <c r="N132" s="69"/>
      <c r="O132" s="69"/>
      <c r="P132" s="66"/>
      <c r="Q132" s="66"/>
      <c r="R132" s="67"/>
      <c r="S132" s="68"/>
      <c r="T132" s="69"/>
      <c r="U132" s="57"/>
      <c r="V132" s="70"/>
    </row>
    <row r="133" spans="1:22" s="71" customFormat="1" ht="24.75" customHeight="1">
      <c r="A133" s="47"/>
      <c r="B133" s="48"/>
      <c r="C133" s="72"/>
      <c r="D133" s="57" t="s">
        <v>267</v>
      </c>
      <c r="E133" s="57"/>
      <c r="F133" s="58"/>
      <c r="G133" s="59"/>
      <c r="H133" s="59"/>
      <c r="I133" s="59"/>
      <c r="J133" s="66"/>
      <c r="K133" s="66"/>
      <c r="L133" s="67"/>
      <c r="M133" s="68"/>
      <c r="N133" s="69"/>
      <c r="O133" s="69"/>
      <c r="P133" s="66"/>
      <c r="Q133" s="66"/>
      <c r="R133" s="67"/>
      <c r="S133" s="68"/>
      <c r="T133" s="69"/>
      <c r="U133" s="57"/>
      <c r="V133" s="70"/>
    </row>
    <row r="134" spans="1:22" s="71" customFormat="1" ht="24.75" customHeight="1">
      <c r="A134" s="47"/>
      <c r="B134" s="48"/>
      <c r="C134" s="72"/>
      <c r="D134" s="57" t="s">
        <v>268</v>
      </c>
      <c r="E134" s="57"/>
      <c r="F134" s="58"/>
      <c r="G134" s="59"/>
      <c r="H134" s="59"/>
      <c r="I134" s="59"/>
      <c r="J134" s="66"/>
      <c r="K134" s="66"/>
      <c r="L134" s="67"/>
      <c r="M134" s="68"/>
      <c r="N134" s="69"/>
      <c r="O134" s="69"/>
      <c r="P134" s="66"/>
      <c r="Q134" s="66"/>
      <c r="R134" s="67"/>
      <c r="S134" s="68"/>
      <c r="T134" s="69"/>
      <c r="U134" s="57"/>
      <c r="V134" s="70"/>
    </row>
    <row r="135" spans="1:22" s="71" customFormat="1" ht="24.75" customHeight="1">
      <c r="A135" s="47"/>
      <c r="B135" s="48"/>
      <c r="C135" s="72"/>
      <c r="D135" s="57" t="s">
        <v>269</v>
      </c>
      <c r="E135" s="57"/>
      <c r="F135" s="58"/>
      <c r="G135" s="59"/>
      <c r="H135" s="59"/>
      <c r="I135" s="59"/>
      <c r="J135" s="66"/>
      <c r="K135" s="66"/>
      <c r="L135" s="67"/>
      <c r="M135" s="68"/>
      <c r="N135" s="69"/>
      <c r="O135" s="69"/>
      <c r="P135" s="66"/>
      <c r="Q135" s="66"/>
      <c r="R135" s="67"/>
      <c r="S135" s="68"/>
      <c r="T135" s="69"/>
      <c r="U135" s="57"/>
      <c r="V135" s="70"/>
    </row>
    <row r="136" spans="1:22" s="71" customFormat="1" ht="24.75" customHeight="1">
      <c r="A136" s="47"/>
      <c r="B136" s="48"/>
      <c r="C136" s="72"/>
      <c r="D136" s="57" t="s">
        <v>270</v>
      </c>
      <c r="E136" s="57"/>
      <c r="F136" s="58"/>
      <c r="G136" s="59"/>
      <c r="H136" s="59"/>
      <c r="I136" s="59"/>
      <c r="J136" s="66"/>
      <c r="K136" s="66"/>
      <c r="L136" s="67"/>
      <c r="M136" s="68"/>
      <c r="N136" s="69"/>
      <c r="O136" s="69"/>
      <c r="P136" s="66"/>
      <c r="Q136" s="66"/>
      <c r="R136" s="67"/>
      <c r="S136" s="68"/>
      <c r="T136" s="69"/>
      <c r="U136" s="57"/>
      <c r="V136" s="70"/>
    </row>
    <row r="137" spans="1:22" s="71" customFormat="1" ht="24.75" customHeight="1">
      <c r="A137" s="47"/>
      <c r="B137" s="48"/>
      <c r="C137" s="72"/>
      <c r="D137" s="57" t="s">
        <v>271</v>
      </c>
      <c r="E137" s="57"/>
      <c r="F137" s="58"/>
      <c r="G137" s="59"/>
      <c r="H137" s="59"/>
      <c r="I137" s="59"/>
      <c r="J137" s="66"/>
      <c r="K137" s="66"/>
      <c r="L137" s="67"/>
      <c r="M137" s="68"/>
      <c r="N137" s="69"/>
      <c r="O137" s="69"/>
      <c r="P137" s="66"/>
      <c r="Q137" s="66"/>
      <c r="R137" s="67"/>
      <c r="S137" s="68"/>
      <c r="T137" s="69"/>
      <c r="U137" s="57"/>
      <c r="V137" s="70"/>
    </row>
    <row r="138" spans="1:22" s="71" customFormat="1" ht="24.75" customHeight="1">
      <c r="A138" s="47"/>
      <c r="B138" s="48"/>
      <c r="C138" s="72"/>
      <c r="D138" s="57" t="s">
        <v>272</v>
      </c>
      <c r="E138" s="57"/>
      <c r="F138" s="58"/>
      <c r="G138" s="59"/>
      <c r="H138" s="59"/>
      <c r="I138" s="59"/>
      <c r="J138" s="66"/>
      <c r="K138" s="66"/>
      <c r="L138" s="67"/>
      <c r="M138" s="68"/>
      <c r="N138" s="69"/>
      <c r="O138" s="69"/>
      <c r="P138" s="66"/>
      <c r="Q138" s="66"/>
      <c r="R138" s="67"/>
      <c r="S138" s="68"/>
      <c r="T138" s="69"/>
      <c r="U138" s="57"/>
      <c r="V138" s="70"/>
    </row>
    <row r="139" spans="1:22" s="71" customFormat="1" ht="24.75" customHeight="1">
      <c r="A139" s="47"/>
      <c r="B139" s="48"/>
      <c r="C139" s="72"/>
      <c r="D139" s="57" t="s">
        <v>273</v>
      </c>
      <c r="E139" s="57"/>
      <c r="F139" s="58"/>
      <c r="G139" s="59"/>
      <c r="H139" s="59"/>
      <c r="I139" s="59"/>
      <c r="J139" s="66"/>
      <c r="K139" s="66"/>
      <c r="L139" s="67"/>
      <c r="M139" s="68"/>
      <c r="N139" s="69"/>
      <c r="O139" s="69"/>
      <c r="P139" s="66"/>
      <c r="Q139" s="66"/>
      <c r="R139" s="67"/>
      <c r="S139" s="68"/>
      <c r="T139" s="69"/>
      <c r="U139" s="57"/>
      <c r="V139" s="70"/>
    </row>
    <row r="140" spans="1:22" s="71" customFormat="1" ht="24.75" customHeight="1">
      <c r="A140" s="47"/>
      <c r="B140" s="48"/>
      <c r="C140" s="72"/>
      <c r="D140" s="57" t="s">
        <v>274</v>
      </c>
      <c r="E140" s="57"/>
      <c r="F140" s="58"/>
      <c r="G140" s="59"/>
      <c r="H140" s="59"/>
      <c r="I140" s="59"/>
      <c r="J140" s="66"/>
      <c r="K140" s="66"/>
      <c r="L140" s="67"/>
      <c r="M140" s="68"/>
      <c r="N140" s="69"/>
      <c r="O140" s="69"/>
      <c r="P140" s="66"/>
      <c r="Q140" s="66"/>
      <c r="R140" s="67"/>
      <c r="S140" s="68"/>
      <c r="T140" s="69"/>
      <c r="U140" s="57"/>
      <c r="V140" s="70"/>
    </row>
    <row r="141" spans="1:22" s="71" customFormat="1" ht="24.75" customHeight="1">
      <c r="A141" s="47"/>
      <c r="B141" s="48"/>
      <c r="C141" s="72"/>
      <c r="D141" s="57" t="s">
        <v>275</v>
      </c>
      <c r="E141" s="57"/>
      <c r="F141" s="58"/>
      <c r="G141" s="59"/>
      <c r="H141" s="59"/>
      <c r="I141" s="59"/>
      <c r="J141" s="66"/>
      <c r="K141" s="66"/>
      <c r="L141" s="67"/>
      <c r="M141" s="68"/>
      <c r="N141" s="69"/>
      <c r="O141" s="69"/>
      <c r="P141" s="66"/>
      <c r="Q141" s="66"/>
      <c r="R141" s="67"/>
      <c r="S141" s="68"/>
      <c r="T141" s="69"/>
      <c r="U141" s="57"/>
      <c r="V141" s="70"/>
    </row>
    <row r="142" spans="1:22" s="71" customFormat="1" ht="24.75" customHeight="1">
      <c r="A142" s="47"/>
      <c r="B142" s="48"/>
      <c r="C142" s="72"/>
      <c r="D142" s="57" t="s">
        <v>276</v>
      </c>
      <c r="E142" s="57"/>
      <c r="F142" s="58"/>
      <c r="G142" s="59"/>
      <c r="H142" s="59"/>
      <c r="I142" s="59"/>
      <c r="J142" s="66"/>
      <c r="K142" s="66"/>
      <c r="L142" s="67"/>
      <c r="M142" s="68"/>
      <c r="N142" s="69"/>
      <c r="O142" s="69"/>
      <c r="P142" s="66"/>
      <c r="Q142" s="66"/>
      <c r="R142" s="67"/>
      <c r="S142" s="68"/>
      <c r="T142" s="69"/>
      <c r="U142" s="57"/>
      <c r="V142" s="70"/>
    </row>
    <row r="143" spans="1:22" s="71" customFormat="1" ht="24.75" customHeight="1">
      <c r="A143" s="47"/>
      <c r="B143" s="48"/>
      <c r="C143" s="72"/>
      <c r="D143" s="57" t="s">
        <v>277</v>
      </c>
      <c r="E143" s="57"/>
      <c r="F143" s="58"/>
      <c r="G143" s="59"/>
      <c r="H143" s="59"/>
      <c r="I143" s="59"/>
      <c r="J143" s="66"/>
      <c r="K143" s="66"/>
      <c r="L143" s="67"/>
      <c r="M143" s="68"/>
      <c r="N143" s="69"/>
      <c r="O143" s="69"/>
      <c r="P143" s="66"/>
      <c r="Q143" s="66"/>
      <c r="R143" s="67"/>
      <c r="S143" s="68"/>
      <c r="T143" s="69"/>
      <c r="U143" s="57"/>
      <c r="V143" s="70"/>
    </row>
    <row r="144" spans="1:22" s="71" customFormat="1" ht="24.75" customHeight="1">
      <c r="A144" s="47"/>
      <c r="B144" s="48"/>
      <c r="C144" s="72"/>
      <c r="D144" s="57" t="s">
        <v>278</v>
      </c>
      <c r="E144" s="57"/>
      <c r="F144" s="58"/>
      <c r="G144" s="59"/>
      <c r="H144" s="59"/>
      <c r="I144" s="59"/>
      <c r="J144" s="66"/>
      <c r="K144" s="66"/>
      <c r="L144" s="67"/>
      <c r="M144" s="68"/>
      <c r="N144" s="69"/>
      <c r="O144" s="69"/>
      <c r="P144" s="66"/>
      <c r="Q144" s="66"/>
      <c r="R144" s="67"/>
      <c r="S144" s="68"/>
      <c r="T144" s="69"/>
      <c r="U144" s="57"/>
      <c r="V144" s="70"/>
    </row>
    <row r="145" spans="1:22" s="71" customFormat="1" ht="24.75" customHeight="1">
      <c r="A145" s="47"/>
      <c r="B145" s="48"/>
      <c r="C145" s="72"/>
      <c r="D145" s="57" t="s">
        <v>279</v>
      </c>
      <c r="E145" s="57"/>
      <c r="F145" s="58"/>
      <c r="G145" s="59"/>
      <c r="H145" s="59"/>
      <c r="I145" s="59"/>
      <c r="J145" s="66"/>
      <c r="K145" s="66"/>
      <c r="L145" s="67"/>
      <c r="M145" s="68"/>
      <c r="N145" s="69"/>
      <c r="O145" s="69"/>
      <c r="P145" s="66"/>
      <c r="Q145" s="66"/>
      <c r="R145" s="67"/>
      <c r="S145" s="68"/>
      <c r="T145" s="69"/>
      <c r="U145" s="57"/>
      <c r="V145" s="70"/>
    </row>
    <row r="146" spans="1:22" s="71" customFormat="1" ht="24.75" customHeight="1">
      <c r="A146" s="47"/>
      <c r="B146" s="48"/>
      <c r="C146" s="72"/>
      <c r="D146" s="57" t="s">
        <v>280</v>
      </c>
      <c r="E146" s="57"/>
      <c r="F146" s="58"/>
      <c r="G146" s="59"/>
      <c r="H146" s="59"/>
      <c r="I146" s="59"/>
      <c r="J146" s="66"/>
      <c r="K146" s="66"/>
      <c r="L146" s="67"/>
      <c r="M146" s="68"/>
      <c r="N146" s="69"/>
      <c r="O146" s="69"/>
      <c r="P146" s="66"/>
      <c r="Q146" s="66"/>
      <c r="R146" s="67"/>
      <c r="S146" s="68"/>
      <c r="T146" s="69"/>
      <c r="U146" s="57"/>
      <c r="V146" s="70"/>
    </row>
    <row r="147" spans="1:22" s="71" customFormat="1" ht="24.75" customHeight="1">
      <c r="A147" s="47"/>
      <c r="B147" s="48"/>
      <c r="C147" s="72"/>
      <c r="D147" s="57" t="s">
        <v>281</v>
      </c>
      <c r="E147" s="57"/>
      <c r="F147" s="58"/>
      <c r="G147" s="59"/>
      <c r="H147" s="59"/>
      <c r="I147" s="59"/>
      <c r="J147" s="66"/>
      <c r="K147" s="66"/>
      <c r="L147" s="67"/>
      <c r="M147" s="68"/>
      <c r="N147" s="69"/>
      <c r="O147" s="69"/>
      <c r="P147" s="66"/>
      <c r="Q147" s="66"/>
      <c r="R147" s="67"/>
      <c r="S147" s="68"/>
      <c r="T147" s="69"/>
      <c r="U147" s="57"/>
      <c r="V147" s="70"/>
    </row>
    <row r="148" spans="1:22" s="71" customFormat="1" ht="24.75" customHeight="1">
      <c r="A148" s="47"/>
      <c r="B148" s="48"/>
      <c r="C148" s="72"/>
      <c r="D148" s="57" t="s">
        <v>282</v>
      </c>
      <c r="E148" s="57"/>
      <c r="F148" s="58"/>
      <c r="G148" s="59"/>
      <c r="H148" s="59"/>
      <c r="I148" s="59"/>
      <c r="J148" s="66"/>
      <c r="K148" s="66"/>
      <c r="L148" s="67"/>
      <c r="M148" s="68"/>
      <c r="N148" s="69"/>
      <c r="O148" s="69"/>
      <c r="P148" s="66"/>
      <c r="Q148" s="66"/>
      <c r="R148" s="67"/>
      <c r="S148" s="68"/>
      <c r="T148" s="69"/>
      <c r="U148" s="57"/>
      <c r="V148" s="70"/>
    </row>
    <row r="149" spans="1:22" s="71" customFormat="1" ht="24.75" customHeight="1">
      <c r="A149" s="47"/>
      <c r="B149" s="48"/>
      <c r="C149" s="72"/>
      <c r="D149" s="57" t="s">
        <v>283</v>
      </c>
      <c r="E149" s="57"/>
      <c r="F149" s="58"/>
      <c r="G149" s="59"/>
      <c r="H149" s="59"/>
      <c r="I149" s="59"/>
      <c r="J149" s="66"/>
      <c r="K149" s="66"/>
      <c r="L149" s="67"/>
      <c r="M149" s="68"/>
      <c r="N149" s="69"/>
      <c r="O149" s="69"/>
      <c r="P149" s="66"/>
      <c r="Q149" s="66"/>
      <c r="R149" s="67"/>
      <c r="S149" s="68"/>
      <c r="T149" s="69"/>
      <c r="U149" s="57"/>
      <c r="V149" s="70"/>
    </row>
    <row r="150" spans="1:22" s="71" customFormat="1" ht="24.75" customHeight="1">
      <c r="A150" s="47"/>
      <c r="B150" s="48"/>
      <c r="C150" s="72"/>
      <c r="D150" s="57" t="s">
        <v>284</v>
      </c>
      <c r="E150" s="57"/>
      <c r="F150" s="58"/>
      <c r="G150" s="59"/>
      <c r="H150" s="59"/>
      <c r="I150" s="59"/>
      <c r="J150" s="66"/>
      <c r="K150" s="66"/>
      <c r="L150" s="67"/>
      <c r="M150" s="68"/>
      <c r="N150" s="69"/>
      <c r="O150" s="69"/>
      <c r="P150" s="66"/>
      <c r="Q150" s="66"/>
      <c r="R150" s="67"/>
      <c r="S150" s="68"/>
      <c r="T150" s="69"/>
      <c r="U150" s="57"/>
      <c r="V150" s="70"/>
    </row>
    <row r="151" spans="1:22" s="71" customFormat="1" ht="24.75" customHeight="1">
      <c r="A151" s="47"/>
      <c r="B151" s="48"/>
      <c r="C151" s="72"/>
      <c r="D151" s="57" t="s">
        <v>285</v>
      </c>
      <c r="E151" s="57"/>
      <c r="F151" s="58"/>
      <c r="G151" s="59"/>
      <c r="H151" s="59"/>
      <c r="I151" s="59"/>
      <c r="J151" s="66"/>
      <c r="K151" s="66"/>
      <c r="L151" s="67"/>
      <c r="M151" s="68"/>
      <c r="N151" s="69"/>
      <c r="O151" s="69"/>
      <c r="P151" s="66"/>
      <c r="Q151" s="66"/>
      <c r="R151" s="67"/>
      <c r="S151" s="68"/>
      <c r="T151" s="69"/>
      <c r="U151" s="57"/>
      <c r="V151" s="70"/>
    </row>
    <row r="152" spans="1:22" s="71" customFormat="1" ht="24.75" customHeight="1">
      <c r="A152" s="47"/>
      <c r="B152" s="48"/>
      <c r="C152" s="72"/>
      <c r="D152" s="57" t="s">
        <v>286</v>
      </c>
      <c r="E152" s="57"/>
      <c r="F152" s="58"/>
      <c r="G152" s="59"/>
      <c r="H152" s="59"/>
      <c r="I152" s="59"/>
      <c r="J152" s="66"/>
      <c r="K152" s="66"/>
      <c r="L152" s="67"/>
      <c r="M152" s="68"/>
      <c r="N152" s="69"/>
      <c r="O152" s="69"/>
      <c r="P152" s="66"/>
      <c r="Q152" s="66"/>
      <c r="R152" s="67"/>
      <c r="S152" s="68"/>
      <c r="T152" s="69"/>
      <c r="U152" s="57"/>
      <c r="V152" s="70"/>
    </row>
    <row r="153" spans="1:22" s="71" customFormat="1" ht="24.75" customHeight="1">
      <c r="A153" s="47"/>
      <c r="B153" s="48"/>
      <c r="C153" s="72"/>
      <c r="D153" s="57" t="s">
        <v>287</v>
      </c>
      <c r="E153" s="57"/>
      <c r="F153" s="58"/>
      <c r="G153" s="59"/>
      <c r="H153" s="59"/>
      <c r="I153" s="59"/>
      <c r="J153" s="66"/>
      <c r="K153" s="66"/>
      <c r="L153" s="67"/>
      <c r="M153" s="68"/>
      <c r="N153" s="69"/>
      <c r="O153" s="69"/>
      <c r="P153" s="66"/>
      <c r="Q153" s="66"/>
      <c r="R153" s="67"/>
      <c r="S153" s="68"/>
      <c r="T153" s="69"/>
      <c r="U153" s="57"/>
      <c r="V153" s="70"/>
    </row>
    <row r="154" spans="1:22" s="71" customFormat="1" ht="24.75" customHeight="1">
      <c r="A154" s="47"/>
      <c r="B154" s="48"/>
      <c r="C154" s="72"/>
      <c r="D154" s="57" t="s">
        <v>288</v>
      </c>
      <c r="E154" s="57"/>
      <c r="F154" s="58"/>
      <c r="G154" s="59"/>
      <c r="H154" s="59"/>
      <c r="I154" s="59"/>
      <c r="J154" s="66"/>
      <c r="K154" s="66"/>
      <c r="L154" s="67"/>
      <c r="M154" s="68"/>
      <c r="N154" s="69"/>
      <c r="O154" s="69"/>
      <c r="P154" s="66"/>
      <c r="Q154" s="66"/>
      <c r="R154" s="67"/>
      <c r="S154" s="68"/>
      <c r="T154" s="69"/>
      <c r="U154" s="57"/>
      <c r="V154" s="70"/>
    </row>
    <row r="155" spans="1:22" s="71" customFormat="1" ht="24.75" customHeight="1">
      <c r="A155" s="47"/>
      <c r="B155" s="48"/>
      <c r="C155" s="72"/>
      <c r="D155" s="57" t="s">
        <v>289</v>
      </c>
      <c r="E155" s="57"/>
      <c r="F155" s="58"/>
      <c r="G155" s="59"/>
      <c r="H155" s="59"/>
      <c r="I155" s="59"/>
      <c r="J155" s="66"/>
      <c r="K155" s="66"/>
      <c r="L155" s="67"/>
      <c r="M155" s="68"/>
      <c r="N155" s="69"/>
      <c r="O155" s="69"/>
      <c r="P155" s="66"/>
      <c r="Q155" s="66"/>
      <c r="R155" s="67"/>
      <c r="S155" s="68"/>
      <c r="T155" s="69"/>
      <c r="U155" s="57"/>
      <c r="V155" s="70"/>
    </row>
    <row r="156" spans="1:22" s="71" customFormat="1" ht="24.75" customHeight="1">
      <c r="A156" s="47"/>
      <c r="B156" s="48"/>
      <c r="C156" s="72"/>
      <c r="D156" s="57" t="s">
        <v>290</v>
      </c>
      <c r="E156" s="57"/>
      <c r="F156" s="58"/>
      <c r="G156" s="59"/>
      <c r="H156" s="59"/>
      <c r="I156" s="59"/>
      <c r="J156" s="66"/>
      <c r="K156" s="66"/>
      <c r="L156" s="67"/>
      <c r="M156" s="68"/>
      <c r="N156" s="69"/>
      <c r="O156" s="69"/>
      <c r="P156" s="66"/>
      <c r="Q156" s="66"/>
      <c r="R156" s="67"/>
      <c r="S156" s="68"/>
      <c r="T156" s="69"/>
      <c r="U156" s="57"/>
      <c r="V156" s="70"/>
    </row>
    <row r="157" spans="1:22" s="71" customFormat="1" ht="24.75" customHeight="1">
      <c r="A157" s="47"/>
      <c r="B157" s="48"/>
      <c r="C157" s="72"/>
      <c r="D157" s="57" t="s">
        <v>291</v>
      </c>
      <c r="E157" s="57"/>
      <c r="F157" s="58"/>
      <c r="G157" s="59"/>
      <c r="H157" s="59"/>
      <c r="I157" s="59"/>
      <c r="J157" s="66"/>
      <c r="K157" s="66"/>
      <c r="L157" s="67"/>
      <c r="M157" s="68"/>
      <c r="N157" s="69"/>
      <c r="O157" s="69"/>
      <c r="P157" s="66"/>
      <c r="Q157" s="66"/>
      <c r="R157" s="67"/>
      <c r="S157" s="68"/>
      <c r="T157" s="69"/>
      <c r="U157" s="57"/>
      <c r="V157" s="70"/>
    </row>
    <row r="158" spans="1:22" s="71" customFormat="1" ht="24.75" customHeight="1">
      <c r="A158" s="47"/>
      <c r="B158" s="48"/>
      <c r="C158" s="72"/>
      <c r="D158" s="57" t="s">
        <v>292</v>
      </c>
      <c r="E158" s="57"/>
      <c r="F158" s="58"/>
      <c r="G158" s="59"/>
      <c r="H158" s="59"/>
      <c r="I158" s="59"/>
      <c r="J158" s="66"/>
      <c r="K158" s="66"/>
      <c r="L158" s="67"/>
      <c r="M158" s="68"/>
      <c r="N158" s="69"/>
      <c r="O158" s="69"/>
      <c r="P158" s="66"/>
      <c r="Q158" s="66"/>
      <c r="R158" s="67"/>
      <c r="S158" s="68"/>
      <c r="T158" s="69"/>
      <c r="U158" s="57"/>
      <c r="V158" s="70"/>
    </row>
    <row r="159" spans="1:22" s="71" customFormat="1" ht="24.75" customHeight="1">
      <c r="A159" s="47"/>
      <c r="B159" s="48"/>
      <c r="C159" s="72"/>
      <c r="D159" s="57" t="s">
        <v>293</v>
      </c>
      <c r="E159" s="57"/>
      <c r="F159" s="58"/>
      <c r="G159" s="59"/>
      <c r="H159" s="59"/>
      <c r="I159" s="59"/>
      <c r="J159" s="66"/>
      <c r="K159" s="66"/>
      <c r="L159" s="67"/>
      <c r="M159" s="68"/>
      <c r="N159" s="69"/>
      <c r="O159" s="69"/>
      <c r="P159" s="66"/>
      <c r="Q159" s="66"/>
      <c r="R159" s="67"/>
      <c r="S159" s="68"/>
      <c r="T159" s="69"/>
      <c r="U159" s="57"/>
      <c r="V159" s="70"/>
    </row>
    <row r="160" spans="1:22" s="71" customFormat="1" ht="24.75" customHeight="1">
      <c r="A160" s="47"/>
      <c r="B160" s="48"/>
      <c r="C160" s="72"/>
      <c r="D160" s="57" t="s">
        <v>294</v>
      </c>
      <c r="E160" s="57"/>
      <c r="F160" s="58"/>
      <c r="G160" s="59"/>
      <c r="H160" s="59"/>
      <c r="I160" s="59"/>
      <c r="J160" s="66"/>
      <c r="K160" s="66"/>
      <c r="L160" s="67"/>
      <c r="M160" s="68"/>
      <c r="N160" s="69"/>
      <c r="O160" s="69"/>
      <c r="P160" s="66"/>
      <c r="Q160" s="66"/>
      <c r="R160" s="67"/>
      <c r="S160" s="68"/>
      <c r="T160" s="69"/>
      <c r="U160" s="57"/>
      <c r="V160" s="70"/>
    </row>
    <row r="161" spans="1:22" s="71" customFormat="1" ht="24.75" customHeight="1">
      <c r="A161" s="47"/>
      <c r="B161" s="48"/>
      <c r="C161" s="72"/>
      <c r="D161" s="57" t="s">
        <v>295</v>
      </c>
      <c r="E161" s="57"/>
      <c r="F161" s="58"/>
      <c r="G161" s="59"/>
      <c r="H161" s="59"/>
      <c r="I161" s="59"/>
      <c r="J161" s="66"/>
      <c r="K161" s="66"/>
      <c r="L161" s="67"/>
      <c r="M161" s="68"/>
      <c r="N161" s="69"/>
      <c r="O161" s="69"/>
      <c r="P161" s="66"/>
      <c r="Q161" s="66"/>
      <c r="R161" s="67"/>
      <c r="S161" s="68"/>
      <c r="T161" s="69"/>
      <c r="U161" s="57"/>
      <c r="V161" s="70"/>
    </row>
    <row r="162" spans="1:22" s="71" customFormat="1" ht="24.75" customHeight="1">
      <c r="A162" s="47"/>
      <c r="B162" s="48"/>
      <c r="C162" s="72"/>
      <c r="D162" s="57" t="s">
        <v>296</v>
      </c>
      <c r="E162" s="57"/>
      <c r="F162" s="58"/>
      <c r="G162" s="59"/>
      <c r="H162" s="59"/>
      <c r="I162" s="59"/>
      <c r="J162" s="66"/>
      <c r="K162" s="66"/>
      <c r="L162" s="67"/>
      <c r="M162" s="68"/>
      <c r="N162" s="69"/>
      <c r="O162" s="69"/>
      <c r="P162" s="66"/>
      <c r="Q162" s="66"/>
      <c r="R162" s="67"/>
      <c r="S162" s="68"/>
      <c r="T162" s="69"/>
      <c r="U162" s="57"/>
      <c r="V162" s="70"/>
    </row>
    <row r="163" spans="1:22" s="71" customFormat="1" ht="24.75" customHeight="1">
      <c r="A163" s="47"/>
      <c r="B163" s="48"/>
      <c r="C163" s="72"/>
      <c r="D163" s="57" t="s">
        <v>297</v>
      </c>
      <c r="E163" s="57"/>
      <c r="F163" s="58"/>
      <c r="G163" s="59"/>
      <c r="H163" s="59"/>
      <c r="I163" s="59"/>
      <c r="J163" s="66"/>
      <c r="K163" s="66"/>
      <c r="L163" s="67"/>
      <c r="M163" s="68"/>
      <c r="N163" s="69"/>
      <c r="O163" s="69"/>
      <c r="P163" s="66"/>
      <c r="Q163" s="66"/>
      <c r="R163" s="67"/>
      <c r="S163" s="68"/>
      <c r="T163" s="69"/>
      <c r="U163" s="57"/>
      <c r="V163" s="70"/>
    </row>
    <row r="164" spans="1:22" s="71" customFormat="1" ht="24.75" customHeight="1">
      <c r="A164" s="47"/>
      <c r="B164" s="48"/>
      <c r="C164" s="72"/>
      <c r="D164" s="57" t="s">
        <v>298</v>
      </c>
      <c r="E164" s="57"/>
      <c r="F164" s="58"/>
      <c r="G164" s="59"/>
      <c r="H164" s="59"/>
      <c r="I164" s="59"/>
      <c r="J164" s="66"/>
      <c r="K164" s="66"/>
      <c r="L164" s="67"/>
      <c r="M164" s="68"/>
      <c r="N164" s="69"/>
      <c r="O164" s="69"/>
      <c r="P164" s="66"/>
      <c r="Q164" s="66"/>
      <c r="R164" s="67"/>
      <c r="S164" s="68"/>
      <c r="T164" s="69"/>
      <c r="U164" s="57"/>
      <c r="V164" s="70"/>
    </row>
    <row r="165" spans="1:22" s="71" customFormat="1" ht="24.75" customHeight="1">
      <c r="A165" s="47"/>
      <c r="B165" s="48"/>
      <c r="C165" s="72"/>
      <c r="D165" s="57" t="s">
        <v>299</v>
      </c>
      <c r="E165" s="57"/>
      <c r="F165" s="58"/>
      <c r="G165" s="59"/>
      <c r="H165" s="59"/>
      <c r="I165" s="59"/>
      <c r="J165" s="66"/>
      <c r="K165" s="66"/>
      <c r="L165" s="67"/>
      <c r="M165" s="68"/>
      <c r="N165" s="69"/>
      <c r="O165" s="69"/>
      <c r="P165" s="66"/>
      <c r="Q165" s="66"/>
      <c r="R165" s="67"/>
      <c r="S165" s="68"/>
      <c r="T165" s="69"/>
      <c r="U165" s="57"/>
      <c r="V165" s="70"/>
    </row>
    <row r="166" spans="1:22" s="71" customFormat="1" ht="24.75" customHeight="1">
      <c r="A166" s="47"/>
      <c r="B166" s="48"/>
      <c r="C166" s="72"/>
      <c r="D166" s="57" t="s">
        <v>300</v>
      </c>
      <c r="E166" s="57"/>
      <c r="F166" s="58"/>
      <c r="G166" s="59"/>
      <c r="H166" s="59"/>
      <c r="I166" s="59"/>
      <c r="J166" s="66"/>
      <c r="K166" s="66"/>
      <c r="L166" s="67"/>
      <c r="M166" s="68"/>
      <c r="N166" s="69"/>
      <c r="O166" s="69"/>
      <c r="P166" s="66"/>
      <c r="Q166" s="66"/>
      <c r="R166" s="67"/>
      <c r="S166" s="68"/>
      <c r="T166" s="69"/>
      <c r="U166" s="57"/>
      <c r="V166" s="70"/>
    </row>
    <row r="167" spans="1:22" s="71" customFormat="1" ht="24.75" customHeight="1">
      <c r="A167" s="47"/>
      <c r="B167" s="48"/>
      <c r="C167" s="72"/>
      <c r="D167" s="57" t="s">
        <v>301</v>
      </c>
      <c r="E167" s="57"/>
      <c r="F167" s="58"/>
      <c r="G167" s="59"/>
      <c r="H167" s="59"/>
      <c r="I167" s="59"/>
      <c r="J167" s="66"/>
      <c r="K167" s="66"/>
      <c r="L167" s="67"/>
      <c r="M167" s="68"/>
      <c r="N167" s="69"/>
      <c r="O167" s="69"/>
      <c r="P167" s="66"/>
      <c r="Q167" s="66"/>
      <c r="R167" s="67"/>
      <c r="S167" s="68"/>
      <c r="T167" s="69"/>
      <c r="U167" s="57"/>
      <c r="V167" s="70"/>
    </row>
    <row r="168" spans="1:22" s="71" customFormat="1" ht="24.75" customHeight="1">
      <c r="A168" s="47"/>
      <c r="B168" s="48"/>
      <c r="C168" s="72"/>
      <c r="D168" s="57" t="s">
        <v>302</v>
      </c>
      <c r="E168" s="57"/>
      <c r="F168" s="58"/>
      <c r="G168" s="59"/>
      <c r="H168" s="59"/>
      <c r="I168" s="59"/>
      <c r="J168" s="66"/>
      <c r="K168" s="66"/>
      <c r="L168" s="67"/>
      <c r="M168" s="68"/>
      <c r="N168" s="69"/>
      <c r="O168" s="69"/>
      <c r="P168" s="66"/>
      <c r="Q168" s="66"/>
      <c r="R168" s="67"/>
      <c r="S168" s="68"/>
      <c r="T168" s="69"/>
      <c r="U168" s="57"/>
      <c r="V168" s="70"/>
    </row>
    <row r="169" spans="1:22" s="71" customFormat="1" ht="24.75" customHeight="1">
      <c r="A169" s="47"/>
      <c r="B169" s="48"/>
      <c r="C169" s="72"/>
      <c r="D169" s="57" t="s">
        <v>303</v>
      </c>
      <c r="E169" s="57"/>
      <c r="F169" s="58"/>
      <c r="G169" s="59"/>
      <c r="H169" s="59"/>
      <c r="I169" s="59"/>
      <c r="J169" s="66"/>
      <c r="K169" s="66"/>
      <c r="L169" s="67"/>
      <c r="M169" s="68"/>
      <c r="N169" s="69"/>
      <c r="O169" s="69"/>
      <c r="P169" s="66"/>
      <c r="Q169" s="66"/>
      <c r="R169" s="67"/>
      <c r="S169" s="68"/>
      <c r="T169" s="69"/>
      <c r="U169" s="57"/>
      <c r="V169" s="70"/>
    </row>
    <row r="170" spans="1:22" s="71" customFormat="1" ht="24.75" customHeight="1">
      <c r="A170" s="47"/>
      <c r="B170" s="48"/>
      <c r="C170" s="72"/>
      <c r="D170" s="57" t="s">
        <v>304</v>
      </c>
      <c r="E170" s="57"/>
      <c r="F170" s="58"/>
      <c r="G170" s="59"/>
      <c r="H170" s="59"/>
      <c r="I170" s="59"/>
      <c r="J170" s="66"/>
      <c r="K170" s="66"/>
      <c r="L170" s="67"/>
      <c r="M170" s="68"/>
      <c r="N170" s="69"/>
      <c r="O170" s="69"/>
      <c r="P170" s="66"/>
      <c r="Q170" s="66"/>
      <c r="R170" s="67"/>
      <c r="S170" s="68"/>
      <c r="T170" s="69"/>
      <c r="U170" s="57"/>
      <c r="V170" s="70"/>
    </row>
    <row r="171" spans="1:22" s="71" customFormat="1" ht="24.75" customHeight="1">
      <c r="A171" s="47"/>
      <c r="B171" s="48"/>
      <c r="C171" s="72"/>
      <c r="D171" s="57" t="s">
        <v>305</v>
      </c>
      <c r="E171" s="57"/>
      <c r="F171" s="58"/>
      <c r="G171" s="59"/>
      <c r="H171" s="59"/>
      <c r="I171" s="59"/>
      <c r="J171" s="66"/>
      <c r="K171" s="66"/>
      <c r="L171" s="67"/>
      <c r="M171" s="68"/>
      <c r="N171" s="69"/>
      <c r="O171" s="69"/>
      <c r="P171" s="66"/>
      <c r="Q171" s="66"/>
      <c r="R171" s="67"/>
      <c r="S171" s="68"/>
      <c r="T171" s="69"/>
      <c r="U171" s="57"/>
      <c r="V171" s="70"/>
    </row>
    <row r="172" spans="1:22" s="71" customFormat="1" ht="24.75" customHeight="1">
      <c r="A172" s="47"/>
      <c r="B172" s="48"/>
      <c r="C172" s="72"/>
      <c r="D172" s="57" t="s">
        <v>306</v>
      </c>
      <c r="E172" s="57"/>
      <c r="F172" s="58"/>
      <c r="G172" s="59"/>
      <c r="H172" s="59"/>
      <c r="I172" s="59"/>
      <c r="J172" s="66"/>
      <c r="K172" s="66"/>
      <c r="L172" s="67"/>
      <c r="M172" s="68"/>
      <c r="N172" s="69"/>
      <c r="O172" s="69"/>
      <c r="P172" s="66"/>
      <c r="Q172" s="66"/>
      <c r="R172" s="67"/>
      <c r="S172" s="68"/>
      <c r="T172" s="69"/>
      <c r="U172" s="57"/>
      <c r="V172" s="70"/>
    </row>
    <row r="173" spans="1:22" s="71" customFormat="1" ht="24.75" customHeight="1">
      <c r="A173" s="47"/>
      <c r="B173" s="48"/>
      <c r="C173" s="72"/>
      <c r="D173" s="57" t="s">
        <v>307</v>
      </c>
      <c r="E173" s="57"/>
      <c r="F173" s="58"/>
      <c r="G173" s="59"/>
      <c r="H173" s="59"/>
      <c r="I173" s="59"/>
      <c r="J173" s="66"/>
      <c r="K173" s="66"/>
      <c r="L173" s="67"/>
      <c r="M173" s="68"/>
      <c r="N173" s="69"/>
      <c r="O173" s="69"/>
      <c r="P173" s="66"/>
      <c r="Q173" s="66"/>
      <c r="R173" s="67"/>
      <c r="S173" s="68"/>
      <c r="T173" s="69"/>
      <c r="U173" s="57"/>
      <c r="V173" s="70"/>
    </row>
    <row r="174" spans="1:22" s="71" customFormat="1" ht="24.75" customHeight="1">
      <c r="A174" s="47"/>
      <c r="B174" s="48"/>
      <c r="C174" s="72"/>
      <c r="D174" s="57" t="s">
        <v>308</v>
      </c>
      <c r="E174" s="57"/>
      <c r="F174" s="58"/>
      <c r="G174" s="59"/>
      <c r="H174" s="59"/>
      <c r="I174" s="59"/>
      <c r="J174" s="66"/>
      <c r="K174" s="66"/>
      <c r="L174" s="67"/>
      <c r="M174" s="68"/>
      <c r="N174" s="69"/>
      <c r="O174" s="69"/>
      <c r="P174" s="66"/>
      <c r="Q174" s="66"/>
      <c r="R174" s="67"/>
      <c r="S174" s="68"/>
      <c r="T174" s="69"/>
      <c r="U174" s="57"/>
      <c r="V174" s="70"/>
    </row>
    <row r="175" spans="1:22" s="71" customFormat="1" ht="24.75" customHeight="1">
      <c r="A175" s="47"/>
      <c r="B175" s="48"/>
      <c r="C175" s="72"/>
      <c r="D175" s="57" t="s">
        <v>309</v>
      </c>
      <c r="E175" s="57"/>
      <c r="F175" s="58"/>
      <c r="G175" s="59"/>
      <c r="H175" s="59"/>
      <c r="I175" s="59"/>
      <c r="J175" s="66"/>
      <c r="K175" s="66"/>
      <c r="L175" s="67"/>
      <c r="M175" s="68"/>
      <c r="N175" s="69"/>
      <c r="O175" s="69"/>
      <c r="P175" s="66"/>
      <c r="Q175" s="66"/>
      <c r="R175" s="67"/>
      <c r="S175" s="68"/>
      <c r="T175" s="69"/>
      <c r="U175" s="57"/>
      <c r="V175" s="70"/>
    </row>
    <row r="176" spans="1:22" s="71" customFormat="1" ht="24.75" customHeight="1">
      <c r="A176" s="47"/>
      <c r="B176" s="48"/>
      <c r="C176" s="72"/>
      <c r="D176" s="57" t="s">
        <v>310</v>
      </c>
      <c r="E176" s="57"/>
      <c r="F176" s="58"/>
      <c r="G176" s="59"/>
      <c r="H176" s="59"/>
      <c r="I176" s="59"/>
      <c r="J176" s="66"/>
      <c r="K176" s="66"/>
      <c r="L176" s="67"/>
      <c r="M176" s="68"/>
      <c r="N176" s="69"/>
      <c r="O176" s="69"/>
      <c r="P176" s="66"/>
      <c r="Q176" s="66"/>
      <c r="R176" s="67"/>
      <c r="S176" s="68"/>
      <c r="T176" s="69"/>
      <c r="U176" s="57"/>
      <c r="V176" s="70"/>
    </row>
    <row r="177" spans="1:22" s="71" customFormat="1" ht="24.75" customHeight="1">
      <c r="A177" s="47"/>
      <c r="B177" s="48"/>
      <c r="C177" s="72"/>
      <c r="D177" s="57" t="s">
        <v>311</v>
      </c>
      <c r="E177" s="57"/>
      <c r="F177" s="58"/>
      <c r="G177" s="59"/>
      <c r="H177" s="59"/>
      <c r="I177" s="59"/>
      <c r="J177" s="66"/>
      <c r="K177" s="66"/>
      <c r="L177" s="67"/>
      <c r="M177" s="68"/>
      <c r="N177" s="69"/>
      <c r="O177" s="69"/>
      <c r="P177" s="66"/>
      <c r="Q177" s="66"/>
      <c r="R177" s="67"/>
      <c r="S177" s="68"/>
      <c r="T177" s="69"/>
      <c r="U177" s="57"/>
      <c r="V177" s="70"/>
    </row>
    <row r="178" spans="1:22" s="71" customFormat="1" ht="24.75" customHeight="1">
      <c r="A178" s="47"/>
      <c r="B178" s="48"/>
      <c r="C178" s="72"/>
      <c r="D178" s="57" t="s">
        <v>312</v>
      </c>
      <c r="E178" s="57"/>
      <c r="F178" s="58"/>
      <c r="G178" s="59"/>
      <c r="H178" s="59"/>
      <c r="I178" s="59"/>
      <c r="J178" s="66"/>
      <c r="K178" s="66"/>
      <c r="L178" s="67"/>
      <c r="M178" s="68"/>
      <c r="N178" s="69"/>
      <c r="O178" s="69"/>
      <c r="P178" s="66"/>
      <c r="Q178" s="66"/>
      <c r="R178" s="67"/>
      <c r="S178" s="68"/>
      <c r="T178" s="69"/>
      <c r="U178" s="57"/>
      <c r="V178" s="70"/>
    </row>
    <row r="179" spans="1:22" s="71" customFormat="1" ht="24.75" customHeight="1">
      <c r="A179" s="47"/>
      <c r="B179" s="48"/>
      <c r="C179" s="72"/>
      <c r="D179" s="57" t="s">
        <v>313</v>
      </c>
      <c r="E179" s="57"/>
      <c r="F179" s="58"/>
      <c r="G179" s="59"/>
      <c r="H179" s="59"/>
      <c r="I179" s="59"/>
      <c r="J179" s="66"/>
      <c r="K179" s="66"/>
      <c r="L179" s="67"/>
      <c r="M179" s="68"/>
      <c r="N179" s="69"/>
      <c r="O179" s="69"/>
      <c r="P179" s="66"/>
      <c r="Q179" s="66"/>
      <c r="R179" s="67"/>
      <c r="S179" s="68"/>
      <c r="T179" s="69"/>
      <c r="U179" s="57"/>
      <c r="V179" s="70"/>
    </row>
    <row r="180" spans="1:22" s="71" customFormat="1" ht="24.75" customHeight="1">
      <c r="A180" s="47"/>
      <c r="B180" s="48"/>
      <c r="C180" s="72"/>
      <c r="D180" s="57" t="s">
        <v>314</v>
      </c>
      <c r="E180" s="57"/>
      <c r="F180" s="58"/>
      <c r="G180" s="59"/>
      <c r="H180" s="59"/>
      <c r="I180" s="59"/>
      <c r="J180" s="66"/>
      <c r="K180" s="66"/>
      <c r="L180" s="67"/>
      <c r="M180" s="68"/>
      <c r="N180" s="69"/>
      <c r="O180" s="69"/>
      <c r="P180" s="66"/>
      <c r="Q180" s="66"/>
      <c r="R180" s="67"/>
      <c r="S180" s="68"/>
      <c r="T180" s="69"/>
      <c r="U180" s="57"/>
      <c r="V180" s="70"/>
    </row>
    <row r="181" spans="1:22" s="71" customFormat="1" ht="24.75" customHeight="1">
      <c r="A181" s="47"/>
      <c r="B181" s="48"/>
      <c r="C181" s="72"/>
      <c r="D181" s="57" t="s">
        <v>315</v>
      </c>
      <c r="E181" s="57"/>
      <c r="F181" s="58"/>
      <c r="G181" s="59"/>
      <c r="H181" s="59"/>
      <c r="I181" s="59"/>
      <c r="J181" s="66"/>
      <c r="K181" s="66"/>
      <c r="L181" s="67"/>
      <c r="M181" s="68"/>
      <c r="N181" s="69"/>
      <c r="O181" s="69"/>
      <c r="P181" s="66"/>
      <c r="Q181" s="66"/>
      <c r="R181" s="67"/>
      <c r="S181" s="68"/>
      <c r="T181" s="69"/>
      <c r="U181" s="57"/>
      <c r="V181" s="70"/>
    </row>
    <row r="182" spans="1:22" s="71" customFormat="1" ht="24.75" customHeight="1">
      <c r="A182" s="47"/>
      <c r="B182" s="48"/>
      <c r="C182" s="72"/>
      <c r="D182" s="57" t="s">
        <v>316</v>
      </c>
      <c r="E182" s="57"/>
      <c r="F182" s="58"/>
      <c r="G182" s="59"/>
      <c r="H182" s="59"/>
      <c r="I182" s="59"/>
      <c r="J182" s="66"/>
      <c r="K182" s="66"/>
      <c r="L182" s="67"/>
      <c r="M182" s="68"/>
      <c r="N182" s="69"/>
      <c r="O182" s="69"/>
      <c r="P182" s="66"/>
      <c r="Q182" s="66"/>
      <c r="R182" s="67"/>
      <c r="S182" s="68"/>
      <c r="T182" s="69"/>
      <c r="U182" s="57"/>
      <c r="V182" s="70"/>
    </row>
    <row r="183" spans="1:22" s="71" customFormat="1" ht="24.75" customHeight="1">
      <c r="A183" s="47"/>
      <c r="B183" s="48"/>
      <c r="C183" s="72"/>
      <c r="D183" s="57" t="s">
        <v>317</v>
      </c>
      <c r="E183" s="57"/>
      <c r="F183" s="58"/>
      <c r="G183" s="59"/>
      <c r="H183" s="59"/>
      <c r="I183" s="59"/>
      <c r="J183" s="66"/>
      <c r="K183" s="66"/>
      <c r="L183" s="67"/>
      <c r="M183" s="68"/>
      <c r="N183" s="69"/>
      <c r="O183" s="69"/>
      <c r="P183" s="66"/>
      <c r="Q183" s="66"/>
      <c r="R183" s="67"/>
      <c r="S183" s="68"/>
      <c r="T183" s="69"/>
      <c r="U183" s="57"/>
      <c r="V183" s="70"/>
    </row>
    <row r="184" spans="1:22" s="71" customFormat="1" ht="24.75" customHeight="1">
      <c r="A184" s="47"/>
      <c r="B184" s="48"/>
      <c r="C184" s="72"/>
      <c r="D184" s="57" t="s">
        <v>318</v>
      </c>
      <c r="E184" s="57"/>
      <c r="F184" s="58"/>
      <c r="G184" s="59"/>
      <c r="H184" s="59"/>
      <c r="I184" s="59"/>
      <c r="J184" s="66"/>
      <c r="K184" s="66"/>
      <c r="L184" s="67"/>
      <c r="M184" s="68"/>
      <c r="N184" s="69"/>
      <c r="O184" s="69"/>
      <c r="P184" s="66"/>
      <c r="Q184" s="66"/>
      <c r="R184" s="67"/>
      <c r="S184" s="68"/>
      <c r="T184" s="69"/>
      <c r="U184" s="57"/>
      <c r="V184" s="70"/>
    </row>
    <row r="185" spans="1:22" s="71" customFormat="1" ht="24.75" customHeight="1">
      <c r="A185" s="47"/>
      <c r="B185" s="48"/>
      <c r="C185" s="72"/>
      <c r="D185" s="57" t="s">
        <v>319</v>
      </c>
      <c r="E185" s="57"/>
      <c r="F185" s="58"/>
      <c r="G185" s="59"/>
      <c r="H185" s="59"/>
      <c r="I185" s="59"/>
      <c r="J185" s="66"/>
      <c r="K185" s="66"/>
      <c r="L185" s="67"/>
      <c r="M185" s="68"/>
      <c r="N185" s="69"/>
      <c r="O185" s="69"/>
      <c r="P185" s="66"/>
      <c r="Q185" s="66"/>
      <c r="R185" s="67"/>
      <c r="S185" s="68"/>
      <c r="T185" s="69"/>
      <c r="U185" s="57"/>
      <c r="V185" s="70"/>
    </row>
    <row r="186" spans="1:22" s="71" customFormat="1" ht="24.75" customHeight="1">
      <c r="A186" s="47"/>
      <c r="B186" s="48"/>
      <c r="C186" s="72"/>
      <c r="D186" s="57" t="s">
        <v>320</v>
      </c>
      <c r="E186" s="57"/>
      <c r="F186" s="58"/>
      <c r="G186" s="59"/>
      <c r="H186" s="59"/>
      <c r="I186" s="59"/>
      <c r="J186" s="66"/>
      <c r="K186" s="66"/>
      <c r="L186" s="67"/>
      <c r="M186" s="68"/>
      <c r="N186" s="69"/>
      <c r="O186" s="69"/>
      <c r="P186" s="66"/>
      <c r="Q186" s="66"/>
      <c r="R186" s="67"/>
      <c r="S186" s="68"/>
      <c r="T186" s="69"/>
      <c r="U186" s="57"/>
      <c r="V186" s="70"/>
    </row>
    <row r="187" spans="1:22" s="71" customFormat="1" ht="24.75" customHeight="1">
      <c r="A187" s="47"/>
      <c r="B187" s="48"/>
      <c r="C187" s="72"/>
      <c r="D187" s="57" t="s">
        <v>321</v>
      </c>
      <c r="E187" s="57"/>
      <c r="F187" s="58"/>
      <c r="G187" s="59"/>
      <c r="H187" s="59"/>
      <c r="I187" s="59"/>
      <c r="J187" s="66"/>
      <c r="K187" s="66"/>
      <c r="L187" s="67"/>
      <c r="M187" s="68"/>
      <c r="N187" s="69"/>
      <c r="O187" s="69"/>
      <c r="P187" s="66"/>
      <c r="Q187" s="66"/>
      <c r="R187" s="67"/>
      <c r="S187" s="68"/>
      <c r="T187" s="69"/>
      <c r="U187" s="57"/>
      <c r="V187" s="70"/>
    </row>
    <row r="188" spans="1:22" s="71" customFormat="1" ht="24.75" customHeight="1">
      <c r="A188" s="47"/>
      <c r="B188" s="48"/>
      <c r="C188" s="72"/>
      <c r="D188" s="57" t="s">
        <v>322</v>
      </c>
      <c r="E188" s="57"/>
      <c r="F188" s="58"/>
      <c r="G188" s="59"/>
      <c r="H188" s="59"/>
      <c r="I188" s="59"/>
      <c r="J188" s="66"/>
      <c r="K188" s="66"/>
      <c r="L188" s="67"/>
      <c r="M188" s="68"/>
      <c r="N188" s="69"/>
      <c r="O188" s="69"/>
      <c r="P188" s="66"/>
      <c r="Q188" s="66"/>
      <c r="R188" s="67"/>
      <c r="S188" s="68"/>
      <c r="T188" s="69"/>
      <c r="U188" s="57"/>
      <c r="V188" s="70"/>
    </row>
    <row r="189" spans="1:22" s="71" customFormat="1" ht="24.75" customHeight="1">
      <c r="A189" s="47"/>
      <c r="B189" s="48"/>
      <c r="C189" s="72"/>
      <c r="D189" s="57" t="s">
        <v>323</v>
      </c>
      <c r="E189" s="57"/>
      <c r="F189" s="58"/>
      <c r="G189" s="59"/>
      <c r="H189" s="59"/>
      <c r="I189" s="59"/>
      <c r="J189" s="66"/>
      <c r="K189" s="66"/>
      <c r="L189" s="67"/>
      <c r="M189" s="68"/>
      <c r="N189" s="69"/>
      <c r="O189" s="69"/>
      <c r="P189" s="66"/>
      <c r="Q189" s="66"/>
      <c r="R189" s="67"/>
      <c r="S189" s="68"/>
      <c r="T189" s="69"/>
      <c r="U189" s="57"/>
      <c r="V189" s="70"/>
    </row>
    <row r="190" spans="1:22" s="71" customFormat="1" ht="24.75" customHeight="1">
      <c r="A190" s="47"/>
      <c r="B190" s="48"/>
      <c r="C190" s="72"/>
      <c r="D190" s="57" t="s">
        <v>324</v>
      </c>
      <c r="E190" s="57"/>
      <c r="F190" s="58"/>
      <c r="G190" s="59"/>
      <c r="H190" s="59"/>
      <c r="I190" s="59"/>
      <c r="J190" s="66"/>
      <c r="K190" s="66"/>
      <c r="L190" s="67"/>
      <c r="M190" s="68"/>
      <c r="N190" s="69"/>
      <c r="O190" s="69"/>
      <c r="P190" s="66"/>
      <c r="Q190" s="66"/>
      <c r="R190" s="67"/>
      <c r="S190" s="68"/>
      <c r="T190" s="69"/>
      <c r="U190" s="57"/>
      <c r="V190" s="70"/>
    </row>
    <row r="191" spans="1:22" s="71" customFormat="1" ht="24.75" customHeight="1">
      <c r="A191" s="47"/>
      <c r="B191" s="48"/>
      <c r="C191" s="72"/>
      <c r="D191" s="57" t="s">
        <v>325</v>
      </c>
      <c r="E191" s="57"/>
      <c r="F191" s="58"/>
      <c r="G191" s="59"/>
      <c r="H191" s="59"/>
      <c r="I191" s="59"/>
      <c r="J191" s="66"/>
      <c r="K191" s="66"/>
      <c r="L191" s="67"/>
      <c r="M191" s="68"/>
      <c r="N191" s="69"/>
      <c r="O191" s="69"/>
      <c r="P191" s="66"/>
      <c r="Q191" s="66"/>
      <c r="R191" s="67"/>
      <c r="S191" s="68"/>
      <c r="T191" s="69"/>
      <c r="U191" s="57"/>
      <c r="V191" s="70"/>
    </row>
    <row r="192" spans="1:22" s="71" customFormat="1" ht="24.75" customHeight="1">
      <c r="A192" s="47"/>
      <c r="B192" s="48"/>
      <c r="C192" s="72"/>
      <c r="D192" s="57" t="s">
        <v>326</v>
      </c>
      <c r="E192" s="57"/>
      <c r="F192" s="58"/>
      <c r="G192" s="59"/>
      <c r="H192" s="59"/>
      <c r="I192" s="59"/>
      <c r="J192" s="66"/>
      <c r="K192" s="66"/>
      <c r="L192" s="67"/>
      <c r="M192" s="68"/>
      <c r="N192" s="69"/>
      <c r="O192" s="69"/>
      <c r="P192" s="66"/>
      <c r="Q192" s="66"/>
      <c r="R192" s="67"/>
      <c r="S192" s="68"/>
      <c r="T192" s="69"/>
      <c r="U192" s="57"/>
      <c r="V192" s="70"/>
    </row>
    <row r="193" spans="1:22" s="71" customFormat="1" ht="24.75" customHeight="1">
      <c r="A193" s="47"/>
      <c r="B193" s="48"/>
      <c r="C193" s="72"/>
      <c r="D193" s="57" t="s">
        <v>327</v>
      </c>
      <c r="E193" s="57"/>
      <c r="F193" s="58"/>
      <c r="G193" s="59"/>
      <c r="H193" s="59"/>
      <c r="I193" s="59"/>
      <c r="J193" s="66"/>
      <c r="K193" s="66"/>
      <c r="L193" s="67"/>
      <c r="M193" s="68"/>
      <c r="N193" s="69"/>
      <c r="O193" s="69"/>
      <c r="P193" s="66"/>
      <c r="Q193" s="66"/>
      <c r="R193" s="67"/>
      <c r="S193" s="68"/>
      <c r="T193" s="69"/>
      <c r="U193" s="57"/>
      <c r="V193" s="70"/>
    </row>
    <row r="194" spans="1:22" s="71" customFormat="1" ht="24.75" customHeight="1">
      <c r="A194" s="47"/>
      <c r="B194" s="48"/>
      <c r="C194" s="72"/>
      <c r="D194" s="57" t="s">
        <v>328</v>
      </c>
      <c r="E194" s="57"/>
      <c r="F194" s="58"/>
      <c r="G194" s="59"/>
      <c r="H194" s="59"/>
      <c r="I194" s="59"/>
      <c r="J194" s="66"/>
      <c r="K194" s="66"/>
      <c r="L194" s="67"/>
      <c r="M194" s="68"/>
      <c r="N194" s="69"/>
      <c r="O194" s="69"/>
      <c r="P194" s="66"/>
      <c r="Q194" s="66"/>
      <c r="R194" s="67"/>
      <c r="S194" s="68"/>
      <c r="T194" s="69"/>
      <c r="U194" s="57"/>
      <c r="V194" s="70"/>
    </row>
    <row r="195" spans="1:22" s="71" customFormat="1" ht="24.75" customHeight="1">
      <c r="A195" s="47"/>
      <c r="B195" s="48"/>
      <c r="C195" s="72"/>
      <c r="D195" s="57" t="s">
        <v>329</v>
      </c>
      <c r="E195" s="57"/>
      <c r="F195" s="58"/>
      <c r="G195" s="59"/>
      <c r="H195" s="59"/>
      <c r="I195" s="59"/>
      <c r="J195" s="66"/>
      <c r="K195" s="66"/>
      <c r="L195" s="67"/>
      <c r="M195" s="68"/>
      <c r="N195" s="69"/>
      <c r="O195" s="69"/>
      <c r="P195" s="66"/>
      <c r="Q195" s="66"/>
      <c r="R195" s="67"/>
      <c r="S195" s="68"/>
      <c r="T195" s="69"/>
      <c r="U195" s="57"/>
      <c r="V195" s="70"/>
    </row>
    <row r="196" spans="1:22" s="71" customFormat="1" ht="24.75" customHeight="1">
      <c r="A196" s="47"/>
      <c r="B196" s="48"/>
      <c r="C196" s="72"/>
      <c r="D196" s="57" t="s">
        <v>330</v>
      </c>
      <c r="E196" s="57"/>
      <c r="F196" s="58"/>
      <c r="G196" s="59"/>
      <c r="H196" s="59"/>
      <c r="I196" s="59"/>
      <c r="J196" s="66"/>
      <c r="K196" s="66"/>
      <c r="L196" s="67"/>
      <c r="M196" s="68"/>
      <c r="N196" s="69"/>
      <c r="O196" s="69"/>
      <c r="P196" s="66"/>
      <c r="Q196" s="66"/>
      <c r="R196" s="67"/>
      <c r="S196" s="68"/>
      <c r="T196" s="69"/>
      <c r="U196" s="57"/>
      <c r="V196" s="70"/>
    </row>
    <row r="197" spans="1:22" s="71" customFormat="1" ht="24.75" customHeight="1">
      <c r="A197" s="47"/>
      <c r="B197" s="48"/>
      <c r="C197" s="72"/>
      <c r="D197" s="57" t="s">
        <v>331</v>
      </c>
      <c r="E197" s="57"/>
      <c r="F197" s="58"/>
      <c r="G197" s="59"/>
      <c r="H197" s="59"/>
      <c r="I197" s="59"/>
      <c r="J197" s="66"/>
      <c r="K197" s="66"/>
      <c r="L197" s="67"/>
      <c r="M197" s="68"/>
      <c r="N197" s="69"/>
      <c r="O197" s="69"/>
      <c r="P197" s="66"/>
      <c r="Q197" s="66"/>
      <c r="R197" s="67"/>
      <c r="S197" s="68"/>
      <c r="T197" s="69"/>
      <c r="U197" s="57"/>
      <c r="V197" s="70"/>
    </row>
    <row r="198" spans="1:22" s="71" customFormat="1" ht="24.75" customHeight="1">
      <c r="A198" s="47"/>
      <c r="B198" s="48"/>
      <c r="C198" s="72"/>
      <c r="D198" s="57" t="s">
        <v>332</v>
      </c>
      <c r="E198" s="57"/>
      <c r="F198" s="58"/>
      <c r="G198" s="59"/>
      <c r="H198" s="59"/>
      <c r="I198" s="59"/>
      <c r="J198" s="66"/>
      <c r="K198" s="66"/>
      <c r="L198" s="67"/>
      <c r="M198" s="68"/>
      <c r="N198" s="69"/>
      <c r="O198" s="69"/>
      <c r="P198" s="66"/>
      <c r="Q198" s="66"/>
      <c r="R198" s="67"/>
      <c r="S198" s="68"/>
      <c r="T198" s="69"/>
      <c r="U198" s="57"/>
      <c r="V198" s="70"/>
    </row>
    <row r="199" spans="1:22" s="71" customFormat="1" ht="24.75" customHeight="1">
      <c r="A199" s="47"/>
      <c r="B199" s="48"/>
      <c r="C199" s="72"/>
      <c r="D199" s="57" t="s">
        <v>333</v>
      </c>
      <c r="E199" s="57"/>
      <c r="F199" s="58"/>
      <c r="G199" s="59"/>
      <c r="H199" s="59"/>
      <c r="I199" s="59"/>
      <c r="J199" s="66"/>
      <c r="K199" s="66"/>
      <c r="L199" s="67"/>
      <c r="M199" s="68"/>
      <c r="N199" s="69"/>
      <c r="O199" s="69"/>
      <c r="P199" s="66"/>
      <c r="Q199" s="66"/>
      <c r="R199" s="67"/>
      <c r="S199" s="68"/>
      <c r="T199" s="69"/>
      <c r="U199" s="57"/>
      <c r="V199" s="70"/>
    </row>
    <row r="200" spans="1:22" s="71" customFormat="1" ht="24.75" customHeight="1">
      <c r="A200" s="47"/>
      <c r="B200" s="48"/>
      <c r="C200" s="72"/>
      <c r="D200" s="57" t="s">
        <v>334</v>
      </c>
      <c r="E200" s="57"/>
      <c r="F200" s="58"/>
      <c r="G200" s="59"/>
      <c r="H200" s="59"/>
      <c r="I200" s="59"/>
      <c r="J200" s="66"/>
      <c r="K200" s="66"/>
      <c r="L200" s="67"/>
      <c r="M200" s="68"/>
      <c r="N200" s="69"/>
      <c r="O200" s="69"/>
      <c r="P200" s="66"/>
      <c r="Q200" s="66"/>
      <c r="R200" s="67"/>
      <c r="S200" s="68"/>
      <c r="T200" s="69"/>
      <c r="U200" s="57"/>
      <c r="V200" s="70"/>
    </row>
    <row r="201" spans="1:22" s="71" customFormat="1" ht="24.75" customHeight="1">
      <c r="A201" s="47"/>
      <c r="B201" s="48"/>
      <c r="C201" s="72"/>
      <c r="D201" s="57" t="s">
        <v>335</v>
      </c>
      <c r="E201" s="57"/>
      <c r="F201" s="58"/>
      <c r="G201" s="59"/>
      <c r="H201" s="59"/>
      <c r="I201" s="59"/>
      <c r="J201" s="66"/>
      <c r="K201" s="66"/>
      <c r="L201" s="67"/>
      <c r="M201" s="68"/>
      <c r="N201" s="69"/>
      <c r="O201" s="69"/>
      <c r="P201" s="66"/>
      <c r="Q201" s="66"/>
      <c r="R201" s="67"/>
      <c r="S201" s="68"/>
      <c r="T201" s="69"/>
      <c r="U201" s="57"/>
      <c r="V201" s="70"/>
    </row>
    <row r="202" spans="1:22" s="71" customFormat="1" ht="24.75" customHeight="1">
      <c r="A202" s="47"/>
      <c r="B202" s="48"/>
      <c r="C202" s="72"/>
      <c r="D202" s="57" t="s">
        <v>336</v>
      </c>
      <c r="E202" s="57"/>
      <c r="F202" s="58"/>
      <c r="G202" s="59"/>
      <c r="H202" s="59"/>
      <c r="I202" s="59"/>
      <c r="J202" s="66"/>
      <c r="K202" s="66"/>
      <c r="L202" s="67"/>
      <c r="M202" s="68"/>
      <c r="N202" s="69"/>
      <c r="O202" s="69"/>
      <c r="P202" s="66"/>
      <c r="Q202" s="66"/>
      <c r="R202" s="67"/>
      <c r="S202" s="68"/>
      <c r="T202" s="69"/>
      <c r="U202" s="57"/>
      <c r="V202" s="70"/>
    </row>
    <row r="203" spans="1:22" s="71" customFormat="1" ht="24.75" customHeight="1">
      <c r="A203" s="47"/>
      <c r="B203" s="48"/>
      <c r="C203" s="72"/>
      <c r="D203" s="57" t="s">
        <v>337</v>
      </c>
      <c r="E203" s="57"/>
      <c r="F203" s="58"/>
      <c r="G203" s="59"/>
      <c r="H203" s="59"/>
      <c r="I203" s="59"/>
      <c r="J203" s="66"/>
      <c r="K203" s="66"/>
      <c r="L203" s="67"/>
      <c r="M203" s="68"/>
      <c r="N203" s="69"/>
      <c r="O203" s="69"/>
      <c r="P203" s="66"/>
      <c r="Q203" s="66"/>
      <c r="R203" s="67"/>
      <c r="S203" s="68"/>
      <c r="T203" s="69"/>
      <c r="U203" s="57"/>
      <c r="V203" s="70"/>
    </row>
    <row r="204" spans="1:22" s="71" customFormat="1" ht="24.75" customHeight="1">
      <c r="A204" s="47"/>
      <c r="B204" s="48"/>
      <c r="C204" s="72"/>
      <c r="D204" s="57" t="s">
        <v>338</v>
      </c>
      <c r="E204" s="57"/>
      <c r="F204" s="58"/>
      <c r="G204" s="59"/>
      <c r="H204" s="59"/>
      <c r="I204" s="59"/>
      <c r="J204" s="66"/>
      <c r="K204" s="66"/>
      <c r="L204" s="67"/>
      <c r="M204" s="68"/>
      <c r="N204" s="69"/>
      <c r="O204" s="69"/>
      <c r="P204" s="66"/>
      <c r="Q204" s="66"/>
      <c r="R204" s="67"/>
      <c r="S204" s="68"/>
      <c r="T204" s="69"/>
      <c r="U204" s="57"/>
      <c r="V204" s="70"/>
    </row>
    <row r="205" spans="1:22" s="71" customFormat="1" ht="24.75" customHeight="1">
      <c r="A205" s="47"/>
      <c r="B205" s="48"/>
      <c r="C205" s="72"/>
      <c r="D205" s="57" t="s">
        <v>339</v>
      </c>
      <c r="E205" s="57"/>
      <c r="F205" s="58"/>
      <c r="G205" s="59"/>
      <c r="H205" s="59"/>
      <c r="I205" s="59"/>
      <c r="J205" s="66"/>
      <c r="K205" s="66"/>
      <c r="L205" s="67"/>
      <c r="M205" s="68"/>
      <c r="N205" s="69"/>
      <c r="O205" s="69"/>
      <c r="P205" s="66"/>
      <c r="Q205" s="66"/>
      <c r="R205" s="67"/>
      <c r="S205" s="68"/>
      <c r="T205" s="69"/>
      <c r="U205" s="57"/>
      <c r="V205" s="70"/>
    </row>
    <row r="206" spans="1:22" s="71" customFormat="1" ht="24.75" customHeight="1">
      <c r="A206" s="47"/>
      <c r="B206" s="48"/>
      <c r="C206" s="72"/>
      <c r="D206" s="57" t="s">
        <v>340</v>
      </c>
      <c r="E206" s="57"/>
      <c r="F206" s="58"/>
      <c r="G206" s="59"/>
      <c r="H206" s="59"/>
      <c r="I206" s="59"/>
      <c r="J206" s="66"/>
      <c r="K206" s="66"/>
      <c r="L206" s="67"/>
      <c r="M206" s="68"/>
      <c r="N206" s="69"/>
      <c r="O206" s="69"/>
      <c r="P206" s="66"/>
      <c r="Q206" s="66"/>
      <c r="R206" s="67"/>
      <c r="S206" s="68"/>
      <c r="T206" s="69"/>
      <c r="U206" s="57"/>
      <c r="V206" s="70"/>
    </row>
    <row r="207" spans="1:22" s="71" customFormat="1" ht="24.75" customHeight="1">
      <c r="A207" s="47"/>
      <c r="B207" s="48"/>
      <c r="C207" s="72"/>
      <c r="D207" s="57" t="s">
        <v>341</v>
      </c>
      <c r="E207" s="57"/>
      <c r="F207" s="58"/>
      <c r="G207" s="59"/>
      <c r="H207" s="59"/>
      <c r="I207" s="59"/>
      <c r="J207" s="66"/>
      <c r="K207" s="66"/>
      <c r="L207" s="67"/>
      <c r="M207" s="68"/>
      <c r="N207" s="69"/>
      <c r="O207" s="69"/>
      <c r="P207" s="66"/>
      <c r="Q207" s="66"/>
      <c r="R207" s="67"/>
      <c r="S207" s="68"/>
      <c r="T207" s="69"/>
      <c r="U207" s="57"/>
      <c r="V207" s="70"/>
    </row>
    <row r="208" spans="1:22" s="71" customFormat="1" ht="24.75" customHeight="1">
      <c r="A208" s="47"/>
      <c r="B208" s="48"/>
      <c r="C208" s="72"/>
      <c r="D208" s="57" t="s">
        <v>342</v>
      </c>
      <c r="E208" s="57"/>
      <c r="F208" s="58"/>
      <c r="G208" s="59"/>
      <c r="H208" s="59"/>
      <c r="I208" s="59"/>
      <c r="J208" s="66"/>
      <c r="K208" s="66"/>
      <c r="L208" s="67"/>
      <c r="M208" s="68"/>
      <c r="N208" s="69"/>
      <c r="O208" s="69"/>
      <c r="P208" s="66"/>
      <c r="Q208" s="66"/>
      <c r="R208" s="67"/>
      <c r="S208" s="68"/>
      <c r="T208" s="69"/>
      <c r="U208" s="57"/>
      <c r="V208" s="70"/>
    </row>
    <row r="209" spans="1:22" s="71" customFormat="1" ht="24.75" customHeight="1">
      <c r="A209" s="47"/>
      <c r="B209" s="48"/>
      <c r="C209" s="72"/>
      <c r="D209" s="57" t="s">
        <v>343</v>
      </c>
      <c r="E209" s="57"/>
      <c r="F209" s="58"/>
      <c r="G209" s="59"/>
      <c r="H209" s="59"/>
      <c r="I209" s="59"/>
      <c r="J209" s="66"/>
      <c r="K209" s="66"/>
      <c r="L209" s="67"/>
      <c r="M209" s="68"/>
      <c r="N209" s="69"/>
      <c r="O209" s="69"/>
      <c r="P209" s="66"/>
      <c r="Q209" s="66"/>
      <c r="R209" s="67"/>
      <c r="S209" s="68"/>
      <c r="T209" s="69"/>
      <c r="U209" s="57"/>
      <c r="V209" s="70"/>
    </row>
    <row r="210" spans="1:22" s="71" customFormat="1" ht="24.75" customHeight="1">
      <c r="A210" s="47"/>
      <c r="B210" s="48"/>
      <c r="C210" s="72"/>
      <c r="D210" s="57" t="s">
        <v>344</v>
      </c>
      <c r="E210" s="57"/>
      <c r="F210" s="58"/>
      <c r="G210" s="59"/>
      <c r="H210" s="59"/>
      <c r="I210" s="59"/>
      <c r="J210" s="66"/>
      <c r="K210" s="66"/>
      <c r="L210" s="67"/>
      <c r="M210" s="68"/>
      <c r="N210" s="69"/>
      <c r="O210" s="69"/>
      <c r="P210" s="66"/>
      <c r="Q210" s="66"/>
      <c r="R210" s="67"/>
      <c r="S210" s="68"/>
      <c r="T210" s="69"/>
      <c r="U210" s="57"/>
      <c r="V210" s="70"/>
    </row>
    <row r="211" spans="1:22" s="71" customFormat="1" ht="24.75" customHeight="1">
      <c r="A211" s="47"/>
      <c r="B211" s="48"/>
      <c r="C211" s="72"/>
      <c r="D211" s="57" t="s">
        <v>345</v>
      </c>
      <c r="E211" s="57"/>
      <c r="F211" s="58"/>
      <c r="G211" s="59"/>
      <c r="H211" s="59"/>
      <c r="I211" s="59"/>
      <c r="J211" s="66"/>
      <c r="K211" s="66"/>
      <c r="L211" s="67"/>
      <c r="M211" s="68"/>
      <c r="N211" s="69"/>
      <c r="O211" s="69"/>
      <c r="P211" s="66"/>
      <c r="Q211" s="66"/>
      <c r="R211" s="67"/>
      <c r="S211" s="68"/>
      <c r="T211" s="69"/>
      <c r="U211" s="57"/>
      <c r="V211" s="70"/>
    </row>
    <row r="212" spans="1:22" s="71" customFormat="1" ht="24.75" customHeight="1">
      <c r="A212" s="47"/>
      <c r="B212" s="48"/>
      <c r="C212" s="72"/>
      <c r="D212" s="57" t="s">
        <v>346</v>
      </c>
      <c r="E212" s="57"/>
      <c r="F212" s="58"/>
      <c r="G212" s="59"/>
      <c r="H212" s="59"/>
      <c r="I212" s="59"/>
      <c r="J212" s="66"/>
      <c r="K212" s="66"/>
      <c r="L212" s="67"/>
      <c r="M212" s="68"/>
      <c r="N212" s="69"/>
      <c r="O212" s="69"/>
      <c r="P212" s="66"/>
      <c r="Q212" s="66"/>
      <c r="R212" s="67"/>
      <c r="S212" s="68"/>
      <c r="T212" s="69"/>
      <c r="U212" s="57"/>
      <c r="V212" s="70"/>
    </row>
    <row r="213" spans="1:22" s="71" customFormat="1" ht="24.75" customHeight="1">
      <c r="A213" s="47"/>
      <c r="B213" s="48"/>
      <c r="C213" s="72"/>
      <c r="D213" s="57" t="s">
        <v>347</v>
      </c>
      <c r="E213" s="57"/>
      <c r="F213" s="58"/>
      <c r="G213" s="59"/>
      <c r="H213" s="59"/>
      <c r="I213" s="59"/>
      <c r="J213" s="66"/>
      <c r="K213" s="66"/>
      <c r="L213" s="67"/>
      <c r="M213" s="68"/>
      <c r="N213" s="69"/>
      <c r="O213" s="69"/>
      <c r="P213" s="66"/>
      <c r="Q213" s="66"/>
      <c r="R213" s="67"/>
      <c r="S213" s="68"/>
      <c r="T213" s="69"/>
      <c r="U213" s="57"/>
      <c r="V213" s="70"/>
    </row>
    <row r="214" spans="1:22" s="71" customFormat="1" ht="24.75" customHeight="1">
      <c r="A214" s="47"/>
      <c r="B214" s="48"/>
      <c r="C214" s="72"/>
      <c r="D214" s="57" t="s">
        <v>348</v>
      </c>
      <c r="E214" s="57"/>
      <c r="F214" s="58"/>
      <c r="G214" s="59"/>
      <c r="H214" s="59"/>
      <c r="I214" s="59"/>
      <c r="J214" s="66"/>
      <c r="K214" s="66"/>
      <c r="L214" s="67"/>
      <c r="M214" s="68"/>
      <c r="N214" s="69"/>
      <c r="O214" s="69"/>
      <c r="P214" s="66"/>
      <c r="Q214" s="66"/>
      <c r="R214" s="67"/>
      <c r="S214" s="68"/>
      <c r="T214" s="69"/>
      <c r="U214" s="57"/>
      <c r="V214" s="70"/>
    </row>
    <row r="215" spans="1:22" s="71" customFormat="1" ht="24.75" customHeight="1">
      <c r="A215" s="47"/>
      <c r="B215" s="48"/>
      <c r="C215" s="72"/>
      <c r="D215" s="57" t="s">
        <v>349</v>
      </c>
      <c r="E215" s="57"/>
      <c r="F215" s="58"/>
      <c r="G215" s="59"/>
      <c r="H215" s="59"/>
      <c r="I215" s="59"/>
      <c r="J215" s="66"/>
      <c r="K215" s="66"/>
      <c r="L215" s="67"/>
      <c r="M215" s="68"/>
      <c r="N215" s="69"/>
      <c r="O215" s="69"/>
      <c r="P215" s="66"/>
      <c r="Q215" s="66"/>
      <c r="R215" s="67"/>
      <c r="S215" s="68"/>
      <c r="T215" s="69"/>
      <c r="U215" s="57"/>
      <c r="V215" s="70"/>
    </row>
    <row r="216" spans="1:22" s="71" customFormat="1" ht="24.75" customHeight="1">
      <c r="A216" s="47"/>
      <c r="B216" s="48"/>
      <c r="C216" s="72"/>
      <c r="D216" s="57" t="s">
        <v>350</v>
      </c>
      <c r="E216" s="57"/>
      <c r="F216" s="58"/>
      <c r="G216" s="59"/>
      <c r="H216" s="59"/>
      <c r="I216" s="59"/>
      <c r="J216" s="66"/>
      <c r="K216" s="66"/>
      <c r="L216" s="67"/>
      <c r="M216" s="68"/>
      <c r="N216" s="69"/>
      <c r="O216" s="69"/>
      <c r="P216" s="66"/>
      <c r="Q216" s="66"/>
      <c r="R216" s="67"/>
      <c r="S216" s="68"/>
      <c r="T216" s="69"/>
      <c r="U216" s="57"/>
      <c r="V216" s="70"/>
    </row>
    <row r="217" spans="1:22" s="71" customFormat="1" ht="24.75" customHeight="1">
      <c r="A217" s="47"/>
      <c r="B217" s="48"/>
      <c r="C217" s="72"/>
      <c r="D217" s="57" t="s">
        <v>351</v>
      </c>
      <c r="E217" s="57"/>
      <c r="F217" s="58"/>
      <c r="G217" s="59"/>
      <c r="H217" s="59"/>
      <c r="I217" s="59"/>
      <c r="J217" s="66"/>
      <c r="K217" s="66"/>
      <c r="L217" s="67"/>
      <c r="M217" s="68"/>
      <c r="N217" s="69"/>
      <c r="O217" s="69"/>
      <c r="P217" s="66"/>
      <c r="Q217" s="66"/>
      <c r="R217" s="67"/>
      <c r="S217" s="68"/>
      <c r="T217" s="69"/>
      <c r="U217" s="57"/>
      <c r="V217" s="70"/>
    </row>
    <row r="218" spans="1:22" s="71" customFormat="1" ht="24.75" customHeight="1">
      <c r="A218" s="47"/>
      <c r="B218" s="48"/>
      <c r="C218" s="72"/>
      <c r="D218" s="57" t="s">
        <v>352</v>
      </c>
      <c r="E218" s="57"/>
      <c r="F218" s="58"/>
      <c r="G218" s="59"/>
      <c r="H218" s="59"/>
      <c r="I218" s="59"/>
      <c r="J218" s="66"/>
      <c r="K218" s="66"/>
      <c r="L218" s="67"/>
      <c r="M218" s="68"/>
      <c r="N218" s="69"/>
      <c r="O218" s="69"/>
      <c r="P218" s="66"/>
      <c r="Q218" s="66"/>
      <c r="R218" s="67"/>
      <c r="S218" s="68"/>
      <c r="T218" s="69"/>
      <c r="U218" s="57"/>
      <c r="V218" s="70"/>
    </row>
    <row r="219" spans="1:22" s="71" customFormat="1" ht="24.75" customHeight="1">
      <c r="A219" s="47"/>
      <c r="B219" s="48"/>
      <c r="C219" s="72"/>
      <c r="D219" s="57" t="s">
        <v>353</v>
      </c>
      <c r="E219" s="57"/>
      <c r="F219" s="58"/>
      <c r="G219" s="59"/>
      <c r="H219" s="59"/>
      <c r="I219" s="59"/>
      <c r="J219" s="66"/>
      <c r="K219" s="66"/>
      <c r="L219" s="67"/>
      <c r="M219" s="68"/>
      <c r="N219" s="69"/>
      <c r="O219" s="69"/>
      <c r="P219" s="66"/>
      <c r="Q219" s="66"/>
      <c r="R219" s="67"/>
      <c r="S219" s="68"/>
      <c r="T219" s="69"/>
      <c r="U219" s="57"/>
      <c r="V219" s="70"/>
    </row>
    <row r="220" spans="1:22" s="71" customFormat="1" ht="24.75" customHeight="1">
      <c r="A220" s="47"/>
      <c r="B220" s="48"/>
      <c r="C220" s="72"/>
      <c r="D220" s="57" t="s">
        <v>354</v>
      </c>
      <c r="E220" s="57"/>
      <c r="F220" s="58"/>
      <c r="G220" s="59"/>
      <c r="H220" s="59"/>
      <c r="I220" s="59"/>
      <c r="J220" s="66"/>
      <c r="K220" s="66"/>
      <c r="L220" s="67"/>
      <c r="M220" s="68"/>
      <c r="N220" s="69"/>
      <c r="O220" s="69"/>
      <c r="P220" s="66"/>
      <c r="Q220" s="66"/>
      <c r="R220" s="67"/>
      <c r="S220" s="68"/>
      <c r="T220" s="69"/>
      <c r="U220" s="57"/>
      <c r="V220" s="70"/>
    </row>
    <row r="221" spans="1:22" s="71" customFormat="1" ht="24.75" customHeight="1">
      <c r="A221" s="47"/>
      <c r="B221" s="48"/>
      <c r="C221" s="72"/>
      <c r="D221" s="57" t="s">
        <v>355</v>
      </c>
      <c r="E221" s="57"/>
      <c r="F221" s="58"/>
      <c r="G221" s="59"/>
      <c r="H221" s="59"/>
      <c r="I221" s="59"/>
      <c r="J221" s="66"/>
      <c r="K221" s="66"/>
      <c r="L221" s="67"/>
      <c r="M221" s="68"/>
      <c r="N221" s="69"/>
      <c r="O221" s="69"/>
      <c r="P221" s="66"/>
      <c r="Q221" s="66"/>
      <c r="R221" s="67"/>
      <c r="S221" s="68"/>
      <c r="T221" s="69"/>
      <c r="U221" s="57"/>
      <c r="V221" s="70"/>
    </row>
    <row r="222" spans="1:22" s="71" customFormat="1" ht="24.75" customHeight="1">
      <c r="A222" s="47"/>
      <c r="B222" s="48"/>
      <c r="C222" s="72"/>
      <c r="D222" s="57" t="s">
        <v>356</v>
      </c>
      <c r="E222" s="57"/>
      <c r="F222" s="58"/>
      <c r="G222" s="59"/>
      <c r="H222" s="59"/>
      <c r="I222" s="59"/>
      <c r="J222" s="66"/>
      <c r="K222" s="66"/>
      <c r="L222" s="67"/>
      <c r="M222" s="68"/>
      <c r="N222" s="69"/>
      <c r="O222" s="69"/>
      <c r="P222" s="66"/>
      <c r="Q222" s="66"/>
      <c r="R222" s="67"/>
      <c r="S222" s="68"/>
      <c r="T222" s="69"/>
      <c r="U222" s="57"/>
      <c r="V222" s="70"/>
    </row>
    <row r="223" spans="1:22" s="71" customFormat="1" ht="24.75" customHeight="1">
      <c r="A223" s="47"/>
      <c r="B223" s="48"/>
      <c r="C223" s="72"/>
      <c r="D223" s="57" t="s">
        <v>357</v>
      </c>
      <c r="E223" s="57"/>
      <c r="F223" s="58"/>
      <c r="G223" s="59"/>
      <c r="H223" s="59"/>
      <c r="I223" s="59"/>
      <c r="J223" s="66"/>
      <c r="K223" s="66"/>
      <c r="L223" s="67"/>
      <c r="M223" s="68"/>
      <c r="N223" s="69"/>
      <c r="O223" s="69"/>
      <c r="P223" s="66"/>
      <c r="Q223" s="66"/>
      <c r="R223" s="67"/>
      <c r="S223" s="68"/>
      <c r="T223" s="69"/>
      <c r="U223" s="57"/>
      <c r="V223" s="70"/>
    </row>
    <row r="224" spans="1:22" s="71" customFormat="1" ht="24.75" customHeight="1">
      <c r="A224" s="47"/>
      <c r="B224" s="48"/>
      <c r="C224" s="72"/>
      <c r="D224" s="57" t="s">
        <v>358</v>
      </c>
      <c r="E224" s="57"/>
      <c r="F224" s="58"/>
      <c r="G224" s="59"/>
      <c r="H224" s="59"/>
      <c r="I224" s="59"/>
      <c r="J224" s="66"/>
      <c r="K224" s="66"/>
      <c r="L224" s="67"/>
      <c r="M224" s="68"/>
      <c r="N224" s="69"/>
      <c r="O224" s="69"/>
      <c r="P224" s="66"/>
      <c r="Q224" s="66"/>
      <c r="R224" s="67"/>
      <c r="S224" s="68"/>
      <c r="T224" s="69"/>
      <c r="U224" s="57"/>
      <c r="V224" s="70"/>
    </row>
    <row r="225" spans="1:22" s="71" customFormat="1" ht="24.75" customHeight="1">
      <c r="A225" s="47"/>
      <c r="B225" s="48"/>
      <c r="C225" s="72"/>
      <c r="D225" s="57" t="s">
        <v>359</v>
      </c>
      <c r="E225" s="57"/>
      <c r="F225" s="58"/>
      <c r="G225" s="59"/>
      <c r="H225" s="59"/>
      <c r="I225" s="59"/>
      <c r="J225" s="66"/>
      <c r="K225" s="66"/>
      <c r="L225" s="67"/>
      <c r="M225" s="68"/>
      <c r="N225" s="69"/>
      <c r="O225" s="69"/>
      <c r="P225" s="66"/>
      <c r="Q225" s="66"/>
      <c r="R225" s="67"/>
      <c r="S225" s="68"/>
      <c r="T225" s="69"/>
      <c r="U225" s="57"/>
      <c r="V225" s="70"/>
    </row>
    <row r="226" spans="1:22" s="71" customFormat="1" ht="24.75" customHeight="1">
      <c r="A226" s="47"/>
      <c r="B226" s="48"/>
      <c r="C226" s="72"/>
      <c r="D226" s="57" t="s">
        <v>360</v>
      </c>
      <c r="E226" s="57"/>
      <c r="F226" s="58"/>
      <c r="G226" s="59"/>
      <c r="H226" s="59"/>
      <c r="I226" s="59"/>
      <c r="J226" s="66"/>
      <c r="K226" s="66"/>
      <c r="L226" s="67"/>
      <c r="M226" s="68"/>
      <c r="N226" s="69"/>
      <c r="O226" s="69"/>
      <c r="P226" s="66"/>
      <c r="Q226" s="66"/>
      <c r="R226" s="67"/>
      <c r="S226" s="68"/>
      <c r="T226" s="69"/>
      <c r="U226" s="57"/>
      <c r="V226" s="70"/>
    </row>
    <row r="227" spans="1:22" s="71" customFormat="1" ht="24.75" customHeight="1">
      <c r="A227" s="47"/>
      <c r="B227" s="48"/>
      <c r="C227" s="72"/>
      <c r="D227" s="57" t="s">
        <v>361</v>
      </c>
      <c r="E227" s="57"/>
      <c r="F227" s="58"/>
      <c r="G227" s="59"/>
      <c r="H227" s="59"/>
      <c r="I227" s="59"/>
      <c r="J227" s="66"/>
      <c r="K227" s="66"/>
      <c r="L227" s="67"/>
      <c r="M227" s="68"/>
      <c r="N227" s="69"/>
      <c r="O227" s="69"/>
      <c r="P227" s="66"/>
      <c r="Q227" s="66"/>
      <c r="R227" s="67"/>
      <c r="S227" s="68"/>
      <c r="T227" s="69"/>
      <c r="U227" s="57"/>
      <c r="V227" s="70"/>
    </row>
    <row r="228" spans="1:22" s="71" customFormat="1" ht="24.75" customHeight="1">
      <c r="A228" s="47"/>
      <c r="B228" s="48"/>
      <c r="C228" s="72"/>
      <c r="D228" s="57" t="s">
        <v>362</v>
      </c>
      <c r="E228" s="57"/>
      <c r="F228" s="58"/>
      <c r="G228" s="59"/>
      <c r="H228" s="59"/>
      <c r="I228" s="59"/>
      <c r="J228" s="66"/>
      <c r="K228" s="66"/>
      <c r="L228" s="67"/>
      <c r="M228" s="68"/>
      <c r="N228" s="69"/>
      <c r="O228" s="69"/>
      <c r="P228" s="66"/>
      <c r="Q228" s="66"/>
      <c r="R228" s="67"/>
      <c r="S228" s="68"/>
      <c r="T228" s="69"/>
      <c r="U228" s="57"/>
      <c r="V228" s="70"/>
    </row>
    <row r="229" spans="1:22" s="71" customFormat="1" ht="24.75" customHeight="1">
      <c r="A229" s="47"/>
      <c r="B229" s="48"/>
      <c r="C229" s="72"/>
      <c r="D229" s="57" t="s">
        <v>363</v>
      </c>
      <c r="E229" s="57"/>
      <c r="F229" s="58"/>
      <c r="G229" s="59"/>
      <c r="H229" s="59"/>
      <c r="I229" s="59"/>
      <c r="J229" s="66"/>
      <c r="K229" s="66"/>
      <c r="L229" s="67"/>
      <c r="M229" s="68"/>
      <c r="N229" s="69"/>
      <c r="O229" s="69"/>
      <c r="P229" s="66"/>
      <c r="Q229" s="66"/>
      <c r="R229" s="67"/>
      <c r="S229" s="68"/>
      <c r="T229" s="69"/>
      <c r="U229" s="57"/>
      <c r="V229" s="70"/>
    </row>
    <row r="230" spans="1:22" s="71" customFormat="1" ht="24.75" customHeight="1">
      <c r="A230" s="47"/>
      <c r="B230" s="48"/>
      <c r="C230" s="72"/>
      <c r="D230" s="57" t="s">
        <v>364</v>
      </c>
      <c r="E230" s="57"/>
      <c r="F230" s="58"/>
      <c r="G230" s="59"/>
      <c r="H230" s="59"/>
      <c r="I230" s="59"/>
      <c r="J230" s="66"/>
      <c r="K230" s="66"/>
      <c r="L230" s="67"/>
      <c r="M230" s="68"/>
      <c r="N230" s="69"/>
      <c r="O230" s="69"/>
      <c r="P230" s="66"/>
      <c r="Q230" s="66"/>
      <c r="R230" s="67"/>
      <c r="S230" s="68"/>
      <c r="T230" s="69"/>
      <c r="U230" s="57"/>
      <c r="V230" s="70"/>
    </row>
    <row r="231" spans="1:22" s="71" customFormat="1" ht="24.75" customHeight="1">
      <c r="A231" s="47"/>
      <c r="B231" s="48"/>
      <c r="C231" s="72"/>
      <c r="D231" s="57" t="s">
        <v>365</v>
      </c>
      <c r="E231" s="57"/>
      <c r="F231" s="58"/>
      <c r="G231" s="59"/>
      <c r="H231" s="59"/>
      <c r="I231" s="59"/>
      <c r="J231" s="66"/>
      <c r="K231" s="66"/>
      <c r="L231" s="67"/>
      <c r="M231" s="68"/>
      <c r="N231" s="69"/>
      <c r="O231" s="69"/>
      <c r="P231" s="66"/>
      <c r="Q231" s="66"/>
      <c r="R231" s="67"/>
      <c r="S231" s="68"/>
      <c r="T231" s="69"/>
      <c r="U231" s="57"/>
      <c r="V231" s="70"/>
    </row>
    <row r="232" spans="1:22" s="71" customFormat="1" ht="24.75" customHeight="1">
      <c r="A232" s="47"/>
      <c r="B232" s="48"/>
      <c r="C232" s="72"/>
      <c r="D232" s="57" t="s">
        <v>366</v>
      </c>
      <c r="E232" s="57"/>
      <c r="F232" s="58"/>
      <c r="G232" s="59"/>
      <c r="H232" s="59"/>
      <c r="I232" s="59"/>
      <c r="J232" s="66"/>
      <c r="K232" s="66"/>
      <c r="L232" s="67"/>
      <c r="M232" s="68"/>
      <c r="N232" s="69"/>
      <c r="O232" s="69"/>
      <c r="P232" s="66"/>
      <c r="Q232" s="66"/>
      <c r="R232" s="67"/>
      <c r="S232" s="68"/>
      <c r="T232" s="69"/>
      <c r="U232" s="57"/>
      <c r="V232" s="70"/>
    </row>
    <row r="233" spans="1:22" s="71" customFormat="1" ht="24.75" customHeight="1">
      <c r="A233" s="47"/>
      <c r="B233" s="48"/>
      <c r="C233" s="72"/>
      <c r="D233" s="57" t="s">
        <v>367</v>
      </c>
      <c r="E233" s="57"/>
      <c r="F233" s="58"/>
      <c r="G233" s="59"/>
      <c r="H233" s="59"/>
      <c r="I233" s="59"/>
      <c r="J233" s="66"/>
      <c r="K233" s="66"/>
      <c r="L233" s="67"/>
      <c r="M233" s="68"/>
      <c r="N233" s="69"/>
      <c r="O233" s="69"/>
      <c r="P233" s="66"/>
      <c r="Q233" s="66"/>
      <c r="R233" s="67"/>
      <c r="S233" s="68"/>
      <c r="T233" s="69"/>
      <c r="U233" s="57"/>
      <c r="V233" s="70"/>
    </row>
    <row r="234" spans="1:22" s="71" customFormat="1" ht="24.75" customHeight="1">
      <c r="A234" s="47"/>
      <c r="B234" s="48"/>
      <c r="C234" s="72"/>
      <c r="D234" s="57" t="s">
        <v>368</v>
      </c>
      <c r="E234" s="57"/>
      <c r="F234" s="58"/>
      <c r="G234" s="59"/>
      <c r="H234" s="59"/>
      <c r="I234" s="59"/>
      <c r="J234" s="66"/>
      <c r="K234" s="66"/>
      <c r="L234" s="67"/>
      <c r="M234" s="68"/>
      <c r="N234" s="69"/>
      <c r="O234" s="69"/>
      <c r="P234" s="66"/>
      <c r="Q234" s="66"/>
      <c r="R234" s="67"/>
      <c r="S234" s="68"/>
      <c r="T234" s="69"/>
      <c r="U234" s="57"/>
      <c r="V234" s="70"/>
    </row>
    <row r="235" spans="1:22" s="71" customFormat="1" ht="24.75" customHeight="1">
      <c r="A235" s="47"/>
      <c r="B235" s="48"/>
      <c r="C235" s="72"/>
      <c r="D235" s="57" t="s">
        <v>369</v>
      </c>
      <c r="E235" s="57"/>
      <c r="F235" s="58"/>
      <c r="G235" s="59"/>
      <c r="H235" s="59"/>
      <c r="I235" s="59"/>
      <c r="J235" s="66"/>
      <c r="K235" s="66"/>
      <c r="L235" s="67"/>
      <c r="M235" s="68"/>
      <c r="N235" s="69"/>
      <c r="O235" s="69"/>
      <c r="P235" s="66"/>
      <c r="Q235" s="66"/>
      <c r="R235" s="67"/>
      <c r="S235" s="68"/>
      <c r="T235" s="69"/>
      <c r="U235" s="57"/>
      <c r="V235" s="70"/>
    </row>
    <row r="236" spans="1:22" s="71" customFormat="1" ht="24.75" customHeight="1">
      <c r="A236" s="47"/>
      <c r="B236" s="48"/>
      <c r="C236" s="72"/>
      <c r="D236" s="57" t="s">
        <v>370</v>
      </c>
      <c r="E236" s="57"/>
      <c r="F236" s="58"/>
      <c r="G236" s="59"/>
      <c r="H236" s="59"/>
      <c r="I236" s="59"/>
      <c r="J236" s="66"/>
      <c r="K236" s="66"/>
      <c r="L236" s="67"/>
      <c r="M236" s="68"/>
      <c r="N236" s="69"/>
      <c r="O236" s="69"/>
      <c r="P236" s="66"/>
      <c r="Q236" s="66"/>
      <c r="R236" s="67"/>
      <c r="S236" s="68"/>
      <c r="T236" s="69"/>
      <c r="U236" s="57"/>
      <c r="V236" s="70"/>
    </row>
    <row r="237" spans="1:22" s="71" customFormat="1" ht="24.75" customHeight="1">
      <c r="A237" s="47"/>
      <c r="B237" s="48"/>
      <c r="C237" s="72"/>
      <c r="D237" s="57" t="s">
        <v>371</v>
      </c>
      <c r="E237" s="57"/>
      <c r="F237" s="58"/>
      <c r="G237" s="59"/>
      <c r="H237" s="59"/>
      <c r="I237" s="59"/>
      <c r="J237" s="66"/>
      <c r="K237" s="66"/>
      <c r="L237" s="67"/>
      <c r="M237" s="68"/>
      <c r="N237" s="69"/>
      <c r="O237" s="69"/>
      <c r="P237" s="66"/>
      <c r="Q237" s="66"/>
      <c r="R237" s="67"/>
      <c r="S237" s="68"/>
      <c r="T237" s="69"/>
      <c r="U237" s="57"/>
      <c r="V237" s="70"/>
    </row>
    <row r="238" spans="1:22" s="71" customFormat="1" ht="24.75" customHeight="1">
      <c r="A238" s="47"/>
      <c r="B238" s="48"/>
      <c r="C238" s="72"/>
      <c r="D238" s="57" t="s">
        <v>372</v>
      </c>
      <c r="E238" s="57"/>
      <c r="F238" s="58"/>
      <c r="G238" s="59"/>
      <c r="H238" s="59"/>
      <c r="I238" s="59"/>
      <c r="J238" s="66"/>
      <c r="K238" s="66"/>
      <c r="L238" s="67"/>
      <c r="M238" s="68"/>
      <c r="N238" s="69"/>
      <c r="O238" s="69"/>
      <c r="P238" s="66"/>
      <c r="Q238" s="66"/>
      <c r="R238" s="67"/>
      <c r="S238" s="68"/>
      <c r="T238" s="69"/>
      <c r="U238" s="57"/>
      <c r="V238" s="70"/>
    </row>
    <row r="239" spans="1:22" s="71" customFormat="1" ht="24.75" customHeight="1">
      <c r="A239" s="47"/>
      <c r="B239" s="48"/>
      <c r="C239" s="72"/>
      <c r="D239" s="57" t="s">
        <v>373</v>
      </c>
      <c r="E239" s="57"/>
      <c r="F239" s="58"/>
      <c r="G239" s="59"/>
      <c r="H239" s="59"/>
      <c r="I239" s="59"/>
      <c r="J239" s="66"/>
      <c r="K239" s="66"/>
      <c r="L239" s="67"/>
      <c r="M239" s="68"/>
      <c r="N239" s="69"/>
      <c r="O239" s="69"/>
      <c r="P239" s="66"/>
      <c r="Q239" s="66"/>
      <c r="R239" s="67"/>
      <c r="S239" s="68"/>
      <c r="T239" s="69"/>
      <c r="U239" s="57"/>
      <c r="V239" s="70"/>
    </row>
    <row r="240" spans="1:22" s="71" customFormat="1" ht="24.75" customHeight="1">
      <c r="A240" s="47"/>
      <c r="B240" s="48"/>
      <c r="C240" s="72"/>
      <c r="D240" s="57" t="s">
        <v>374</v>
      </c>
      <c r="E240" s="57"/>
      <c r="F240" s="58"/>
      <c r="G240" s="59"/>
      <c r="H240" s="59"/>
      <c r="I240" s="59"/>
      <c r="J240" s="66"/>
      <c r="K240" s="66"/>
      <c r="L240" s="67"/>
      <c r="M240" s="68"/>
      <c r="N240" s="69"/>
      <c r="O240" s="69"/>
      <c r="P240" s="66"/>
      <c r="Q240" s="66"/>
      <c r="R240" s="67"/>
      <c r="S240" s="68"/>
      <c r="T240" s="69"/>
      <c r="U240" s="57"/>
      <c r="V240" s="70"/>
    </row>
    <row r="241" spans="1:22" s="71" customFormat="1" ht="24.75" customHeight="1">
      <c r="A241" s="47"/>
      <c r="B241" s="48"/>
      <c r="C241" s="72"/>
      <c r="D241" s="57" t="s">
        <v>375</v>
      </c>
      <c r="E241" s="57"/>
      <c r="F241" s="58"/>
      <c r="G241" s="59"/>
      <c r="H241" s="59"/>
      <c r="I241" s="59"/>
      <c r="J241" s="66"/>
      <c r="K241" s="66"/>
      <c r="L241" s="67"/>
      <c r="M241" s="68"/>
      <c r="N241" s="69"/>
      <c r="O241" s="69"/>
      <c r="P241" s="66"/>
      <c r="Q241" s="66"/>
      <c r="R241" s="67"/>
      <c r="S241" s="68"/>
      <c r="T241" s="69"/>
      <c r="U241" s="57"/>
      <c r="V241" s="70"/>
    </row>
    <row r="242" spans="1:22" s="71" customFormat="1" ht="24.75" customHeight="1">
      <c r="A242" s="47"/>
      <c r="B242" s="48"/>
      <c r="C242" s="72"/>
      <c r="D242" s="57" t="s">
        <v>376</v>
      </c>
      <c r="E242" s="57"/>
      <c r="F242" s="58"/>
      <c r="G242" s="59"/>
      <c r="H242" s="59"/>
      <c r="I242" s="59"/>
      <c r="J242" s="66"/>
      <c r="K242" s="66"/>
      <c r="L242" s="67"/>
      <c r="M242" s="68"/>
      <c r="N242" s="69"/>
      <c r="O242" s="69"/>
      <c r="P242" s="66"/>
      <c r="Q242" s="66"/>
      <c r="R242" s="67"/>
      <c r="S242" s="68"/>
      <c r="T242" s="69"/>
      <c r="U242" s="57"/>
      <c r="V242" s="70"/>
    </row>
    <row r="243" spans="1:22" s="71" customFormat="1" ht="24.75" customHeight="1">
      <c r="A243" s="47"/>
      <c r="B243" s="48"/>
      <c r="C243" s="72"/>
      <c r="D243" s="57" t="s">
        <v>377</v>
      </c>
      <c r="E243" s="57"/>
      <c r="F243" s="58"/>
      <c r="G243" s="59"/>
      <c r="H243" s="59"/>
      <c r="I243" s="59"/>
      <c r="J243" s="66"/>
      <c r="K243" s="66"/>
      <c r="L243" s="67"/>
      <c r="M243" s="68"/>
      <c r="N243" s="69"/>
      <c r="O243" s="69"/>
      <c r="P243" s="66"/>
      <c r="Q243" s="66"/>
      <c r="R243" s="67"/>
      <c r="S243" s="68"/>
      <c r="T243" s="69"/>
      <c r="U243" s="57"/>
      <c r="V243" s="70"/>
    </row>
    <row r="244" spans="1:22" s="71" customFormat="1" ht="24.75" customHeight="1">
      <c r="A244" s="47"/>
      <c r="B244" s="48"/>
      <c r="C244" s="72"/>
      <c r="D244" s="57" t="s">
        <v>378</v>
      </c>
      <c r="E244" s="57"/>
      <c r="F244" s="58"/>
      <c r="G244" s="59"/>
      <c r="H244" s="59"/>
      <c r="I244" s="59"/>
      <c r="J244" s="66"/>
      <c r="K244" s="66"/>
      <c r="L244" s="67"/>
      <c r="M244" s="68"/>
      <c r="N244" s="69"/>
      <c r="O244" s="69"/>
      <c r="P244" s="66"/>
      <c r="Q244" s="66"/>
      <c r="R244" s="67"/>
      <c r="S244" s="68"/>
      <c r="T244" s="69"/>
      <c r="U244" s="57"/>
      <c r="V244" s="70"/>
    </row>
    <row r="245" spans="1:22" s="71" customFormat="1" ht="24.75" customHeight="1">
      <c r="A245" s="47"/>
      <c r="B245" s="48"/>
      <c r="C245" s="72"/>
      <c r="D245" s="57" t="s">
        <v>379</v>
      </c>
      <c r="E245" s="57"/>
      <c r="F245" s="58"/>
      <c r="G245" s="59"/>
      <c r="H245" s="59"/>
      <c r="I245" s="59"/>
      <c r="J245" s="66"/>
      <c r="K245" s="66"/>
      <c r="L245" s="67"/>
      <c r="M245" s="68"/>
      <c r="N245" s="69"/>
      <c r="O245" s="69"/>
      <c r="P245" s="66"/>
      <c r="Q245" s="66"/>
      <c r="R245" s="67"/>
      <c r="S245" s="68"/>
      <c r="T245" s="69"/>
      <c r="U245" s="57"/>
      <c r="V245" s="70"/>
    </row>
    <row r="246" spans="1:22" s="71" customFormat="1" ht="24.75" customHeight="1">
      <c r="A246" s="47"/>
      <c r="B246" s="48"/>
      <c r="C246" s="72"/>
      <c r="D246" s="57" t="s">
        <v>380</v>
      </c>
      <c r="E246" s="57"/>
      <c r="F246" s="58"/>
      <c r="G246" s="59"/>
      <c r="H246" s="59"/>
      <c r="I246" s="59"/>
      <c r="J246" s="66"/>
      <c r="K246" s="66"/>
      <c r="L246" s="67"/>
      <c r="M246" s="68"/>
      <c r="N246" s="69"/>
      <c r="O246" s="69"/>
      <c r="P246" s="66"/>
      <c r="Q246" s="66"/>
      <c r="R246" s="67"/>
      <c r="S246" s="68"/>
      <c r="T246" s="69"/>
      <c r="U246" s="57"/>
      <c r="V246" s="70"/>
    </row>
    <row r="247" spans="1:22" s="71" customFormat="1" ht="24.75" customHeight="1">
      <c r="A247" s="47"/>
      <c r="B247" s="48"/>
      <c r="C247" s="72"/>
      <c r="D247" s="57" t="s">
        <v>381</v>
      </c>
      <c r="E247" s="57"/>
      <c r="F247" s="58"/>
      <c r="G247" s="59"/>
      <c r="H247" s="59"/>
      <c r="I247" s="59"/>
      <c r="J247" s="66"/>
      <c r="K247" s="66"/>
      <c r="L247" s="67"/>
      <c r="M247" s="68"/>
      <c r="N247" s="69"/>
      <c r="O247" s="69"/>
      <c r="P247" s="66"/>
      <c r="Q247" s="66"/>
      <c r="R247" s="67"/>
      <c r="S247" s="68"/>
      <c r="T247" s="69"/>
      <c r="U247" s="57"/>
      <c r="V247" s="70"/>
    </row>
    <row r="248" spans="1:22" s="71" customFormat="1" ht="24.75" customHeight="1">
      <c r="A248" s="47"/>
      <c r="B248" s="48"/>
      <c r="C248" s="72"/>
      <c r="D248" s="57" t="s">
        <v>382</v>
      </c>
      <c r="E248" s="57"/>
      <c r="F248" s="58"/>
      <c r="G248" s="59"/>
      <c r="H248" s="59"/>
      <c r="I248" s="59"/>
      <c r="J248" s="66"/>
      <c r="K248" s="66"/>
      <c r="L248" s="67"/>
      <c r="M248" s="68"/>
      <c r="N248" s="69"/>
      <c r="O248" s="69"/>
      <c r="P248" s="66"/>
      <c r="Q248" s="66"/>
      <c r="R248" s="67"/>
      <c r="S248" s="68"/>
      <c r="T248" s="69"/>
      <c r="U248" s="57"/>
      <c r="V248" s="70"/>
    </row>
    <row r="249" spans="1:22" s="71" customFormat="1" ht="24.75" customHeight="1">
      <c r="A249" s="47"/>
      <c r="B249" s="48"/>
      <c r="C249" s="72"/>
      <c r="D249" s="57" t="s">
        <v>383</v>
      </c>
      <c r="E249" s="57"/>
      <c r="F249" s="58"/>
      <c r="G249" s="59"/>
      <c r="H249" s="59"/>
      <c r="I249" s="59"/>
      <c r="J249" s="66"/>
      <c r="K249" s="66"/>
      <c r="L249" s="67"/>
      <c r="M249" s="68"/>
      <c r="N249" s="69"/>
      <c r="O249" s="69"/>
      <c r="P249" s="66"/>
      <c r="Q249" s="66"/>
      <c r="R249" s="67"/>
      <c r="S249" s="68"/>
      <c r="T249" s="69"/>
      <c r="U249" s="57"/>
      <c r="V249" s="70"/>
    </row>
    <row r="250" spans="1:22" s="71" customFormat="1" ht="24.75" customHeight="1">
      <c r="A250" s="47"/>
      <c r="B250" s="48"/>
      <c r="C250" s="72"/>
      <c r="D250" s="57" t="s">
        <v>384</v>
      </c>
      <c r="E250" s="57"/>
      <c r="F250" s="58"/>
      <c r="G250" s="59"/>
      <c r="H250" s="59"/>
      <c r="I250" s="59"/>
      <c r="J250" s="66"/>
      <c r="K250" s="66"/>
      <c r="L250" s="67"/>
      <c r="M250" s="68"/>
      <c r="N250" s="69"/>
      <c r="O250" s="69"/>
      <c r="P250" s="66"/>
      <c r="Q250" s="66"/>
      <c r="R250" s="67"/>
      <c r="S250" s="68"/>
      <c r="T250" s="69"/>
      <c r="U250" s="57"/>
      <c r="V250" s="70"/>
    </row>
    <row r="251" spans="1:22" s="71" customFormat="1" ht="24.75" customHeight="1">
      <c r="A251" s="47"/>
      <c r="B251" s="48"/>
      <c r="C251" s="72"/>
      <c r="D251" s="57" t="s">
        <v>385</v>
      </c>
      <c r="E251" s="57"/>
      <c r="F251" s="58"/>
      <c r="G251" s="59"/>
      <c r="H251" s="59"/>
      <c r="I251" s="59"/>
      <c r="J251" s="66"/>
      <c r="K251" s="66"/>
      <c r="L251" s="67"/>
      <c r="M251" s="68"/>
      <c r="N251" s="69"/>
      <c r="O251" s="69"/>
      <c r="P251" s="66"/>
      <c r="Q251" s="66"/>
      <c r="R251" s="67"/>
      <c r="S251" s="68"/>
      <c r="T251" s="69"/>
      <c r="U251" s="57"/>
      <c r="V251" s="70"/>
    </row>
    <row r="252" spans="1:22" s="71" customFormat="1" ht="24.75" customHeight="1">
      <c r="A252" s="47"/>
      <c r="B252" s="48"/>
      <c r="C252" s="72"/>
      <c r="D252" s="57" t="s">
        <v>386</v>
      </c>
      <c r="E252" s="57"/>
      <c r="F252" s="58"/>
      <c r="G252" s="59"/>
      <c r="H252" s="59"/>
      <c r="I252" s="59"/>
      <c r="J252" s="66"/>
      <c r="K252" s="66"/>
      <c r="L252" s="67"/>
      <c r="M252" s="68"/>
      <c r="N252" s="69"/>
      <c r="O252" s="69"/>
      <c r="P252" s="66"/>
      <c r="Q252" s="66"/>
      <c r="R252" s="67"/>
      <c r="S252" s="68"/>
      <c r="T252" s="69"/>
      <c r="U252" s="57"/>
      <c r="V252" s="70"/>
    </row>
    <row r="253" spans="1:22" s="71" customFormat="1" ht="24.75" customHeight="1">
      <c r="A253" s="47"/>
      <c r="B253" s="48"/>
      <c r="C253" s="72"/>
      <c r="D253" s="57" t="s">
        <v>387</v>
      </c>
      <c r="E253" s="57"/>
      <c r="F253" s="58"/>
      <c r="G253" s="59"/>
      <c r="H253" s="59"/>
      <c r="I253" s="59"/>
      <c r="J253" s="66"/>
      <c r="K253" s="66"/>
      <c r="L253" s="67"/>
      <c r="M253" s="68"/>
      <c r="N253" s="69"/>
      <c r="O253" s="69"/>
      <c r="P253" s="66"/>
      <c r="Q253" s="66"/>
      <c r="R253" s="67"/>
      <c r="S253" s="68"/>
      <c r="T253" s="69"/>
      <c r="U253" s="57"/>
      <c r="V253" s="70"/>
    </row>
    <row r="254" spans="1:22" s="71" customFormat="1" ht="24.75" customHeight="1">
      <c r="A254" s="47"/>
      <c r="B254" s="48"/>
      <c r="C254" s="72"/>
      <c r="D254" s="57" t="s">
        <v>388</v>
      </c>
      <c r="E254" s="57"/>
      <c r="F254" s="58"/>
      <c r="G254" s="59"/>
      <c r="H254" s="59"/>
      <c r="I254" s="59"/>
      <c r="J254" s="66"/>
      <c r="K254" s="66"/>
      <c r="L254" s="67"/>
      <c r="M254" s="68"/>
      <c r="N254" s="69"/>
      <c r="O254" s="69"/>
      <c r="P254" s="66"/>
      <c r="Q254" s="66"/>
      <c r="R254" s="67"/>
      <c r="S254" s="68"/>
      <c r="T254" s="69"/>
      <c r="U254" s="57"/>
      <c r="V254" s="70"/>
    </row>
    <row r="255" spans="1:22" s="71" customFormat="1" ht="24.75" customHeight="1">
      <c r="A255" s="47"/>
      <c r="B255" s="48"/>
      <c r="C255" s="72"/>
      <c r="D255" s="57" t="s">
        <v>389</v>
      </c>
      <c r="E255" s="57"/>
      <c r="F255" s="58"/>
      <c r="G255" s="59"/>
      <c r="H255" s="59"/>
      <c r="I255" s="59"/>
      <c r="J255" s="66"/>
      <c r="K255" s="66"/>
      <c r="L255" s="67"/>
      <c r="M255" s="68"/>
      <c r="N255" s="69"/>
      <c r="O255" s="69"/>
      <c r="P255" s="66"/>
      <c r="Q255" s="66"/>
      <c r="R255" s="67"/>
      <c r="S255" s="68"/>
      <c r="T255" s="69"/>
      <c r="U255" s="57"/>
      <c r="V255" s="70"/>
    </row>
    <row r="256" spans="1:22" s="71" customFormat="1" ht="24.75" customHeight="1">
      <c r="A256" s="47"/>
      <c r="B256" s="48"/>
      <c r="C256" s="72"/>
      <c r="D256" s="57" t="s">
        <v>390</v>
      </c>
      <c r="E256" s="57"/>
      <c r="F256" s="58"/>
      <c r="G256" s="59"/>
      <c r="H256" s="59"/>
      <c r="I256" s="59"/>
      <c r="J256" s="66"/>
      <c r="K256" s="66"/>
      <c r="L256" s="67"/>
      <c r="M256" s="68"/>
      <c r="N256" s="69"/>
      <c r="O256" s="69"/>
      <c r="P256" s="66"/>
      <c r="Q256" s="66"/>
      <c r="R256" s="67"/>
      <c r="S256" s="68"/>
      <c r="T256" s="69"/>
      <c r="U256" s="57"/>
      <c r="V256" s="70"/>
    </row>
    <row r="257" spans="1:22" s="71" customFormat="1" ht="24.75" customHeight="1">
      <c r="A257" s="47"/>
      <c r="B257" s="48"/>
      <c r="C257" s="72"/>
      <c r="D257" s="57" t="s">
        <v>391</v>
      </c>
      <c r="E257" s="57"/>
      <c r="F257" s="58"/>
      <c r="G257" s="59"/>
      <c r="H257" s="59"/>
      <c r="I257" s="59"/>
      <c r="J257" s="66"/>
      <c r="K257" s="66"/>
      <c r="L257" s="67"/>
      <c r="M257" s="68"/>
      <c r="N257" s="69"/>
      <c r="O257" s="69"/>
      <c r="P257" s="66"/>
      <c r="Q257" s="66"/>
      <c r="R257" s="67"/>
      <c r="S257" s="68"/>
      <c r="T257" s="69"/>
      <c r="U257" s="57"/>
      <c r="V257" s="70"/>
    </row>
    <row r="258" spans="1:22" s="71" customFormat="1" ht="24.75" customHeight="1">
      <c r="A258" s="47"/>
      <c r="B258" s="48"/>
      <c r="C258" s="72"/>
      <c r="D258" s="57" t="s">
        <v>392</v>
      </c>
      <c r="E258" s="57"/>
      <c r="F258" s="58"/>
      <c r="G258" s="59"/>
      <c r="H258" s="59"/>
      <c r="I258" s="59"/>
      <c r="J258" s="66"/>
      <c r="K258" s="66"/>
      <c r="L258" s="67"/>
      <c r="M258" s="68"/>
      <c r="N258" s="69"/>
      <c r="O258" s="69"/>
      <c r="P258" s="66"/>
      <c r="Q258" s="66"/>
      <c r="R258" s="67"/>
      <c r="S258" s="68"/>
      <c r="T258" s="69"/>
      <c r="U258" s="57"/>
      <c r="V258" s="70"/>
    </row>
    <row r="259" spans="1:22" s="71" customFormat="1" ht="24.75" customHeight="1">
      <c r="A259" s="47"/>
      <c r="B259" s="48"/>
      <c r="C259" s="72"/>
      <c r="D259" s="57" t="s">
        <v>393</v>
      </c>
      <c r="E259" s="57"/>
      <c r="F259" s="58"/>
      <c r="G259" s="59"/>
      <c r="H259" s="59"/>
      <c r="I259" s="59"/>
      <c r="J259" s="66"/>
      <c r="K259" s="66"/>
      <c r="L259" s="67"/>
      <c r="M259" s="68"/>
      <c r="N259" s="69"/>
      <c r="O259" s="69"/>
      <c r="P259" s="66"/>
      <c r="Q259" s="66"/>
      <c r="R259" s="67"/>
      <c r="S259" s="68"/>
      <c r="T259" s="69"/>
      <c r="U259" s="57"/>
      <c r="V259" s="70"/>
    </row>
    <row r="260" spans="1:22" s="71" customFormat="1" ht="24.75" customHeight="1">
      <c r="A260" s="47"/>
      <c r="B260" s="48"/>
      <c r="C260" s="72"/>
      <c r="D260" s="57" t="s">
        <v>394</v>
      </c>
      <c r="E260" s="57"/>
      <c r="F260" s="58"/>
      <c r="G260" s="59"/>
      <c r="H260" s="59"/>
      <c r="I260" s="59"/>
      <c r="J260" s="66"/>
      <c r="K260" s="66"/>
      <c r="L260" s="67"/>
      <c r="M260" s="68"/>
      <c r="N260" s="69"/>
      <c r="O260" s="69"/>
      <c r="P260" s="66"/>
      <c r="Q260" s="66"/>
      <c r="R260" s="67"/>
      <c r="S260" s="68"/>
      <c r="T260" s="69"/>
      <c r="U260" s="57"/>
      <c r="V260" s="70"/>
    </row>
    <row r="261" spans="1:22" s="71" customFormat="1" ht="24.75" customHeight="1">
      <c r="A261" s="47"/>
      <c r="B261" s="48"/>
      <c r="C261" s="72"/>
      <c r="D261" s="57" t="s">
        <v>395</v>
      </c>
      <c r="E261" s="57"/>
      <c r="F261" s="58"/>
      <c r="G261" s="59"/>
      <c r="H261" s="59"/>
      <c r="I261" s="59"/>
      <c r="J261" s="66"/>
      <c r="K261" s="66"/>
      <c r="L261" s="67"/>
      <c r="M261" s="68"/>
      <c r="N261" s="69"/>
      <c r="O261" s="69"/>
      <c r="P261" s="66"/>
      <c r="Q261" s="66"/>
      <c r="R261" s="67"/>
      <c r="S261" s="68"/>
      <c r="T261" s="69"/>
      <c r="U261" s="57"/>
      <c r="V261" s="70"/>
    </row>
    <row r="262" spans="1:22" s="71" customFormat="1" ht="24.75" customHeight="1">
      <c r="A262" s="47"/>
      <c r="B262" s="48"/>
      <c r="C262" s="72"/>
      <c r="D262" s="57" t="s">
        <v>396</v>
      </c>
      <c r="E262" s="57"/>
      <c r="F262" s="58"/>
      <c r="G262" s="59"/>
      <c r="H262" s="59"/>
      <c r="I262" s="59"/>
      <c r="J262" s="66"/>
      <c r="K262" s="66"/>
      <c r="L262" s="67"/>
      <c r="M262" s="68"/>
      <c r="N262" s="69"/>
      <c r="O262" s="69"/>
      <c r="P262" s="66"/>
      <c r="Q262" s="66"/>
      <c r="R262" s="67"/>
      <c r="S262" s="68"/>
      <c r="T262" s="69"/>
      <c r="U262" s="57"/>
      <c r="V262" s="70"/>
    </row>
    <row r="263" spans="1:22" s="71" customFormat="1" ht="24.75" customHeight="1">
      <c r="A263" s="47"/>
      <c r="B263" s="48"/>
      <c r="C263" s="72"/>
      <c r="D263" s="57" t="s">
        <v>397</v>
      </c>
      <c r="E263" s="57"/>
      <c r="F263" s="58"/>
      <c r="G263" s="59"/>
      <c r="H263" s="59"/>
      <c r="I263" s="59"/>
      <c r="J263" s="66"/>
      <c r="K263" s="66"/>
      <c r="L263" s="67"/>
      <c r="M263" s="68"/>
      <c r="N263" s="69"/>
      <c r="O263" s="69"/>
      <c r="P263" s="66"/>
      <c r="Q263" s="66"/>
      <c r="R263" s="67"/>
      <c r="S263" s="68"/>
      <c r="T263" s="69"/>
      <c r="U263" s="57"/>
      <c r="V263" s="70"/>
    </row>
    <row r="264" spans="1:22" s="71" customFormat="1" ht="24.75" customHeight="1">
      <c r="A264" s="47"/>
      <c r="B264" s="48"/>
      <c r="C264" s="72"/>
      <c r="D264" s="57" t="s">
        <v>398</v>
      </c>
      <c r="E264" s="57"/>
      <c r="F264" s="58"/>
      <c r="G264" s="59"/>
      <c r="H264" s="59"/>
      <c r="I264" s="59"/>
      <c r="J264" s="66"/>
      <c r="K264" s="66"/>
      <c r="L264" s="67"/>
      <c r="M264" s="68"/>
      <c r="N264" s="69"/>
      <c r="O264" s="69"/>
      <c r="P264" s="66"/>
      <c r="Q264" s="66"/>
      <c r="R264" s="67"/>
      <c r="S264" s="68"/>
      <c r="T264" s="69"/>
      <c r="U264" s="57"/>
      <c r="V264" s="70"/>
    </row>
    <row r="265" spans="1:22" s="71" customFormat="1" ht="24.75" customHeight="1">
      <c r="A265" s="47"/>
      <c r="B265" s="48"/>
      <c r="C265" s="72"/>
      <c r="D265" s="57" t="s">
        <v>399</v>
      </c>
      <c r="E265" s="57"/>
      <c r="F265" s="58"/>
      <c r="G265" s="59"/>
      <c r="H265" s="59"/>
      <c r="I265" s="59"/>
      <c r="J265" s="66"/>
      <c r="K265" s="66"/>
      <c r="L265" s="67"/>
      <c r="M265" s="68"/>
      <c r="N265" s="69"/>
      <c r="O265" s="69"/>
      <c r="P265" s="66"/>
      <c r="Q265" s="66"/>
      <c r="R265" s="67"/>
      <c r="S265" s="68"/>
      <c r="T265" s="69"/>
      <c r="U265" s="57"/>
      <c r="V265" s="70"/>
    </row>
    <row r="266" spans="1:22" s="71" customFormat="1" ht="24.75" customHeight="1">
      <c r="A266" s="47"/>
      <c r="B266" s="48"/>
      <c r="C266" s="72"/>
      <c r="D266" s="57" t="s">
        <v>400</v>
      </c>
      <c r="E266" s="57"/>
      <c r="F266" s="58"/>
      <c r="G266" s="59"/>
      <c r="H266" s="59"/>
      <c r="I266" s="59"/>
      <c r="J266" s="66"/>
      <c r="K266" s="66"/>
      <c r="L266" s="67"/>
      <c r="M266" s="68"/>
      <c r="N266" s="69"/>
      <c r="O266" s="69"/>
      <c r="P266" s="66"/>
      <c r="Q266" s="66"/>
      <c r="R266" s="67"/>
      <c r="S266" s="68"/>
      <c r="T266" s="69"/>
      <c r="U266" s="57"/>
      <c r="V266" s="70"/>
    </row>
    <row r="267" spans="1:22" s="71" customFormat="1" ht="24.75" customHeight="1">
      <c r="A267" s="47"/>
      <c r="B267" s="48"/>
      <c r="C267" s="72"/>
      <c r="D267" s="57" t="s">
        <v>401</v>
      </c>
      <c r="E267" s="57"/>
      <c r="F267" s="58"/>
      <c r="G267" s="59"/>
      <c r="H267" s="59"/>
      <c r="I267" s="59"/>
      <c r="J267" s="66"/>
      <c r="K267" s="66"/>
      <c r="L267" s="67"/>
      <c r="M267" s="68"/>
      <c r="N267" s="69"/>
      <c r="O267" s="69"/>
      <c r="P267" s="66"/>
      <c r="Q267" s="66"/>
      <c r="R267" s="67"/>
      <c r="S267" s="68"/>
      <c r="T267" s="69"/>
      <c r="U267" s="57"/>
      <c r="V267" s="70"/>
    </row>
    <row r="268" spans="1:22" s="71" customFormat="1" ht="24.75" customHeight="1">
      <c r="A268" s="47"/>
      <c r="B268" s="48"/>
      <c r="C268" s="72"/>
      <c r="D268" s="57" t="s">
        <v>402</v>
      </c>
      <c r="E268" s="57"/>
      <c r="F268" s="58"/>
      <c r="G268" s="59"/>
      <c r="H268" s="59"/>
      <c r="I268" s="59"/>
      <c r="J268" s="66"/>
      <c r="K268" s="66"/>
      <c r="L268" s="67"/>
      <c r="M268" s="68"/>
      <c r="N268" s="69"/>
      <c r="O268" s="69"/>
      <c r="P268" s="66"/>
      <c r="Q268" s="66"/>
      <c r="R268" s="67"/>
      <c r="S268" s="68"/>
      <c r="T268" s="69"/>
      <c r="U268" s="57"/>
      <c r="V268" s="70"/>
    </row>
    <row r="269" spans="1:22" s="71" customFormat="1" ht="24.75" customHeight="1">
      <c r="A269" s="47"/>
      <c r="B269" s="48"/>
      <c r="C269" s="72"/>
      <c r="D269" s="57" t="s">
        <v>403</v>
      </c>
      <c r="E269" s="57"/>
      <c r="F269" s="58"/>
      <c r="G269" s="59"/>
      <c r="H269" s="59"/>
      <c r="I269" s="59"/>
      <c r="J269" s="66"/>
      <c r="K269" s="66"/>
      <c r="L269" s="67"/>
      <c r="M269" s="68"/>
      <c r="N269" s="69"/>
      <c r="O269" s="69"/>
      <c r="P269" s="66"/>
      <c r="Q269" s="66"/>
      <c r="R269" s="67"/>
      <c r="S269" s="68"/>
      <c r="T269" s="69"/>
      <c r="U269" s="57"/>
      <c r="V269" s="70"/>
    </row>
    <row r="270" spans="1:22" s="71" customFormat="1" ht="24.75" customHeight="1">
      <c r="A270" s="47"/>
      <c r="B270" s="48"/>
      <c r="C270" s="72"/>
      <c r="D270" s="57" t="s">
        <v>404</v>
      </c>
      <c r="E270" s="57"/>
      <c r="F270" s="58"/>
      <c r="G270" s="59"/>
      <c r="H270" s="59"/>
      <c r="I270" s="59"/>
      <c r="J270" s="66"/>
      <c r="K270" s="66"/>
      <c r="L270" s="67"/>
      <c r="M270" s="68"/>
      <c r="N270" s="69"/>
      <c r="O270" s="69"/>
      <c r="P270" s="66"/>
      <c r="Q270" s="66"/>
      <c r="R270" s="67"/>
      <c r="S270" s="68"/>
      <c r="T270" s="69"/>
      <c r="U270" s="57"/>
      <c r="V270" s="70"/>
    </row>
    <row r="271" spans="1:22" s="71" customFormat="1" ht="24.75" customHeight="1">
      <c r="A271" s="47"/>
      <c r="B271" s="48"/>
      <c r="C271" s="72"/>
      <c r="D271" s="57" t="s">
        <v>405</v>
      </c>
      <c r="E271" s="57"/>
      <c r="F271" s="58"/>
      <c r="G271" s="59"/>
      <c r="H271" s="59"/>
      <c r="I271" s="59"/>
      <c r="J271" s="66"/>
      <c r="K271" s="66"/>
      <c r="L271" s="67"/>
      <c r="M271" s="68"/>
      <c r="N271" s="69"/>
      <c r="O271" s="69"/>
      <c r="P271" s="66"/>
      <c r="Q271" s="66"/>
      <c r="R271" s="67"/>
      <c r="S271" s="68"/>
      <c r="T271" s="69"/>
      <c r="U271" s="57"/>
      <c r="V271" s="70"/>
    </row>
    <row r="272" spans="1:22" s="71" customFormat="1" ht="24.75" customHeight="1">
      <c r="A272" s="47"/>
      <c r="B272" s="48"/>
      <c r="C272" s="72"/>
      <c r="D272" s="57" t="s">
        <v>406</v>
      </c>
      <c r="E272" s="57"/>
      <c r="F272" s="58"/>
      <c r="G272" s="59"/>
      <c r="H272" s="59"/>
      <c r="I272" s="59"/>
      <c r="J272" s="66"/>
      <c r="K272" s="66"/>
      <c r="L272" s="67"/>
      <c r="M272" s="68"/>
      <c r="N272" s="69"/>
      <c r="O272" s="69"/>
      <c r="P272" s="66"/>
      <c r="Q272" s="66"/>
      <c r="R272" s="67"/>
      <c r="S272" s="68"/>
      <c r="T272" s="69"/>
      <c r="U272" s="57"/>
      <c r="V272" s="70"/>
    </row>
    <row r="273" spans="1:22" s="71" customFormat="1" ht="24.75" customHeight="1">
      <c r="A273" s="47"/>
      <c r="B273" s="48"/>
      <c r="C273" s="72"/>
      <c r="D273" s="57" t="s">
        <v>407</v>
      </c>
      <c r="E273" s="57"/>
      <c r="F273" s="58"/>
      <c r="G273" s="59"/>
      <c r="H273" s="59"/>
      <c r="I273" s="59"/>
      <c r="J273" s="66"/>
      <c r="K273" s="66"/>
      <c r="L273" s="67"/>
      <c r="M273" s="68"/>
      <c r="N273" s="69"/>
      <c r="O273" s="69"/>
      <c r="P273" s="66"/>
      <c r="Q273" s="66"/>
      <c r="R273" s="67"/>
      <c r="S273" s="68"/>
      <c r="T273" s="69"/>
      <c r="U273" s="57"/>
      <c r="V273" s="70"/>
    </row>
    <row r="274" spans="1:22" s="71" customFormat="1" ht="24.75" customHeight="1">
      <c r="A274" s="47"/>
      <c r="B274" s="48"/>
      <c r="C274" s="72"/>
      <c r="D274" s="57" t="s">
        <v>408</v>
      </c>
      <c r="E274" s="57"/>
      <c r="F274" s="58"/>
      <c r="G274" s="59"/>
      <c r="H274" s="59"/>
      <c r="I274" s="59"/>
      <c r="J274" s="66"/>
      <c r="K274" s="66"/>
      <c r="L274" s="67"/>
      <c r="M274" s="68"/>
      <c r="N274" s="69"/>
      <c r="O274" s="69"/>
      <c r="P274" s="66"/>
      <c r="Q274" s="66"/>
      <c r="R274" s="67"/>
      <c r="S274" s="68"/>
      <c r="T274" s="69"/>
      <c r="U274" s="57"/>
      <c r="V274" s="70"/>
    </row>
    <row r="275" spans="1:22" s="71" customFormat="1" ht="24.75" customHeight="1">
      <c r="A275" s="47"/>
      <c r="B275" s="48"/>
      <c r="C275" s="72"/>
      <c r="D275" s="57" t="s">
        <v>409</v>
      </c>
      <c r="E275" s="57"/>
      <c r="F275" s="58"/>
      <c r="G275" s="59"/>
      <c r="H275" s="59"/>
      <c r="I275" s="59"/>
      <c r="J275" s="66"/>
      <c r="K275" s="66"/>
      <c r="L275" s="67"/>
      <c r="M275" s="68"/>
      <c r="N275" s="69"/>
      <c r="O275" s="69"/>
      <c r="P275" s="66"/>
      <c r="Q275" s="66"/>
      <c r="R275" s="67"/>
      <c r="S275" s="68"/>
      <c r="T275" s="69"/>
      <c r="U275" s="57"/>
      <c r="V275" s="70"/>
    </row>
    <row r="276" spans="1:22" s="71" customFormat="1" ht="24.75" customHeight="1">
      <c r="A276" s="47"/>
      <c r="B276" s="48"/>
      <c r="C276" s="72"/>
      <c r="D276" s="57" t="s">
        <v>410</v>
      </c>
      <c r="E276" s="57"/>
      <c r="F276" s="58"/>
      <c r="G276" s="59"/>
      <c r="H276" s="59"/>
      <c r="I276" s="59"/>
      <c r="J276" s="66"/>
      <c r="K276" s="66"/>
      <c r="L276" s="67"/>
      <c r="M276" s="68"/>
      <c r="N276" s="69"/>
      <c r="O276" s="69"/>
      <c r="P276" s="66"/>
      <c r="Q276" s="66"/>
      <c r="R276" s="67"/>
      <c r="S276" s="68"/>
      <c r="T276" s="69"/>
      <c r="U276" s="57"/>
      <c r="V276" s="70"/>
    </row>
    <row r="277" spans="1:22" s="71" customFormat="1" ht="24.75" customHeight="1">
      <c r="A277" s="47"/>
      <c r="B277" s="48"/>
      <c r="C277" s="72"/>
      <c r="D277" s="57" t="s">
        <v>411</v>
      </c>
      <c r="E277" s="57"/>
      <c r="F277" s="58"/>
      <c r="G277" s="59"/>
      <c r="H277" s="59"/>
      <c r="I277" s="59"/>
      <c r="J277" s="66"/>
      <c r="K277" s="66"/>
      <c r="L277" s="67"/>
      <c r="M277" s="68"/>
      <c r="N277" s="69"/>
      <c r="O277" s="69"/>
      <c r="P277" s="66"/>
      <c r="Q277" s="66"/>
      <c r="R277" s="67"/>
      <c r="S277" s="68"/>
      <c r="T277" s="69"/>
      <c r="U277" s="57"/>
      <c r="V277" s="70"/>
    </row>
    <row r="278" spans="1:22" s="71" customFormat="1" ht="24.75" customHeight="1">
      <c r="A278" s="47"/>
      <c r="B278" s="48"/>
      <c r="C278" s="72"/>
      <c r="D278" s="57" t="s">
        <v>412</v>
      </c>
      <c r="E278" s="57"/>
      <c r="F278" s="58"/>
      <c r="G278" s="59"/>
      <c r="H278" s="59"/>
      <c r="I278" s="59"/>
      <c r="J278" s="66"/>
      <c r="K278" s="66"/>
      <c r="L278" s="67"/>
      <c r="M278" s="68"/>
      <c r="N278" s="69"/>
      <c r="O278" s="69"/>
      <c r="P278" s="66"/>
      <c r="Q278" s="66"/>
      <c r="R278" s="67"/>
      <c r="S278" s="68"/>
      <c r="T278" s="69"/>
      <c r="U278" s="57"/>
      <c r="V278" s="70"/>
    </row>
    <row r="279" spans="1:22" s="71" customFormat="1" ht="24.75" customHeight="1">
      <c r="A279" s="47"/>
      <c r="B279" s="48"/>
      <c r="C279" s="72"/>
      <c r="D279" s="57" t="s">
        <v>413</v>
      </c>
      <c r="E279" s="57"/>
      <c r="F279" s="58"/>
      <c r="G279" s="59"/>
      <c r="H279" s="59"/>
      <c r="I279" s="59"/>
      <c r="J279" s="66"/>
      <c r="K279" s="66"/>
      <c r="L279" s="67"/>
      <c r="M279" s="68"/>
      <c r="N279" s="69"/>
      <c r="O279" s="69"/>
      <c r="P279" s="66"/>
      <c r="Q279" s="66"/>
      <c r="R279" s="67"/>
      <c r="S279" s="68"/>
      <c r="T279" s="69"/>
      <c r="U279" s="57"/>
      <c r="V279" s="70"/>
    </row>
    <row r="280" spans="1:22" s="71" customFormat="1" ht="24.75" customHeight="1">
      <c r="A280" s="47"/>
      <c r="B280" s="48"/>
      <c r="C280" s="72"/>
      <c r="D280" s="57" t="s">
        <v>414</v>
      </c>
      <c r="E280" s="57"/>
      <c r="F280" s="58"/>
      <c r="G280" s="59"/>
      <c r="H280" s="59"/>
      <c r="I280" s="59"/>
      <c r="J280" s="66"/>
      <c r="K280" s="66"/>
      <c r="L280" s="67"/>
      <c r="M280" s="68"/>
      <c r="N280" s="69"/>
      <c r="O280" s="69"/>
      <c r="P280" s="66"/>
      <c r="Q280" s="66"/>
      <c r="R280" s="67"/>
      <c r="S280" s="68"/>
      <c r="T280" s="69"/>
      <c r="U280" s="57"/>
      <c r="V280" s="70"/>
    </row>
    <row r="281" spans="1:22" s="71" customFormat="1" ht="24.75" customHeight="1">
      <c r="A281" s="47"/>
      <c r="B281" s="48"/>
      <c r="C281" s="72"/>
      <c r="D281" s="57" t="s">
        <v>415</v>
      </c>
      <c r="E281" s="57"/>
      <c r="F281" s="58"/>
      <c r="G281" s="59"/>
      <c r="H281" s="59"/>
      <c r="I281" s="59"/>
      <c r="J281" s="66"/>
      <c r="K281" s="66"/>
      <c r="L281" s="67"/>
      <c r="M281" s="68"/>
      <c r="N281" s="69"/>
      <c r="O281" s="69"/>
      <c r="P281" s="66"/>
      <c r="Q281" s="66"/>
      <c r="R281" s="67"/>
      <c r="S281" s="68"/>
      <c r="T281" s="69"/>
      <c r="U281" s="57"/>
      <c r="V281" s="70"/>
    </row>
    <row r="282" spans="1:22" s="71" customFormat="1" ht="24.75" customHeight="1">
      <c r="A282" s="47"/>
      <c r="B282" s="48"/>
      <c r="C282" s="72"/>
      <c r="D282" s="57" t="s">
        <v>416</v>
      </c>
      <c r="E282" s="57"/>
      <c r="F282" s="58"/>
      <c r="G282" s="59"/>
      <c r="H282" s="59"/>
      <c r="I282" s="59"/>
      <c r="J282" s="66"/>
      <c r="K282" s="66"/>
      <c r="L282" s="67"/>
      <c r="M282" s="68"/>
      <c r="N282" s="69"/>
      <c r="O282" s="69"/>
      <c r="P282" s="66"/>
      <c r="Q282" s="66"/>
      <c r="R282" s="67"/>
      <c r="S282" s="68"/>
      <c r="T282" s="69"/>
      <c r="U282" s="57"/>
      <c r="V282" s="70"/>
    </row>
    <row r="283" spans="1:22" s="71" customFormat="1" ht="24.75" customHeight="1">
      <c r="A283" s="47"/>
      <c r="B283" s="48"/>
      <c r="C283" s="72"/>
      <c r="D283" s="57" t="s">
        <v>417</v>
      </c>
      <c r="E283" s="57"/>
      <c r="F283" s="58"/>
      <c r="G283" s="59"/>
      <c r="H283" s="59"/>
      <c r="I283" s="59"/>
      <c r="J283" s="66"/>
      <c r="K283" s="66"/>
      <c r="L283" s="67"/>
      <c r="M283" s="68"/>
      <c r="N283" s="69"/>
      <c r="O283" s="69"/>
      <c r="P283" s="66"/>
      <c r="Q283" s="66"/>
      <c r="R283" s="67"/>
      <c r="S283" s="68"/>
      <c r="T283" s="69"/>
      <c r="U283" s="57"/>
      <c r="V283" s="70"/>
    </row>
    <row r="284" spans="1:22" s="71" customFormat="1" ht="24.75" customHeight="1">
      <c r="A284" s="47"/>
      <c r="B284" s="48"/>
      <c r="C284" s="72"/>
      <c r="D284" s="57" t="s">
        <v>418</v>
      </c>
      <c r="E284" s="57"/>
      <c r="F284" s="58"/>
      <c r="G284" s="59"/>
      <c r="H284" s="59"/>
      <c r="I284" s="59"/>
      <c r="J284" s="66"/>
      <c r="K284" s="66"/>
      <c r="L284" s="67"/>
      <c r="M284" s="68"/>
      <c r="N284" s="69"/>
      <c r="O284" s="69"/>
      <c r="P284" s="66"/>
      <c r="Q284" s="66"/>
      <c r="R284" s="67"/>
      <c r="S284" s="68"/>
      <c r="T284" s="69"/>
      <c r="U284" s="57"/>
      <c r="V284" s="70"/>
    </row>
    <row r="285" spans="1:22" s="71" customFormat="1" ht="24.75" customHeight="1">
      <c r="A285" s="47"/>
      <c r="B285" s="48"/>
      <c r="C285" s="72"/>
      <c r="D285" s="57" t="s">
        <v>419</v>
      </c>
      <c r="E285" s="57"/>
      <c r="F285" s="58"/>
      <c r="G285" s="59"/>
      <c r="H285" s="59"/>
      <c r="I285" s="59"/>
      <c r="J285" s="66"/>
      <c r="K285" s="66"/>
      <c r="L285" s="67"/>
      <c r="M285" s="68"/>
      <c r="N285" s="69"/>
      <c r="O285" s="69"/>
      <c r="P285" s="66"/>
      <c r="Q285" s="66"/>
      <c r="R285" s="67"/>
      <c r="S285" s="68"/>
      <c r="T285" s="69"/>
      <c r="U285" s="57"/>
      <c r="V285" s="70"/>
    </row>
    <row r="286" spans="1:22" s="71" customFormat="1" ht="24.75" customHeight="1">
      <c r="A286" s="47"/>
      <c r="B286" s="48"/>
      <c r="C286" s="72"/>
      <c r="D286" s="57" t="s">
        <v>420</v>
      </c>
      <c r="E286" s="57"/>
      <c r="F286" s="58"/>
      <c r="G286" s="59"/>
      <c r="H286" s="59"/>
      <c r="I286" s="59"/>
      <c r="J286" s="66"/>
      <c r="K286" s="66"/>
      <c r="L286" s="67"/>
      <c r="M286" s="68"/>
      <c r="N286" s="69"/>
      <c r="O286" s="69"/>
      <c r="P286" s="66"/>
      <c r="Q286" s="66"/>
      <c r="R286" s="67"/>
      <c r="S286" s="68"/>
      <c r="T286" s="69"/>
      <c r="U286" s="57"/>
      <c r="V286" s="70"/>
    </row>
    <row r="287" spans="1:22" s="71" customFormat="1" ht="24.75" customHeight="1">
      <c r="A287" s="47"/>
      <c r="B287" s="48"/>
      <c r="C287" s="72"/>
      <c r="D287" s="57" t="s">
        <v>421</v>
      </c>
      <c r="E287" s="57"/>
      <c r="F287" s="58"/>
      <c r="G287" s="59"/>
      <c r="H287" s="59"/>
      <c r="I287" s="59"/>
      <c r="J287" s="66"/>
      <c r="K287" s="66"/>
      <c r="L287" s="67"/>
      <c r="M287" s="68"/>
      <c r="N287" s="69"/>
      <c r="O287" s="69"/>
      <c r="P287" s="66"/>
      <c r="Q287" s="66"/>
      <c r="R287" s="67"/>
      <c r="S287" s="68"/>
      <c r="T287" s="69"/>
      <c r="U287" s="57"/>
      <c r="V287" s="70"/>
    </row>
    <row r="288" spans="1:22" s="71" customFormat="1" ht="24.75" customHeight="1">
      <c r="A288" s="47"/>
      <c r="B288" s="48"/>
      <c r="C288" s="72"/>
      <c r="D288" s="57" t="s">
        <v>422</v>
      </c>
      <c r="E288" s="57"/>
      <c r="F288" s="58"/>
      <c r="G288" s="59"/>
      <c r="H288" s="59"/>
      <c r="I288" s="59"/>
      <c r="J288" s="66"/>
      <c r="K288" s="66"/>
      <c r="L288" s="67"/>
      <c r="M288" s="68"/>
      <c r="N288" s="69"/>
      <c r="O288" s="69"/>
      <c r="P288" s="66"/>
      <c r="Q288" s="66"/>
      <c r="R288" s="67"/>
      <c r="S288" s="68"/>
      <c r="T288" s="69"/>
      <c r="U288" s="57"/>
      <c r="V288" s="70"/>
    </row>
    <row r="289" spans="1:22" s="71" customFormat="1" ht="24.75" customHeight="1">
      <c r="A289" s="47"/>
      <c r="B289" s="48"/>
      <c r="C289" s="72"/>
      <c r="D289" s="57" t="s">
        <v>423</v>
      </c>
      <c r="E289" s="57"/>
      <c r="F289" s="58"/>
      <c r="G289" s="59"/>
      <c r="H289" s="59"/>
      <c r="I289" s="59"/>
      <c r="J289" s="66"/>
      <c r="K289" s="66"/>
      <c r="L289" s="67"/>
      <c r="M289" s="68"/>
      <c r="N289" s="69"/>
      <c r="O289" s="69"/>
      <c r="P289" s="66"/>
      <c r="Q289" s="66"/>
      <c r="R289" s="67"/>
      <c r="S289" s="68"/>
      <c r="T289" s="69"/>
      <c r="U289" s="57"/>
      <c r="V289" s="70"/>
    </row>
    <row r="290" spans="1:22" s="71" customFormat="1" ht="24.75" customHeight="1">
      <c r="A290" s="47"/>
      <c r="B290" s="48"/>
      <c r="C290" s="72"/>
      <c r="D290" s="57" t="s">
        <v>424</v>
      </c>
      <c r="E290" s="57"/>
      <c r="F290" s="58"/>
      <c r="G290" s="59"/>
      <c r="H290" s="59"/>
      <c r="I290" s="59"/>
      <c r="J290" s="66"/>
      <c r="K290" s="66"/>
      <c r="L290" s="67"/>
      <c r="M290" s="68"/>
      <c r="N290" s="69"/>
      <c r="O290" s="69"/>
      <c r="P290" s="66"/>
      <c r="Q290" s="66"/>
      <c r="R290" s="67"/>
      <c r="S290" s="68"/>
      <c r="T290" s="69"/>
      <c r="U290" s="57"/>
      <c r="V290" s="70"/>
    </row>
    <row r="291" spans="1:22" s="71" customFormat="1" ht="24.75" customHeight="1">
      <c r="A291" s="47"/>
      <c r="B291" s="48"/>
      <c r="C291" s="72"/>
      <c r="D291" s="57" t="s">
        <v>425</v>
      </c>
      <c r="E291" s="57"/>
      <c r="F291" s="58"/>
      <c r="G291" s="59"/>
      <c r="H291" s="59"/>
      <c r="I291" s="59"/>
      <c r="J291" s="66"/>
      <c r="K291" s="66"/>
      <c r="L291" s="67"/>
      <c r="M291" s="68"/>
      <c r="N291" s="69"/>
      <c r="O291" s="69"/>
      <c r="P291" s="66"/>
      <c r="Q291" s="66"/>
      <c r="R291" s="67"/>
      <c r="S291" s="68"/>
      <c r="T291" s="69"/>
      <c r="U291" s="57"/>
      <c r="V291" s="70"/>
    </row>
    <row r="292" spans="1:22" s="71" customFormat="1" ht="24.75" customHeight="1">
      <c r="A292" s="47"/>
      <c r="B292" s="48"/>
      <c r="C292" s="72"/>
      <c r="D292" s="57" t="s">
        <v>426</v>
      </c>
      <c r="E292" s="57"/>
      <c r="F292" s="58"/>
      <c r="G292" s="59"/>
      <c r="H292" s="59"/>
      <c r="I292" s="59"/>
      <c r="J292" s="66"/>
      <c r="K292" s="66"/>
      <c r="L292" s="67"/>
      <c r="M292" s="68"/>
      <c r="N292" s="69"/>
      <c r="O292" s="69"/>
      <c r="P292" s="66"/>
      <c r="Q292" s="66"/>
      <c r="R292" s="67"/>
      <c r="S292" s="68"/>
      <c r="T292" s="69"/>
      <c r="U292" s="57"/>
      <c r="V292" s="70"/>
    </row>
    <row r="293" spans="1:22" s="71" customFormat="1" ht="24.75" customHeight="1">
      <c r="A293" s="47"/>
      <c r="B293" s="48"/>
      <c r="C293" s="72"/>
      <c r="D293" s="57" t="s">
        <v>427</v>
      </c>
      <c r="E293" s="57"/>
      <c r="F293" s="58"/>
      <c r="G293" s="59"/>
      <c r="H293" s="59"/>
      <c r="I293" s="59"/>
      <c r="J293" s="66"/>
      <c r="K293" s="66"/>
      <c r="L293" s="67"/>
      <c r="M293" s="68"/>
      <c r="N293" s="69"/>
      <c r="O293" s="69"/>
      <c r="P293" s="66"/>
      <c r="Q293" s="66"/>
      <c r="R293" s="67"/>
      <c r="S293" s="68"/>
      <c r="T293" s="69"/>
      <c r="U293" s="57"/>
      <c r="V293" s="70"/>
    </row>
    <row r="294" spans="1:22" s="71" customFormat="1" ht="24.75" customHeight="1">
      <c r="A294" s="47"/>
      <c r="B294" s="48"/>
      <c r="C294" s="72"/>
      <c r="D294" s="57" t="s">
        <v>428</v>
      </c>
      <c r="E294" s="57"/>
      <c r="F294" s="58"/>
      <c r="G294" s="59"/>
      <c r="H294" s="59"/>
      <c r="I294" s="59"/>
      <c r="J294" s="66"/>
      <c r="K294" s="66"/>
      <c r="L294" s="67"/>
      <c r="M294" s="68"/>
      <c r="N294" s="69"/>
      <c r="O294" s="69"/>
      <c r="P294" s="66"/>
      <c r="Q294" s="66"/>
      <c r="R294" s="67"/>
      <c r="S294" s="68"/>
      <c r="T294" s="69"/>
      <c r="U294" s="57"/>
      <c r="V294" s="70"/>
    </row>
    <row r="295" spans="1:22" s="71" customFormat="1" ht="24.75" customHeight="1">
      <c r="A295" s="47"/>
      <c r="B295" s="48"/>
      <c r="C295" s="72"/>
      <c r="D295" s="57" t="s">
        <v>429</v>
      </c>
      <c r="E295" s="57"/>
      <c r="F295" s="58"/>
      <c r="G295" s="59"/>
      <c r="H295" s="59"/>
      <c r="I295" s="59"/>
      <c r="J295" s="66"/>
      <c r="K295" s="66"/>
      <c r="L295" s="67"/>
      <c r="M295" s="68"/>
      <c r="N295" s="69"/>
      <c r="O295" s="69"/>
      <c r="P295" s="66"/>
      <c r="Q295" s="66"/>
      <c r="R295" s="67"/>
      <c r="S295" s="68"/>
      <c r="T295" s="69"/>
      <c r="U295" s="57"/>
      <c r="V295" s="70"/>
    </row>
    <row r="296" spans="1:22" s="71" customFormat="1" ht="24.75" customHeight="1">
      <c r="A296" s="47"/>
      <c r="B296" s="48"/>
      <c r="C296" s="72"/>
      <c r="D296" s="57" t="s">
        <v>430</v>
      </c>
      <c r="E296" s="57"/>
      <c r="F296" s="58"/>
      <c r="G296" s="59"/>
      <c r="H296" s="59"/>
      <c r="I296" s="59"/>
      <c r="J296" s="66"/>
      <c r="K296" s="66"/>
      <c r="L296" s="67"/>
      <c r="M296" s="68"/>
      <c r="N296" s="69"/>
      <c r="O296" s="69"/>
      <c r="P296" s="66"/>
      <c r="Q296" s="66"/>
      <c r="R296" s="67"/>
      <c r="S296" s="68"/>
      <c r="T296" s="69"/>
      <c r="U296" s="57"/>
      <c r="V296" s="70"/>
    </row>
    <row r="297" spans="1:22" s="71" customFormat="1" ht="24.75" customHeight="1">
      <c r="A297" s="47"/>
      <c r="B297" s="48"/>
      <c r="C297" s="72"/>
      <c r="D297" s="57" t="s">
        <v>431</v>
      </c>
      <c r="E297" s="57"/>
      <c r="F297" s="58"/>
      <c r="G297" s="59"/>
      <c r="H297" s="59"/>
      <c r="I297" s="59"/>
      <c r="J297" s="66"/>
      <c r="K297" s="66"/>
      <c r="L297" s="67"/>
      <c r="M297" s="68"/>
      <c r="N297" s="69"/>
      <c r="O297" s="69"/>
      <c r="P297" s="66"/>
      <c r="Q297" s="66"/>
      <c r="R297" s="67"/>
      <c r="S297" s="68"/>
      <c r="T297" s="69"/>
      <c r="U297" s="57"/>
      <c r="V297" s="70"/>
    </row>
    <row r="298" spans="1:22" s="71" customFormat="1" ht="24.75" customHeight="1">
      <c r="A298" s="47"/>
      <c r="B298" s="48"/>
      <c r="C298" s="72"/>
      <c r="D298" s="57" t="s">
        <v>432</v>
      </c>
      <c r="E298" s="57"/>
      <c r="F298" s="58"/>
      <c r="G298" s="59"/>
      <c r="H298" s="59"/>
      <c r="I298" s="59"/>
      <c r="J298" s="66"/>
      <c r="K298" s="66"/>
      <c r="L298" s="67"/>
      <c r="M298" s="68"/>
      <c r="N298" s="69"/>
      <c r="O298" s="69"/>
      <c r="P298" s="66"/>
      <c r="Q298" s="66"/>
      <c r="R298" s="67"/>
      <c r="S298" s="68"/>
      <c r="T298" s="69"/>
      <c r="U298" s="57"/>
      <c r="V298" s="70"/>
    </row>
    <row r="299" spans="1:22" s="71" customFormat="1" ht="24.75" customHeight="1">
      <c r="A299" s="47"/>
      <c r="B299" s="48"/>
      <c r="C299" s="72"/>
      <c r="D299" s="57" t="s">
        <v>433</v>
      </c>
      <c r="E299" s="57"/>
      <c r="F299" s="58"/>
      <c r="G299" s="59"/>
      <c r="H299" s="59"/>
      <c r="I299" s="59"/>
      <c r="J299" s="66"/>
      <c r="K299" s="66"/>
      <c r="L299" s="67"/>
      <c r="M299" s="68"/>
      <c r="N299" s="69"/>
      <c r="O299" s="69"/>
      <c r="P299" s="66"/>
      <c r="Q299" s="66"/>
      <c r="R299" s="67"/>
      <c r="S299" s="68"/>
      <c r="T299" s="69"/>
      <c r="U299" s="57"/>
      <c r="V299" s="70"/>
    </row>
    <row r="300" spans="1:22" s="71" customFormat="1" ht="24.75" customHeight="1">
      <c r="A300" s="47"/>
      <c r="B300" s="48"/>
      <c r="C300" s="72"/>
      <c r="D300" s="57" t="s">
        <v>434</v>
      </c>
      <c r="E300" s="57"/>
      <c r="F300" s="58"/>
      <c r="G300" s="59"/>
      <c r="H300" s="59"/>
      <c r="I300" s="59"/>
      <c r="J300" s="66"/>
      <c r="K300" s="66"/>
      <c r="L300" s="67"/>
      <c r="M300" s="68"/>
      <c r="N300" s="69"/>
      <c r="O300" s="69"/>
      <c r="P300" s="66"/>
      <c r="Q300" s="66"/>
      <c r="R300" s="67"/>
      <c r="S300" s="68"/>
      <c r="T300" s="69"/>
      <c r="U300" s="57"/>
      <c r="V300" s="70"/>
    </row>
    <row r="301" spans="1:22" s="71" customFormat="1" ht="24.75" customHeight="1">
      <c r="A301" s="47"/>
      <c r="B301" s="48"/>
      <c r="C301" s="72"/>
      <c r="D301" s="57" t="s">
        <v>435</v>
      </c>
      <c r="E301" s="57"/>
      <c r="F301" s="58"/>
      <c r="G301" s="59"/>
      <c r="H301" s="59"/>
      <c r="I301" s="59"/>
      <c r="J301" s="66"/>
      <c r="K301" s="66"/>
      <c r="L301" s="67"/>
      <c r="M301" s="68"/>
      <c r="N301" s="69"/>
      <c r="O301" s="69"/>
      <c r="P301" s="66"/>
      <c r="Q301" s="66"/>
      <c r="R301" s="67"/>
      <c r="S301" s="68"/>
      <c r="T301" s="69"/>
      <c r="U301" s="57"/>
      <c r="V301" s="70"/>
    </row>
    <row r="302" spans="1:22" s="71" customFormat="1" ht="24.75" customHeight="1">
      <c r="A302" s="47"/>
      <c r="B302" s="48"/>
      <c r="C302" s="72"/>
      <c r="D302" s="57" t="s">
        <v>436</v>
      </c>
      <c r="E302" s="57"/>
      <c r="F302" s="58"/>
      <c r="G302" s="59"/>
      <c r="H302" s="59"/>
      <c r="I302" s="59"/>
      <c r="J302" s="66"/>
      <c r="K302" s="66"/>
      <c r="L302" s="67"/>
      <c r="M302" s="68"/>
      <c r="N302" s="69"/>
      <c r="O302" s="69"/>
      <c r="P302" s="66"/>
      <c r="Q302" s="66"/>
      <c r="R302" s="67"/>
      <c r="S302" s="68"/>
      <c r="T302" s="69"/>
      <c r="U302" s="57"/>
      <c r="V302" s="70"/>
    </row>
    <row r="303" spans="1:22" s="71" customFormat="1" ht="24.75" customHeight="1">
      <c r="A303" s="47"/>
      <c r="B303" s="48"/>
      <c r="C303" s="72"/>
      <c r="D303" s="57" t="s">
        <v>437</v>
      </c>
      <c r="E303" s="57"/>
      <c r="F303" s="58"/>
      <c r="G303" s="59"/>
      <c r="H303" s="59"/>
      <c r="I303" s="59"/>
      <c r="J303" s="66"/>
      <c r="K303" s="66"/>
      <c r="L303" s="67"/>
      <c r="M303" s="68"/>
      <c r="N303" s="69"/>
      <c r="O303" s="69"/>
      <c r="P303" s="66"/>
      <c r="Q303" s="66"/>
      <c r="R303" s="67"/>
      <c r="S303" s="68"/>
      <c r="T303" s="69"/>
      <c r="U303" s="57"/>
      <c r="V303" s="70"/>
    </row>
    <row r="304" spans="1:22" s="71" customFormat="1" ht="24.75" customHeight="1">
      <c r="A304" s="47"/>
      <c r="B304" s="48"/>
      <c r="C304" s="72"/>
      <c r="D304" s="57" t="s">
        <v>438</v>
      </c>
      <c r="E304" s="57"/>
      <c r="F304" s="58"/>
      <c r="G304" s="59"/>
      <c r="H304" s="59"/>
      <c r="I304" s="59"/>
      <c r="J304" s="66"/>
      <c r="K304" s="66"/>
      <c r="L304" s="67"/>
      <c r="M304" s="68"/>
      <c r="N304" s="69"/>
      <c r="O304" s="69"/>
      <c r="P304" s="66"/>
      <c r="Q304" s="66"/>
      <c r="R304" s="67"/>
      <c r="S304" s="68"/>
      <c r="T304" s="69"/>
      <c r="U304" s="57"/>
      <c r="V304" s="70"/>
    </row>
    <row r="305" spans="1:22" s="71" customFormat="1" ht="24.75" customHeight="1">
      <c r="A305" s="47"/>
      <c r="B305" s="48"/>
      <c r="C305" s="72"/>
      <c r="D305" s="57" t="s">
        <v>439</v>
      </c>
      <c r="E305" s="57"/>
      <c r="F305" s="58"/>
      <c r="G305" s="59"/>
      <c r="H305" s="59"/>
      <c r="I305" s="59"/>
      <c r="J305" s="66"/>
      <c r="K305" s="66"/>
      <c r="L305" s="67"/>
      <c r="M305" s="68"/>
      <c r="N305" s="69"/>
      <c r="O305" s="69"/>
      <c r="P305" s="66"/>
      <c r="Q305" s="66"/>
      <c r="R305" s="67"/>
      <c r="S305" s="68"/>
      <c r="T305" s="69"/>
      <c r="U305" s="57"/>
      <c r="V305" s="70"/>
    </row>
  </sheetData>
  <sheetProtection formatCells="0" formatColumns="0" formatRows="0" insertColumns="0" insertRows="0" insertHyperlinks="0" deleteColumns="0" deleteRows="0" sort="0" autoFilter="0" pivotTables="0"/>
  <sortState ref="F7:O27">
    <sortCondition ref="O7:O27"/>
  </sortState>
  <mergeCells count="5">
    <mergeCell ref="J5:O5"/>
    <mergeCell ref="P5:T5"/>
    <mergeCell ref="U5:U6"/>
    <mergeCell ref="D1:F1"/>
    <mergeCell ref="F2:G2"/>
  </mergeCells>
  <phoneticPr fontId="2"/>
  <dataValidations count="2">
    <dataValidation type="list" allowBlank="1" showInputMessage="1" showErrorMessage="1" sqref="T7:T305 O7:O305">
      <formula1>"4,5,6,7,8,9,10,11,12,1,2,3"</formula1>
    </dataValidation>
    <dataValidation type="list" allowBlank="1" showInputMessage="1" showErrorMessage="1" sqref="N7:N305">
      <formula1>"-,4,5,6,7,8,9,10,11,12,1,2,3"</formula1>
    </dataValidation>
  </dataValidations>
  <pageMargins left="0.73" right="0.27559055118110237" top="1.0629921259842521" bottom="0.19685039370078741" header="0.59055118110236227" footer="0.15748031496062992"/>
  <pageSetup paperSize="8" scale="31" orientation="landscape" r:id="rId1"/>
  <headerFooter alignWithMargins="0">
    <oddHeader>&amp;C&amp;18&amp;P／&amp;N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P1718"/>
  <sheetViews>
    <sheetView showGridLines="0" zoomScale="85" zoomScaleNormal="85" zoomScaleSheetLayoutView="100" workbookViewId="0">
      <selection activeCell="B11" sqref="B11:T17"/>
    </sheetView>
  </sheetViews>
  <sheetFormatPr defaultColWidth="9" defaultRowHeight="13.5"/>
  <cols>
    <col min="1" max="1" width="2.5" style="377" customWidth="1"/>
    <col min="2" max="30" width="2" style="377" customWidth="1"/>
    <col min="31" max="32" width="2.5" style="377" customWidth="1"/>
    <col min="33" max="48" width="2" style="377" customWidth="1"/>
    <col min="49" max="50" width="2.625" style="377" customWidth="1"/>
    <col min="51" max="69" width="2" style="377" customWidth="1"/>
    <col min="70" max="70" width="3.25" style="377" customWidth="1"/>
    <col min="71" max="76" width="2" style="377" customWidth="1"/>
    <col min="77" max="77" width="2" style="379" hidden="1" customWidth="1"/>
    <col min="78" max="86" width="10.25" style="377" hidden="1" customWidth="1"/>
    <col min="87" max="87" width="8.75" style="377" hidden="1" customWidth="1"/>
    <col min="88" max="88" width="10.25" style="377" hidden="1" customWidth="1"/>
    <col min="89" max="89" width="18.5" style="377" customWidth="1"/>
    <col min="90" max="94" width="10.25" style="377" customWidth="1"/>
    <col min="95" max="16384" width="9" style="377"/>
  </cols>
  <sheetData>
    <row r="1" spans="2:89" ht="45" customHeight="1">
      <c r="BD1" s="378" t="s">
        <v>441</v>
      </c>
      <c r="BR1" s="377" t="str">
        <f>IF(V747="１．　　有","無","有")</f>
        <v>無</v>
      </c>
      <c r="BS1" s="377" t="s">
        <v>442</v>
      </c>
      <c r="BT1" s="377" t="str">
        <f>IF(AX747="１．　　有","無","有")</f>
        <v>無</v>
      </c>
    </row>
    <row r="2" spans="2:89" ht="46.5" customHeight="1">
      <c r="B2" s="1627" t="s">
        <v>443</v>
      </c>
      <c r="C2" s="991"/>
      <c r="D2" s="991"/>
      <c r="E2" s="991"/>
      <c r="F2" s="991"/>
      <c r="G2" s="991"/>
      <c r="H2" s="991"/>
      <c r="I2" s="991"/>
      <c r="J2" s="991"/>
      <c r="K2" s="991"/>
      <c r="L2" s="991"/>
      <c r="M2" s="991"/>
      <c r="N2" s="991"/>
      <c r="O2" s="991"/>
      <c r="P2" s="991"/>
      <c r="Q2" s="991"/>
      <c r="R2" s="991"/>
      <c r="S2" s="991"/>
      <c r="T2" s="991"/>
      <c r="U2" s="991"/>
      <c r="V2" s="991"/>
      <c r="W2" s="991"/>
      <c r="X2" s="991"/>
      <c r="Y2" s="991"/>
      <c r="Z2" s="991"/>
      <c r="AA2" s="991"/>
      <c r="AB2" s="991"/>
      <c r="AC2" s="991"/>
      <c r="AD2" s="991"/>
      <c r="AE2" s="991"/>
      <c r="AF2" s="991"/>
      <c r="AG2" s="991"/>
      <c r="AH2" s="991"/>
      <c r="AI2" s="991"/>
      <c r="AJ2" s="991"/>
      <c r="AK2" s="991"/>
      <c r="AL2" s="991"/>
      <c r="AM2" s="991"/>
      <c r="AN2" s="991"/>
      <c r="AO2" s="991"/>
      <c r="AP2" s="991"/>
      <c r="AQ2" s="991"/>
      <c r="AR2" s="991"/>
      <c r="AS2" s="991"/>
      <c r="AT2" s="991"/>
      <c r="AU2" s="991"/>
      <c r="AV2" s="991"/>
      <c r="AW2" s="991"/>
      <c r="AX2" s="991"/>
      <c r="AY2" s="991"/>
      <c r="AZ2" s="991"/>
    </row>
    <row r="3" spans="2:89" ht="58.5" customHeight="1" thickBot="1">
      <c r="C3" s="1628" t="s">
        <v>444</v>
      </c>
      <c r="D3" s="1571"/>
      <c r="E3" s="1571"/>
      <c r="F3" s="1571"/>
      <c r="G3" s="1571"/>
      <c r="H3" s="1571"/>
      <c r="I3" s="1571"/>
      <c r="J3" s="1571"/>
      <c r="K3" s="1571"/>
      <c r="L3" s="1571"/>
      <c r="M3" s="1571"/>
      <c r="N3" s="1571"/>
      <c r="O3" s="1571"/>
      <c r="P3" s="1571"/>
      <c r="Q3" s="1571"/>
      <c r="R3" s="1571"/>
      <c r="S3" s="1571"/>
      <c r="T3" s="1571"/>
      <c r="U3" s="1571"/>
      <c r="V3" s="1571"/>
      <c r="W3" s="1571"/>
      <c r="X3" s="1571"/>
      <c r="Y3" s="1571"/>
      <c r="Z3" s="1571"/>
      <c r="AA3" s="1571"/>
      <c r="AB3" s="1571"/>
      <c r="AC3" s="1571"/>
      <c r="AD3" s="1571"/>
      <c r="AE3" s="1571"/>
      <c r="AF3" s="1571"/>
      <c r="AG3" s="1571"/>
      <c r="AH3" s="1571"/>
      <c r="AI3" s="1571"/>
      <c r="AJ3" s="1571"/>
      <c r="AK3" s="1571"/>
      <c r="AL3" s="1571"/>
      <c r="AM3" s="1571"/>
      <c r="AN3" s="1571"/>
      <c r="AO3" s="1571"/>
      <c r="AP3" s="1571"/>
      <c r="AQ3" s="1571"/>
      <c r="AR3" s="1571"/>
      <c r="AS3" s="1571"/>
      <c r="AT3" s="1571"/>
      <c r="AU3" s="1571"/>
      <c r="AV3" s="1571"/>
      <c r="AW3" s="1571"/>
      <c r="AX3" s="1571"/>
      <c r="AY3" s="1571"/>
      <c r="AZ3" s="1571"/>
    </row>
    <row r="4" spans="2:89" ht="40.5" customHeight="1">
      <c r="B4" s="1629" t="s">
        <v>445</v>
      </c>
      <c r="C4" s="1630"/>
      <c r="D4" s="1630"/>
      <c r="E4" s="1630"/>
      <c r="F4" s="1630"/>
      <c r="G4" s="1630"/>
      <c r="H4" s="1630"/>
      <c r="I4" s="1630"/>
      <c r="J4" s="1630"/>
      <c r="K4" s="1630"/>
      <c r="L4" s="1630"/>
      <c r="M4" s="1630"/>
      <c r="N4" s="1630"/>
      <c r="O4" s="1630"/>
      <c r="P4" s="1630"/>
      <c r="Q4" s="1630"/>
      <c r="R4" s="1630"/>
      <c r="S4" s="1630"/>
      <c r="T4" s="1631"/>
      <c r="U4" s="1632">
        <v>0</v>
      </c>
      <c r="V4" s="1633"/>
      <c r="W4" s="1633"/>
      <c r="X4" s="1633"/>
      <c r="Y4" s="1633"/>
      <c r="Z4" s="1633">
        <v>0</v>
      </c>
      <c r="AA4" s="1633"/>
      <c r="AB4" s="1633"/>
      <c r="AC4" s="1633"/>
      <c r="AD4" s="1633"/>
      <c r="AE4" s="1633">
        <v>5</v>
      </c>
      <c r="AF4" s="1633"/>
      <c r="AG4" s="1633"/>
      <c r="AH4" s="1633"/>
      <c r="AI4" s="1633"/>
      <c r="AJ4" s="1633">
        <v>4</v>
      </c>
      <c r="AK4" s="1633"/>
      <c r="AL4" s="1633"/>
      <c r="AM4" s="1633"/>
      <c r="AN4" s="1633"/>
      <c r="AO4" s="1633">
        <v>0</v>
      </c>
      <c r="AP4" s="1633"/>
      <c r="AQ4" s="1633"/>
      <c r="AR4" s="1633"/>
      <c r="AS4" s="1633"/>
      <c r="AT4" s="1633">
        <v>4</v>
      </c>
      <c r="AU4" s="1633"/>
      <c r="AV4" s="1633"/>
      <c r="AW4" s="1633"/>
      <c r="AX4" s="1633"/>
      <c r="AY4" s="1633">
        <v>1</v>
      </c>
      <c r="AZ4" s="1633"/>
      <c r="BA4" s="1633"/>
      <c r="BB4" s="1633"/>
      <c r="BC4" s="1634"/>
    </row>
    <row r="5" spans="2:89" ht="27" customHeight="1">
      <c r="B5" s="1609" t="s">
        <v>446</v>
      </c>
      <c r="C5" s="1610"/>
      <c r="D5" s="1610"/>
      <c r="E5" s="1610"/>
      <c r="F5" s="1610"/>
      <c r="G5" s="1610"/>
      <c r="H5" s="1610"/>
      <c r="I5" s="1610"/>
      <c r="J5" s="1610"/>
      <c r="K5" s="1610"/>
      <c r="L5" s="1610"/>
      <c r="M5" s="1610"/>
      <c r="N5" s="1610"/>
      <c r="O5" s="1610"/>
      <c r="P5" s="1610"/>
      <c r="Q5" s="1610"/>
      <c r="R5" s="1610"/>
      <c r="S5" s="1610"/>
      <c r="T5" s="1610"/>
      <c r="U5" s="1613"/>
      <c r="V5" s="1615" t="s">
        <v>447</v>
      </c>
      <c r="W5" s="1616"/>
      <c r="X5" s="1616"/>
      <c r="Y5" s="1616"/>
      <c r="Z5" s="1616"/>
      <c r="AA5" s="1616"/>
      <c r="AB5" s="1616"/>
      <c r="AC5" s="1616"/>
      <c r="AD5" s="1616"/>
      <c r="AE5" s="1616"/>
      <c r="AF5" s="1616"/>
      <c r="AG5" s="1616"/>
      <c r="AH5" s="1616"/>
      <c r="AI5" s="1616"/>
      <c r="AJ5" s="1616"/>
      <c r="AK5" s="1616"/>
      <c r="AL5" s="1616"/>
      <c r="AM5" s="1616"/>
      <c r="AN5" s="1616"/>
      <c r="AO5" s="1616"/>
      <c r="AP5" s="1616"/>
      <c r="AQ5" s="1616"/>
      <c r="AR5" s="1616"/>
      <c r="AS5" s="1616"/>
      <c r="AT5" s="1616"/>
      <c r="AU5" s="1616"/>
      <c r="AV5" s="1616"/>
      <c r="AW5" s="1616"/>
      <c r="AX5" s="1616"/>
      <c r="AY5" s="1616"/>
      <c r="AZ5" s="1616"/>
      <c r="BA5" s="1616"/>
      <c r="BB5" s="1616"/>
      <c r="BC5" s="1617"/>
      <c r="BG5" s="380"/>
    </row>
    <row r="6" spans="2:89" ht="27" hidden="1" customHeight="1">
      <c r="B6" s="1611"/>
      <c r="C6" s="1612"/>
      <c r="D6" s="1612"/>
      <c r="E6" s="1612"/>
      <c r="F6" s="1612"/>
      <c r="G6" s="1612"/>
      <c r="H6" s="1612"/>
      <c r="I6" s="1612"/>
      <c r="J6" s="1612"/>
      <c r="K6" s="1612"/>
      <c r="L6" s="1612"/>
      <c r="M6" s="1612"/>
      <c r="N6" s="1612"/>
      <c r="O6" s="1612"/>
      <c r="P6" s="1612"/>
      <c r="Q6" s="1612"/>
      <c r="R6" s="1612"/>
      <c r="S6" s="1612"/>
      <c r="T6" s="1612"/>
      <c r="U6" s="1614"/>
      <c r="V6" s="1619"/>
      <c r="W6" s="1620"/>
      <c r="X6" s="1620"/>
      <c r="Y6" s="1620"/>
      <c r="Z6" s="1620"/>
      <c r="AA6" s="1620"/>
      <c r="AB6" s="1620"/>
      <c r="AC6" s="1620"/>
      <c r="AD6" s="1620"/>
      <c r="AE6" s="1620"/>
      <c r="AF6" s="1620"/>
      <c r="AG6" s="1620"/>
      <c r="AH6" s="1620"/>
      <c r="AI6" s="1620"/>
      <c r="AJ6" s="1620"/>
      <c r="AK6" s="1620"/>
      <c r="AL6" s="1620"/>
      <c r="AM6" s="1620"/>
      <c r="AN6" s="1620"/>
      <c r="AO6" s="1620"/>
      <c r="AP6" s="1620"/>
      <c r="AQ6" s="1620"/>
      <c r="AR6" s="1620"/>
      <c r="AS6" s="1620"/>
      <c r="AT6" s="1620"/>
      <c r="AU6" s="1620"/>
      <c r="AV6" s="1620"/>
      <c r="AW6" s="1620"/>
      <c r="AX6" s="1620"/>
      <c r="AY6" s="1620"/>
      <c r="AZ6" s="1620"/>
      <c r="BA6" s="1620"/>
      <c r="BB6" s="1620"/>
      <c r="BC6" s="1618"/>
      <c r="BD6" s="381"/>
    </row>
    <row r="7" spans="2:89" ht="30" customHeight="1">
      <c r="B7" s="1572" t="s">
        <v>448</v>
      </c>
      <c r="C7" s="1573"/>
      <c r="D7" s="1573"/>
      <c r="E7" s="1573"/>
      <c r="F7" s="1573"/>
      <c r="G7" s="1573"/>
      <c r="H7" s="1573"/>
      <c r="I7" s="1573"/>
      <c r="J7" s="1573"/>
      <c r="K7" s="1573"/>
      <c r="L7" s="1573"/>
      <c r="M7" s="1573"/>
      <c r="N7" s="1573"/>
      <c r="O7" s="1573"/>
      <c r="P7" s="1573"/>
      <c r="Q7" s="1573"/>
      <c r="R7" s="1573"/>
      <c r="S7" s="1573"/>
      <c r="T7" s="1574"/>
      <c r="U7" s="382" t="s">
        <v>449</v>
      </c>
      <c r="V7" s="1621" t="s">
        <v>450</v>
      </c>
      <c r="W7" s="1622"/>
      <c r="X7" s="1622"/>
      <c r="Y7" s="1622"/>
      <c r="Z7" s="1622"/>
      <c r="AA7" s="1622"/>
      <c r="AB7" s="1622"/>
      <c r="AC7" s="1622"/>
      <c r="AD7" s="1622"/>
      <c r="AE7" s="1623"/>
      <c r="AF7" s="1623"/>
      <c r="AG7" s="1623"/>
      <c r="AH7" s="1623"/>
      <c r="AI7" s="1623"/>
      <c r="AJ7" s="1623"/>
      <c r="AK7" s="1623"/>
      <c r="AL7" s="1623"/>
      <c r="AM7" s="1623"/>
      <c r="AN7" s="1623"/>
      <c r="AO7" s="1623"/>
      <c r="AP7" s="1623"/>
      <c r="AQ7" s="1623"/>
      <c r="AR7" s="1623"/>
      <c r="AS7" s="1623"/>
      <c r="AT7" s="1623"/>
      <c r="AU7" s="1623"/>
      <c r="AV7" s="1623"/>
      <c r="AW7" s="1623"/>
      <c r="AX7" s="1623"/>
      <c r="AY7" s="1623"/>
      <c r="AZ7" s="1623"/>
      <c r="BA7" s="1623"/>
      <c r="BB7" s="1623"/>
      <c r="BC7" s="1624"/>
      <c r="BG7" s="380"/>
    </row>
    <row r="8" spans="2:89" ht="30" customHeight="1">
      <c r="B8" s="1575"/>
      <c r="C8" s="1576"/>
      <c r="D8" s="1576"/>
      <c r="E8" s="1576"/>
      <c r="F8" s="1576"/>
      <c r="G8" s="1576"/>
      <c r="H8" s="1576"/>
      <c r="I8" s="1576"/>
      <c r="J8" s="1576"/>
      <c r="K8" s="1576"/>
      <c r="L8" s="1576"/>
      <c r="M8" s="1576"/>
      <c r="N8" s="1576"/>
      <c r="O8" s="1576"/>
      <c r="P8" s="1576"/>
      <c r="Q8" s="1576"/>
      <c r="R8" s="1576"/>
      <c r="S8" s="1576"/>
      <c r="T8" s="1577"/>
      <c r="U8" s="383"/>
      <c r="V8" s="1625" t="s">
        <v>451</v>
      </c>
      <c r="W8" s="1626"/>
      <c r="X8" s="1626"/>
      <c r="Y8" s="1626"/>
      <c r="Z8" s="1626"/>
      <c r="AA8" s="1626"/>
      <c r="AB8" s="1626"/>
      <c r="AC8" s="1626"/>
      <c r="AD8" s="1626"/>
      <c r="AE8" s="1626"/>
      <c r="AF8" s="1626"/>
      <c r="AG8" s="1626"/>
      <c r="AH8" s="1626"/>
      <c r="AI8" s="1626"/>
      <c r="AJ8" s="1626"/>
      <c r="AK8" s="1626"/>
      <c r="AL8" s="1626"/>
      <c r="AM8" s="1626"/>
      <c r="AN8" s="1626"/>
      <c r="AO8" s="1626"/>
      <c r="AP8" s="1626"/>
      <c r="AQ8" s="1626"/>
      <c r="AR8" s="1626"/>
      <c r="AS8" s="1626"/>
      <c r="AT8" s="1626"/>
      <c r="AU8" s="1626"/>
      <c r="AV8" s="1626"/>
      <c r="AW8" s="1626"/>
      <c r="AX8" s="1626"/>
      <c r="AY8" s="1626"/>
      <c r="AZ8" s="1626"/>
      <c r="BA8" s="1626"/>
      <c r="BB8" s="1626"/>
      <c r="BC8" s="384"/>
    </row>
    <row r="9" spans="2:89" ht="30" customHeight="1">
      <c r="B9" s="1572" t="s">
        <v>452</v>
      </c>
      <c r="C9" s="1573"/>
      <c r="D9" s="1573"/>
      <c r="E9" s="1573"/>
      <c r="F9" s="1573"/>
      <c r="G9" s="1573"/>
      <c r="H9" s="1573"/>
      <c r="I9" s="1573"/>
      <c r="J9" s="1573"/>
      <c r="K9" s="1573"/>
      <c r="L9" s="1573"/>
      <c r="M9" s="1573"/>
      <c r="N9" s="1573"/>
      <c r="O9" s="1573"/>
      <c r="P9" s="1573"/>
      <c r="Q9" s="1573"/>
      <c r="R9" s="1573"/>
      <c r="S9" s="1573"/>
      <c r="T9" s="1574"/>
      <c r="U9" s="385"/>
      <c r="V9" s="1601" t="s">
        <v>453</v>
      </c>
      <c r="W9" s="1602"/>
      <c r="X9" s="1602"/>
      <c r="Y9" s="1602"/>
      <c r="Z9" s="1602"/>
      <c r="AA9" s="1602"/>
      <c r="AB9" s="1602"/>
      <c r="AC9" s="1602"/>
      <c r="AD9" s="1602"/>
      <c r="AE9" s="1602"/>
      <c r="AF9" s="1602"/>
      <c r="AG9" s="1602"/>
      <c r="AH9" s="1602"/>
      <c r="AI9" s="1602"/>
      <c r="AJ9" s="1602"/>
      <c r="AK9" s="1602"/>
      <c r="AL9" s="1602"/>
      <c r="AM9" s="1602"/>
      <c r="AN9" s="1602"/>
      <c r="AO9" s="1602"/>
      <c r="AP9" s="1602"/>
      <c r="AQ9" s="1602"/>
      <c r="AR9" s="1602"/>
      <c r="AS9" s="1602"/>
      <c r="AT9" s="1602"/>
      <c r="AU9" s="1602"/>
      <c r="AV9" s="1602"/>
      <c r="AW9" s="1602"/>
      <c r="AX9" s="1602"/>
      <c r="AY9" s="1602"/>
      <c r="AZ9" s="1602"/>
      <c r="BA9" s="1602"/>
      <c r="BB9" s="1602"/>
      <c r="BC9" s="386"/>
    </row>
    <row r="10" spans="2:89" ht="30" customHeight="1">
      <c r="B10" s="1572" t="s">
        <v>454</v>
      </c>
      <c r="C10" s="1573"/>
      <c r="D10" s="1573"/>
      <c r="E10" s="1573"/>
      <c r="F10" s="1573"/>
      <c r="G10" s="1573"/>
      <c r="H10" s="1573"/>
      <c r="I10" s="1573"/>
      <c r="J10" s="1573"/>
      <c r="K10" s="1573"/>
      <c r="L10" s="1573"/>
      <c r="M10" s="1573"/>
      <c r="N10" s="1573"/>
      <c r="O10" s="1573"/>
      <c r="P10" s="1573"/>
      <c r="Q10" s="1573"/>
      <c r="R10" s="1573"/>
      <c r="S10" s="1573"/>
      <c r="T10" s="1574"/>
      <c r="U10" s="1603">
        <v>3</v>
      </c>
      <c r="V10" s="1604"/>
      <c r="W10" s="1604"/>
      <c r="X10" s="1604"/>
      <c r="Y10" s="1605"/>
      <c r="Z10" s="1603">
        <v>1</v>
      </c>
      <c r="AA10" s="1604"/>
      <c r="AB10" s="1604"/>
      <c r="AC10" s="1604"/>
      <c r="AD10" s="1605"/>
      <c r="AE10" s="1603">
        <v>1</v>
      </c>
      <c r="AF10" s="1604"/>
      <c r="AG10" s="1604"/>
      <c r="AH10" s="1604"/>
      <c r="AI10" s="1605"/>
      <c r="AJ10" s="1603">
        <v>3</v>
      </c>
      <c r="AK10" s="1604"/>
      <c r="AL10" s="1604"/>
      <c r="AM10" s="1604"/>
      <c r="AN10" s="1605"/>
      <c r="AO10" s="1606"/>
      <c r="AP10" s="1607"/>
      <c r="AQ10" s="1607"/>
      <c r="AR10" s="1607"/>
      <c r="AS10" s="1607"/>
      <c r="AT10" s="1607"/>
      <c r="AU10" s="1607"/>
      <c r="AV10" s="1607"/>
      <c r="AW10" s="1607"/>
      <c r="AX10" s="1607"/>
      <c r="AY10" s="1607"/>
      <c r="AZ10" s="1607"/>
      <c r="BA10" s="1607"/>
      <c r="BB10" s="1607"/>
      <c r="BC10" s="1608"/>
    </row>
    <row r="11" spans="2:89" ht="30" customHeight="1">
      <c r="B11" s="1572" t="s">
        <v>455</v>
      </c>
      <c r="C11" s="1573"/>
      <c r="D11" s="1573"/>
      <c r="E11" s="1573"/>
      <c r="F11" s="1573"/>
      <c r="G11" s="1573"/>
      <c r="H11" s="1573"/>
      <c r="I11" s="1573"/>
      <c r="J11" s="1573"/>
      <c r="K11" s="1573"/>
      <c r="L11" s="1573"/>
      <c r="M11" s="1573"/>
      <c r="N11" s="1573"/>
      <c r="O11" s="1573"/>
      <c r="P11" s="1573"/>
      <c r="Q11" s="1573"/>
      <c r="R11" s="1573"/>
      <c r="S11" s="1573"/>
      <c r="T11" s="1574"/>
      <c r="U11" s="387" t="s">
        <v>456</v>
      </c>
      <c r="V11" s="388"/>
      <c r="W11" s="388"/>
      <c r="X11" s="1596" t="str">
        <f>[14]エネ管理者!$D$5</f>
        <v>㈱デンソーファシリティーズ　刈谷動力センター　係長</v>
      </c>
      <c r="Y11" s="1596"/>
      <c r="Z11" s="1596"/>
      <c r="AA11" s="1596"/>
      <c r="AB11" s="1596"/>
      <c r="AC11" s="1596"/>
      <c r="AD11" s="1596"/>
      <c r="AE11" s="1596"/>
      <c r="AF11" s="1596"/>
      <c r="AG11" s="1596"/>
      <c r="AH11" s="1596"/>
      <c r="AI11" s="1596"/>
      <c r="AJ11" s="1596"/>
      <c r="AK11" s="1596"/>
      <c r="AL11" s="1596"/>
      <c r="AM11" s="1596"/>
      <c r="AN11" s="1596"/>
      <c r="AO11" s="1596"/>
      <c r="AP11" s="1596"/>
      <c r="AQ11" s="1596"/>
      <c r="AR11" s="1596"/>
      <c r="AS11" s="1596"/>
      <c r="AT11" s="1596"/>
      <c r="AU11" s="1596"/>
      <c r="AV11" s="1596"/>
      <c r="AW11" s="1596"/>
      <c r="AX11" s="1596"/>
      <c r="AY11" s="1596"/>
      <c r="AZ11" s="1596"/>
      <c r="BA11" s="1596"/>
      <c r="BB11" s="1596"/>
      <c r="BC11" s="389"/>
    </row>
    <row r="12" spans="2:89" ht="30" customHeight="1">
      <c r="B12" s="1575"/>
      <c r="C12" s="1576"/>
      <c r="D12" s="1576"/>
      <c r="E12" s="1576"/>
      <c r="F12" s="1576"/>
      <c r="G12" s="1576"/>
      <c r="H12" s="1576"/>
      <c r="I12" s="1576"/>
      <c r="J12" s="1576"/>
      <c r="K12" s="1576"/>
      <c r="L12" s="1576"/>
      <c r="M12" s="1576"/>
      <c r="N12" s="1576"/>
      <c r="O12" s="1576"/>
      <c r="P12" s="1576"/>
      <c r="Q12" s="1576"/>
      <c r="R12" s="1576"/>
      <c r="S12" s="1576"/>
      <c r="T12" s="1577"/>
      <c r="U12" s="390" t="s">
        <v>457</v>
      </c>
      <c r="V12" s="391"/>
      <c r="W12" s="391"/>
      <c r="X12" s="1597" t="str">
        <f>[14]エネ管理者!$C$5</f>
        <v>佐々木　康雄</v>
      </c>
      <c r="Y12" s="1598"/>
      <c r="Z12" s="1598"/>
      <c r="AA12" s="1598"/>
      <c r="AB12" s="1598"/>
      <c r="AC12" s="1598"/>
      <c r="AD12" s="1598"/>
      <c r="AE12" s="1598"/>
      <c r="AF12" s="1598"/>
      <c r="AG12" s="1598"/>
      <c r="AH12" s="1598"/>
      <c r="AI12" s="1598"/>
      <c r="AJ12" s="1598"/>
      <c r="AK12" s="1598"/>
      <c r="AL12" s="1598"/>
      <c r="AM12" s="1598"/>
      <c r="AN12" s="1598"/>
      <c r="AO12" s="1598"/>
      <c r="AP12" s="1598"/>
      <c r="AQ12" s="1598"/>
      <c r="AR12" s="1598"/>
      <c r="AS12" s="1598"/>
      <c r="AT12" s="1598"/>
      <c r="AU12" s="1598"/>
      <c r="AV12" s="1598"/>
      <c r="AW12" s="1598"/>
      <c r="AX12" s="1598"/>
      <c r="AY12" s="1598"/>
      <c r="AZ12" s="1598"/>
      <c r="BA12" s="1598"/>
      <c r="BB12" s="1598"/>
      <c r="BC12" s="392"/>
      <c r="CK12" s="393"/>
    </row>
    <row r="13" spans="2:89" ht="30" customHeight="1">
      <c r="B13" s="1575"/>
      <c r="C13" s="1576"/>
      <c r="D13" s="1576"/>
      <c r="E13" s="1576"/>
      <c r="F13" s="1576"/>
      <c r="G13" s="1576"/>
      <c r="H13" s="1576"/>
      <c r="I13" s="1576"/>
      <c r="J13" s="1576"/>
      <c r="K13" s="1576"/>
      <c r="L13" s="1576"/>
      <c r="M13" s="1576"/>
      <c r="N13" s="1576"/>
      <c r="O13" s="1576"/>
      <c r="P13" s="1576"/>
      <c r="Q13" s="1576"/>
      <c r="R13" s="1576"/>
      <c r="S13" s="1576"/>
      <c r="T13" s="1577"/>
      <c r="U13" s="1599" t="s">
        <v>458</v>
      </c>
      <c r="V13" s="1600"/>
      <c r="W13" s="1600"/>
      <c r="X13" s="1600"/>
      <c r="Y13" s="1600"/>
      <c r="Z13" s="1600"/>
      <c r="AA13" s="1600"/>
      <c r="AB13" s="1600"/>
      <c r="AC13" s="1600"/>
      <c r="AD13" s="1600"/>
      <c r="AE13" s="1600"/>
      <c r="AF13" s="1600"/>
      <c r="AG13" s="1600"/>
      <c r="AH13" s="1600"/>
      <c r="AI13" s="1600"/>
      <c r="AJ13" s="1600"/>
      <c r="AK13" s="1600"/>
      <c r="AL13" s="1600"/>
      <c r="AM13" s="1600"/>
      <c r="AN13" s="1600"/>
      <c r="AO13" s="1600"/>
      <c r="AP13" s="1600"/>
      <c r="AQ13" s="1600"/>
      <c r="AR13" s="1600"/>
      <c r="AS13" s="1600"/>
      <c r="AT13" s="1600"/>
      <c r="AU13" s="1600"/>
      <c r="AV13" s="1600"/>
      <c r="AW13" s="1600"/>
      <c r="AX13" s="1600"/>
      <c r="AY13" s="1600"/>
      <c r="AZ13" s="1600"/>
      <c r="BA13" s="1600"/>
      <c r="BB13" s="1600"/>
      <c r="BC13" s="394"/>
    </row>
    <row r="14" spans="2:89" ht="30" customHeight="1">
      <c r="B14" s="1575"/>
      <c r="C14" s="1576"/>
      <c r="D14" s="1576"/>
      <c r="E14" s="1576"/>
      <c r="F14" s="1576"/>
      <c r="G14" s="1576"/>
      <c r="H14" s="1576"/>
      <c r="I14" s="1576"/>
      <c r="J14" s="1576"/>
      <c r="K14" s="1576"/>
      <c r="L14" s="1576"/>
      <c r="M14" s="1576"/>
      <c r="N14" s="1576"/>
      <c r="O14" s="1576"/>
      <c r="P14" s="1576"/>
      <c r="Q14" s="1576"/>
      <c r="R14" s="1576"/>
      <c r="S14" s="1576"/>
      <c r="T14" s="1577"/>
      <c r="U14" s="395"/>
      <c r="V14" s="1597" t="str">
        <f>[14]エネ管理者!$E$5</f>
        <v>第　24987号</v>
      </c>
      <c r="W14" s="1597"/>
      <c r="X14" s="1597"/>
      <c r="Y14" s="1597"/>
      <c r="Z14" s="1597"/>
      <c r="AA14" s="1597"/>
      <c r="AB14" s="1597"/>
      <c r="AC14" s="1597"/>
      <c r="AD14" s="1597"/>
      <c r="AE14" s="1597"/>
      <c r="AF14" s="1597"/>
      <c r="AG14" s="1597"/>
      <c r="AH14" s="1597"/>
      <c r="AI14" s="1597"/>
      <c r="AJ14" s="1597"/>
      <c r="AK14" s="1597"/>
      <c r="AL14" s="1597"/>
      <c r="AM14" s="1597"/>
      <c r="AN14" s="1597"/>
      <c r="AO14" s="1597"/>
      <c r="AP14" s="1597"/>
      <c r="AQ14" s="1597"/>
      <c r="AR14" s="1597"/>
      <c r="AS14" s="1597"/>
      <c r="AT14" s="1597"/>
      <c r="AU14" s="1597"/>
      <c r="AV14" s="1597"/>
      <c r="AW14" s="1597"/>
      <c r="AX14" s="1597"/>
      <c r="AY14" s="1597"/>
      <c r="AZ14" s="1597"/>
      <c r="BA14" s="1597"/>
      <c r="BB14" s="1597"/>
      <c r="BC14" s="394"/>
      <c r="BK14" s="396"/>
      <c r="CK14" s="397"/>
    </row>
    <row r="15" spans="2:89" ht="30" customHeight="1">
      <c r="B15" s="1575"/>
      <c r="C15" s="1576"/>
      <c r="D15" s="1576"/>
      <c r="E15" s="1576"/>
      <c r="F15" s="1576"/>
      <c r="G15" s="1576"/>
      <c r="H15" s="1576"/>
      <c r="I15" s="1576"/>
      <c r="J15" s="1576"/>
      <c r="K15" s="1576"/>
      <c r="L15" s="1576"/>
      <c r="M15" s="1576"/>
      <c r="N15" s="1576"/>
      <c r="O15" s="1576"/>
      <c r="P15" s="1576"/>
      <c r="Q15" s="1576"/>
      <c r="R15" s="1576"/>
      <c r="S15" s="1576"/>
      <c r="T15" s="1577"/>
      <c r="U15" s="390" t="s">
        <v>459</v>
      </c>
      <c r="V15" s="398"/>
      <c r="W15" s="398"/>
      <c r="X15" s="398"/>
      <c r="Y15" s="1592" t="str">
        <f>[14]エネ管理者!$F$5</f>
        <v>0566</v>
      </c>
      <c r="Z15" s="1592"/>
      <c r="AA15" s="1592"/>
      <c r="AB15" s="1592"/>
      <c r="AC15" s="399" t="s">
        <v>460</v>
      </c>
      <c r="AD15" s="398"/>
      <c r="AE15" s="1592">
        <f>[14]エネ管理者!$G$6</f>
        <v>25</v>
      </c>
      <c r="AF15" s="1592"/>
      <c r="AG15" s="1592"/>
      <c r="AH15" s="1592"/>
      <c r="AI15" s="1592"/>
      <c r="AJ15" s="399" t="s">
        <v>460</v>
      </c>
      <c r="AK15" s="398"/>
      <c r="AL15" s="1592">
        <f>[14]エネ管理者!$H$6</f>
        <v>6773</v>
      </c>
      <c r="AM15" s="1592"/>
      <c r="AN15" s="1592"/>
      <c r="AO15" s="1592"/>
      <c r="AP15" s="1592"/>
      <c r="AQ15" s="1592"/>
      <c r="AR15" s="399" t="s">
        <v>461</v>
      </c>
      <c r="AS15" s="1593" t="str">
        <f>IF(LEN(Y15&amp;AE15&amp;AL15)&gt;11,"11桁以内で入力して下さい","")</f>
        <v/>
      </c>
      <c r="AT15" s="1594"/>
      <c r="AU15" s="1594"/>
      <c r="AV15" s="1594"/>
      <c r="AW15" s="1594"/>
      <c r="AX15" s="1594"/>
      <c r="AY15" s="1594"/>
      <c r="AZ15" s="1594"/>
      <c r="BA15" s="1594"/>
      <c r="BB15" s="1594"/>
      <c r="BC15" s="400"/>
    </row>
    <row r="16" spans="2:89" ht="30" customHeight="1">
      <c r="B16" s="1575"/>
      <c r="C16" s="1576"/>
      <c r="D16" s="1576"/>
      <c r="E16" s="1576"/>
      <c r="F16" s="1576"/>
      <c r="G16" s="1576"/>
      <c r="H16" s="1576"/>
      <c r="I16" s="1576"/>
      <c r="J16" s="1576"/>
      <c r="K16" s="1576"/>
      <c r="L16" s="1576"/>
      <c r="M16" s="1576"/>
      <c r="N16" s="1576"/>
      <c r="O16" s="1576"/>
      <c r="P16" s="1576"/>
      <c r="Q16" s="1576"/>
      <c r="R16" s="1576"/>
      <c r="S16" s="1576"/>
      <c r="T16" s="1577"/>
      <c r="U16" s="390" t="s">
        <v>462</v>
      </c>
      <c r="V16" s="398"/>
      <c r="W16" s="398"/>
      <c r="X16" s="398"/>
      <c r="Y16" s="1592" t="str">
        <f>[14]エネ管理者!$I$6</f>
        <v>0566</v>
      </c>
      <c r="Z16" s="1595"/>
      <c r="AA16" s="1595"/>
      <c r="AB16" s="1595"/>
      <c r="AC16" s="399" t="s">
        <v>460</v>
      </c>
      <c r="AD16" s="398"/>
      <c r="AE16" s="1592">
        <f>[14]エネ管理者!$J$6</f>
        <v>25</v>
      </c>
      <c r="AF16" s="1592"/>
      <c r="AG16" s="1592"/>
      <c r="AH16" s="1592"/>
      <c r="AI16" s="1592"/>
      <c r="AJ16" s="399" t="s">
        <v>460</v>
      </c>
      <c r="AK16" s="398"/>
      <c r="AL16" s="1592">
        <f>[14]エネ管理者!$K$6</f>
        <v>4531</v>
      </c>
      <c r="AM16" s="1592"/>
      <c r="AN16" s="1592"/>
      <c r="AO16" s="1592"/>
      <c r="AP16" s="1592"/>
      <c r="AQ16" s="1592"/>
      <c r="AR16" s="399" t="s">
        <v>461</v>
      </c>
      <c r="AS16" s="1593" t="str">
        <f>IF(LEN(Y16&amp;AE16&amp;AL16)&gt;11,"11桁以内で入力して下さい","")</f>
        <v/>
      </c>
      <c r="AT16" s="1594"/>
      <c r="AU16" s="1594"/>
      <c r="AV16" s="1594"/>
      <c r="AW16" s="1594"/>
      <c r="AX16" s="1594"/>
      <c r="AY16" s="1594"/>
      <c r="AZ16" s="1594"/>
      <c r="BA16" s="1594"/>
      <c r="BB16" s="1594"/>
      <c r="BC16" s="400"/>
    </row>
    <row r="17" spans="2:89" ht="30" customHeight="1" thickBot="1">
      <c r="B17" s="1578"/>
      <c r="C17" s="1579"/>
      <c r="D17" s="1579"/>
      <c r="E17" s="1579"/>
      <c r="F17" s="1579"/>
      <c r="G17" s="1579"/>
      <c r="H17" s="1579"/>
      <c r="I17" s="1579"/>
      <c r="J17" s="1579"/>
      <c r="K17" s="1579"/>
      <c r="L17" s="1579"/>
      <c r="M17" s="1579"/>
      <c r="N17" s="1579"/>
      <c r="O17" s="1579"/>
      <c r="P17" s="1579"/>
      <c r="Q17" s="1579"/>
      <c r="R17" s="1579"/>
      <c r="S17" s="1579"/>
      <c r="T17" s="1580"/>
      <c r="U17" s="1587" t="s">
        <v>463</v>
      </c>
      <c r="V17" s="1588"/>
      <c r="W17" s="1588"/>
      <c r="X17" s="1588"/>
      <c r="Y17" s="1588"/>
      <c r="Z17" s="1589"/>
      <c r="AA17" s="1589"/>
      <c r="AB17" s="1589"/>
      <c r="AC17" s="1590" t="str">
        <f>[14]エネ管理者!$L$5</f>
        <v>yasuo.sasaki.j6h@jp.denso.com</v>
      </c>
      <c r="AD17" s="1590"/>
      <c r="AE17" s="1590"/>
      <c r="AF17" s="1590"/>
      <c r="AG17" s="1590"/>
      <c r="AH17" s="1590"/>
      <c r="AI17" s="1590"/>
      <c r="AJ17" s="1590"/>
      <c r="AK17" s="1590"/>
      <c r="AL17" s="1590"/>
      <c r="AM17" s="1590"/>
      <c r="AN17" s="1590"/>
      <c r="AO17" s="1590"/>
      <c r="AP17" s="1590"/>
      <c r="AQ17" s="1590"/>
      <c r="AR17" s="1590"/>
      <c r="AS17" s="1590"/>
      <c r="AT17" s="1590"/>
      <c r="AU17" s="1590"/>
      <c r="AV17" s="1590"/>
      <c r="AW17" s="1590"/>
      <c r="AX17" s="1590"/>
      <c r="AY17" s="1590"/>
      <c r="AZ17" s="1590"/>
      <c r="BA17" s="1590"/>
      <c r="BB17" s="1590"/>
      <c r="BC17" s="1591"/>
    </row>
    <row r="18" spans="2:89" ht="30" customHeight="1">
      <c r="B18" s="1572" t="s">
        <v>455</v>
      </c>
      <c r="C18" s="1573"/>
      <c r="D18" s="1573"/>
      <c r="E18" s="1573"/>
      <c r="F18" s="1573"/>
      <c r="G18" s="1573"/>
      <c r="H18" s="1573"/>
      <c r="I18" s="1573"/>
      <c r="J18" s="1573"/>
      <c r="K18" s="1573"/>
      <c r="L18" s="1573"/>
      <c r="M18" s="1573"/>
      <c r="N18" s="1573"/>
      <c r="O18" s="1573"/>
      <c r="P18" s="1573"/>
      <c r="Q18" s="1573"/>
      <c r="R18" s="1573"/>
      <c r="S18" s="1573"/>
      <c r="T18" s="1574"/>
      <c r="U18" s="387" t="s">
        <v>456</v>
      </c>
      <c r="V18" s="388"/>
      <c r="W18" s="388"/>
      <c r="X18" s="1596" t="str">
        <f>[14]エネ管理者!$D$6</f>
        <v>㈱デンソーファシリティーズ　刈谷動力センター　一般</v>
      </c>
      <c r="Y18" s="1596"/>
      <c r="Z18" s="1596"/>
      <c r="AA18" s="1596"/>
      <c r="AB18" s="1596"/>
      <c r="AC18" s="1596"/>
      <c r="AD18" s="1596"/>
      <c r="AE18" s="1596"/>
      <c r="AF18" s="1596"/>
      <c r="AG18" s="1596"/>
      <c r="AH18" s="1596"/>
      <c r="AI18" s="1596"/>
      <c r="AJ18" s="1596"/>
      <c r="AK18" s="1596"/>
      <c r="AL18" s="1596"/>
      <c r="AM18" s="1596"/>
      <c r="AN18" s="1596"/>
      <c r="AO18" s="1596"/>
      <c r="AP18" s="1596"/>
      <c r="AQ18" s="1596"/>
      <c r="AR18" s="1596"/>
      <c r="AS18" s="1596"/>
      <c r="AT18" s="1596"/>
      <c r="AU18" s="1596"/>
      <c r="AV18" s="1596"/>
      <c r="AW18" s="1596"/>
      <c r="AX18" s="1596"/>
      <c r="AY18" s="1596"/>
      <c r="AZ18" s="1596"/>
      <c r="BA18" s="1596"/>
      <c r="BB18" s="1596"/>
      <c r="BC18" s="389"/>
    </row>
    <row r="19" spans="2:89" ht="30" customHeight="1">
      <c r="B19" s="1575"/>
      <c r="C19" s="1576"/>
      <c r="D19" s="1576"/>
      <c r="E19" s="1576"/>
      <c r="F19" s="1576"/>
      <c r="G19" s="1576"/>
      <c r="H19" s="1576"/>
      <c r="I19" s="1576"/>
      <c r="J19" s="1576"/>
      <c r="K19" s="1576"/>
      <c r="L19" s="1576"/>
      <c r="M19" s="1576"/>
      <c r="N19" s="1576"/>
      <c r="O19" s="1576"/>
      <c r="P19" s="1576"/>
      <c r="Q19" s="1576"/>
      <c r="R19" s="1576"/>
      <c r="S19" s="1576"/>
      <c r="T19" s="1577"/>
      <c r="U19" s="390" t="s">
        <v>457</v>
      </c>
      <c r="V19" s="391"/>
      <c r="W19" s="391"/>
      <c r="X19" s="1597" t="str">
        <f>[14]エネ管理者!$C$6</f>
        <v>林　博文</v>
      </c>
      <c r="Y19" s="1598"/>
      <c r="Z19" s="1598"/>
      <c r="AA19" s="1598"/>
      <c r="AB19" s="1598"/>
      <c r="AC19" s="1598"/>
      <c r="AD19" s="1598"/>
      <c r="AE19" s="1598"/>
      <c r="AF19" s="1598"/>
      <c r="AG19" s="1598"/>
      <c r="AH19" s="1598"/>
      <c r="AI19" s="1598"/>
      <c r="AJ19" s="1598"/>
      <c r="AK19" s="1598"/>
      <c r="AL19" s="1598"/>
      <c r="AM19" s="1598"/>
      <c r="AN19" s="1598"/>
      <c r="AO19" s="1598"/>
      <c r="AP19" s="1598"/>
      <c r="AQ19" s="1598"/>
      <c r="AR19" s="1598"/>
      <c r="AS19" s="1598"/>
      <c r="AT19" s="1598"/>
      <c r="AU19" s="1598"/>
      <c r="AV19" s="1598"/>
      <c r="AW19" s="1598"/>
      <c r="AX19" s="1598"/>
      <c r="AY19" s="1598"/>
      <c r="AZ19" s="1598"/>
      <c r="BA19" s="1598"/>
      <c r="BB19" s="1598"/>
      <c r="BC19" s="392"/>
      <c r="CK19" s="393"/>
    </row>
    <row r="20" spans="2:89" ht="30" customHeight="1">
      <c r="B20" s="1575"/>
      <c r="C20" s="1576"/>
      <c r="D20" s="1576"/>
      <c r="E20" s="1576"/>
      <c r="F20" s="1576"/>
      <c r="G20" s="1576"/>
      <c r="H20" s="1576"/>
      <c r="I20" s="1576"/>
      <c r="J20" s="1576"/>
      <c r="K20" s="1576"/>
      <c r="L20" s="1576"/>
      <c r="M20" s="1576"/>
      <c r="N20" s="1576"/>
      <c r="O20" s="1576"/>
      <c r="P20" s="1576"/>
      <c r="Q20" s="1576"/>
      <c r="R20" s="1576"/>
      <c r="S20" s="1576"/>
      <c r="T20" s="1577"/>
      <c r="U20" s="1599" t="s">
        <v>458</v>
      </c>
      <c r="V20" s="1600"/>
      <c r="W20" s="1600"/>
      <c r="X20" s="1600"/>
      <c r="Y20" s="1600"/>
      <c r="Z20" s="1600"/>
      <c r="AA20" s="1600"/>
      <c r="AB20" s="1600"/>
      <c r="AC20" s="1600"/>
      <c r="AD20" s="1600"/>
      <c r="AE20" s="1600"/>
      <c r="AF20" s="1600"/>
      <c r="AG20" s="1600"/>
      <c r="AH20" s="1600"/>
      <c r="AI20" s="1600"/>
      <c r="AJ20" s="1600"/>
      <c r="AK20" s="1600"/>
      <c r="AL20" s="1600"/>
      <c r="AM20" s="1600"/>
      <c r="AN20" s="1600"/>
      <c r="AO20" s="1600"/>
      <c r="AP20" s="1600"/>
      <c r="AQ20" s="1600"/>
      <c r="AR20" s="1600"/>
      <c r="AS20" s="1600"/>
      <c r="AT20" s="1600"/>
      <c r="AU20" s="1600"/>
      <c r="AV20" s="1600"/>
      <c r="AW20" s="1600"/>
      <c r="AX20" s="1600"/>
      <c r="AY20" s="1600"/>
      <c r="AZ20" s="1600"/>
      <c r="BA20" s="1600"/>
      <c r="BB20" s="1600"/>
      <c r="BC20" s="394"/>
    </row>
    <row r="21" spans="2:89" ht="30" customHeight="1">
      <c r="B21" s="1575"/>
      <c r="C21" s="1576"/>
      <c r="D21" s="1576"/>
      <c r="E21" s="1576"/>
      <c r="F21" s="1576"/>
      <c r="G21" s="1576"/>
      <c r="H21" s="1576"/>
      <c r="I21" s="1576"/>
      <c r="J21" s="1576"/>
      <c r="K21" s="1576"/>
      <c r="L21" s="1576"/>
      <c r="M21" s="1576"/>
      <c r="N21" s="1576"/>
      <c r="O21" s="1576"/>
      <c r="P21" s="1576"/>
      <c r="Q21" s="1576"/>
      <c r="R21" s="1576"/>
      <c r="S21" s="1576"/>
      <c r="T21" s="1577"/>
      <c r="U21" s="395"/>
      <c r="V21" s="1597" t="str">
        <f>[14]エネ管理者!$E$6</f>
        <v>認 第1-3992号</v>
      </c>
      <c r="W21" s="1597"/>
      <c r="X21" s="1597"/>
      <c r="Y21" s="1597"/>
      <c r="Z21" s="1597"/>
      <c r="AA21" s="1597"/>
      <c r="AB21" s="1597"/>
      <c r="AC21" s="1597"/>
      <c r="AD21" s="1597"/>
      <c r="AE21" s="1597"/>
      <c r="AF21" s="1597"/>
      <c r="AG21" s="1597"/>
      <c r="AH21" s="1597"/>
      <c r="AI21" s="1597"/>
      <c r="AJ21" s="1597"/>
      <c r="AK21" s="1597"/>
      <c r="AL21" s="1597"/>
      <c r="AM21" s="1597"/>
      <c r="AN21" s="1597"/>
      <c r="AO21" s="1597"/>
      <c r="AP21" s="1597"/>
      <c r="AQ21" s="1597"/>
      <c r="AR21" s="1597"/>
      <c r="AS21" s="1597"/>
      <c r="AT21" s="1597"/>
      <c r="AU21" s="1597"/>
      <c r="AV21" s="1597"/>
      <c r="AW21" s="1597"/>
      <c r="AX21" s="1597"/>
      <c r="AY21" s="1597"/>
      <c r="AZ21" s="1597"/>
      <c r="BA21" s="1597"/>
      <c r="BB21" s="1597"/>
      <c r="BC21" s="394"/>
      <c r="CK21" s="397"/>
    </row>
    <row r="22" spans="2:89" ht="30" customHeight="1">
      <c r="B22" s="1575"/>
      <c r="C22" s="1576"/>
      <c r="D22" s="1576"/>
      <c r="E22" s="1576"/>
      <c r="F22" s="1576"/>
      <c r="G22" s="1576"/>
      <c r="H22" s="1576"/>
      <c r="I22" s="1576"/>
      <c r="J22" s="1576"/>
      <c r="K22" s="1576"/>
      <c r="L22" s="1576"/>
      <c r="M22" s="1576"/>
      <c r="N22" s="1576"/>
      <c r="O22" s="1576"/>
      <c r="P22" s="1576"/>
      <c r="Q22" s="1576"/>
      <c r="R22" s="1576"/>
      <c r="S22" s="1576"/>
      <c r="T22" s="1577"/>
      <c r="U22" s="390" t="s">
        <v>459</v>
      </c>
      <c r="V22" s="398"/>
      <c r="W22" s="398"/>
      <c r="X22" s="398"/>
      <c r="Y22" s="1592" t="str">
        <f>[14]エネ管理者!$F$6</f>
        <v>0566</v>
      </c>
      <c r="Z22" s="1592"/>
      <c r="AA22" s="1592"/>
      <c r="AB22" s="1592"/>
      <c r="AC22" s="399" t="s">
        <v>460</v>
      </c>
      <c r="AD22" s="398"/>
      <c r="AE22" s="1592">
        <f>[14]エネ管理者!$G$6</f>
        <v>25</v>
      </c>
      <c r="AF22" s="1592"/>
      <c r="AG22" s="1592"/>
      <c r="AH22" s="1592"/>
      <c r="AI22" s="1592"/>
      <c r="AJ22" s="399" t="s">
        <v>460</v>
      </c>
      <c r="AK22" s="398"/>
      <c r="AL22" s="1592">
        <f>[14]エネ管理者!$H$6</f>
        <v>6773</v>
      </c>
      <c r="AM22" s="1592"/>
      <c r="AN22" s="1592"/>
      <c r="AO22" s="1592"/>
      <c r="AP22" s="1592"/>
      <c r="AQ22" s="1592"/>
      <c r="AR22" s="399" t="s">
        <v>461</v>
      </c>
      <c r="AS22" s="1593" t="str">
        <f>IF(LEN(Y22&amp;AE22&amp;AL22)&gt;11,"11桁以内で入力して下さい","")</f>
        <v/>
      </c>
      <c r="AT22" s="1594"/>
      <c r="AU22" s="1594"/>
      <c r="AV22" s="1594"/>
      <c r="AW22" s="1594"/>
      <c r="AX22" s="1594"/>
      <c r="AY22" s="1594"/>
      <c r="AZ22" s="1594"/>
      <c r="BA22" s="1594"/>
      <c r="BB22" s="1594"/>
      <c r="BC22" s="400"/>
    </row>
    <row r="23" spans="2:89" ht="30" customHeight="1">
      <c r="B23" s="1575"/>
      <c r="C23" s="1576"/>
      <c r="D23" s="1576"/>
      <c r="E23" s="1576"/>
      <c r="F23" s="1576"/>
      <c r="G23" s="1576"/>
      <c r="H23" s="1576"/>
      <c r="I23" s="1576"/>
      <c r="J23" s="1576"/>
      <c r="K23" s="1576"/>
      <c r="L23" s="1576"/>
      <c r="M23" s="1576"/>
      <c r="N23" s="1576"/>
      <c r="O23" s="1576"/>
      <c r="P23" s="1576"/>
      <c r="Q23" s="1576"/>
      <c r="R23" s="1576"/>
      <c r="S23" s="1576"/>
      <c r="T23" s="1577"/>
      <c r="U23" s="390" t="s">
        <v>462</v>
      </c>
      <c r="V23" s="398"/>
      <c r="W23" s="398"/>
      <c r="X23" s="398"/>
      <c r="Y23" s="1592" t="str">
        <f>[14]エネ管理者!$I$6</f>
        <v>0566</v>
      </c>
      <c r="Z23" s="1595"/>
      <c r="AA23" s="1595"/>
      <c r="AB23" s="1595"/>
      <c r="AC23" s="399" t="s">
        <v>460</v>
      </c>
      <c r="AD23" s="398"/>
      <c r="AE23" s="1592">
        <f>[14]エネ管理者!$J$6</f>
        <v>25</v>
      </c>
      <c r="AF23" s="1592"/>
      <c r="AG23" s="1592"/>
      <c r="AH23" s="1592"/>
      <c r="AI23" s="1592"/>
      <c r="AJ23" s="399" t="s">
        <v>460</v>
      </c>
      <c r="AK23" s="398"/>
      <c r="AL23" s="1592">
        <f>[14]エネ管理者!$K$6</f>
        <v>4531</v>
      </c>
      <c r="AM23" s="1592"/>
      <c r="AN23" s="1592"/>
      <c r="AO23" s="1592"/>
      <c r="AP23" s="1592"/>
      <c r="AQ23" s="1592"/>
      <c r="AR23" s="399" t="s">
        <v>461</v>
      </c>
      <c r="AS23" s="1593" t="str">
        <f>IF(LEN(Y23&amp;AE23&amp;AL23)&gt;11,"11桁以内で入力して下さい","")</f>
        <v/>
      </c>
      <c r="AT23" s="1594"/>
      <c r="AU23" s="1594"/>
      <c r="AV23" s="1594"/>
      <c r="AW23" s="1594"/>
      <c r="AX23" s="1594"/>
      <c r="AY23" s="1594"/>
      <c r="AZ23" s="1594"/>
      <c r="BA23" s="1594"/>
      <c r="BB23" s="1594"/>
      <c r="BC23" s="400"/>
    </row>
    <row r="24" spans="2:89" ht="30" customHeight="1" thickBot="1">
      <c r="B24" s="1578"/>
      <c r="C24" s="1579"/>
      <c r="D24" s="1579"/>
      <c r="E24" s="1579"/>
      <c r="F24" s="1579"/>
      <c r="G24" s="1579"/>
      <c r="H24" s="1579"/>
      <c r="I24" s="1579"/>
      <c r="J24" s="1579"/>
      <c r="K24" s="1579"/>
      <c r="L24" s="1579"/>
      <c r="M24" s="1579"/>
      <c r="N24" s="1579"/>
      <c r="O24" s="1579"/>
      <c r="P24" s="1579"/>
      <c r="Q24" s="1579"/>
      <c r="R24" s="1579"/>
      <c r="S24" s="1579"/>
      <c r="T24" s="1580"/>
      <c r="U24" s="1587" t="s">
        <v>463</v>
      </c>
      <c r="V24" s="1588"/>
      <c r="W24" s="1588"/>
      <c r="X24" s="1588"/>
      <c r="Y24" s="1588"/>
      <c r="Z24" s="1589"/>
      <c r="AA24" s="1589"/>
      <c r="AB24" s="1589"/>
      <c r="AC24" s="1590" t="str">
        <f>[14]エネ管理者!$L$6</f>
        <v>hirofumi.hayashi.j2w@jp.denso.com</v>
      </c>
      <c r="AD24" s="1590"/>
      <c r="AE24" s="1590"/>
      <c r="AF24" s="1590"/>
      <c r="AG24" s="1590"/>
      <c r="AH24" s="1590"/>
      <c r="AI24" s="1590"/>
      <c r="AJ24" s="1590"/>
      <c r="AK24" s="1590"/>
      <c r="AL24" s="1590"/>
      <c r="AM24" s="1590"/>
      <c r="AN24" s="1590"/>
      <c r="AO24" s="1590"/>
      <c r="AP24" s="1590"/>
      <c r="AQ24" s="1590"/>
      <c r="AR24" s="1590"/>
      <c r="AS24" s="1590"/>
      <c r="AT24" s="1590"/>
      <c r="AU24" s="1590"/>
      <c r="AV24" s="1590"/>
      <c r="AW24" s="1590"/>
      <c r="AX24" s="1590"/>
      <c r="AY24" s="1590"/>
      <c r="AZ24" s="1590"/>
      <c r="BA24" s="1590"/>
      <c r="BB24" s="1590"/>
      <c r="BC24" s="1591"/>
    </row>
    <row r="25" spans="2:89" ht="30" customHeight="1">
      <c r="B25" s="1572" t="s">
        <v>455</v>
      </c>
      <c r="C25" s="1573"/>
      <c r="D25" s="1573"/>
      <c r="E25" s="1573"/>
      <c r="F25" s="1573"/>
      <c r="G25" s="1573"/>
      <c r="H25" s="1573"/>
      <c r="I25" s="1573"/>
      <c r="J25" s="1573"/>
      <c r="K25" s="1573"/>
      <c r="L25" s="1573"/>
      <c r="M25" s="1573"/>
      <c r="N25" s="1573"/>
      <c r="O25" s="1573"/>
      <c r="P25" s="1573"/>
      <c r="Q25" s="1573"/>
      <c r="R25" s="1573"/>
      <c r="S25" s="1573"/>
      <c r="T25" s="1574"/>
      <c r="U25" s="401" t="s">
        <v>456</v>
      </c>
      <c r="V25" s="402"/>
      <c r="W25" s="402"/>
      <c r="X25" s="1581" t="s">
        <v>464</v>
      </c>
      <c r="Y25" s="1581"/>
      <c r="Z25" s="1581"/>
      <c r="AA25" s="1581"/>
      <c r="AB25" s="1581"/>
      <c r="AC25" s="1581"/>
      <c r="AD25" s="1581"/>
      <c r="AE25" s="1581"/>
      <c r="AF25" s="1581"/>
      <c r="AG25" s="1581"/>
      <c r="AH25" s="1581"/>
      <c r="AI25" s="1581"/>
      <c r="AJ25" s="1581"/>
      <c r="AK25" s="1581"/>
      <c r="AL25" s="1581"/>
      <c r="AM25" s="1581"/>
      <c r="AN25" s="1581"/>
      <c r="AO25" s="1581"/>
      <c r="AP25" s="1581"/>
      <c r="AQ25" s="1581"/>
      <c r="AR25" s="1581"/>
      <c r="AS25" s="1581"/>
      <c r="AT25" s="1581"/>
      <c r="AU25" s="1581"/>
      <c r="AV25" s="1581"/>
      <c r="AW25" s="1581"/>
      <c r="AX25" s="1581"/>
      <c r="AY25" s="1581"/>
      <c r="AZ25" s="1581"/>
      <c r="BA25" s="1581"/>
      <c r="BB25" s="1581"/>
      <c r="BC25" s="403"/>
    </row>
    <row r="26" spans="2:89" ht="30" customHeight="1">
      <c r="B26" s="1575"/>
      <c r="C26" s="1576"/>
      <c r="D26" s="1576"/>
      <c r="E26" s="1576"/>
      <c r="F26" s="1576"/>
      <c r="G26" s="1576"/>
      <c r="H26" s="1576"/>
      <c r="I26" s="1576"/>
      <c r="J26" s="1576"/>
      <c r="K26" s="1576"/>
      <c r="L26" s="1576"/>
      <c r="M26" s="1576"/>
      <c r="N26" s="1576"/>
      <c r="O26" s="1576"/>
      <c r="P26" s="1576"/>
      <c r="Q26" s="1576"/>
      <c r="R26" s="1576"/>
      <c r="S26" s="1576"/>
      <c r="T26" s="1577"/>
      <c r="U26" s="404" t="s">
        <v>457</v>
      </c>
      <c r="V26" s="405"/>
      <c r="W26" s="405"/>
      <c r="X26" s="1582" t="s">
        <v>464</v>
      </c>
      <c r="Y26" s="1583"/>
      <c r="Z26" s="1583"/>
      <c r="AA26" s="1583"/>
      <c r="AB26" s="1583"/>
      <c r="AC26" s="1583"/>
      <c r="AD26" s="1583"/>
      <c r="AE26" s="1583"/>
      <c r="AF26" s="1583"/>
      <c r="AG26" s="1583"/>
      <c r="AH26" s="1583"/>
      <c r="AI26" s="1583"/>
      <c r="AJ26" s="1583"/>
      <c r="AK26" s="1583"/>
      <c r="AL26" s="1583"/>
      <c r="AM26" s="1583"/>
      <c r="AN26" s="1583"/>
      <c r="AO26" s="1583"/>
      <c r="AP26" s="1583"/>
      <c r="AQ26" s="1583"/>
      <c r="AR26" s="1583"/>
      <c r="AS26" s="1583"/>
      <c r="AT26" s="1583"/>
      <c r="AU26" s="1583"/>
      <c r="AV26" s="1583"/>
      <c r="AW26" s="1583"/>
      <c r="AX26" s="1583"/>
      <c r="AY26" s="1583"/>
      <c r="AZ26" s="1583"/>
      <c r="BA26" s="1583"/>
      <c r="BB26" s="1583"/>
      <c r="BC26" s="406"/>
      <c r="CK26" s="393"/>
    </row>
    <row r="27" spans="2:89" ht="30" customHeight="1">
      <c r="B27" s="1575"/>
      <c r="C27" s="1576"/>
      <c r="D27" s="1576"/>
      <c r="E27" s="1576"/>
      <c r="F27" s="1576"/>
      <c r="G27" s="1576"/>
      <c r="H27" s="1576"/>
      <c r="I27" s="1576"/>
      <c r="J27" s="1576"/>
      <c r="K27" s="1576"/>
      <c r="L27" s="1576"/>
      <c r="M27" s="1576"/>
      <c r="N27" s="1576"/>
      <c r="O27" s="1576"/>
      <c r="P27" s="1576"/>
      <c r="Q27" s="1576"/>
      <c r="R27" s="1576"/>
      <c r="S27" s="1576"/>
      <c r="T27" s="1577"/>
      <c r="U27" s="1584" t="s">
        <v>458</v>
      </c>
      <c r="V27" s="991"/>
      <c r="W27" s="991"/>
      <c r="X27" s="991"/>
      <c r="Y27" s="991"/>
      <c r="Z27" s="991"/>
      <c r="AA27" s="991"/>
      <c r="AB27" s="991"/>
      <c r="AC27" s="991"/>
      <c r="AD27" s="991"/>
      <c r="AE27" s="991"/>
      <c r="AF27" s="991"/>
      <c r="AG27" s="991"/>
      <c r="AH27" s="991"/>
      <c r="AI27" s="991"/>
      <c r="AJ27" s="991"/>
      <c r="AK27" s="991"/>
      <c r="AL27" s="991"/>
      <c r="AM27" s="991"/>
      <c r="AN27" s="991"/>
      <c r="AO27" s="991"/>
      <c r="AP27" s="991"/>
      <c r="AQ27" s="991"/>
      <c r="AR27" s="991"/>
      <c r="AS27" s="991"/>
      <c r="AT27" s="991"/>
      <c r="AU27" s="991"/>
      <c r="AV27" s="991"/>
      <c r="AW27" s="991"/>
      <c r="AX27" s="991"/>
      <c r="AY27" s="991"/>
      <c r="AZ27" s="991"/>
      <c r="BA27" s="991"/>
      <c r="BB27" s="991"/>
      <c r="BC27" s="407"/>
    </row>
    <row r="28" spans="2:89" ht="30" customHeight="1">
      <c r="B28" s="1575"/>
      <c r="C28" s="1576"/>
      <c r="D28" s="1576"/>
      <c r="E28" s="1576"/>
      <c r="F28" s="1576"/>
      <c r="G28" s="1576"/>
      <c r="H28" s="1576"/>
      <c r="I28" s="1576"/>
      <c r="J28" s="1576"/>
      <c r="K28" s="1576"/>
      <c r="L28" s="1576"/>
      <c r="M28" s="1576"/>
      <c r="N28" s="1576"/>
      <c r="O28" s="1576"/>
      <c r="P28" s="1576"/>
      <c r="Q28" s="1576"/>
      <c r="R28" s="1576"/>
      <c r="S28" s="1576"/>
      <c r="T28" s="1577"/>
      <c r="U28" s="408"/>
      <c r="V28" s="1582" t="s">
        <v>464</v>
      </c>
      <c r="W28" s="1582"/>
      <c r="X28" s="1582"/>
      <c r="Y28" s="1582"/>
      <c r="Z28" s="1582"/>
      <c r="AA28" s="1582"/>
      <c r="AB28" s="1582"/>
      <c r="AC28" s="1582"/>
      <c r="AD28" s="1582"/>
      <c r="AE28" s="1582"/>
      <c r="AF28" s="1582"/>
      <c r="AG28" s="1582"/>
      <c r="AH28" s="1582"/>
      <c r="AI28" s="1582"/>
      <c r="AJ28" s="1582"/>
      <c r="AK28" s="1582"/>
      <c r="AL28" s="1582"/>
      <c r="AM28" s="1582"/>
      <c r="AN28" s="1582"/>
      <c r="AO28" s="1582"/>
      <c r="AP28" s="1582"/>
      <c r="AQ28" s="1582"/>
      <c r="AR28" s="1582"/>
      <c r="AS28" s="1582"/>
      <c r="AT28" s="1582"/>
      <c r="AU28" s="1582"/>
      <c r="AV28" s="1582"/>
      <c r="AW28" s="1582"/>
      <c r="AX28" s="1582"/>
      <c r="AY28" s="1582"/>
      <c r="AZ28" s="1582"/>
      <c r="BA28" s="1582"/>
      <c r="BB28" s="1582"/>
      <c r="BC28" s="407"/>
      <c r="CK28" s="397"/>
    </row>
    <row r="29" spans="2:89" ht="30" customHeight="1">
      <c r="B29" s="1575"/>
      <c r="C29" s="1576"/>
      <c r="D29" s="1576"/>
      <c r="E29" s="1576"/>
      <c r="F29" s="1576"/>
      <c r="G29" s="1576"/>
      <c r="H29" s="1576"/>
      <c r="I29" s="1576"/>
      <c r="J29" s="1576"/>
      <c r="K29" s="1576"/>
      <c r="L29" s="1576"/>
      <c r="M29" s="1576"/>
      <c r="N29" s="1576"/>
      <c r="O29" s="1576"/>
      <c r="P29" s="1576"/>
      <c r="Q29" s="1576"/>
      <c r="R29" s="1576"/>
      <c r="S29" s="1576"/>
      <c r="T29" s="1577"/>
      <c r="U29" s="409" t="s">
        <v>459</v>
      </c>
      <c r="V29" s="410"/>
      <c r="W29" s="410"/>
      <c r="X29" s="410"/>
      <c r="Y29" s="1562" t="s">
        <v>464</v>
      </c>
      <c r="Z29" s="1562"/>
      <c r="AA29" s="1562"/>
      <c r="AB29" s="1562"/>
      <c r="AC29" s="411" t="s">
        <v>460</v>
      </c>
      <c r="AD29" s="412"/>
      <c r="AE29" s="1562" t="s">
        <v>464</v>
      </c>
      <c r="AF29" s="1562"/>
      <c r="AG29" s="1562"/>
      <c r="AH29" s="1562"/>
      <c r="AI29" s="1562"/>
      <c r="AJ29" s="411" t="s">
        <v>460</v>
      </c>
      <c r="AK29" s="412"/>
      <c r="AL29" s="1562" t="s">
        <v>464</v>
      </c>
      <c r="AM29" s="1562"/>
      <c r="AN29" s="1562"/>
      <c r="AO29" s="1562"/>
      <c r="AP29" s="1562"/>
      <c r="AQ29" s="1562"/>
      <c r="AR29" s="411" t="s">
        <v>461</v>
      </c>
      <c r="AS29" s="1563" t="str">
        <f>IF(LEN(Y29&amp;AE29&amp;AL29)&gt;11,"11桁以内で入力して下さい","")</f>
        <v/>
      </c>
      <c r="AT29" s="1564"/>
      <c r="AU29" s="1564"/>
      <c r="AV29" s="1564"/>
      <c r="AW29" s="1564"/>
      <c r="AX29" s="1564"/>
      <c r="AY29" s="1564"/>
      <c r="AZ29" s="1564"/>
      <c r="BA29" s="1564"/>
      <c r="BB29" s="1564"/>
      <c r="BC29" s="413"/>
    </row>
    <row r="30" spans="2:89" ht="30" customHeight="1">
      <c r="B30" s="1575"/>
      <c r="C30" s="1576"/>
      <c r="D30" s="1576"/>
      <c r="E30" s="1576"/>
      <c r="F30" s="1576"/>
      <c r="G30" s="1576"/>
      <c r="H30" s="1576"/>
      <c r="I30" s="1576"/>
      <c r="J30" s="1576"/>
      <c r="K30" s="1576"/>
      <c r="L30" s="1576"/>
      <c r="M30" s="1576"/>
      <c r="N30" s="1576"/>
      <c r="O30" s="1576"/>
      <c r="P30" s="1576"/>
      <c r="Q30" s="1576"/>
      <c r="R30" s="1576"/>
      <c r="S30" s="1576"/>
      <c r="T30" s="1577"/>
      <c r="U30" s="409" t="s">
        <v>462</v>
      </c>
      <c r="V30" s="410"/>
      <c r="W30" s="410"/>
      <c r="X30" s="410"/>
      <c r="Y30" s="1562" t="s">
        <v>464</v>
      </c>
      <c r="Z30" s="1585"/>
      <c r="AA30" s="1585"/>
      <c r="AB30" s="1585"/>
      <c r="AC30" s="411" t="s">
        <v>460</v>
      </c>
      <c r="AD30" s="412"/>
      <c r="AE30" s="1562" t="s">
        <v>464</v>
      </c>
      <c r="AF30" s="1562"/>
      <c r="AG30" s="1562"/>
      <c r="AH30" s="1562"/>
      <c r="AI30" s="1562"/>
      <c r="AJ30" s="411" t="s">
        <v>460</v>
      </c>
      <c r="AK30" s="412"/>
      <c r="AL30" s="1562" t="s">
        <v>464</v>
      </c>
      <c r="AM30" s="1562"/>
      <c r="AN30" s="1562"/>
      <c r="AO30" s="1562"/>
      <c r="AP30" s="1562"/>
      <c r="AQ30" s="1562"/>
      <c r="AR30" s="411" t="s">
        <v>461</v>
      </c>
      <c r="AS30" s="1563" t="str">
        <f>IF(LEN(Y30&amp;AE30&amp;AL30)&gt;11,"11桁以内で入力して下さい","")</f>
        <v/>
      </c>
      <c r="AT30" s="1564"/>
      <c r="AU30" s="1564"/>
      <c r="AV30" s="1564"/>
      <c r="AW30" s="1564"/>
      <c r="AX30" s="1564"/>
      <c r="AY30" s="1564"/>
      <c r="AZ30" s="1564"/>
      <c r="BA30" s="1564"/>
      <c r="BB30" s="1564"/>
      <c r="BC30" s="413"/>
    </row>
    <row r="31" spans="2:89" ht="30" customHeight="1" thickBot="1">
      <c r="B31" s="1578"/>
      <c r="C31" s="1579"/>
      <c r="D31" s="1579"/>
      <c r="E31" s="1579"/>
      <c r="F31" s="1579"/>
      <c r="G31" s="1579"/>
      <c r="H31" s="1579"/>
      <c r="I31" s="1579"/>
      <c r="J31" s="1579"/>
      <c r="K31" s="1579"/>
      <c r="L31" s="1579"/>
      <c r="M31" s="1579"/>
      <c r="N31" s="1579"/>
      <c r="O31" s="1579"/>
      <c r="P31" s="1579"/>
      <c r="Q31" s="1579"/>
      <c r="R31" s="1579"/>
      <c r="S31" s="1579"/>
      <c r="T31" s="1580"/>
      <c r="U31" s="1565" t="s">
        <v>463</v>
      </c>
      <c r="V31" s="1566"/>
      <c r="W31" s="1566"/>
      <c r="X31" s="1566"/>
      <c r="Y31" s="1566"/>
      <c r="Z31" s="1567"/>
      <c r="AA31" s="1567"/>
      <c r="AB31" s="1567"/>
      <c r="AC31" s="1568"/>
      <c r="AD31" s="1568"/>
      <c r="AE31" s="1568"/>
      <c r="AF31" s="1568"/>
      <c r="AG31" s="1568"/>
      <c r="AH31" s="1568"/>
      <c r="AI31" s="1568"/>
      <c r="AJ31" s="1568"/>
      <c r="AK31" s="1568"/>
      <c r="AL31" s="1568"/>
      <c r="AM31" s="1568"/>
      <c r="AN31" s="1568"/>
      <c r="AO31" s="1568"/>
      <c r="AP31" s="1568"/>
      <c r="AQ31" s="1568"/>
      <c r="AR31" s="1568"/>
      <c r="AS31" s="1568"/>
      <c r="AT31" s="1568"/>
      <c r="AU31" s="1568"/>
      <c r="AV31" s="1568"/>
      <c r="AW31" s="1568"/>
      <c r="AX31" s="1568"/>
      <c r="AY31" s="1568"/>
      <c r="AZ31" s="1568"/>
      <c r="BA31" s="1568"/>
      <c r="BB31" s="1568"/>
      <c r="BC31" s="1569"/>
    </row>
    <row r="32" spans="2:89" ht="30" customHeight="1">
      <c r="B32" s="1572" t="s">
        <v>455</v>
      </c>
      <c r="C32" s="1573"/>
      <c r="D32" s="1573"/>
      <c r="E32" s="1573"/>
      <c r="F32" s="1573"/>
      <c r="G32" s="1573"/>
      <c r="H32" s="1573"/>
      <c r="I32" s="1573"/>
      <c r="J32" s="1573"/>
      <c r="K32" s="1573"/>
      <c r="L32" s="1573"/>
      <c r="M32" s="1573"/>
      <c r="N32" s="1573"/>
      <c r="O32" s="1573"/>
      <c r="P32" s="1573"/>
      <c r="Q32" s="1573"/>
      <c r="R32" s="1573"/>
      <c r="S32" s="1573"/>
      <c r="T32" s="1574"/>
      <c r="U32" s="401" t="s">
        <v>456</v>
      </c>
      <c r="V32" s="402"/>
      <c r="W32" s="402"/>
      <c r="X32" s="1581" t="s">
        <v>464</v>
      </c>
      <c r="Y32" s="1581"/>
      <c r="Z32" s="1581"/>
      <c r="AA32" s="1581"/>
      <c r="AB32" s="1581"/>
      <c r="AC32" s="1581"/>
      <c r="AD32" s="1581"/>
      <c r="AE32" s="1581"/>
      <c r="AF32" s="1581"/>
      <c r="AG32" s="1581"/>
      <c r="AH32" s="1581"/>
      <c r="AI32" s="1581"/>
      <c r="AJ32" s="1581"/>
      <c r="AK32" s="1581"/>
      <c r="AL32" s="1581"/>
      <c r="AM32" s="1581"/>
      <c r="AN32" s="1581"/>
      <c r="AO32" s="1581"/>
      <c r="AP32" s="1581"/>
      <c r="AQ32" s="1581"/>
      <c r="AR32" s="1581"/>
      <c r="AS32" s="1581"/>
      <c r="AT32" s="1581"/>
      <c r="AU32" s="1581"/>
      <c r="AV32" s="1581"/>
      <c r="AW32" s="1581"/>
      <c r="AX32" s="1581"/>
      <c r="AY32" s="1581"/>
      <c r="AZ32" s="1581"/>
      <c r="BA32" s="1581"/>
      <c r="BB32" s="1581"/>
      <c r="BC32" s="403"/>
    </row>
    <row r="33" spans="2:89" ht="30" customHeight="1">
      <c r="B33" s="1575"/>
      <c r="C33" s="1576"/>
      <c r="D33" s="1576"/>
      <c r="E33" s="1576"/>
      <c r="F33" s="1576"/>
      <c r="G33" s="1576"/>
      <c r="H33" s="1576"/>
      <c r="I33" s="1576"/>
      <c r="J33" s="1576"/>
      <c r="K33" s="1576"/>
      <c r="L33" s="1576"/>
      <c r="M33" s="1576"/>
      <c r="N33" s="1576"/>
      <c r="O33" s="1576"/>
      <c r="P33" s="1576"/>
      <c r="Q33" s="1576"/>
      <c r="R33" s="1576"/>
      <c r="S33" s="1576"/>
      <c r="T33" s="1577"/>
      <c r="U33" s="404" t="s">
        <v>457</v>
      </c>
      <c r="V33" s="405"/>
      <c r="W33" s="405"/>
      <c r="X33" s="1582" t="s">
        <v>464</v>
      </c>
      <c r="Y33" s="1583"/>
      <c r="Z33" s="1583"/>
      <c r="AA33" s="1583"/>
      <c r="AB33" s="1583"/>
      <c r="AC33" s="1583"/>
      <c r="AD33" s="1583"/>
      <c r="AE33" s="1583"/>
      <c r="AF33" s="1583"/>
      <c r="AG33" s="1583"/>
      <c r="AH33" s="1583"/>
      <c r="AI33" s="1583"/>
      <c r="AJ33" s="1583"/>
      <c r="AK33" s="1583"/>
      <c r="AL33" s="1583"/>
      <c r="AM33" s="1583"/>
      <c r="AN33" s="1583"/>
      <c r="AO33" s="1583"/>
      <c r="AP33" s="1583"/>
      <c r="AQ33" s="1583"/>
      <c r="AR33" s="1583"/>
      <c r="AS33" s="1583"/>
      <c r="AT33" s="1583"/>
      <c r="AU33" s="1583"/>
      <c r="AV33" s="1583"/>
      <c r="AW33" s="1583"/>
      <c r="AX33" s="1583"/>
      <c r="AY33" s="1583"/>
      <c r="AZ33" s="1583"/>
      <c r="BA33" s="1583"/>
      <c r="BB33" s="1583"/>
      <c r="BC33" s="406"/>
      <c r="CK33" s="393"/>
    </row>
    <row r="34" spans="2:89" ht="30" customHeight="1">
      <c r="B34" s="1575"/>
      <c r="C34" s="1576"/>
      <c r="D34" s="1576"/>
      <c r="E34" s="1576"/>
      <c r="F34" s="1576"/>
      <c r="G34" s="1576"/>
      <c r="H34" s="1576"/>
      <c r="I34" s="1576"/>
      <c r="J34" s="1576"/>
      <c r="K34" s="1576"/>
      <c r="L34" s="1576"/>
      <c r="M34" s="1576"/>
      <c r="N34" s="1576"/>
      <c r="O34" s="1576"/>
      <c r="P34" s="1576"/>
      <c r="Q34" s="1576"/>
      <c r="R34" s="1576"/>
      <c r="S34" s="1576"/>
      <c r="T34" s="1577"/>
      <c r="U34" s="1584" t="s">
        <v>458</v>
      </c>
      <c r="V34" s="991"/>
      <c r="W34" s="991"/>
      <c r="X34" s="991"/>
      <c r="Y34" s="991"/>
      <c r="Z34" s="991"/>
      <c r="AA34" s="991"/>
      <c r="AB34" s="991"/>
      <c r="AC34" s="991"/>
      <c r="AD34" s="991"/>
      <c r="AE34" s="991"/>
      <c r="AF34" s="991"/>
      <c r="AG34" s="991"/>
      <c r="AH34" s="991"/>
      <c r="AI34" s="991"/>
      <c r="AJ34" s="991"/>
      <c r="AK34" s="991"/>
      <c r="AL34" s="991"/>
      <c r="AM34" s="991"/>
      <c r="AN34" s="991"/>
      <c r="AO34" s="991"/>
      <c r="AP34" s="991"/>
      <c r="AQ34" s="991"/>
      <c r="AR34" s="991"/>
      <c r="AS34" s="991"/>
      <c r="AT34" s="991"/>
      <c r="AU34" s="991"/>
      <c r="AV34" s="991"/>
      <c r="AW34" s="991"/>
      <c r="AX34" s="991"/>
      <c r="AY34" s="991"/>
      <c r="AZ34" s="991"/>
      <c r="BA34" s="991"/>
      <c r="BB34" s="991"/>
      <c r="BC34" s="407"/>
    </row>
    <row r="35" spans="2:89" ht="30" customHeight="1">
      <c r="B35" s="1575"/>
      <c r="C35" s="1576"/>
      <c r="D35" s="1576"/>
      <c r="E35" s="1576"/>
      <c r="F35" s="1576"/>
      <c r="G35" s="1576"/>
      <c r="H35" s="1576"/>
      <c r="I35" s="1576"/>
      <c r="J35" s="1576"/>
      <c r="K35" s="1576"/>
      <c r="L35" s="1576"/>
      <c r="M35" s="1576"/>
      <c r="N35" s="1576"/>
      <c r="O35" s="1576"/>
      <c r="P35" s="1576"/>
      <c r="Q35" s="1576"/>
      <c r="R35" s="1576"/>
      <c r="S35" s="1576"/>
      <c r="T35" s="1577"/>
      <c r="U35" s="408"/>
      <c r="V35" s="1582" t="s">
        <v>464</v>
      </c>
      <c r="W35" s="1582"/>
      <c r="X35" s="1582"/>
      <c r="Y35" s="1582"/>
      <c r="Z35" s="1582"/>
      <c r="AA35" s="1582"/>
      <c r="AB35" s="1582"/>
      <c r="AC35" s="1582"/>
      <c r="AD35" s="1582"/>
      <c r="AE35" s="1582"/>
      <c r="AF35" s="1582"/>
      <c r="AG35" s="1582"/>
      <c r="AH35" s="1582"/>
      <c r="AI35" s="1582"/>
      <c r="AJ35" s="1582"/>
      <c r="AK35" s="1582"/>
      <c r="AL35" s="1582"/>
      <c r="AM35" s="1582"/>
      <c r="AN35" s="1582"/>
      <c r="AO35" s="1582"/>
      <c r="AP35" s="1582"/>
      <c r="AQ35" s="1582"/>
      <c r="AR35" s="1582"/>
      <c r="AS35" s="1582"/>
      <c r="AT35" s="1582"/>
      <c r="AU35" s="1582"/>
      <c r="AV35" s="1582"/>
      <c r="AW35" s="1582"/>
      <c r="AX35" s="1582"/>
      <c r="AY35" s="1582"/>
      <c r="AZ35" s="1582"/>
      <c r="BA35" s="1582"/>
      <c r="BB35" s="1582"/>
      <c r="BC35" s="407"/>
      <c r="CK35" s="397"/>
    </row>
    <row r="36" spans="2:89" ht="30" customHeight="1">
      <c r="B36" s="1575"/>
      <c r="C36" s="1576"/>
      <c r="D36" s="1576"/>
      <c r="E36" s="1576"/>
      <c r="F36" s="1576"/>
      <c r="G36" s="1576"/>
      <c r="H36" s="1576"/>
      <c r="I36" s="1576"/>
      <c r="J36" s="1576"/>
      <c r="K36" s="1576"/>
      <c r="L36" s="1576"/>
      <c r="M36" s="1576"/>
      <c r="N36" s="1576"/>
      <c r="O36" s="1576"/>
      <c r="P36" s="1576"/>
      <c r="Q36" s="1576"/>
      <c r="R36" s="1576"/>
      <c r="S36" s="1576"/>
      <c r="T36" s="1577"/>
      <c r="U36" s="409" t="s">
        <v>459</v>
      </c>
      <c r="V36" s="410"/>
      <c r="W36" s="410"/>
      <c r="X36" s="410"/>
      <c r="Y36" s="1562" t="s">
        <v>464</v>
      </c>
      <c r="Z36" s="1562"/>
      <c r="AA36" s="1562"/>
      <c r="AB36" s="1562"/>
      <c r="AC36" s="411" t="s">
        <v>460</v>
      </c>
      <c r="AD36" s="412"/>
      <c r="AE36" s="1562" t="s">
        <v>464</v>
      </c>
      <c r="AF36" s="1562"/>
      <c r="AG36" s="1562"/>
      <c r="AH36" s="1562"/>
      <c r="AI36" s="1562"/>
      <c r="AJ36" s="411" t="s">
        <v>460</v>
      </c>
      <c r="AK36" s="412"/>
      <c r="AL36" s="1562" t="s">
        <v>464</v>
      </c>
      <c r="AM36" s="1562"/>
      <c r="AN36" s="1562"/>
      <c r="AO36" s="1562"/>
      <c r="AP36" s="1562"/>
      <c r="AQ36" s="1562"/>
      <c r="AR36" s="411" t="s">
        <v>461</v>
      </c>
      <c r="AS36" s="1563" t="str">
        <f>IF(LEN(Y36&amp;AE36&amp;AL36)&gt;11,"11桁以内で入力して下さい","")</f>
        <v/>
      </c>
      <c r="AT36" s="1564"/>
      <c r="AU36" s="1564"/>
      <c r="AV36" s="1564"/>
      <c r="AW36" s="1564"/>
      <c r="AX36" s="1564"/>
      <c r="AY36" s="1564"/>
      <c r="AZ36" s="1564"/>
      <c r="BA36" s="1564"/>
      <c r="BB36" s="1564"/>
      <c r="BC36" s="413"/>
    </row>
    <row r="37" spans="2:89" ht="30" customHeight="1">
      <c r="B37" s="1575"/>
      <c r="C37" s="1576"/>
      <c r="D37" s="1576"/>
      <c r="E37" s="1576"/>
      <c r="F37" s="1576"/>
      <c r="G37" s="1576"/>
      <c r="H37" s="1576"/>
      <c r="I37" s="1576"/>
      <c r="J37" s="1576"/>
      <c r="K37" s="1576"/>
      <c r="L37" s="1576"/>
      <c r="M37" s="1576"/>
      <c r="N37" s="1576"/>
      <c r="O37" s="1576"/>
      <c r="P37" s="1576"/>
      <c r="Q37" s="1576"/>
      <c r="R37" s="1576"/>
      <c r="S37" s="1576"/>
      <c r="T37" s="1577"/>
      <c r="U37" s="409" t="s">
        <v>462</v>
      </c>
      <c r="V37" s="410"/>
      <c r="W37" s="410"/>
      <c r="X37" s="410"/>
      <c r="Y37" s="1562" t="s">
        <v>464</v>
      </c>
      <c r="Z37" s="1585"/>
      <c r="AA37" s="1585"/>
      <c r="AB37" s="1585"/>
      <c r="AC37" s="411" t="s">
        <v>460</v>
      </c>
      <c r="AD37" s="412"/>
      <c r="AE37" s="1562" t="s">
        <v>464</v>
      </c>
      <c r="AF37" s="1562"/>
      <c r="AG37" s="1562"/>
      <c r="AH37" s="1562"/>
      <c r="AI37" s="1562"/>
      <c r="AJ37" s="411" t="s">
        <v>460</v>
      </c>
      <c r="AK37" s="412"/>
      <c r="AL37" s="1562" t="s">
        <v>464</v>
      </c>
      <c r="AM37" s="1562"/>
      <c r="AN37" s="1562"/>
      <c r="AO37" s="1562"/>
      <c r="AP37" s="1562"/>
      <c r="AQ37" s="1562"/>
      <c r="AR37" s="411" t="s">
        <v>461</v>
      </c>
      <c r="AS37" s="1563" t="str">
        <f>IF(LEN(Y37&amp;AE37&amp;AL37)&gt;11,"11桁以内で入力して下さい","")</f>
        <v/>
      </c>
      <c r="AT37" s="1564"/>
      <c r="AU37" s="1564"/>
      <c r="AV37" s="1564"/>
      <c r="AW37" s="1564"/>
      <c r="AX37" s="1564"/>
      <c r="AY37" s="1564"/>
      <c r="AZ37" s="1564"/>
      <c r="BA37" s="1564"/>
      <c r="BB37" s="1564"/>
      <c r="BC37" s="413"/>
    </row>
    <row r="38" spans="2:89" ht="30" customHeight="1" thickBot="1">
      <c r="B38" s="1578"/>
      <c r="C38" s="1579"/>
      <c r="D38" s="1579"/>
      <c r="E38" s="1579"/>
      <c r="F38" s="1579"/>
      <c r="G38" s="1579"/>
      <c r="H38" s="1579"/>
      <c r="I38" s="1579"/>
      <c r="J38" s="1579"/>
      <c r="K38" s="1579"/>
      <c r="L38" s="1579"/>
      <c r="M38" s="1579"/>
      <c r="N38" s="1579"/>
      <c r="O38" s="1579"/>
      <c r="P38" s="1579"/>
      <c r="Q38" s="1579"/>
      <c r="R38" s="1579"/>
      <c r="S38" s="1579"/>
      <c r="T38" s="1580"/>
      <c r="U38" s="1565" t="s">
        <v>463</v>
      </c>
      <c r="V38" s="1566"/>
      <c r="W38" s="1566"/>
      <c r="X38" s="1566"/>
      <c r="Y38" s="1566"/>
      <c r="Z38" s="1567"/>
      <c r="AA38" s="1567"/>
      <c r="AB38" s="1567"/>
      <c r="AC38" s="1568"/>
      <c r="AD38" s="1568"/>
      <c r="AE38" s="1568"/>
      <c r="AF38" s="1568"/>
      <c r="AG38" s="1568"/>
      <c r="AH38" s="1568"/>
      <c r="AI38" s="1568"/>
      <c r="AJ38" s="1568"/>
      <c r="AK38" s="1568"/>
      <c r="AL38" s="1568"/>
      <c r="AM38" s="1568"/>
      <c r="AN38" s="1568"/>
      <c r="AO38" s="1568"/>
      <c r="AP38" s="1568"/>
      <c r="AQ38" s="1568"/>
      <c r="AR38" s="1568"/>
      <c r="AS38" s="1568"/>
      <c r="AT38" s="1568"/>
      <c r="AU38" s="1568"/>
      <c r="AV38" s="1568"/>
      <c r="AW38" s="1568"/>
      <c r="AX38" s="1568"/>
      <c r="AY38" s="1568"/>
      <c r="AZ38" s="1568"/>
      <c r="BA38" s="1568"/>
      <c r="BB38" s="1568"/>
      <c r="BC38" s="1569"/>
    </row>
    <row r="39" spans="2:89" ht="30" hidden="1" customHeight="1">
      <c r="B39" s="1572" t="s">
        <v>455</v>
      </c>
      <c r="C39" s="1573"/>
      <c r="D39" s="1573"/>
      <c r="E39" s="1573"/>
      <c r="F39" s="1573"/>
      <c r="G39" s="1573"/>
      <c r="H39" s="1573"/>
      <c r="I39" s="1573"/>
      <c r="J39" s="1573"/>
      <c r="K39" s="1573"/>
      <c r="L39" s="1573"/>
      <c r="M39" s="1573"/>
      <c r="N39" s="1573"/>
      <c r="O39" s="1573"/>
      <c r="P39" s="1573"/>
      <c r="Q39" s="1573"/>
      <c r="R39" s="1573"/>
      <c r="S39" s="1573"/>
      <c r="T39" s="1574"/>
      <c r="U39" s="401" t="s">
        <v>456</v>
      </c>
      <c r="V39" s="402"/>
      <c r="W39" s="402"/>
      <c r="X39" s="1581" t="s">
        <v>464</v>
      </c>
      <c r="Y39" s="1581"/>
      <c r="Z39" s="1581"/>
      <c r="AA39" s="1581"/>
      <c r="AB39" s="1581"/>
      <c r="AC39" s="1581"/>
      <c r="AD39" s="1581"/>
      <c r="AE39" s="1581"/>
      <c r="AF39" s="1581"/>
      <c r="AG39" s="1581"/>
      <c r="AH39" s="1581"/>
      <c r="AI39" s="1581"/>
      <c r="AJ39" s="1581"/>
      <c r="AK39" s="1581"/>
      <c r="AL39" s="1581"/>
      <c r="AM39" s="1581"/>
      <c r="AN39" s="1581"/>
      <c r="AO39" s="1581"/>
      <c r="AP39" s="1581"/>
      <c r="AQ39" s="1581"/>
      <c r="AR39" s="1581"/>
      <c r="AS39" s="1581"/>
      <c r="AT39" s="1581"/>
      <c r="AU39" s="1581"/>
      <c r="AV39" s="1581"/>
      <c r="AW39" s="1581"/>
      <c r="AX39" s="1581"/>
      <c r="AY39" s="1581"/>
      <c r="AZ39" s="1581"/>
      <c r="BA39" s="1581"/>
      <c r="BB39" s="1581"/>
      <c r="BC39" s="403"/>
    </row>
    <row r="40" spans="2:89" ht="30" hidden="1" customHeight="1">
      <c r="B40" s="1575"/>
      <c r="C40" s="1576"/>
      <c r="D40" s="1576"/>
      <c r="E40" s="1576"/>
      <c r="F40" s="1576"/>
      <c r="G40" s="1576"/>
      <c r="H40" s="1576"/>
      <c r="I40" s="1576"/>
      <c r="J40" s="1576"/>
      <c r="K40" s="1576"/>
      <c r="L40" s="1576"/>
      <c r="M40" s="1576"/>
      <c r="N40" s="1576"/>
      <c r="O40" s="1576"/>
      <c r="P40" s="1576"/>
      <c r="Q40" s="1576"/>
      <c r="R40" s="1576"/>
      <c r="S40" s="1576"/>
      <c r="T40" s="1577"/>
      <c r="U40" s="404" t="s">
        <v>457</v>
      </c>
      <c r="V40" s="405"/>
      <c r="W40" s="405"/>
      <c r="X40" s="1582" t="s">
        <v>464</v>
      </c>
      <c r="Y40" s="1583"/>
      <c r="Z40" s="1583"/>
      <c r="AA40" s="1583"/>
      <c r="AB40" s="1583"/>
      <c r="AC40" s="1583"/>
      <c r="AD40" s="1583"/>
      <c r="AE40" s="1583"/>
      <c r="AF40" s="1583"/>
      <c r="AG40" s="1583"/>
      <c r="AH40" s="1583"/>
      <c r="AI40" s="1583"/>
      <c r="AJ40" s="1583"/>
      <c r="AK40" s="1583"/>
      <c r="AL40" s="1583"/>
      <c r="AM40" s="1583"/>
      <c r="AN40" s="1583"/>
      <c r="AO40" s="1583"/>
      <c r="AP40" s="1583"/>
      <c r="AQ40" s="1583"/>
      <c r="AR40" s="1583"/>
      <c r="AS40" s="1583"/>
      <c r="AT40" s="1583"/>
      <c r="AU40" s="1583"/>
      <c r="AV40" s="1583"/>
      <c r="AW40" s="1583"/>
      <c r="AX40" s="1583"/>
      <c r="AY40" s="1583"/>
      <c r="AZ40" s="1583"/>
      <c r="BA40" s="1583"/>
      <c r="BB40" s="1583"/>
      <c r="BC40" s="406"/>
      <c r="CK40" s="393"/>
    </row>
    <row r="41" spans="2:89" ht="30" hidden="1" customHeight="1">
      <c r="B41" s="1575"/>
      <c r="C41" s="1576"/>
      <c r="D41" s="1576"/>
      <c r="E41" s="1576"/>
      <c r="F41" s="1576"/>
      <c r="G41" s="1576"/>
      <c r="H41" s="1576"/>
      <c r="I41" s="1576"/>
      <c r="J41" s="1576"/>
      <c r="K41" s="1576"/>
      <c r="L41" s="1576"/>
      <c r="M41" s="1576"/>
      <c r="N41" s="1576"/>
      <c r="O41" s="1576"/>
      <c r="P41" s="1576"/>
      <c r="Q41" s="1576"/>
      <c r="R41" s="1576"/>
      <c r="S41" s="1576"/>
      <c r="T41" s="1577"/>
      <c r="U41" s="1584" t="s">
        <v>458</v>
      </c>
      <c r="V41" s="991"/>
      <c r="W41" s="991"/>
      <c r="X41" s="991"/>
      <c r="Y41" s="991"/>
      <c r="Z41" s="991"/>
      <c r="AA41" s="991"/>
      <c r="AB41" s="991"/>
      <c r="AC41" s="991"/>
      <c r="AD41" s="991"/>
      <c r="AE41" s="991"/>
      <c r="AF41" s="991"/>
      <c r="AG41" s="991"/>
      <c r="AH41" s="991"/>
      <c r="AI41" s="991"/>
      <c r="AJ41" s="991"/>
      <c r="AK41" s="991"/>
      <c r="AL41" s="991"/>
      <c r="AM41" s="991"/>
      <c r="AN41" s="991"/>
      <c r="AO41" s="991"/>
      <c r="AP41" s="991"/>
      <c r="AQ41" s="991"/>
      <c r="AR41" s="991"/>
      <c r="AS41" s="991"/>
      <c r="AT41" s="991"/>
      <c r="AU41" s="991"/>
      <c r="AV41" s="991"/>
      <c r="AW41" s="991"/>
      <c r="AX41" s="991"/>
      <c r="AY41" s="991"/>
      <c r="AZ41" s="991"/>
      <c r="BA41" s="991"/>
      <c r="BB41" s="991"/>
      <c r="BC41" s="407"/>
    </row>
    <row r="42" spans="2:89" ht="30" hidden="1" customHeight="1">
      <c r="B42" s="1575"/>
      <c r="C42" s="1576"/>
      <c r="D42" s="1576"/>
      <c r="E42" s="1576"/>
      <c r="F42" s="1576"/>
      <c r="G42" s="1576"/>
      <c r="H42" s="1576"/>
      <c r="I42" s="1576"/>
      <c r="J42" s="1576"/>
      <c r="K42" s="1576"/>
      <c r="L42" s="1576"/>
      <c r="M42" s="1576"/>
      <c r="N42" s="1576"/>
      <c r="O42" s="1576"/>
      <c r="P42" s="1576"/>
      <c r="Q42" s="1576"/>
      <c r="R42" s="1576"/>
      <c r="S42" s="1576"/>
      <c r="T42" s="1577"/>
      <c r="U42" s="408"/>
      <c r="V42" s="1582" t="s">
        <v>464</v>
      </c>
      <c r="W42" s="1582"/>
      <c r="X42" s="1582"/>
      <c r="Y42" s="1582"/>
      <c r="Z42" s="1582"/>
      <c r="AA42" s="1582"/>
      <c r="AB42" s="1582"/>
      <c r="AC42" s="1582"/>
      <c r="AD42" s="1582"/>
      <c r="AE42" s="1582"/>
      <c r="AF42" s="1582"/>
      <c r="AG42" s="1582"/>
      <c r="AH42" s="1582"/>
      <c r="AI42" s="1582"/>
      <c r="AJ42" s="1582"/>
      <c r="AK42" s="1582"/>
      <c r="AL42" s="1582"/>
      <c r="AM42" s="1582"/>
      <c r="AN42" s="1582"/>
      <c r="AO42" s="1582"/>
      <c r="AP42" s="1582"/>
      <c r="AQ42" s="1582"/>
      <c r="AR42" s="1582"/>
      <c r="AS42" s="1582"/>
      <c r="AT42" s="1582"/>
      <c r="AU42" s="1582"/>
      <c r="AV42" s="1582"/>
      <c r="AW42" s="1582"/>
      <c r="AX42" s="1582"/>
      <c r="AY42" s="1582"/>
      <c r="AZ42" s="1582"/>
      <c r="BA42" s="1582"/>
      <c r="BB42" s="1582"/>
      <c r="BC42" s="407"/>
      <c r="CK42" s="397"/>
    </row>
    <row r="43" spans="2:89" ht="30" hidden="1" customHeight="1">
      <c r="B43" s="1575"/>
      <c r="C43" s="1576"/>
      <c r="D43" s="1576"/>
      <c r="E43" s="1576"/>
      <c r="F43" s="1576"/>
      <c r="G43" s="1576"/>
      <c r="H43" s="1576"/>
      <c r="I43" s="1576"/>
      <c r="J43" s="1576"/>
      <c r="K43" s="1576"/>
      <c r="L43" s="1576"/>
      <c r="M43" s="1576"/>
      <c r="N43" s="1576"/>
      <c r="O43" s="1576"/>
      <c r="P43" s="1576"/>
      <c r="Q43" s="1576"/>
      <c r="R43" s="1576"/>
      <c r="S43" s="1576"/>
      <c r="T43" s="1577"/>
      <c r="U43" s="409" t="s">
        <v>459</v>
      </c>
      <c r="V43" s="410"/>
      <c r="W43" s="410"/>
      <c r="X43" s="410"/>
      <c r="Y43" s="1562" t="s">
        <v>464</v>
      </c>
      <c r="Z43" s="1562"/>
      <c r="AA43" s="1562"/>
      <c r="AB43" s="1562"/>
      <c r="AC43" s="411" t="s">
        <v>460</v>
      </c>
      <c r="AD43" s="412"/>
      <c r="AE43" s="1562" t="s">
        <v>464</v>
      </c>
      <c r="AF43" s="1562"/>
      <c r="AG43" s="1562"/>
      <c r="AH43" s="1562"/>
      <c r="AI43" s="1562"/>
      <c r="AJ43" s="411" t="s">
        <v>460</v>
      </c>
      <c r="AK43" s="412"/>
      <c r="AL43" s="1562" t="s">
        <v>464</v>
      </c>
      <c r="AM43" s="1562"/>
      <c r="AN43" s="1562"/>
      <c r="AO43" s="1562"/>
      <c r="AP43" s="1562"/>
      <c r="AQ43" s="1562"/>
      <c r="AR43" s="411" t="s">
        <v>461</v>
      </c>
      <c r="AS43" s="1563" t="str">
        <f>IF(LEN(Y43&amp;AE43&amp;AL43)&gt;11,"11桁以内で入力して下さい","")</f>
        <v/>
      </c>
      <c r="AT43" s="1564"/>
      <c r="AU43" s="1564"/>
      <c r="AV43" s="1564"/>
      <c r="AW43" s="1564"/>
      <c r="AX43" s="1564"/>
      <c r="AY43" s="1564"/>
      <c r="AZ43" s="1564"/>
      <c r="BA43" s="1564"/>
      <c r="BB43" s="1564"/>
      <c r="BC43" s="413"/>
    </row>
    <row r="44" spans="2:89" ht="30" hidden="1" customHeight="1">
      <c r="B44" s="1575"/>
      <c r="C44" s="1576"/>
      <c r="D44" s="1576"/>
      <c r="E44" s="1576"/>
      <c r="F44" s="1576"/>
      <c r="G44" s="1576"/>
      <c r="H44" s="1576"/>
      <c r="I44" s="1576"/>
      <c r="J44" s="1576"/>
      <c r="K44" s="1576"/>
      <c r="L44" s="1576"/>
      <c r="M44" s="1576"/>
      <c r="N44" s="1576"/>
      <c r="O44" s="1576"/>
      <c r="P44" s="1576"/>
      <c r="Q44" s="1576"/>
      <c r="R44" s="1576"/>
      <c r="S44" s="1576"/>
      <c r="T44" s="1577"/>
      <c r="U44" s="409" t="s">
        <v>462</v>
      </c>
      <c r="V44" s="410"/>
      <c r="W44" s="410"/>
      <c r="X44" s="410"/>
      <c r="Y44" s="1562" t="s">
        <v>464</v>
      </c>
      <c r="Z44" s="1585"/>
      <c r="AA44" s="1585"/>
      <c r="AB44" s="1585"/>
      <c r="AC44" s="411" t="s">
        <v>460</v>
      </c>
      <c r="AD44" s="412"/>
      <c r="AE44" s="1562" t="s">
        <v>464</v>
      </c>
      <c r="AF44" s="1562"/>
      <c r="AG44" s="1562"/>
      <c r="AH44" s="1562"/>
      <c r="AI44" s="1562"/>
      <c r="AJ44" s="411" t="s">
        <v>460</v>
      </c>
      <c r="AK44" s="412"/>
      <c r="AL44" s="1562" t="s">
        <v>464</v>
      </c>
      <c r="AM44" s="1562"/>
      <c r="AN44" s="1562"/>
      <c r="AO44" s="1562"/>
      <c r="AP44" s="1562"/>
      <c r="AQ44" s="1562"/>
      <c r="AR44" s="411" t="s">
        <v>461</v>
      </c>
      <c r="AS44" s="1563" t="str">
        <f>IF(LEN(Y44&amp;AE44&amp;AL44)&gt;11,"11桁以内で入力して下さい","")</f>
        <v/>
      </c>
      <c r="AT44" s="1564"/>
      <c r="AU44" s="1564"/>
      <c r="AV44" s="1564"/>
      <c r="AW44" s="1564"/>
      <c r="AX44" s="1564"/>
      <c r="AY44" s="1564"/>
      <c r="AZ44" s="1564"/>
      <c r="BA44" s="1564"/>
      <c r="BB44" s="1564"/>
      <c r="BC44" s="413"/>
    </row>
    <row r="45" spans="2:89" ht="30" hidden="1" customHeight="1" thickBot="1">
      <c r="B45" s="1578"/>
      <c r="C45" s="1579"/>
      <c r="D45" s="1579"/>
      <c r="E45" s="1579"/>
      <c r="F45" s="1579"/>
      <c r="G45" s="1579"/>
      <c r="H45" s="1579"/>
      <c r="I45" s="1579"/>
      <c r="J45" s="1579"/>
      <c r="K45" s="1579"/>
      <c r="L45" s="1579"/>
      <c r="M45" s="1579"/>
      <c r="N45" s="1579"/>
      <c r="O45" s="1579"/>
      <c r="P45" s="1579"/>
      <c r="Q45" s="1579"/>
      <c r="R45" s="1579"/>
      <c r="S45" s="1579"/>
      <c r="T45" s="1580"/>
      <c r="U45" s="1565" t="s">
        <v>463</v>
      </c>
      <c r="V45" s="1566"/>
      <c r="W45" s="1566"/>
      <c r="X45" s="1566"/>
      <c r="Y45" s="1566"/>
      <c r="Z45" s="1567"/>
      <c r="AA45" s="1567"/>
      <c r="AB45" s="1567"/>
      <c r="AC45" s="1568"/>
      <c r="AD45" s="1568"/>
      <c r="AE45" s="1568"/>
      <c r="AF45" s="1568"/>
      <c r="AG45" s="1568"/>
      <c r="AH45" s="1568"/>
      <c r="AI45" s="1568"/>
      <c r="AJ45" s="1568"/>
      <c r="AK45" s="1568"/>
      <c r="AL45" s="1568"/>
      <c r="AM45" s="1568"/>
      <c r="AN45" s="1568"/>
      <c r="AO45" s="1568"/>
      <c r="AP45" s="1568"/>
      <c r="AQ45" s="1568"/>
      <c r="AR45" s="1568"/>
      <c r="AS45" s="1568"/>
      <c r="AT45" s="1568"/>
      <c r="AU45" s="1568"/>
      <c r="AV45" s="1568"/>
      <c r="AW45" s="1568"/>
      <c r="AX45" s="1568"/>
      <c r="AY45" s="1568"/>
      <c r="AZ45" s="1568"/>
      <c r="BA45" s="1568"/>
      <c r="BB45" s="1568"/>
      <c r="BC45" s="1569"/>
    </row>
    <row r="46" spans="2:89" ht="30" hidden="1" customHeight="1">
      <c r="B46" s="1572" t="s">
        <v>455</v>
      </c>
      <c r="C46" s="1573"/>
      <c r="D46" s="1573"/>
      <c r="E46" s="1573"/>
      <c r="F46" s="1573"/>
      <c r="G46" s="1573"/>
      <c r="H46" s="1573"/>
      <c r="I46" s="1573"/>
      <c r="J46" s="1573"/>
      <c r="K46" s="1573"/>
      <c r="L46" s="1573"/>
      <c r="M46" s="1573"/>
      <c r="N46" s="1573"/>
      <c r="O46" s="1573"/>
      <c r="P46" s="1573"/>
      <c r="Q46" s="1573"/>
      <c r="R46" s="1573"/>
      <c r="S46" s="1573"/>
      <c r="T46" s="1574"/>
      <c r="U46" s="401" t="s">
        <v>456</v>
      </c>
      <c r="V46" s="402"/>
      <c r="W46" s="402"/>
      <c r="X46" s="1581" t="s">
        <v>464</v>
      </c>
      <c r="Y46" s="1581"/>
      <c r="Z46" s="1581"/>
      <c r="AA46" s="1581"/>
      <c r="AB46" s="1581"/>
      <c r="AC46" s="1581"/>
      <c r="AD46" s="1581"/>
      <c r="AE46" s="1581"/>
      <c r="AF46" s="1581"/>
      <c r="AG46" s="1581"/>
      <c r="AH46" s="1581"/>
      <c r="AI46" s="1581"/>
      <c r="AJ46" s="1581"/>
      <c r="AK46" s="1581"/>
      <c r="AL46" s="1581"/>
      <c r="AM46" s="1581"/>
      <c r="AN46" s="1581"/>
      <c r="AO46" s="1581"/>
      <c r="AP46" s="1581"/>
      <c r="AQ46" s="1581"/>
      <c r="AR46" s="1581"/>
      <c r="AS46" s="1581"/>
      <c r="AT46" s="1581"/>
      <c r="AU46" s="1581"/>
      <c r="AV46" s="1581"/>
      <c r="AW46" s="1581"/>
      <c r="AX46" s="1581"/>
      <c r="AY46" s="1581"/>
      <c r="AZ46" s="1581"/>
      <c r="BA46" s="1581"/>
      <c r="BB46" s="1581"/>
      <c r="BC46" s="403"/>
    </row>
    <row r="47" spans="2:89" ht="30" hidden="1" customHeight="1">
      <c r="B47" s="1575"/>
      <c r="C47" s="1576"/>
      <c r="D47" s="1576"/>
      <c r="E47" s="1576"/>
      <c r="F47" s="1576"/>
      <c r="G47" s="1576"/>
      <c r="H47" s="1576"/>
      <c r="I47" s="1576"/>
      <c r="J47" s="1576"/>
      <c r="K47" s="1576"/>
      <c r="L47" s="1576"/>
      <c r="M47" s="1576"/>
      <c r="N47" s="1576"/>
      <c r="O47" s="1576"/>
      <c r="P47" s="1576"/>
      <c r="Q47" s="1576"/>
      <c r="R47" s="1576"/>
      <c r="S47" s="1576"/>
      <c r="T47" s="1577"/>
      <c r="U47" s="404" t="s">
        <v>457</v>
      </c>
      <c r="V47" s="405"/>
      <c r="W47" s="405"/>
      <c r="X47" s="1582" t="s">
        <v>464</v>
      </c>
      <c r="Y47" s="1583"/>
      <c r="Z47" s="1583"/>
      <c r="AA47" s="1583"/>
      <c r="AB47" s="1583"/>
      <c r="AC47" s="1583"/>
      <c r="AD47" s="1583"/>
      <c r="AE47" s="1583"/>
      <c r="AF47" s="1583"/>
      <c r="AG47" s="1583"/>
      <c r="AH47" s="1583"/>
      <c r="AI47" s="1583"/>
      <c r="AJ47" s="1583"/>
      <c r="AK47" s="1583"/>
      <c r="AL47" s="1583"/>
      <c r="AM47" s="1583"/>
      <c r="AN47" s="1583"/>
      <c r="AO47" s="1583"/>
      <c r="AP47" s="1583"/>
      <c r="AQ47" s="1583"/>
      <c r="AR47" s="1583"/>
      <c r="AS47" s="1583"/>
      <c r="AT47" s="1583"/>
      <c r="AU47" s="1583"/>
      <c r="AV47" s="1583"/>
      <c r="AW47" s="1583"/>
      <c r="AX47" s="1583"/>
      <c r="AY47" s="1583"/>
      <c r="AZ47" s="1583"/>
      <c r="BA47" s="1583"/>
      <c r="BB47" s="1583"/>
      <c r="BC47" s="406"/>
      <c r="CK47" s="393"/>
    </row>
    <row r="48" spans="2:89" ht="30" hidden="1" customHeight="1">
      <c r="B48" s="1575"/>
      <c r="C48" s="1576"/>
      <c r="D48" s="1576"/>
      <c r="E48" s="1576"/>
      <c r="F48" s="1576"/>
      <c r="G48" s="1576"/>
      <c r="H48" s="1576"/>
      <c r="I48" s="1576"/>
      <c r="J48" s="1576"/>
      <c r="K48" s="1576"/>
      <c r="L48" s="1576"/>
      <c r="M48" s="1576"/>
      <c r="N48" s="1576"/>
      <c r="O48" s="1576"/>
      <c r="P48" s="1576"/>
      <c r="Q48" s="1576"/>
      <c r="R48" s="1576"/>
      <c r="S48" s="1576"/>
      <c r="T48" s="1577"/>
      <c r="U48" s="1584" t="s">
        <v>458</v>
      </c>
      <c r="V48" s="991"/>
      <c r="W48" s="991"/>
      <c r="X48" s="991"/>
      <c r="Y48" s="991"/>
      <c r="Z48" s="991"/>
      <c r="AA48" s="991"/>
      <c r="AB48" s="991"/>
      <c r="AC48" s="991"/>
      <c r="AD48" s="991"/>
      <c r="AE48" s="991"/>
      <c r="AF48" s="991"/>
      <c r="AG48" s="991"/>
      <c r="AH48" s="991"/>
      <c r="AI48" s="991"/>
      <c r="AJ48" s="991"/>
      <c r="AK48" s="991"/>
      <c r="AL48" s="991"/>
      <c r="AM48" s="991"/>
      <c r="AN48" s="991"/>
      <c r="AO48" s="991"/>
      <c r="AP48" s="991"/>
      <c r="AQ48" s="991"/>
      <c r="AR48" s="991"/>
      <c r="AS48" s="991"/>
      <c r="AT48" s="991"/>
      <c r="AU48" s="991"/>
      <c r="AV48" s="991"/>
      <c r="AW48" s="991"/>
      <c r="AX48" s="991"/>
      <c r="AY48" s="991"/>
      <c r="AZ48" s="991"/>
      <c r="BA48" s="991"/>
      <c r="BB48" s="991"/>
      <c r="BC48" s="407"/>
    </row>
    <row r="49" spans="2:89" ht="30" hidden="1" customHeight="1">
      <c r="B49" s="1575"/>
      <c r="C49" s="1576"/>
      <c r="D49" s="1576"/>
      <c r="E49" s="1576"/>
      <c r="F49" s="1576"/>
      <c r="G49" s="1576"/>
      <c r="H49" s="1576"/>
      <c r="I49" s="1576"/>
      <c r="J49" s="1576"/>
      <c r="K49" s="1576"/>
      <c r="L49" s="1576"/>
      <c r="M49" s="1576"/>
      <c r="N49" s="1576"/>
      <c r="O49" s="1576"/>
      <c r="P49" s="1576"/>
      <c r="Q49" s="1576"/>
      <c r="R49" s="1576"/>
      <c r="S49" s="1576"/>
      <c r="T49" s="1577"/>
      <c r="U49" s="408"/>
      <c r="V49" s="1582" t="s">
        <v>464</v>
      </c>
      <c r="W49" s="1582"/>
      <c r="X49" s="1582"/>
      <c r="Y49" s="1582"/>
      <c r="Z49" s="1582"/>
      <c r="AA49" s="1582"/>
      <c r="AB49" s="1582"/>
      <c r="AC49" s="1582"/>
      <c r="AD49" s="1582"/>
      <c r="AE49" s="1582"/>
      <c r="AF49" s="1582"/>
      <c r="AG49" s="1582"/>
      <c r="AH49" s="1582"/>
      <c r="AI49" s="1582"/>
      <c r="AJ49" s="1582"/>
      <c r="AK49" s="1582"/>
      <c r="AL49" s="1582"/>
      <c r="AM49" s="1582"/>
      <c r="AN49" s="1582"/>
      <c r="AO49" s="1582"/>
      <c r="AP49" s="1582"/>
      <c r="AQ49" s="1582"/>
      <c r="AR49" s="1582"/>
      <c r="AS49" s="1582"/>
      <c r="AT49" s="1582"/>
      <c r="AU49" s="1582"/>
      <c r="AV49" s="1582"/>
      <c r="AW49" s="1582"/>
      <c r="AX49" s="1582"/>
      <c r="AY49" s="1582"/>
      <c r="AZ49" s="1582"/>
      <c r="BA49" s="1582"/>
      <c r="BB49" s="1582"/>
      <c r="BC49" s="407"/>
      <c r="CK49" s="397"/>
    </row>
    <row r="50" spans="2:89" ht="30" hidden="1" customHeight="1">
      <c r="B50" s="1575"/>
      <c r="C50" s="1576"/>
      <c r="D50" s="1576"/>
      <c r="E50" s="1576"/>
      <c r="F50" s="1576"/>
      <c r="G50" s="1576"/>
      <c r="H50" s="1576"/>
      <c r="I50" s="1576"/>
      <c r="J50" s="1576"/>
      <c r="K50" s="1576"/>
      <c r="L50" s="1576"/>
      <c r="M50" s="1576"/>
      <c r="N50" s="1576"/>
      <c r="O50" s="1576"/>
      <c r="P50" s="1576"/>
      <c r="Q50" s="1576"/>
      <c r="R50" s="1576"/>
      <c r="S50" s="1576"/>
      <c r="T50" s="1577"/>
      <c r="U50" s="409" t="s">
        <v>459</v>
      </c>
      <c r="V50" s="410"/>
      <c r="W50" s="410"/>
      <c r="X50" s="410"/>
      <c r="Y50" s="1562" t="s">
        <v>464</v>
      </c>
      <c r="Z50" s="1562"/>
      <c r="AA50" s="1562"/>
      <c r="AB50" s="1562"/>
      <c r="AC50" s="411" t="s">
        <v>460</v>
      </c>
      <c r="AD50" s="412"/>
      <c r="AE50" s="1562" t="s">
        <v>464</v>
      </c>
      <c r="AF50" s="1562"/>
      <c r="AG50" s="1562"/>
      <c r="AH50" s="1562"/>
      <c r="AI50" s="1562"/>
      <c r="AJ50" s="411" t="s">
        <v>460</v>
      </c>
      <c r="AK50" s="412"/>
      <c r="AL50" s="1562" t="s">
        <v>464</v>
      </c>
      <c r="AM50" s="1562"/>
      <c r="AN50" s="1562"/>
      <c r="AO50" s="1562"/>
      <c r="AP50" s="1562"/>
      <c r="AQ50" s="1562"/>
      <c r="AR50" s="411" t="s">
        <v>461</v>
      </c>
      <c r="AS50" s="1586"/>
      <c r="AT50" s="991"/>
      <c r="AU50" s="991"/>
      <c r="AV50" s="991"/>
      <c r="AW50" s="991"/>
      <c r="AX50" s="991"/>
      <c r="AY50" s="991"/>
      <c r="AZ50" s="991"/>
      <c r="BA50" s="991"/>
      <c r="BB50" s="991"/>
      <c r="BC50" s="413"/>
    </row>
    <row r="51" spans="2:89" ht="30" hidden="1" customHeight="1">
      <c r="B51" s="1575"/>
      <c r="C51" s="1576"/>
      <c r="D51" s="1576"/>
      <c r="E51" s="1576"/>
      <c r="F51" s="1576"/>
      <c r="G51" s="1576"/>
      <c r="H51" s="1576"/>
      <c r="I51" s="1576"/>
      <c r="J51" s="1576"/>
      <c r="K51" s="1576"/>
      <c r="L51" s="1576"/>
      <c r="M51" s="1576"/>
      <c r="N51" s="1576"/>
      <c r="O51" s="1576"/>
      <c r="P51" s="1576"/>
      <c r="Q51" s="1576"/>
      <c r="R51" s="1576"/>
      <c r="S51" s="1576"/>
      <c r="T51" s="1577"/>
      <c r="U51" s="409" t="s">
        <v>462</v>
      </c>
      <c r="V51" s="410"/>
      <c r="W51" s="410"/>
      <c r="X51" s="410"/>
      <c r="Y51" s="1562" t="s">
        <v>464</v>
      </c>
      <c r="Z51" s="1585"/>
      <c r="AA51" s="1585"/>
      <c r="AB51" s="1585"/>
      <c r="AC51" s="411" t="s">
        <v>460</v>
      </c>
      <c r="AD51" s="412"/>
      <c r="AE51" s="1562" t="s">
        <v>464</v>
      </c>
      <c r="AF51" s="1562"/>
      <c r="AG51" s="1562"/>
      <c r="AH51" s="1562"/>
      <c r="AI51" s="1562"/>
      <c r="AJ51" s="411" t="s">
        <v>460</v>
      </c>
      <c r="AK51" s="412"/>
      <c r="AL51" s="1562" t="s">
        <v>464</v>
      </c>
      <c r="AM51" s="1562"/>
      <c r="AN51" s="1562"/>
      <c r="AO51" s="1562"/>
      <c r="AP51" s="1562"/>
      <c r="AQ51" s="1562"/>
      <c r="AR51" s="411" t="s">
        <v>461</v>
      </c>
      <c r="AS51" s="1586"/>
      <c r="AT51" s="991"/>
      <c r="AU51" s="991"/>
      <c r="AV51" s="991"/>
      <c r="AW51" s="991"/>
      <c r="AX51" s="991"/>
      <c r="AY51" s="991"/>
      <c r="AZ51" s="991"/>
      <c r="BA51" s="991"/>
      <c r="BB51" s="991"/>
      <c r="BC51" s="413"/>
    </row>
    <row r="52" spans="2:89" ht="30" hidden="1" customHeight="1" thickBot="1">
      <c r="B52" s="1578"/>
      <c r="C52" s="1579"/>
      <c r="D52" s="1579"/>
      <c r="E52" s="1579"/>
      <c r="F52" s="1579"/>
      <c r="G52" s="1579"/>
      <c r="H52" s="1579"/>
      <c r="I52" s="1579"/>
      <c r="J52" s="1579"/>
      <c r="K52" s="1579"/>
      <c r="L52" s="1579"/>
      <c r="M52" s="1579"/>
      <c r="N52" s="1579"/>
      <c r="O52" s="1579"/>
      <c r="P52" s="1579"/>
      <c r="Q52" s="1579"/>
      <c r="R52" s="1579"/>
      <c r="S52" s="1579"/>
      <c r="T52" s="1580"/>
      <c r="U52" s="1565" t="s">
        <v>463</v>
      </c>
      <c r="V52" s="1566"/>
      <c r="W52" s="1566"/>
      <c r="X52" s="1566"/>
      <c r="Y52" s="1566"/>
      <c r="Z52" s="1567"/>
      <c r="AA52" s="1567"/>
      <c r="AB52" s="1567"/>
      <c r="AC52" s="1568"/>
      <c r="AD52" s="1568"/>
      <c r="AE52" s="1568"/>
      <c r="AF52" s="1568"/>
      <c r="AG52" s="1568"/>
      <c r="AH52" s="1568"/>
      <c r="AI52" s="1568"/>
      <c r="AJ52" s="1568"/>
      <c r="AK52" s="1568"/>
      <c r="AL52" s="1568"/>
      <c r="AM52" s="1568"/>
      <c r="AN52" s="1568"/>
      <c r="AO52" s="1568"/>
      <c r="AP52" s="1568"/>
      <c r="AQ52" s="1568"/>
      <c r="AR52" s="1568"/>
      <c r="AS52" s="1568"/>
      <c r="AT52" s="1568"/>
      <c r="AU52" s="1568"/>
      <c r="AV52" s="1568"/>
      <c r="AW52" s="1568"/>
      <c r="AX52" s="1568"/>
      <c r="AY52" s="1568"/>
      <c r="AZ52" s="1568"/>
      <c r="BA52" s="1568"/>
      <c r="BB52" s="1568"/>
      <c r="BC52" s="1569"/>
    </row>
    <row r="53" spans="2:89" ht="30" hidden="1" customHeight="1">
      <c r="B53" s="1572" t="s">
        <v>455</v>
      </c>
      <c r="C53" s="1573"/>
      <c r="D53" s="1573"/>
      <c r="E53" s="1573"/>
      <c r="F53" s="1573"/>
      <c r="G53" s="1573"/>
      <c r="H53" s="1573"/>
      <c r="I53" s="1573"/>
      <c r="J53" s="1573"/>
      <c r="K53" s="1573"/>
      <c r="L53" s="1573"/>
      <c r="M53" s="1573"/>
      <c r="N53" s="1573"/>
      <c r="O53" s="1573"/>
      <c r="P53" s="1573"/>
      <c r="Q53" s="1573"/>
      <c r="R53" s="1573"/>
      <c r="S53" s="1573"/>
      <c r="T53" s="1574"/>
      <c r="U53" s="401" t="s">
        <v>456</v>
      </c>
      <c r="V53" s="402"/>
      <c r="W53" s="402"/>
      <c r="X53" s="1581" t="s">
        <v>464</v>
      </c>
      <c r="Y53" s="1581"/>
      <c r="Z53" s="1581"/>
      <c r="AA53" s="1581"/>
      <c r="AB53" s="1581"/>
      <c r="AC53" s="1581"/>
      <c r="AD53" s="1581"/>
      <c r="AE53" s="1581"/>
      <c r="AF53" s="1581"/>
      <c r="AG53" s="1581"/>
      <c r="AH53" s="1581"/>
      <c r="AI53" s="1581"/>
      <c r="AJ53" s="1581"/>
      <c r="AK53" s="1581"/>
      <c r="AL53" s="1581"/>
      <c r="AM53" s="1581"/>
      <c r="AN53" s="1581"/>
      <c r="AO53" s="1581"/>
      <c r="AP53" s="1581"/>
      <c r="AQ53" s="1581"/>
      <c r="AR53" s="1581"/>
      <c r="AS53" s="1581"/>
      <c r="AT53" s="1581"/>
      <c r="AU53" s="1581"/>
      <c r="AV53" s="1581"/>
      <c r="AW53" s="1581"/>
      <c r="AX53" s="1581"/>
      <c r="AY53" s="1581"/>
      <c r="AZ53" s="1581"/>
      <c r="BA53" s="1581"/>
      <c r="BB53" s="1581"/>
      <c r="BC53" s="403"/>
    </row>
    <row r="54" spans="2:89" ht="30" hidden="1" customHeight="1">
      <c r="B54" s="1575"/>
      <c r="C54" s="1576"/>
      <c r="D54" s="1576"/>
      <c r="E54" s="1576"/>
      <c r="F54" s="1576"/>
      <c r="G54" s="1576"/>
      <c r="H54" s="1576"/>
      <c r="I54" s="1576"/>
      <c r="J54" s="1576"/>
      <c r="K54" s="1576"/>
      <c r="L54" s="1576"/>
      <c r="M54" s="1576"/>
      <c r="N54" s="1576"/>
      <c r="O54" s="1576"/>
      <c r="P54" s="1576"/>
      <c r="Q54" s="1576"/>
      <c r="R54" s="1576"/>
      <c r="S54" s="1576"/>
      <c r="T54" s="1577"/>
      <c r="U54" s="404" t="s">
        <v>457</v>
      </c>
      <c r="V54" s="405"/>
      <c r="W54" s="405"/>
      <c r="X54" s="1582" t="s">
        <v>464</v>
      </c>
      <c r="Y54" s="1583"/>
      <c r="Z54" s="1583"/>
      <c r="AA54" s="1583"/>
      <c r="AB54" s="1583"/>
      <c r="AC54" s="1583"/>
      <c r="AD54" s="1583"/>
      <c r="AE54" s="1583"/>
      <c r="AF54" s="1583"/>
      <c r="AG54" s="1583"/>
      <c r="AH54" s="1583"/>
      <c r="AI54" s="1583"/>
      <c r="AJ54" s="1583"/>
      <c r="AK54" s="1583"/>
      <c r="AL54" s="1583"/>
      <c r="AM54" s="1583"/>
      <c r="AN54" s="1583"/>
      <c r="AO54" s="1583"/>
      <c r="AP54" s="1583"/>
      <c r="AQ54" s="1583"/>
      <c r="AR54" s="1583"/>
      <c r="AS54" s="1583"/>
      <c r="AT54" s="1583"/>
      <c r="AU54" s="1583"/>
      <c r="AV54" s="1583"/>
      <c r="AW54" s="1583"/>
      <c r="AX54" s="1583"/>
      <c r="AY54" s="1583"/>
      <c r="AZ54" s="1583"/>
      <c r="BA54" s="1583"/>
      <c r="BB54" s="1583"/>
      <c r="BC54" s="406"/>
      <c r="CK54" s="393"/>
    </row>
    <row r="55" spans="2:89" ht="30" hidden="1" customHeight="1">
      <c r="B55" s="1575"/>
      <c r="C55" s="1576"/>
      <c r="D55" s="1576"/>
      <c r="E55" s="1576"/>
      <c r="F55" s="1576"/>
      <c r="G55" s="1576"/>
      <c r="H55" s="1576"/>
      <c r="I55" s="1576"/>
      <c r="J55" s="1576"/>
      <c r="K55" s="1576"/>
      <c r="L55" s="1576"/>
      <c r="M55" s="1576"/>
      <c r="N55" s="1576"/>
      <c r="O55" s="1576"/>
      <c r="P55" s="1576"/>
      <c r="Q55" s="1576"/>
      <c r="R55" s="1576"/>
      <c r="S55" s="1576"/>
      <c r="T55" s="1577"/>
      <c r="U55" s="1584" t="s">
        <v>458</v>
      </c>
      <c r="V55" s="991"/>
      <c r="W55" s="991"/>
      <c r="X55" s="991"/>
      <c r="Y55" s="991"/>
      <c r="Z55" s="991"/>
      <c r="AA55" s="991"/>
      <c r="AB55" s="991"/>
      <c r="AC55" s="991"/>
      <c r="AD55" s="991"/>
      <c r="AE55" s="991"/>
      <c r="AF55" s="991"/>
      <c r="AG55" s="991"/>
      <c r="AH55" s="991"/>
      <c r="AI55" s="991"/>
      <c r="AJ55" s="991"/>
      <c r="AK55" s="991"/>
      <c r="AL55" s="991"/>
      <c r="AM55" s="991"/>
      <c r="AN55" s="991"/>
      <c r="AO55" s="991"/>
      <c r="AP55" s="991"/>
      <c r="AQ55" s="991"/>
      <c r="AR55" s="991"/>
      <c r="AS55" s="991"/>
      <c r="AT55" s="991"/>
      <c r="AU55" s="991"/>
      <c r="AV55" s="991"/>
      <c r="AW55" s="991"/>
      <c r="AX55" s="991"/>
      <c r="AY55" s="991"/>
      <c r="AZ55" s="991"/>
      <c r="BA55" s="991"/>
      <c r="BB55" s="991"/>
      <c r="BC55" s="407"/>
    </row>
    <row r="56" spans="2:89" ht="30" hidden="1" customHeight="1">
      <c r="B56" s="1575"/>
      <c r="C56" s="1576"/>
      <c r="D56" s="1576"/>
      <c r="E56" s="1576"/>
      <c r="F56" s="1576"/>
      <c r="G56" s="1576"/>
      <c r="H56" s="1576"/>
      <c r="I56" s="1576"/>
      <c r="J56" s="1576"/>
      <c r="K56" s="1576"/>
      <c r="L56" s="1576"/>
      <c r="M56" s="1576"/>
      <c r="N56" s="1576"/>
      <c r="O56" s="1576"/>
      <c r="P56" s="1576"/>
      <c r="Q56" s="1576"/>
      <c r="R56" s="1576"/>
      <c r="S56" s="1576"/>
      <c r="T56" s="1577"/>
      <c r="U56" s="408"/>
      <c r="V56" s="1582" t="s">
        <v>464</v>
      </c>
      <c r="W56" s="1582"/>
      <c r="X56" s="1582"/>
      <c r="Y56" s="1582"/>
      <c r="Z56" s="1582"/>
      <c r="AA56" s="1582"/>
      <c r="AB56" s="1582"/>
      <c r="AC56" s="1582"/>
      <c r="AD56" s="1582"/>
      <c r="AE56" s="1582"/>
      <c r="AF56" s="1582"/>
      <c r="AG56" s="1582"/>
      <c r="AH56" s="1582"/>
      <c r="AI56" s="1582"/>
      <c r="AJ56" s="1582"/>
      <c r="AK56" s="1582"/>
      <c r="AL56" s="1582"/>
      <c r="AM56" s="1582"/>
      <c r="AN56" s="1582"/>
      <c r="AO56" s="1582"/>
      <c r="AP56" s="1582"/>
      <c r="AQ56" s="1582"/>
      <c r="AR56" s="1582"/>
      <c r="AS56" s="1582"/>
      <c r="AT56" s="1582"/>
      <c r="AU56" s="1582"/>
      <c r="AV56" s="1582"/>
      <c r="AW56" s="1582"/>
      <c r="AX56" s="1582"/>
      <c r="AY56" s="1582"/>
      <c r="AZ56" s="1582"/>
      <c r="BA56" s="1582"/>
      <c r="BB56" s="1582"/>
      <c r="BC56" s="407"/>
      <c r="CK56" s="397"/>
    </row>
    <row r="57" spans="2:89" ht="30" hidden="1" customHeight="1">
      <c r="B57" s="1575"/>
      <c r="C57" s="1576"/>
      <c r="D57" s="1576"/>
      <c r="E57" s="1576"/>
      <c r="F57" s="1576"/>
      <c r="G57" s="1576"/>
      <c r="H57" s="1576"/>
      <c r="I57" s="1576"/>
      <c r="J57" s="1576"/>
      <c r="K57" s="1576"/>
      <c r="L57" s="1576"/>
      <c r="M57" s="1576"/>
      <c r="N57" s="1576"/>
      <c r="O57" s="1576"/>
      <c r="P57" s="1576"/>
      <c r="Q57" s="1576"/>
      <c r="R57" s="1576"/>
      <c r="S57" s="1576"/>
      <c r="T57" s="1577"/>
      <c r="U57" s="409" t="s">
        <v>459</v>
      </c>
      <c r="V57" s="410"/>
      <c r="W57" s="410"/>
      <c r="X57" s="410"/>
      <c r="Y57" s="1562" t="s">
        <v>464</v>
      </c>
      <c r="Z57" s="1562"/>
      <c r="AA57" s="1562"/>
      <c r="AB57" s="1562"/>
      <c r="AC57" s="411" t="s">
        <v>460</v>
      </c>
      <c r="AD57" s="412"/>
      <c r="AE57" s="1562" t="s">
        <v>464</v>
      </c>
      <c r="AF57" s="1562"/>
      <c r="AG57" s="1562"/>
      <c r="AH57" s="1562"/>
      <c r="AI57" s="1562"/>
      <c r="AJ57" s="411" t="s">
        <v>460</v>
      </c>
      <c r="AK57" s="412"/>
      <c r="AL57" s="1562" t="s">
        <v>464</v>
      </c>
      <c r="AM57" s="1562"/>
      <c r="AN57" s="1562"/>
      <c r="AO57" s="1562"/>
      <c r="AP57" s="1562"/>
      <c r="AQ57" s="1562"/>
      <c r="AR57" s="411" t="s">
        <v>461</v>
      </c>
      <c r="AS57" s="1563" t="str">
        <f>IF(LEN(Y57&amp;AE57&amp;AL57)&gt;11,"11桁以内で入力して下さい","")</f>
        <v/>
      </c>
      <c r="AT57" s="1564"/>
      <c r="AU57" s="1564"/>
      <c r="AV57" s="1564"/>
      <c r="AW57" s="1564"/>
      <c r="AX57" s="1564"/>
      <c r="AY57" s="1564"/>
      <c r="AZ57" s="1564"/>
      <c r="BA57" s="1564"/>
      <c r="BB57" s="1564"/>
      <c r="BC57" s="413"/>
    </row>
    <row r="58" spans="2:89" ht="30" hidden="1" customHeight="1">
      <c r="B58" s="1575"/>
      <c r="C58" s="1576"/>
      <c r="D58" s="1576"/>
      <c r="E58" s="1576"/>
      <c r="F58" s="1576"/>
      <c r="G58" s="1576"/>
      <c r="H58" s="1576"/>
      <c r="I58" s="1576"/>
      <c r="J58" s="1576"/>
      <c r="K58" s="1576"/>
      <c r="L58" s="1576"/>
      <c r="M58" s="1576"/>
      <c r="N58" s="1576"/>
      <c r="O58" s="1576"/>
      <c r="P58" s="1576"/>
      <c r="Q58" s="1576"/>
      <c r="R58" s="1576"/>
      <c r="S58" s="1576"/>
      <c r="T58" s="1577"/>
      <c r="U58" s="409" t="s">
        <v>462</v>
      </c>
      <c r="V58" s="410"/>
      <c r="W58" s="410"/>
      <c r="X58" s="410"/>
      <c r="Y58" s="1562" t="s">
        <v>464</v>
      </c>
      <c r="Z58" s="1585"/>
      <c r="AA58" s="1585"/>
      <c r="AB58" s="1585"/>
      <c r="AC58" s="411" t="s">
        <v>460</v>
      </c>
      <c r="AD58" s="412"/>
      <c r="AE58" s="1562" t="s">
        <v>464</v>
      </c>
      <c r="AF58" s="1562"/>
      <c r="AG58" s="1562"/>
      <c r="AH58" s="1562"/>
      <c r="AI58" s="1562"/>
      <c r="AJ58" s="411" t="s">
        <v>460</v>
      </c>
      <c r="AK58" s="412"/>
      <c r="AL58" s="1562" t="s">
        <v>464</v>
      </c>
      <c r="AM58" s="1562"/>
      <c r="AN58" s="1562"/>
      <c r="AO58" s="1562"/>
      <c r="AP58" s="1562"/>
      <c r="AQ58" s="1562"/>
      <c r="AR58" s="411" t="s">
        <v>461</v>
      </c>
      <c r="AS58" s="1563" t="str">
        <f>IF(LEN(Y58&amp;AE58&amp;AL58)&gt;11,"11桁以内で入力して下さい","")</f>
        <v/>
      </c>
      <c r="AT58" s="1564"/>
      <c r="AU58" s="1564"/>
      <c r="AV58" s="1564"/>
      <c r="AW58" s="1564"/>
      <c r="AX58" s="1564"/>
      <c r="AY58" s="1564"/>
      <c r="AZ58" s="1564"/>
      <c r="BA58" s="1564"/>
      <c r="BB58" s="1564"/>
      <c r="BC58" s="413"/>
    </row>
    <row r="59" spans="2:89" ht="30" hidden="1" customHeight="1" thickBot="1">
      <c r="B59" s="1578"/>
      <c r="C59" s="1579"/>
      <c r="D59" s="1579"/>
      <c r="E59" s="1579"/>
      <c r="F59" s="1579"/>
      <c r="G59" s="1579"/>
      <c r="H59" s="1579"/>
      <c r="I59" s="1579"/>
      <c r="J59" s="1579"/>
      <c r="K59" s="1579"/>
      <c r="L59" s="1579"/>
      <c r="M59" s="1579"/>
      <c r="N59" s="1579"/>
      <c r="O59" s="1579"/>
      <c r="P59" s="1579"/>
      <c r="Q59" s="1579"/>
      <c r="R59" s="1579"/>
      <c r="S59" s="1579"/>
      <c r="T59" s="1580"/>
      <c r="U59" s="1565" t="s">
        <v>463</v>
      </c>
      <c r="V59" s="1566"/>
      <c r="W59" s="1566"/>
      <c r="X59" s="1566"/>
      <c r="Y59" s="1566"/>
      <c r="Z59" s="1567"/>
      <c r="AA59" s="1567"/>
      <c r="AB59" s="1567"/>
      <c r="AC59" s="1568"/>
      <c r="AD59" s="1568"/>
      <c r="AE59" s="1568"/>
      <c r="AF59" s="1568"/>
      <c r="AG59" s="1568"/>
      <c r="AH59" s="1568"/>
      <c r="AI59" s="1568"/>
      <c r="AJ59" s="1568"/>
      <c r="AK59" s="1568"/>
      <c r="AL59" s="1568"/>
      <c r="AM59" s="1568"/>
      <c r="AN59" s="1568"/>
      <c r="AO59" s="1568"/>
      <c r="AP59" s="1568"/>
      <c r="AQ59" s="1568"/>
      <c r="AR59" s="1568"/>
      <c r="AS59" s="1568"/>
      <c r="AT59" s="1568"/>
      <c r="AU59" s="1568"/>
      <c r="AV59" s="1568"/>
      <c r="AW59" s="1568"/>
      <c r="AX59" s="1568"/>
      <c r="AY59" s="1568"/>
      <c r="AZ59" s="1568"/>
      <c r="BA59" s="1568"/>
      <c r="BB59" s="1568"/>
      <c r="BC59" s="1569"/>
    </row>
    <row r="60" spans="2:89" ht="30" hidden="1" customHeight="1">
      <c r="B60" s="1572" t="s">
        <v>455</v>
      </c>
      <c r="C60" s="1573"/>
      <c r="D60" s="1573"/>
      <c r="E60" s="1573"/>
      <c r="F60" s="1573"/>
      <c r="G60" s="1573"/>
      <c r="H60" s="1573"/>
      <c r="I60" s="1573"/>
      <c r="J60" s="1573"/>
      <c r="K60" s="1573"/>
      <c r="L60" s="1573"/>
      <c r="M60" s="1573"/>
      <c r="N60" s="1573"/>
      <c r="O60" s="1573"/>
      <c r="P60" s="1573"/>
      <c r="Q60" s="1573"/>
      <c r="R60" s="1573"/>
      <c r="S60" s="1573"/>
      <c r="T60" s="1574"/>
      <c r="U60" s="401" t="s">
        <v>456</v>
      </c>
      <c r="V60" s="402"/>
      <c r="W60" s="402"/>
      <c r="X60" s="1581" t="s">
        <v>464</v>
      </c>
      <c r="Y60" s="1581"/>
      <c r="Z60" s="1581"/>
      <c r="AA60" s="1581"/>
      <c r="AB60" s="1581"/>
      <c r="AC60" s="1581"/>
      <c r="AD60" s="1581"/>
      <c r="AE60" s="1581"/>
      <c r="AF60" s="1581"/>
      <c r="AG60" s="1581"/>
      <c r="AH60" s="1581"/>
      <c r="AI60" s="1581"/>
      <c r="AJ60" s="1581"/>
      <c r="AK60" s="1581"/>
      <c r="AL60" s="1581"/>
      <c r="AM60" s="1581"/>
      <c r="AN60" s="1581"/>
      <c r="AO60" s="1581"/>
      <c r="AP60" s="1581"/>
      <c r="AQ60" s="1581"/>
      <c r="AR60" s="1581"/>
      <c r="AS60" s="1581"/>
      <c r="AT60" s="1581"/>
      <c r="AU60" s="1581"/>
      <c r="AV60" s="1581"/>
      <c r="AW60" s="1581"/>
      <c r="AX60" s="1581"/>
      <c r="AY60" s="1581"/>
      <c r="AZ60" s="1581"/>
      <c r="BA60" s="1581"/>
      <c r="BB60" s="1581"/>
      <c r="BC60" s="403"/>
    </row>
    <row r="61" spans="2:89" ht="30" hidden="1" customHeight="1">
      <c r="B61" s="1575"/>
      <c r="C61" s="1576"/>
      <c r="D61" s="1576"/>
      <c r="E61" s="1576"/>
      <c r="F61" s="1576"/>
      <c r="G61" s="1576"/>
      <c r="H61" s="1576"/>
      <c r="I61" s="1576"/>
      <c r="J61" s="1576"/>
      <c r="K61" s="1576"/>
      <c r="L61" s="1576"/>
      <c r="M61" s="1576"/>
      <c r="N61" s="1576"/>
      <c r="O61" s="1576"/>
      <c r="P61" s="1576"/>
      <c r="Q61" s="1576"/>
      <c r="R61" s="1576"/>
      <c r="S61" s="1576"/>
      <c r="T61" s="1577"/>
      <c r="U61" s="404" t="s">
        <v>457</v>
      </c>
      <c r="V61" s="405"/>
      <c r="W61" s="405"/>
      <c r="X61" s="1582" t="s">
        <v>464</v>
      </c>
      <c r="Y61" s="1583"/>
      <c r="Z61" s="1583"/>
      <c r="AA61" s="1583"/>
      <c r="AB61" s="1583"/>
      <c r="AC61" s="1583"/>
      <c r="AD61" s="1583"/>
      <c r="AE61" s="1583"/>
      <c r="AF61" s="1583"/>
      <c r="AG61" s="1583"/>
      <c r="AH61" s="1583"/>
      <c r="AI61" s="1583"/>
      <c r="AJ61" s="1583"/>
      <c r="AK61" s="1583"/>
      <c r="AL61" s="1583"/>
      <c r="AM61" s="1583"/>
      <c r="AN61" s="1583"/>
      <c r="AO61" s="1583"/>
      <c r="AP61" s="1583"/>
      <c r="AQ61" s="1583"/>
      <c r="AR61" s="1583"/>
      <c r="AS61" s="1583"/>
      <c r="AT61" s="1583"/>
      <c r="AU61" s="1583"/>
      <c r="AV61" s="1583"/>
      <c r="AW61" s="1583"/>
      <c r="AX61" s="1583"/>
      <c r="AY61" s="1583"/>
      <c r="AZ61" s="1583"/>
      <c r="BA61" s="1583"/>
      <c r="BB61" s="1583"/>
      <c r="BC61" s="406"/>
      <c r="CK61" s="393"/>
    </row>
    <row r="62" spans="2:89" ht="30" hidden="1" customHeight="1">
      <c r="B62" s="1575"/>
      <c r="C62" s="1576"/>
      <c r="D62" s="1576"/>
      <c r="E62" s="1576"/>
      <c r="F62" s="1576"/>
      <c r="G62" s="1576"/>
      <c r="H62" s="1576"/>
      <c r="I62" s="1576"/>
      <c r="J62" s="1576"/>
      <c r="K62" s="1576"/>
      <c r="L62" s="1576"/>
      <c r="M62" s="1576"/>
      <c r="N62" s="1576"/>
      <c r="O62" s="1576"/>
      <c r="P62" s="1576"/>
      <c r="Q62" s="1576"/>
      <c r="R62" s="1576"/>
      <c r="S62" s="1576"/>
      <c r="T62" s="1577"/>
      <c r="U62" s="1584" t="s">
        <v>458</v>
      </c>
      <c r="V62" s="991"/>
      <c r="W62" s="991"/>
      <c r="X62" s="991"/>
      <c r="Y62" s="991"/>
      <c r="Z62" s="991"/>
      <c r="AA62" s="991"/>
      <c r="AB62" s="991"/>
      <c r="AC62" s="991"/>
      <c r="AD62" s="991"/>
      <c r="AE62" s="991"/>
      <c r="AF62" s="991"/>
      <c r="AG62" s="991"/>
      <c r="AH62" s="991"/>
      <c r="AI62" s="991"/>
      <c r="AJ62" s="991"/>
      <c r="AK62" s="991"/>
      <c r="AL62" s="991"/>
      <c r="AM62" s="991"/>
      <c r="AN62" s="991"/>
      <c r="AO62" s="991"/>
      <c r="AP62" s="991"/>
      <c r="AQ62" s="991"/>
      <c r="AR62" s="991"/>
      <c r="AS62" s="991"/>
      <c r="AT62" s="991"/>
      <c r="AU62" s="991"/>
      <c r="AV62" s="991"/>
      <c r="AW62" s="991"/>
      <c r="AX62" s="991"/>
      <c r="AY62" s="991"/>
      <c r="AZ62" s="991"/>
      <c r="BA62" s="991"/>
      <c r="BB62" s="991"/>
      <c r="BC62" s="407"/>
    </row>
    <row r="63" spans="2:89" ht="30" hidden="1" customHeight="1">
      <c r="B63" s="1575"/>
      <c r="C63" s="1576"/>
      <c r="D63" s="1576"/>
      <c r="E63" s="1576"/>
      <c r="F63" s="1576"/>
      <c r="G63" s="1576"/>
      <c r="H63" s="1576"/>
      <c r="I63" s="1576"/>
      <c r="J63" s="1576"/>
      <c r="K63" s="1576"/>
      <c r="L63" s="1576"/>
      <c r="M63" s="1576"/>
      <c r="N63" s="1576"/>
      <c r="O63" s="1576"/>
      <c r="P63" s="1576"/>
      <c r="Q63" s="1576"/>
      <c r="R63" s="1576"/>
      <c r="S63" s="1576"/>
      <c r="T63" s="1577"/>
      <c r="U63" s="408"/>
      <c r="V63" s="1582" t="s">
        <v>464</v>
      </c>
      <c r="W63" s="1582"/>
      <c r="X63" s="1582"/>
      <c r="Y63" s="1582"/>
      <c r="Z63" s="1582"/>
      <c r="AA63" s="1582"/>
      <c r="AB63" s="1582"/>
      <c r="AC63" s="1582"/>
      <c r="AD63" s="1582"/>
      <c r="AE63" s="1582"/>
      <c r="AF63" s="1582"/>
      <c r="AG63" s="1582"/>
      <c r="AH63" s="1582"/>
      <c r="AI63" s="1582"/>
      <c r="AJ63" s="1582"/>
      <c r="AK63" s="1582"/>
      <c r="AL63" s="1582"/>
      <c r="AM63" s="1582"/>
      <c r="AN63" s="1582"/>
      <c r="AO63" s="1582"/>
      <c r="AP63" s="1582"/>
      <c r="AQ63" s="1582"/>
      <c r="AR63" s="1582"/>
      <c r="AS63" s="1582"/>
      <c r="AT63" s="1582"/>
      <c r="AU63" s="1582"/>
      <c r="AV63" s="1582"/>
      <c r="AW63" s="1582"/>
      <c r="AX63" s="1582"/>
      <c r="AY63" s="1582"/>
      <c r="AZ63" s="1582"/>
      <c r="BA63" s="1582"/>
      <c r="BB63" s="1582"/>
      <c r="BC63" s="407"/>
      <c r="CK63" s="397"/>
    </row>
    <row r="64" spans="2:89" ht="30" hidden="1" customHeight="1">
      <c r="B64" s="1575"/>
      <c r="C64" s="1576"/>
      <c r="D64" s="1576"/>
      <c r="E64" s="1576"/>
      <c r="F64" s="1576"/>
      <c r="G64" s="1576"/>
      <c r="H64" s="1576"/>
      <c r="I64" s="1576"/>
      <c r="J64" s="1576"/>
      <c r="K64" s="1576"/>
      <c r="L64" s="1576"/>
      <c r="M64" s="1576"/>
      <c r="N64" s="1576"/>
      <c r="O64" s="1576"/>
      <c r="P64" s="1576"/>
      <c r="Q64" s="1576"/>
      <c r="R64" s="1576"/>
      <c r="S64" s="1576"/>
      <c r="T64" s="1577"/>
      <c r="U64" s="409" t="s">
        <v>459</v>
      </c>
      <c r="V64" s="410"/>
      <c r="W64" s="410"/>
      <c r="X64" s="410"/>
      <c r="Y64" s="1562" t="s">
        <v>464</v>
      </c>
      <c r="Z64" s="1562"/>
      <c r="AA64" s="1562"/>
      <c r="AB64" s="1562"/>
      <c r="AC64" s="411" t="s">
        <v>460</v>
      </c>
      <c r="AD64" s="412"/>
      <c r="AE64" s="1562" t="s">
        <v>464</v>
      </c>
      <c r="AF64" s="1562"/>
      <c r="AG64" s="1562"/>
      <c r="AH64" s="1562"/>
      <c r="AI64" s="1562"/>
      <c r="AJ64" s="411" t="s">
        <v>460</v>
      </c>
      <c r="AK64" s="412"/>
      <c r="AL64" s="1562" t="s">
        <v>464</v>
      </c>
      <c r="AM64" s="1562"/>
      <c r="AN64" s="1562"/>
      <c r="AO64" s="1562"/>
      <c r="AP64" s="1562"/>
      <c r="AQ64" s="1562"/>
      <c r="AR64" s="411" t="s">
        <v>461</v>
      </c>
      <c r="AS64" s="1563" t="str">
        <f>IF(LEN(Y64&amp;AE64&amp;AL64)&gt;11,"11桁以内で入力して下さい","")</f>
        <v/>
      </c>
      <c r="AT64" s="1564"/>
      <c r="AU64" s="1564"/>
      <c r="AV64" s="1564"/>
      <c r="AW64" s="1564"/>
      <c r="AX64" s="1564"/>
      <c r="AY64" s="1564"/>
      <c r="AZ64" s="1564"/>
      <c r="BA64" s="1564"/>
      <c r="BB64" s="1564"/>
      <c r="BC64" s="413"/>
    </row>
    <row r="65" spans="2:89" ht="30" hidden="1" customHeight="1">
      <c r="B65" s="1575"/>
      <c r="C65" s="1576"/>
      <c r="D65" s="1576"/>
      <c r="E65" s="1576"/>
      <c r="F65" s="1576"/>
      <c r="G65" s="1576"/>
      <c r="H65" s="1576"/>
      <c r="I65" s="1576"/>
      <c r="J65" s="1576"/>
      <c r="K65" s="1576"/>
      <c r="L65" s="1576"/>
      <c r="M65" s="1576"/>
      <c r="N65" s="1576"/>
      <c r="O65" s="1576"/>
      <c r="P65" s="1576"/>
      <c r="Q65" s="1576"/>
      <c r="R65" s="1576"/>
      <c r="S65" s="1576"/>
      <c r="T65" s="1577"/>
      <c r="U65" s="409" t="s">
        <v>462</v>
      </c>
      <c r="V65" s="410"/>
      <c r="W65" s="410"/>
      <c r="X65" s="410"/>
      <c r="Y65" s="1562" t="s">
        <v>464</v>
      </c>
      <c r="Z65" s="1585"/>
      <c r="AA65" s="1585"/>
      <c r="AB65" s="1585"/>
      <c r="AC65" s="411" t="s">
        <v>460</v>
      </c>
      <c r="AD65" s="412"/>
      <c r="AE65" s="1562" t="s">
        <v>464</v>
      </c>
      <c r="AF65" s="1562"/>
      <c r="AG65" s="1562"/>
      <c r="AH65" s="1562"/>
      <c r="AI65" s="1562"/>
      <c r="AJ65" s="411" t="s">
        <v>460</v>
      </c>
      <c r="AK65" s="412"/>
      <c r="AL65" s="1562" t="s">
        <v>464</v>
      </c>
      <c r="AM65" s="1562"/>
      <c r="AN65" s="1562"/>
      <c r="AO65" s="1562"/>
      <c r="AP65" s="1562"/>
      <c r="AQ65" s="1562"/>
      <c r="AR65" s="411" t="s">
        <v>461</v>
      </c>
      <c r="AS65" s="1563" t="str">
        <f>IF(LEN(Y65&amp;AE65&amp;AL65)&gt;11,"11桁以内で入力して下さい","")</f>
        <v/>
      </c>
      <c r="AT65" s="1564"/>
      <c r="AU65" s="1564"/>
      <c r="AV65" s="1564"/>
      <c r="AW65" s="1564"/>
      <c r="AX65" s="1564"/>
      <c r="AY65" s="1564"/>
      <c r="AZ65" s="1564"/>
      <c r="BA65" s="1564"/>
      <c r="BB65" s="1564"/>
      <c r="BC65" s="413"/>
    </row>
    <row r="66" spans="2:89" ht="30" hidden="1" customHeight="1" thickBot="1">
      <c r="B66" s="1578"/>
      <c r="C66" s="1579"/>
      <c r="D66" s="1579"/>
      <c r="E66" s="1579"/>
      <c r="F66" s="1579"/>
      <c r="G66" s="1579"/>
      <c r="H66" s="1579"/>
      <c r="I66" s="1579"/>
      <c r="J66" s="1579"/>
      <c r="K66" s="1579"/>
      <c r="L66" s="1579"/>
      <c r="M66" s="1579"/>
      <c r="N66" s="1579"/>
      <c r="O66" s="1579"/>
      <c r="P66" s="1579"/>
      <c r="Q66" s="1579"/>
      <c r="R66" s="1579"/>
      <c r="S66" s="1579"/>
      <c r="T66" s="1580"/>
      <c r="U66" s="1565" t="s">
        <v>463</v>
      </c>
      <c r="V66" s="1566"/>
      <c r="W66" s="1566"/>
      <c r="X66" s="1566"/>
      <c r="Y66" s="1566"/>
      <c r="Z66" s="1567"/>
      <c r="AA66" s="1567"/>
      <c r="AB66" s="1567"/>
      <c r="AC66" s="1568"/>
      <c r="AD66" s="1568"/>
      <c r="AE66" s="1568"/>
      <c r="AF66" s="1568"/>
      <c r="AG66" s="1568"/>
      <c r="AH66" s="1568"/>
      <c r="AI66" s="1568"/>
      <c r="AJ66" s="1568"/>
      <c r="AK66" s="1568"/>
      <c r="AL66" s="1568"/>
      <c r="AM66" s="1568"/>
      <c r="AN66" s="1568"/>
      <c r="AO66" s="1568"/>
      <c r="AP66" s="1568"/>
      <c r="AQ66" s="1568"/>
      <c r="AR66" s="1568"/>
      <c r="AS66" s="1568"/>
      <c r="AT66" s="1568"/>
      <c r="AU66" s="1568"/>
      <c r="AV66" s="1568"/>
      <c r="AW66" s="1568"/>
      <c r="AX66" s="1568"/>
      <c r="AY66" s="1568"/>
      <c r="AZ66" s="1568"/>
      <c r="BA66" s="1568"/>
      <c r="BB66" s="1568"/>
      <c r="BC66" s="1569"/>
    </row>
    <row r="67" spans="2:89" ht="30" hidden="1" customHeight="1">
      <c r="B67" s="1572" t="s">
        <v>455</v>
      </c>
      <c r="C67" s="1573"/>
      <c r="D67" s="1573"/>
      <c r="E67" s="1573"/>
      <c r="F67" s="1573"/>
      <c r="G67" s="1573"/>
      <c r="H67" s="1573"/>
      <c r="I67" s="1573"/>
      <c r="J67" s="1573"/>
      <c r="K67" s="1573"/>
      <c r="L67" s="1573"/>
      <c r="M67" s="1573"/>
      <c r="N67" s="1573"/>
      <c r="O67" s="1573"/>
      <c r="P67" s="1573"/>
      <c r="Q67" s="1573"/>
      <c r="R67" s="1573"/>
      <c r="S67" s="1573"/>
      <c r="T67" s="1574"/>
      <c r="U67" s="401" t="s">
        <v>456</v>
      </c>
      <c r="V67" s="402"/>
      <c r="W67" s="402"/>
      <c r="X67" s="1581" t="s">
        <v>464</v>
      </c>
      <c r="Y67" s="1581"/>
      <c r="Z67" s="1581"/>
      <c r="AA67" s="1581"/>
      <c r="AB67" s="1581"/>
      <c r="AC67" s="1581"/>
      <c r="AD67" s="1581"/>
      <c r="AE67" s="1581"/>
      <c r="AF67" s="1581"/>
      <c r="AG67" s="1581"/>
      <c r="AH67" s="1581"/>
      <c r="AI67" s="1581"/>
      <c r="AJ67" s="1581"/>
      <c r="AK67" s="1581"/>
      <c r="AL67" s="1581"/>
      <c r="AM67" s="1581"/>
      <c r="AN67" s="1581"/>
      <c r="AO67" s="1581"/>
      <c r="AP67" s="1581"/>
      <c r="AQ67" s="1581"/>
      <c r="AR67" s="1581"/>
      <c r="AS67" s="1581"/>
      <c r="AT67" s="1581"/>
      <c r="AU67" s="1581"/>
      <c r="AV67" s="1581"/>
      <c r="AW67" s="1581"/>
      <c r="AX67" s="1581"/>
      <c r="AY67" s="1581"/>
      <c r="AZ67" s="1581"/>
      <c r="BA67" s="1581"/>
      <c r="BB67" s="1581"/>
      <c r="BC67" s="403"/>
    </row>
    <row r="68" spans="2:89" ht="30" hidden="1" customHeight="1">
      <c r="B68" s="1575"/>
      <c r="C68" s="1576"/>
      <c r="D68" s="1576"/>
      <c r="E68" s="1576"/>
      <c r="F68" s="1576"/>
      <c r="G68" s="1576"/>
      <c r="H68" s="1576"/>
      <c r="I68" s="1576"/>
      <c r="J68" s="1576"/>
      <c r="K68" s="1576"/>
      <c r="L68" s="1576"/>
      <c r="M68" s="1576"/>
      <c r="N68" s="1576"/>
      <c r="O68" s="1576"/>
      <c r="P68" s="1576"/>
      <c r="Q68" s="1576"/>
      <c r="R68" s="1576"/>
      <c r="S68" s="1576"/>
      <c r="T68" s="1577"/>
      <c r="U68" s="404" t="s">
        <v>457</v>
      </c>
      <c r="V68" s="405"/>
      <c r="W68" s="405"/>
      <c r="X68" s="1582" t="s">
        <v>464</v>
      </c>
      <c r="Y68" s="1583"/>
      <c r="Z68" s="1583"/>
      <c r="AA68" s="1583"/>
      <c r="AB68" s="1583"/>
      <c r="AC68" s="1583"/>
      <c r="AD68" s="1583"/>
      <c r="AE68" s="1583"/>
      <c r="AF68" s="1583"/>
      <c r="AG68" s="1583"/>
      <c r="AH68" s="1583"/>
      <c r="AI68" s="1583"/>
      <c r="AJ68" s="1583"/>
      <c r="AK68" s="1583"/>
      <c r="AL68" s="1583"/>
      <c r="AM68" s="1583"/>
      <c r="AN68" s="1583"/>
      <c r="AO68" s="1583"/>
      <c r="AP68" s="1583"/>
      <c r="AQ68" s="1583"/>
      <c r="AR68" s="1583"/>
      <c r="AS68" s="1583"/>
      <c r="AT68" s="1583"/>
      <c r="AU68" s="1583"/>
      <c r="AV68" s="1583"/>
      <c r="AW68" s="1583"/>
      <c r="AX68" s="1583"/>
      <c r="AY68" s="1583"/>
      <c r="AZ68" s="1583"/>
      <c r="BA68" s="1583"/>
      <c r="BB68" s="1583"/>
      <c r="BC68" s="406"/>
      <c r="CK68" s="393"/>
    </row>
    <row r="69" spans="2:89" ht="30" hidden="1" customHeight="1">
      <c r="B69" s="1575"/>
      <c r="C69" s="1576"/>
      <c r="D69" s="1576"/>
      <c r="E69" s="1576"/>
      <c r="F69" s="1576"/>
      <c r="G69" s="1576"/>
      <c r="H69" s="1576"/>
      <c r="I69" s="1576"/>
      <c r="J69" s="1576"/>
      <c r="K69" s="1576"/>
      <c r="L69" s="1576"/>
      <c r="M69" s="1576"/>
      <c r="N69" s="1576"/>
      <c r="O69" s="1576"/>
      <c r="P69" s="1576"/>
      <c r="Q69" s="1576"/>
      <c r="R69" s="1576"/>
      <c r="S69" s="1576"/>
      <c r="T69" s="1577"/>
      <c r="U69" s="1584" t="s">
        <v>458</v>
      </c>
      <c r="V69" s="991"/>
      <c r="W69" s="991"/>
      <c r="X69" s="991"/>
      <c r="Y69" s="991"/>
      <c r="Z69" s="991"/>
      <c r="AA69" s="991"/>
      <c r="AB69" s="991"/>
      <c r="AC69" s="991"/>
      <c r="AD69" s="991"/>
      <c r="AE69" s="991"/>
      <c r="AF69" s="991"/>
      <c r="AG69" s="991"/>
      <c r="AH69" s="991"/>
      <c r="AI69" s="991"/>
      <c r="AJ69" s="991"/>
      <c r="AK69" s="991"/>
      <c r="AL69" s="991"/>
      <c r="AM69" s="991"/>
      <c r="AN69" s="991"/>
      <c r="AO69" s="991"/>
      <c r="AP69" s="991"/>
      <c r="AQ69" s="991"/>
      <c r="AR69" s="991"/>
      <c r="AS69" s="991"/>
      <c r="AT69" s="991"/>
      <c r="AU69" s="991"/>
      <c r="AV69" s="991"/>
      <c r="AW69" s="991"/>
      <c r="AX69" s="991"/>
      <c r="AY69" s="991"/>
      <c r="AZ69" s="991"/>
      <c r="BA69" s="991"/>
      <c r="BB69" s="991"/>
      <c r="BC69" s="407"/>
    </row>
    <row r="70" spans="2:89" ht="30" hidden="1" customHeight="1">
      <c r="B70" s="1575"/>
      <c r="C70" s="1576"/>
      <c r="D70" s="1576"/>
      <c r="E70" s="1576"/>
      <c r="F70" s="1576"/>
      <c r="G70" s="1576"/>
      <c r="H70" s="1576"/>
      <c r="I70" s="1576"/>
      <c r="J70" s="1576"/>
      <c r="K70" s="1576"/>
      <c r="L70" s="1576"/>
      <c r="M70" s="1576"/>
      <c r="N70" s="1576"/>
      <c r="O70" s="1576"/>
      <c r="P70" s="1576"/>
      <c r="Q70" s="1576"/>
      <c r="R70" s="1576"/>
      <c r="S70" s="1576"/>
      <c r="T70" s="1577"/>
      <c r="U70" s="408"/>
      <c r="V70" s="1582" t="s">
        <v>464</v>
      </c>
      <c r="W70" s="1582"/>
      <c r="X70" s="1582"/>
      <c r="Y70" s="1582"/>
      <c r="Z70" s="1582"/>
      <c r="AA70" s="1582"/>
      <c r="AB70" s="1582"/>
      <c r="AC70" s="1582"/>
      <c r="AD70" s="1582"/>
      <c r="AE70" s="1582"/>
      <c r="AF70" s="1582"/>
      <c r="AG70" s="1582"/>
      <c r="AH70" s="1582"/>
      <c r="AI70" s="1582"/>
      <c r="AJ70" s="1582"/>
      <c r="AK70" s="1582"/>
      <c r="AL70" s="1582"/>
      <c r="AM70" s="1582"/>
      <c r="AN70" s="1582"/>
      <c r="AO70" s="1582"/>
      <c r="AP70" s="1582"/>
      <c r="AQ70" s="1582"/>
      <c r="AR70" s="1582"/>
      <c r="AS70" s="1582"/>
      <c r="AT70" s="1582"/>
      <c r="AU70" s="1582"/>
      <c r="AV70" s="1582"/>
      <c r="AW70" s="1582"/>
      <c r="AX70" s="1582"/>
      <c r="AY70" s="1582"/>
      <c r="AZ70" s="1582"/>
      <c r="BA70" s="1582"/>
      <c r="BB70" s="1582"/>
      <c r="BC70" s="407"/>
      <c r="CK70" s="397"/>
    </row>
    <row r="71" spans="2:89" ht="30" hidden="1" customHeight="1">
      <c r="B71" s="1575"/>
      <c r="C71" s="1576"/>
      <c r="D71" s="1576"/>
      <c r="E71" s="1576"/>
      <c r="F71" s="1576"/>
      <c r="G71" s="1576"/>
      <c r="H71" s="1576"/>
      <c r="I71" s="1576"/>
      <c r="J71" s="1576"/>
      <c r="K71" s="1576"/>
      <c r="L71" s="1576"/>
      <c r="M71" s="1576"/>
      <c r="N71" s="1576"/>
      <c r="O71" s="1576"/>
      <c r="P71" s="1576"/>
      <c r="Q71" s="1576"/>
      <c r="R71" s="1576"/>
      <c r="S71" s="1576"/>
      <c r="T71" s="1577"/>
      <c r="U71" s="409" t="s">
        <v>459</v>
      </c>
      <c r="V71" s="410"/>
      <c r="W71" s="410"/>
      <c r="X71" s="410"/>
      <c r="Y71" s="1562" t="s">
        <v>464</v>
      </c>
      <c r="Z71" s="1562"/>
      <c r="AA71" s="1562"/>
      <c r="AB71" s="1562"/>
      <c r="AC71" s="411" t="s">
        <v>460</v>
      </c>
      <c r="AD71" s="412"/>
      <c r="AE71" s="1562" t="s">
        <v>464</v>
      </c>
      <c r="AF71" s="1562"/>
      <c r="AG71" s="1562"/>
      <c r="AH71" s="1562"/>
      <c r="AI71" s="1562"/>
      <c r="AJ71" s="411" t="s">
        <v>460</v>
      </c>
      <c r="AK71" s="412"/>
      <c r="AL71" s="1562" t="s">
        <v>464</v>
      </c>
      <c r="AM71" s="1562"/>
      <c r="AN71" s="1562"/>
      <c r="AO71" s="1562"/>
      <c r="AP71" s="1562"/>
      <c r="AQ71" s="1562"/>
      <c r="AR71" s="411" t="s">
        <v>461</v>
      </c>
      <c r="AS71" s="1563" t="str">
        <f>IF(LEN(Y71&amp;AE71&amp;AL71)&gt;11,"11桁以内で入力して下さい","")</f>
        <v/>
      </c>
      <c r="AT71" s="1564"/>
      <c r="AU71" s="1564"/>
      <c r="AV71" s="1564"/>
      <c r="AW71" s="1564"/>
      <c r="AX71" s="1564"/>
      <c r="AY71" s="1564"/>
      <c r="AZ71" s="1564"/>
      <c r="BA71" s="1564"/>
      <c r="BB71" s="1564"/>
      <c r="BC71" s="413"/>
    </row>
    <row r="72" spans="2:89" ht="30" hidden="1" customHeight="1">
      <c r="B72" s="1575"/>
      <c r="C72" s="1576"/>
      <c r="D72" s="1576"/>
      <c r="E72" s="1576"/>
      <c r="F72" s="1576"/>
      <c r="G72" s="1576"/>
      <c r="H72" s="1576"/>
      <c r="I72" s="1576"/>
      <c r="J72" s="1576"/>
      <c r="K72" s="1576"/>
      <c r="L72" s="1576"/>
      <c r="M72" s="1576"/>
      <c r="N72" s="1576"/>
      <c r="O72" s="1576"/>
      <c r="P72" s="1576"/>
      <c r="Q72" s="1576"/>
      <c r="R72" s="1576"/>
      <c r="S72" s="1576"/>
      <c r="T72" s="1577"/>
      <c r="U72" s="409" t="s">
        <v>462</v>
      </c>
      <c r="V72" s="410"/>
      <c r="W72" s="410"/>
      <c r="X72" s="410"/>
      <c r="Y72" s="1562" t="s">
        <v>464</v>
      </c>
      <c r="Z72" s="1585"/>
      <c r="AA72" s="1585"/>
      <c r="AB72" s="1585"/>
      <c r="AC72" s="411" t="s">
        <v>460</v>
      </c>
      <c r="AD72" s="412"/>
      <c r="AE72" s="1562" t="s">
        <v>464</v>
      </c>
      <c r="AF72" s="1562"/>
      <c r="AG72" s="1562"/>
      <c r="AH72" s="1562"/>
      <c r="AI72" s="1562"/>
      <c r="AJ72" s="411" t="s">
        <v>460</v>
      </c>
      <c r="AK72" s="412"/>
      <c r="AL72" s="1562" t="s">
        <v>464</v>
      </c>
      <c r="AM72" s="1562"/>
      <c r="AN72" s="1562"/>
      <c r="AO72" s="1562"/>
      <c r="AP72" s="1562"/>
      <c r="AQ72" s="1562"/>
      <c r="AR72" s="411" t="s">
        <v>461</v>
      </c>
      <c r="AS72" s="1563" t="str">
        <f>IF(LEN(Y72&amp;AE72&amp;AL72)&gt;11,"11桁以内で入力して下さい","")</f>
        <v/>
      </c>
      <c r="AT72" s="1564"/>
      <c r="AU72" s="1564"/>
      <c r="AV72" s="1564"/>
      <c r="AW72" s="1564"/>
      <c r="AX72" s="1564"/>
      <c r="AY72" s="1564"/>
      <c r="AZ72" s="1564"/>
      <c r="BA72" s="1564"/>
      <c r="BB72" s="1564"/>
      <c r="BC72" s="413"/>
    </row>
    <row r="73" spans="2:89" ht="30" hidden="1" customHeight="1" thickBot="1">
      <c r="B73" s="1578"/>
      <c r="C73" s="1579"/>
      <c r="D73" s="1579"/>
      <c r="E73" s="1579"/>
      <c r="F73" s="1579"/>
      <c r="G73" s="1579"/>
      <c r="H73" s="1579"/>
      <c r="I73" s="1579"/>
      <c r="J73" s="1579"/>
      <c r="K73" s="1579"/>
      <c r="L73" s="1579"/>
      <c r="M73" s="1579"/>
      <c r="N73" s="1579"/>
      <c r="O73" s="1579"/>
      <c r="P73" s="1579"/>
      <c r="Q73" s="1579"/>
      <c r="R73" s="1579"/>
      <c r="S73" s="1579"/>
      <c r="T73" s="1580"/>
      <c r="U73" s="1565" t="s">
        <v>463</v>
      </c>
      <c r="V73" s="1566"/>
      <c r="W73" s="1566"/>
      <c r="X73" s="1566"/>
      <c r="Y73" s="1566"/>
      <c r="Z73" s="1567"/>
      <c r="AA73" s="1567"/>
      <c r="AB73" s="1567"/>
      <c r="AC73" s="1568"/>
      <c r="AD73" s="1568"/>
      <c r="AE73" s="1568"/>
      <c r="AF73" s="1568"/>
      <c r="AG73" s="1568"/>
      <c r="AH73" s="1568"/>
      <c r="AI73" s="1568"/>
      <c r="AJ73" s="1568"/>
      <c r="AK73" s="1568"/>
      <c r="AL73" s="1568"/>
      <c r="AM73" s="1568"/>
      <c r="AN73" s="1568"/>
      <c r="AO73" s="1568"/>
      <c r="AP73" s="1568"/>
      <c r="AQ73" s="1568"/>
      <c r="AR73" s="1568"/>
      <c r="AS73" s="1568"/>
      <c r="AT73" s="1568"/>
      <c r="AU73" s="1568"/>
      <c r="AV73" s="1568"/>
      <c r="AW73" s="1568"/>
      <c r="AX73" s="1568"/>
      <c r="AY73" s="1568"/>
      <c r="AZ73" s="1568"/>
      <c r="BA73" s="1568"/>
      <c r="BB73" s="1568"/>
      <c r="BC73" s="1569"/>
    </row>
    <row r="74" spans="2:89" ht="30" hidden="1" customHeight="1">
      <c r="B74" s="1572" t="s">
        <v>455</v>
      </c>
      <c r="C74" s="1573"/>
      <c r="D74" s="1573"/>
      <c r="E74" s="1573"/>
      <c r="F74" s="1573"/>
      <c r="G74" s="1573"/>
      <c r="H74" s="1573"/>
      <c r="I74" s="1573"/>
      <c r="J74" s="1573"/>
      <c r="K74" s="1573"/>
      <c r="L74" s="1573"/>
      <c r="M74" s="1573"/>
      <c r="N74" s="1573"/>
      <c r="O74" s="1573"/>
      <c r="P74" s="1573"/>
      <c r="Q74" s="1573"/>
      <c r="R74" s="1573"/>
      <c r="S74" s="1573"/>
      <c r="T74" s="1574"/>
      <c r="U74" s="401" t="s">
        <v>456</v>
      </c>
      <c r="V74" s="402"/>
      <c r="W74" s="402"/>
      <c r="X74" s="1581" t="s">
        <v>464</v>
      </c>
      <c r="Y74" s="1581"/>
      <c r="Z74" s="1581"/>
      <c r="AA74" s="1581"/>
      <c r="AB74" s="1581"/>
      <c r="AC74" s="1581"/>
      <c r="AD74" s="1581"/>
      <c r="AE74" s="1581"/>
      <c r="AF74" s="1581"/>
      <c r="AG74" s="1581"/>
      <c r="AH74" s="1581"/>
      <c r="AI74" s="1581"/>
      <c r="AJ74" s="1581"/>
      <c r="AK74" s="1581"/>
      <c r="AL74" s="1581"/>
      <c r="AM74" s="1581"/>
      <c r="AN74" s="1581"/>
      <c r="AO74" s="1581"/>
      <c r="AP74" s="1581"/>
      <c r="AQ74" s="1581"/>
      <c r="AR74" s="1581"/>
      <c r="AS74" s="1581"/>
      <c r="AT74" s="1581"/>
      <c r="AU74" s="1581"/>
      <c r="AV74" s="1581"/>
      <c r="AW74" s="1581"/>
      <c r="AX74" s="1581"/>
      <c r="AY74" s="1581"/>
      <c r="AZ74" s="1581"/>
      <c r="BA74" s="1581"/>
      <c r="BB74" s="1581"/>
      <c r="BC74" s="403"/>
    </row>
    <row r="75" spans="2:89" ht="30" hidden="1" customHeight="1">
      <c r="B75" s="1575"/>
      <c r="C75" s="1576"/>
      <c r="D75" s="1576"/>
      <c r="E75" s="1576"/>
      <c r="F75" s="1576"/>
      <c r="G75" s="1576"/>
      <c r="H75" s="1576"/>
      <c r="I75" s="1576"/>
      <c r="J75" s="1576"/>
      <c r="K75" s="1576"/>
      <c r="L75" s="1576"/>
      <c r="M75" s="1576"/>
      <c r="N75" s="1576"/>
      <c r="O75" s="1576"/>
      <c r="P75" s="1576"/>
      <c r="Q75" s="1576"/>
      <c r="R75" s="1576"/>
      <c r="S75" s="1576"/>
      <c r="T75" s="1577"/>
      <c r="U75" s="404" t="s">
        <v>457</v>
      </c>
      <c r="V75" s="405"/>
      <c r="W75" s="405"/>
      <c r="X75" s="1582" t="s">
        <v>464</v>
      </c>
      <c r="Y75" s="1583"/>
      <c r="Z75" s="1583"/>
      <c r="AA75" s="1583"/>
      <c r="AB75" s="1583"/>
      <c r="AC75" s="1583"/>
      <c r="AD75" s="1583"/>
      <c r="AE75" s="1583"/>
      <c r="AF75" s="1583"/>
      <c r="AG75" s="1583"/>
      <c r="AH75" s="1583"/>
      <c r="AI75" s="1583"/>
      <c r="AJ75" s="1583"/>
      <c r="AK75" s="1583"/>
      <c r="AL75" s="1583"/>
      <c r="AM75" s="1583"/>
      <c r="AN75" s="1583"/>
      <c r="AO75" s="1583"/>
      <c r="AP75" s="1583"/>
      <c r="AQ75" s="1583"/>
      <c r="AR75" s="1583"/>
      <c r="AS75" s="1583"/>
      <c r="AT75" s="1583"/>
      <c r="AU75" s="1583"/>
      <c r="AV75" s="1583"/>
      <c r="AW75" s="1583"/>
      <c r="AX75" s="1583"/>
      <c r="AY75" s="1583"/>
      <c r="AZ75" s="1583"/>
      <c r="BA75" s="1583"/>
      <c r="BB75" s="1583"/>
      <c r="BC75" s="406"/>
      <c r="CK75" s="393"/>
    </row>
    <row r="76" spans="2:89" ht="30" hidden="1" customHeight="1">
      <c r="B76" s="1575"/>
      <c r="C76" s="1576"/>
      <c r="D76" s="1576"/>
      <c r="E76" s="1576"/>
      <c r="F76" s="1576"/>
      <c r="G76" s="1576"/>
      <c r="H76" s="1576"/>
      <c r="I76" s="1576"/>
      <c r="J76" s="1576"/>
      <c r="K76" s="1576"/>
      <c r="L76" s="1576"/>
      <c r="M76" s="1576"/>
      <c r="N76" s="1576"/>
      <c r="O76" s="1576"/>
      <c r="P76" s="1576"/>
      <c r="Q76" s="1576"/>
      <c r="R76" s="1576"/>
      <c r="S76" s="1576"/>
      <c r="T76" s="1577"/>
      <c r="U76" s="1584" t="s">
        <v>458</v>
      </c>
      <c r="V76" s="991"/>
      <c r="W76" s="991"/>
      <c r="X76" s="991"/>
      <c r="Y76" s="991"/>
      <c r="Z76" s="991"/>
      <c r="AA76" s="991"/>
      <c r="AB76" s="991"/>
      <c r="AC76" s="991"/>
      <c r="AD76" s="991"/>
      <c r="AE76" s="991"/>
      <c r="AF76" s="991"/>
      <c r="AG76" s="991"/>
      <c r="AH76" s="991"/>
      <c r="AI76" s="991"/>
      <c r="AJ76" s="991"/>
      <c r="AK76" s="991"/>
      <c r="AL76" s="991"/>
      <c r="AM76" s="991"/>
      <c r="AN76" s="991"/>
      <c r="AO76" s="991"/>
      <c r="AP76" s="991"/>
      <c r="AQ76" s="991"/>
      <c r="AR76" s="991"/>
      <c r="AS76" s="991"/>
      <c r="AT76" s="991"/>
      <c r="AU76" s="991"/>
      <c r="AV76" s="991"/>
      <c r="AW76" s="991"/>
      <c r="AX76" s="991"/>
      <c r="AY76" s="991"/>
      <c r="AZ76" s="991"/>
      <c r="BA76" s="991"/>
      <c r="BB76" s="991"/>
      <c r="BC76" s="407"/>
    </row>
    <row r="77" spans="2:89" ht="30" hidden="1" customHeight="1">
      <c r="B77" s="1575"/>
      <c r="C77" s="1576"/>
      <c r="D77" s="1576"/>
      <c r="E77" s="1576"/>
      <c r="F77" s="1576"/>
      <c r="G77" s="1576"/>
      <c r="H77" s="1576"/>
      <c r="I77" s="1576"/>
      <c r="J77" s="1576"/>
      <c r="K77" s="1576"/>
      <c r="L77" s="1576"/>
      <c r="M77" s="1576"/>
      <c r="N77" s="1576"/>
      <c r="O77" s="1576"/>
      <c r="P77" s="1576"/>
      <c r="Q77" s="1576"/>
      <c r="R77" s="1576"/>
      <c r="S77" s="1576"/>
      <c r="T77" s="1577"/>
      <c r="U77" s="408"/>
      <c r="V77" s="1582" t="s">
        <v>464</v>
      </c>
      <c r="W77" s="1582"/>
      <c r="X77" s="1582"/>
      <c r="Y77" s="1582"/>
      <c r="Z77" s="1582"/>
      <c r="AA77" s="1582"/>
      <c r="AB77" s="1582"/>
      <c r="AC77" s="1582"/>
      <c r="AD77" s="1582"/>
      <c r="AE77" s="1582"/>
      <c r="AF77" s="1582"/>
      <c r="AG77" s="1582"/>
      <c r="AH77" s="1582"/>
      <c r="AI77" s="1582"/>
      <c r="AJ77" s="1582"/>
      <c r="AK77" s="1582"/>
      <c r="AL77" s="1582"/>
      <c r="AM77" s="1582"/>
      <c r="AN77" s="1582"/>
      <c r="AO77" s="1582"/>
      <c r="AP77" s="1582"/>
      <c r="AQ77" s="1582"/>
      <c r="AR77" s="1582"/>
      <c r="AS77" s="1582"/>
      <c r="AT77" s="1582"/>
      <c r="AU77" s="1582"/>
      <c r="AV77" s="1582"/>
      <c r="AW77" s="1582"/>
      <c r="AX77" s="1582"/>
      <c r="AY77" s="1582"/>
      <c r="AZ77" s="1582"/>
      <c r="BA77" s="1582"/>
      <c r="BB77" s="1582"/>
      <c r="BC77" s="407"/>
      <c r="CK77" s="397"/>
    </row>
    <row r="78" spans="2:89" ht="30" hidden="1" customHeight="1">
      <c r="B78" s="1575"/>
      <c r="C78" s="1576"/>
      <c r="D78" s="1576"/>
      <c r="E78" s="1576"/>
      <c r="F78" s="1576"/>
      <c r="G78" s="1576"/>
      <c r="H78" s="1576"/>
      <c r="I78" s="1576"/>
      <c r="J78" s="1576"/>
      <c r="K78" s="1576"/>
      <c r="L78" s="1576"/>
      <c r="M78" s="1576"/>
      <c r="N78" s="1576"/>
      <c r="O78" s="1576"/>
      <c r="P78" s="1576"/>
      <c r="Q78" s="1576"/>
      <c r="R78" s="1576"/>
      <c r="S78" s="1576"/>
      <c r="T78" s="1577"/>
      <c r="U78" s="409" t="s">
        <v>459</v>
      </c>
      <c r="V78" s="410"/>
      <c r="W78" s="410"/>
      <c r="X78" s="410"/>
      <c r="Y78" s="1562" t="s">
        <v>464</v>
      </c>
      <c r="Z78" s="1562"/>
      <c r="AA78" s="1562"/>
      <c r="AB78" s="1562"/>
      <c r="AC78" s="411" t="s">
        <v>460</v>
      </c>
      <c r="AD78" s="412"/>
      <c r="AE78" s="1562" t="s">
        <v>464</v>
      </c>
      <c r="AF78" s="1562"/>
      <c r="AG78" s="1562"/>
      <c r="AH78" s="1562"/>
      <c r="AI78" s="1562"/>
      <c r="AJ78" s="411" t="s">
        <v>460</v>
      </c>
      <c r="AK78" s="412"/>
      <c r="AL78" s="1562" t="s">
        <v>464</v>
      </c>
      <c r="AM78" s="1562"/>
      <c r="AN78" s="1562"/>
      <c r="AO78" s="1562"/>
      <c r="AP78" s="1562"/>
      <c r="AQ78" s="1562"/>
      <c r="AR78" s="411" t="s">
        <v>461</v>
      </c>
      <c r="AS78" s="1563" t="str">
        <f>IF(LEN(Y78&amp;AE78&amp;AL78)&gt;11,"11桁以内で入力して下さい","")</f>
        <v/>
      </c>
      <c r="AT78" s="1564"/>
      <c r="AU78" s="1564"/>
      <c r="AV78" s="1564"/>
      <c r="AW78" s="1564"/>
      <c r="AX78" s="1564"/>
      <c r="AY78" s="1564"/>
      <c r="AZ78" s="1564"/>
      <c r="BA78" s="1564"/>
      <c r="BB78" s="1564"/>
      <c r="BC78" s="413"/>
    </row>
    <row r="79" spans="2:89" ht="30" hidden="1" customHeight="1">
      <c r="B79" s="1575"/>
      <c r="C79" s="1576"/>
      <c r="D79" s="1576"/>
      <c r="E79" s="1576"/>
      <c r="F79" s="1576"/>
      <c r="G79" s="1576"/>
      <c r="H79" s="1576"/>
      <c r="I79" s="1576"/>
      <c r="J79" s="1576"/>
      <c r="K79" s="1576"/>
      <c r="L79" s="1576"/>
      <c r="M79" s="1576"/>
      <c r="N79" s="1576"/>
      <c r="O79" s="1576"/>
      <c r="P79" s="1576"/>
      <c r="Q79" s="1576"/>
      <c r="R79" s="1576"/>
      <c r="S79" s="1576"/>
      <c r="T79" s="1577"/>
      <c r="U79" s="409" t="s">
        <v>462</v>
      </c>
      <c r="V79" s="410"/>
      <c r="W79" s="410"/>
      <c r="X79" s="410"/>
      <c r="Y79" s="1562" t="s">
        <v>464</v>
      </c>
      <c r="Z79" s="1585"/>
      <c r="AA79" s="1585"/>
      <c r="AB79" s="1585"/>
      <c r="AC79" s="411" t="s">
        <v>460</v>
      </c>
      <c r="AD79" s="412"/>
      <c r="AE79" s="1562" t="s">
        <v>464</v>
      </c>
      <c r="AF79" s="1562"/>
      <c r="AG79" s="1562"/>
      <c r="AH79" s="1562"/>
      <c r="AI79" s="1562"/>
      <c r="AJ79" s="411" t="s">
        <v>460</v>
      </c>
      <c r="AK79" s="412"/>
      <c r="AL79" s="1562" t="s">
        <v>464</v>
      </c>
      <c r="AM79" s="1562"/>
      <c r="AN79" s="1562"/>
      <c r="AO79" s="1562"/>
      <c r="AP79" s="1562"/>
      <c r="AQ79" s="1562"/>
      <c r="AR79" s="411" t="s">
        <v>461</v>
      </c>
      <c r="AS79" s="1563" t="str">
        <f>IF(LEN(Y79&amp;AE79&amp;AL79)&gt;11,"11桁以内で入力して下さい","")</f>
        <v/>
      </c>
      <c r="AT79" s="1564"/>
      <c r="AU79" s="1564"/>
      <c r="AV79" s="1564"/>
      <c r="AW79" s="1564"/>
      <c r="AX79" s="1564"/>
      <c r="AY79" s="1564"/>
      <c r="AZ79" s="1564"/>
      <c r="BA79" s="1564"/>
      <c r="BB79" s="1564"/>
      <c r="BC79" s="413"/>
    </row>
    <row r="80" spans="2:89" ht="30" hidden="1" customHeight="1" thickBot="1">
      <c r="B80" s="1578"/>
      <c r="C80" s="1579"/>
      <c r="D80" s="1579"/>
      <c r="E80" s="1579"/>
      <c r="F80" s="1579"/>
      <c r="G80" s="1579"/>
      <c r="H80" s="1579"/>
      <c r="I80" s="1579"/>
      <c r="J80" s="1579"/>
      <c r="K80" s="1579"/>
      <c r="L80" s="1579"/>
      <c r="M80" s="1579"/>
      <c r="N80" s="1579"/>
      <c r="O80" s="1579"/>
      <c r="P80" s="1579"/>
      <c r="Q80" s="1579"/>
      <c r="R80" s="1579"/>
      <c r="S80" s="1579"/>
      <c r="T80" s="1580"/>
      <c r="U80" s="1565" t="s">
        <v>463</v>
      </c>
      <c r="V80" s="1566"/>
      <c r="W80" s="1566"/>
      <c r="X80" s="1566"/>
      <c r="Y80" s="1566"/>
      <c r="Z80" s="1567"/>
      <c r="AA80" s="1567"/>
      <c r="AB80" s="1567"/>
      <c r="AC80" s="1568"/>
      <c r="AD80" s="1568"/>
      <c r="AE80" s="1568"/>
      <c r="AF80" s="1568"/>
      <c r="AG80" s="1568"/>
      <c r="AH80" s="1568"/>
      <c r="AI80" s="1568"/>
      <c r="AJ80" s="1568"/>
      <c r="AK80" s="1568"/>
      <c r="AL80" s="1568"/>
      <c r="AM80" s="1568"/>
      <c r="AN80" s="1568"/>
      <c r="AO80" s="1568"/>
      <c r="AP80" s="1568"/>
      <c r="AQ80" s="1568"/>
      <c r="AR80" s="1568"/>
      <c r="AS80" s="1568"/>
      <c r="AT80" s="1568"/>
      <c r="AU80" s="1568"/>
      <c r="AV80" s="1568"/>
      <c r="AW80" s="1568"/>
      <c r="AX80" s="1568"/>
      <c r="AY80" s="1568"/>
      <c r="AZ80" s="1568"/>
      <c r="BA80" s="1568"/>
      <c r="BB80" s="1568"/>
      <c r="BC80" s="1569"/>
    </row>
    <row r="81" spans="2:86" ht="25.5" customHeight="1">
      <c r="B81" s="381"/>
      <c r="C81" s="381"/>
      <c r="D81" s="381"/>
      <c r="E81" s="381"/>
      <c r="F81" s="381"/>
      <c r="G81" s="381"/>
      <c r="H81" s="381"/>
      <c r="I81" s="381"/>
      <c r="J81" s="381"/>
      <c r="K81" s="381"/>
      <c r="L81" s="381"/>
      <c r="M81" s="381"/>
      <c r="P81" s="381"/>
      <c r="R81" s="381"/>
      <c r="S81" s="381"/>
      <c r="T81" s="381"/>
      <c r="U81" s="381"/>
      <c r="V81" s="381"/>
      <c r="W81" s="381"/>
      <c r="X81" s="381"/>
      <c r="Y81" s="381"/>
      <c r="Z81" s="381"/>
      <c r="AA81" s="381"/>
      <c r="AB81" s="381"/>
      <c r="AC81" s="381"/>
      <c r="AD81" s="381"/>
      <c r="AE81" s="381"/>
      <c r="AF81" s="381"/>
      <c r="AG81" s="381"/>
      <c r="AH81" s="381"/>
      <c r="AI81" s="381"/>
      <c r="AJ81" s="381"/>
      <c r="AK81" s="381"/>
      <c r="AL81" s="381"/>
      <c r="AM81" s="381"/>
      <c r="AN81" s="414"/>
      <c r="AO81" s="381"/>
      <c r="AP81" s="381"/>
      <c r="AQ81" s="381"/>
      <c r="AR81" s="381"/>
      <c r="AS81" s="381"/>
      <c r="AT81" s="381"/>
      <c r="AU81" s="381"/>
      <c r="AV81" s="381"/>
      <c r="AW81" s="381"/>
      <c r="AX81" s="381"/>
      <c r="AY81" s="381"/>
      <c r="AZ81" s="381"/>
      <c r="BA81" s="381"/>
      <c r="BB81" s="381"/>
      <c r="BC81" s="381"/>
      <c r="BD81" s="381"/>
    </row>
    <row r="82" spans="2:86" ht="27" customHeight="1"/>
    <row r="83" spans="2:86" ht="51" customHeight="1" thickBot="1">
      <c r="B83" s="1570" t="s">
        <v>465</v>
      </c>
      <c r="C83" s="1571"/>
      <c r="D83" s="1571"/>
      <c r="E83" s="1571"/>
      <c r="F83" s="1571"/>
      <c r="G83" s="1571"/>
      <c r="H83" s="1571"/>
      <c r="I83" s="1571"/>
      <c r="J83" s="1571"/>
      <c r="K83" s="1571"/>
      <c r="L83" s="1571"/>
      <c r="M83" s="1571"/>
      <c r="N83" s="1571"/>
      <c r="O83" s="1571"/>
      <c r="P83" s="1571"/>
      <c r="Q83" s="1571"/>
      <c r="R83" s="1571"/>
      <c r="S83" s="1571"/>
      <c r="T83" s="1571"/>
      <c r="U83" s="1571"/>
      <c r="V83" s="1571"/>
      <c r="W83" s="1571"/>
      <c r="X83" s="1571"/>
      <c r="Y83" s="1571"/>
      <c r="Z83" s="1571"/>
      <c r="AA83" s="1571"/>
      <c r="AB83" s="1571"/>
      <c r="AC83" s="1571"/>
      <c r="AD83" s="1571"/>
      <c r="AE83" s="1571"/>
      <c r="AF83" s="1571"/>
      <c r="AG83" s="1571"/>
      <c r="AH83" s="1571"/>
      <c r="AI83" s="1571"/>
      <c r="AJ83" s="1571"/>
      <c r="AK83" s="1571"/>
      <c r="AL83" s="1571"/>
      <c r="AM83" s="1571"/>
      <c r="AN83" s="1571"/>
      <c r="AO83" s="1571"/>
      <c r="AP83" s="1571"/>
      <c r="AQ83" s="1571"/>
      <c r="AR83" s="1571"/>
      <c r="AS83" s="1571"/>
      <c r="AT83" s="1571"/>
      <c r="AU83" s="1571"/>
      <c r="AV83" s="1571"/>
      <c r="AW83" s="1571"/>
      <c r="AX83" s="1571"/>
      <c r="AY83" s="1571"/>
      <c r="AZ83" s="1571"/>
      <c r="BA83" s="1571"/>
      <c r="BB83" s="1571"/>
      <c r="BC83" s="1571"/>
      <c r="BD83" s="1571"/>
      <c r="BE83" s="1571"/>
      <c r="BF83" s="1571"/>
    </row>
    <row r="84" spans="2:86" ht="30" customHeight="1">
      <c r="B84" s="1534" t="s">
        <v>466</v>
      </c>
      <c r="C84" s="1535"/>
      <c r="D84" s="1535"/>
      <c r="E84" s="1535"/>
      <c r="F84" s="1535"/>
      <c r="G84" s="1535"/>
      <c r="H84" s="1535"/>
      <c r="I84" s="1535"/>
      <c r="J84" s="1535"/>
      <c r="K84" s="1535"/>
      <c r="L84" s="1535"/>
      <c r="M84" s="1535"/>
      <c r="N84" s="1535"/>
      <c r="O84" s="1535"/>
      <c r="P84" s="1536"/>
      <c r="Q84" s="1541" t="s">
        <v>467</v>
      </c>
      <c r="R84" s="1178"/>
      <c r="S84" s="1178"/>
      <c r="T84" s="1542"/>
      <c r="U84" s="1548" t="str">
        <f>IF(AW84="","",元号)</f>
        <v>西暦</v>
      </c>
      <c r="V84" s="1549"/>
      <c r="W84" s="1549"/>
      <c r="X84" s="1549"/>
      <c r="Y84" s="1549"/>
      <c r="Z84" s="1549"/>
      <c r="AA84" s="1549"/>
      <c r="AB84" s="1549"/>
      <c r="AC84" s="1549"/>
      <c r="AD84" s="1549"/>
      <c r="AE84" s="1549"/>
      <c r="AF84" s="1549"/>
      <c r="AG84" s="1549"/>
      <c r="AH84" s="1549"/>
      <c r="AI84" s="1549"/>
      <c r="AJ84" s="1549"/>
      <c r="AK84" s="1549"/>
      <c r="AL84" s="1549"/>
      <c r="AM84" s="1549"/>
      <c r="AN84" s="1549"/>
      <c r="AO84" s="1549"/>
      <c r="AP84" s="1549"/>
      <c r="AQ84" s="1549"/>
      <c r="AR84" s="1549"/>
      <c r="AS84" s="1549"/>
      <c r="AT84" s="1549"/>
      <c r="AU84" s="1549"/>
      <c r="AV84" s="1549"/>
      <c r="AW84" s="1550">
        <f>[14]基本!$G$1</f>
        <v>2019</v>
      </c>
      <c r="AX84" s="1550"/>
      <c r="AY84" s="1551" t="s">
        <v>468</v>
      </c>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8"/>
    </row>
    <row r="85" spans="2:86" ht="24.95" customHeight="1">
      <c r="B85" s="1537"/>
      <c r="C85" s="1503"/>
      <c r="D85" s="1503"/>
      <c r="E85" s="1503"/>
      <c r="F85" s="1503"/>
      <c r="G85" s="1503"/>
      <c r="H85" s="1503"/>
      <c r="I85" s="1503"/>
      <c r="J85" s="1503"/>
      <c r="K85" s="1503"/>
      <c r="L85" s="1503"/>
      <c r="M85" s="1503"/>
      <c r="N85" s="1503"/>
      <c r="O85" s="1503"/>
      <c r="P85" s="1504"/>
      <c r="Q85" s="1543"/>
      <c r="R85" s="1180"/>
      <c r="S85" s="1180"/>
      <c r="T85" s="1544"/>
      <c r="U85" s="1359" t="s">
        <v>469</v>
      </c>
      <c r="V85" s="1552"/>
      <c r="W85" s="1552"/>
      <c r="X85" s="1552"/>
      <c r="Y85" s="1552"/>
      <c r="Z85" s="1552"/>
      <c r="AA85" s="1552"/>
      <c r="AB85" s="1552"/>
      <c r="AC85" s="1552"/>
      <c r="AD85" s="1552"/>
      <c r="AE85" s="1552"/>
      <c r="AF85" s="1552"/>
      <c r="AG85" s="1552"/>
      <c r="AH85" s="1552"/>
      <c r="AI85" s="1552"/>
      <c r="AJ85" s="1552"/>
      <c r="AK85" s="1552"/>
      <c r="AL85" s="1552"/>
      <c r="AM85" s="1553"/>
      <c r="AN85" s="1359" t="s">
        <v>470</v>
      </c>
      <c r="AO85" s="1552"/>
      <c r="AP85" s="1552"/>
      <c r="AQ85" s="1552"/>
      <c r="AR85" s="1552"/>
      <c r="AS85" s="1552"/>
      <c r="AT85" s="1552"/>
      <c r="AU85" s="1552"/>
      <c r="AV85" s="1552"/>
      <c r="AW85" s="1552"/>
      <c r="AX85" s="1552"/>
      <c r="AY85" s="1554"/>
      <c r="AZ85" s="1554"/>
      <c r="BA85" s="1554"/>
      <c r="BB85" s="1554"/>
      <c r="BC85" s="1554"/>
      <c r="BD85" s="1554"/>
      <c r="BE85" s="1554"/>
      <c r="BF85" s="1554"/>
      <c r="BG85" s="1555" t="s">
        <v>471</v>
      </c>
      <c r="BH85" s="1556"/>
      <c r="BI85" s="1556"/>
      <c r="BJ85" s="1556"/>
      <c r="BK85" s="1556"/>
      <c r="BL85" s="1556"/>
      <c r="BM85" s="1556"/>
      <c r="BN85" s="1556"/>
      <c r="BO85" s="1556"/>
      <c r="BP85" s="1556"/>
      <c r="BQ85" s="1556"/>
      <c r="BR85" s="1556"/>
      <c r="BS85" s="1556"/>
      <c r="BT85" s="1556"/>
      <c r="BU85" s="1556"/>
      <c r="BV85" s="1556"/>
      <c r="BW85" s="1556"/>
      <c r="BX85" s="1557"/>
    </row>
    <row r="86" spans="2:86" ht="30" customHeight="1" thickBot="1">
      <c r="B86" s="1538"/>
      <c r="C86" s="1539"/>
      <c r="D86" s="1539"/>
      <c r="E86" s="1539"/>
      <c r="F86" s="1539"/>
      <c r="G86" s="1539"/>
      <c r="H86" s="1539"/>
      <c r="I86" s="1539"/>
      <c r="J86" s="1539"/>
      <c r="K86" s="1539"/>
      <c r="L86" s="1539"/>
      <c r="M86" s="1539"/>
      <c r="N86" s="1539"/>
      <c r="O86" s="1539"/>
      <c r="P86" s="1540"/>
      <c r="Q86" s="1545"/>
      <c r="R86" s="1546"/>
      <c r="S86" s="1546"/>
      <c r="T86" s="1547"/>
      <c r="U86" s="1558" t="s">
        <v>472</v>
      </c>
      <c r="V86" s="1559"/>
      <c r="W86" s="1559"/>
      <c r="X86" s="1559"/>
      <c r="Y86" s="1559"/>
      <c r="Z86" s="1559"/>
      <c r="AA86" s="1559"/>
      <c r="AB86" s="1559"/>
      <c r="AC86" s="1559"/>
      <c r="AD86" s="1560"/>
      <c r="AE86" s="1517" t="s">
        <v>473</v>
      </c>
      <c r="AF86" s="1518"/>
      <c r="AG86" s="1518"/>
      <c r="AH86" s="1518"/>
      <c r="AI86" s="1518"/>
      <c r="AJ86" s="1518"/>
      <c r="AK86" s="1518"/>
      <c r="AL86" s="1518"/>
      <c r="AM86" s="1561"/>
      <c r="AN86" s="1515" t="s">
        <v>474</v>
      </c>
      <c r="AO86" s="1516"/>
      <c r="AP86" s="1516"/>
      <c r="AQ86" s="1516"/>
      <c r="AR86" s="1516"/>
      <c r="AS86" s="1516"/>
      <c r="AT86" s="1516"/>
      <c r="AU86" s="1298"/>
      <c r="AV86" s="1298"/>
      <c r="AW86" s="1299"/>
      <c r="AX86" s="1517" t="s">
        <v>475</v>
      </c>
      <c r="AY86" s="1518"/>
      <c r="AZ86" s="1518"/>
      <c r="BA86" s="1518"/>
      <c r="BB86" s="1518"/>
      <c r="BC86" s="1518"/>
      <c r="BD86" s="1518"/>
      <c r="BE86" s="1518"/>
      <c r="BF86" s="1518"/>
      <c r="BG86" s="1515" t="s">
        <v>474</v>
      </c>
      <c r="BH86" s="1516"/>
      <c r="BI86" s="1516"/>
      <c r="BJ86" s="1516"/>
      <c r="BK86" s="1516"/>
      <c r="BL86" s="1516"/>
      <c r="BM86" s="1516"/>
      <c r="BN86" s="1516"/>
      <c r="BO86" s="1519"/>
      <c r="BP86" s="1520" t="s">
        <v>475</v>
      </c>
      <c r="BQ86" s="1521"/>
      <c r="BR86" s="1521"/>
      <c r="BS86" s="1521"/>
      <c r="BT86" s="1521"/>
      <c r="BU86" s="1521"/>
      <c r="BV86" s="1521"/>
      <c r="BW86" s="1521"/>
      <c r="BX86" s="1522"/>
      <c r="CB86" s="377" t="s">
        <v>476</v>
      </c>
      <c r="CC86" s="377" t="s">
        <v>477</v>
      </c>
      <c r="CD86" s="377" t="s">
        <v>478</v>
      </c>
      <c r="CE86" s="377" t="s">
        <v>479</v>
      </c>
      <c r="CF86" s="377" t="s">
        <v>480</v>
      </c>
      <c r="CG86" s="377" t="s">
        <v>481</v>
      </c>
      <c r="CH86" s="377" t="s">
        <v>482</v>
      </c>
    </row>
    <row r="87" spans="2:86" ht="24" customHeight="1">
      <c r="B87" s="1523" t="s">
        <v>483</v>
      </c>
      <c r="C87" s="1524"/>
      <c r="D87" s="1526" t="s">
        <v>484</v>
      </c>
      <c r="E87" s="1527"/>
      <c r="F87" s="1527"/>
      <c r="G87" s="1527"/>
      <c r="H87" s="1527"/>
      <c r="I87" s="1527"/>
      <c r="J87" s="1527"/>
      <c r="K87" s="1527"/>
      <c r="L87" s="1527"/>
      <c r="M87" s="1527"/>
      <c r="N87" s="1527"/>
      <c r="O87" s="1527"/>
      <c r="P87" s="1528"/>
      <c r="Q87" s="1435" t="s">
        <v>485</v>
      </c>
      <c r="R87" s="1436"/>
      <c r="S87" s="1436"/>
      <c r="T87" s="1437"/>
      <c r="U87" s="1529"/>
      <c r="V87" s="1530"/>
      <c r="W87" s="1530"/>
      <c r="X87" s="1530"/>
      <c r="Y87" s="1530"/>
      <c r="Z87" s="1530"/>
      <c r="AA87" s="1531"/>
      <c r="AB87" s="1531"/>
      <c r="AC87" s="1531"/>
      <c r="AD87" s="1532"/>
      <c r="AE87" s="1509" t="str">
        <f t="shared" ref="AE87:AE96" si="0">IF(U87=0,"",U87*IF(AE$86="熱量ＧＪ",1,IF(AE$86="熱量ＴＪ",10^(-3),10^(-6)))*VLOOKUP(D87,係数,2,FALSE))</f>
        <v/>
      </c>
      <c r="AF87" s="1510"/>
      <c r="AG87" s="1510"/>
      <c r="AH87" s="1510"/>
      <c r="AI87" s="1510"/>
      <c r="AJ87" s="1510"/>
      <c r="AK87" s="1511"/>
      <c r="AL87" s="1511"/>
      <c r="AM87" s="1533"/>
      <c r="AN87" s="1529"/>
      <c r="AO87" s="1530"/>
      <c r="AP87" s="1530"/>
      <c r="AQ87" s="1530"/>
      <c r="AR87" s="1530"/>
      <c r="AS87" s="1530"/>
      <c r="AT87" s="1530"/>
      <c r="AU87" s="1531"/>
      <c r="AV87" s="1531"/>
      <c r="AW87" s="1532"/>
      <c r="AX87" s="1509" t="str">
        <f t="shared" ref="AX87:AX96" si="1">IF(AN87=0,"",AN87*IF(AX$86="熱量ＧＪ",1,10^(-3))*VLOOKUP(D87,係数,2,FALSE))</f>
        <v/>
      </c>
      <c r="AY87" s="1510"/>
      <c r="AZ87" s="1510"/>
      <c r="BA87" s="1510"/>
      <c r="BB87" s="1510"/>
      <c r="BC87" s="1510"/>
      <c r="BD87" s="1511"/>
      <c r="BE87" s="1511"/>
      <c r="BF87" s="1511"/>
      <c r="BG87" s="1467"/>
      <c r="BH87" s="1467"/>
      <c r="BI87" s="1467"/>
      <c r="BJ87" s="1467"/>
      <c r="BK87" s="1467"/>
      <c r="BL87" s="1467"/>
      <c r="BM87" s="1467"/>
      <c r="BN87" s="1467"/>
      <c r="BO87" s="1467"/>
      <c r="BP87" s="1467"/>
      <c r="BQ87" s="1467"/>
      <c r="BR87" s="1467"/>
      <c r="BS87" s="1467"/>
      <c r="BT87" s="1467"/>
      <c r="BU87" s="1467"/>
      <c r="BV87" s="1467"/>
      <c r="BW87" s="1467"/>
      <c r="BX87" s="1468"/>
      <c r="CB87" s="377">
        <f t="shared" ref="CB87:CB96" si="2">VLOOKUP(D87,係数,2,FALSE)</f>
        <v>38.200000000000003</v>
      </c>
      <c r="CC87" s="377">
        <f>[8]CO2計算!W4</f>
        <v>1.8700000000000001E-2</v>
      </c>
      <c r="CD87" s="415">
        <f>IF([8]CO2計算!R4="",0,[8]CO2計算!R4)</f>
        <v>0</v>
      </c>
      <c r="CE87" s="415">
        <f>IF([8]CO2計算!T4="",0,[8]CO2計算!T4)</f>
        <v>0</v>
      </c>
      <c r="CF87" s="415">
        <f t="shared" ref="CF87:CF109" si="3">CD87-CE87</f>
        <v>0</v>
      </c>
      <c r="CG87" s="377">
        <v>44</v>
      </c>
      <c r="CH87" s="377">
        <v>12</v>
      </c>
    </row>
    <row r="88" spans="2:86" ht="24" customHeight="1">
      <c r="B88" s="1396"/>
      <c r="C88" s="1397"/>
      <c r="D88" s="1512" t="s">
        <v>486</v>
      </c>
      <c r="E88" s="1513"/>
      <c r="F88" s="1513"/>
      <c r="G88" s="1513"/>
      <c r="H88" s="1513"/>
      <c r="I88" s="1513"/>
      <c r="J88" s="1513"/>
      <c r="K88" s="1513"/>
      <c r="L88" s="1513"/>
      <c r="M88" s="1513"/>
      <c r="N88" s="1513"/>
      <c r="O88" s="1513"/>
      <c r="P88" s="1514"/>
      <c r="Q88" s="1361" t="s">
        <v>485</v>
      </c>
      <c r="R88" s="1362"/>
      <c r="S88" s="1362"/>
      <c r="T88" s="1363"/>
      <c r="U88" s="1423"/>
      <c r="V88" s="1424"/>
      <c r="W88" s="1424"/>
      <c r="X88" s="1424"/>
      <c r="Y88" s="1424"/>
      <c r="Z88" s="1424"/>
      <c r="AA88" s="1425"/>
      <c r="AB88" s="1425"/>
      <c r="AC88" s="1425"/>
      <c r="AD88" s="1426"/>
      <c r="AE88" s="1379" t="str">
        <f t="shared" si="0"/>
        <v/>
      </c>
      <c r="AF88" s="1380"/>
      <c r="AG88" s="1380"/>
      <c r="AH88" s="1380"/>
      <c r="AI88" s="1380"/>
      <c r="AJ88" s="1380"/>
      <c r="AK88" s="1320"/>
      <c r="AL88" s="1320"/>
      <c r="AM88" s="1321"/>
      <c r="AN88" s="1423"/>
      <c r="AO88" s="1424"/>
      <c r="AP88" s="1424"/>
      <c r="AQ88" s="1424"/>
      <c r="AR88" s="1424"/>
      <c r="AS88" s="1424"/>
      <c r="AT88" s="1424"/>
      <c r="AU88" s="1425"/>
      <c r="AV88" s="1425"/>
      <c r="AW88" s="1426"/>
      <c r="AX88" s="1379" t="str">
        <f t="shared" si="1"/>
        <v/>
      </c>
      <c r="AY88" s="1380"/>
      <c r="AZ88" s="1380"/>
      <c r="BA88" s="1380"/>
      <c r="BB88" s="1380"/>
      <c r="BC88" s="1380"/>
      <c r="BD88" s="1320"/>
      <c r="BE88" s="1320"/>
      <c r="BF88" s="1320"/>
      <c r="BG88" s="1345"/>
      <c r="BH88" s="1345"/>
      <c r="BI88" s="1345"/>
      <c r="BJ88" s="1345"/>
      <c r="BK88" s="1345"/>
      <c r="BL88" s="1345"/>
      <c r="BM88" s="1345"/>
      <c r="BN88" s="1345"/>
      <c r="BO88" s="1345"/>
      <c r="BP88" s="1345"/>
      <c r="BQ88" s="1345"/>
      <c r="BR88" s="1345"/>
      <c r="BS88" s="1345"/>
      <c r="BT88" s="1345"/>
      <c r="BU88" s="1345"/>
      <c r="BV88" s="1345"/>
      <c r="BW88" s="1345"/>
      <c r="BX88" s="1508"/>
      <c r="CB88" s="377">
        <f t="shared" si="2"/>
        <v>35.299999999999997</v>
      </c>
      <c r="CC88" s="377">
        <f>[8]CO2計算!W5</f>
        <v>1.84E-2</v>
      </c>
      <c r="CD88" s="415">
        <f>IF([8]CO2計算!R5="",0,[8]CO2計算!R5)</f>
        <v>0</v>
      </c>
      <c r="CE88" s="415">
        <f>IF([8]CO2計算!T5="",0,[8]CO2計算!T5)</f>
        <v>0</v>
      </c>
      <c r="CF88" s="415">
        <f t="shared" si="3"/>
        <v>0</v>
      </c>
      <c r="CG88" s="377">
        <v>44</v>
      </c>
      <c r="CH88" s="377">
        <v>12</v>
      </c>
    </row>
    <row r="89" spans="2:86" ht="24" customHeight="1">
      <c r="B89" s="1396"/>
      <c r="C89" s="1397"/>
      <c r="D89" s="1359" t="s">
        <v>487</v>
      </c>
      <c r="E89" s="1316"/>
      <c r="F89" s="1316"/>
      <c r="G89" s="1316"/>
      <c r="H89" s="1316"/>
      <c r="I89" s="1316"/>
      <c r="J89" s="1316"/>
      <c r="K89" s="1316"/>
      <c r="L89" s="1316"/>
      <c r="M89" s="1316"/>
      <c r="N89" s="1316"/>
      <c r="O89" s="1316"/>
      <c r="P89" s="1360"/>
      <c r="Q89" s="1361" t="s">
        <v>485</v>
      </c>
      <c r="R89" s="1362"/>
      <c r="S89" s="1362"/>
      <c r="T89" s="1363"/>
      <c r="U89" s="1423"/>
      <c r="V89" s="1424"/>
      <c r="W89" s="1424"/>
      <c r="X89" s="1424"/>
      <c r="Y89" s="1424"/>
      <c r="Z89" s="1424"/>
      <c r="AA89" s="1425"/>
      <c r="AB89" s="1425"/>
      <c r="AC89" s="1425"/>
      <c r="AD89" s="1426"/>
      <c r="AE89" s="1379" t="str">
        <f t="shared" si="0"/>
        <v/>
      </c>
      <c r="AF89" s="1380"/>
      <c r="AG89" s="1380"/>
      <c r="AH89" s="1380"/>
      <c r="AI89" s="1380"/>
      <c r="AJ89" s="1380"/>
      <c r="AK89" s="1320"/>
      <c r="AL89" s="1320"/>
      <c r="AM89" s="1321"/>
      <c r="AN89" s="1423"/>
      <c r="AO89" s="1424"/>
      <c r="AP89" s="1424"/>
      <c r="AQ89" s="1424"/>
      <c r="AR89" s="1424"/>
      <c r="AS89" s="1424"/>
      <c r="AT89" s="1424"/>
      <c r="AU89" s="1425"/>
      <c r="AV89" s="1425"/>
      <c r="AW89" s="1426"/>
      <c r="AX89" s="1379" t="str">
        <f t="shared" si="1"/>
        <v/>
      </c>
      <c r="AY89" s="1380"/>
      <c r="AZ89" s="1380"/>
      <c r="BA89" s="1380"/>
      <c r="BB89" s="1380"/>
      <c r="BC89" s="1380"/>
      <c r="BD89" s="1320"/>
      <c r="BE89" s="1320"/>
      <c r="BF89" s="1320"/>
      <c r="BG89" s="1328"/>
      <c r="BH89" s="1328"/>
      <c r="BI89" s="1328"/>
      <c r="BJ89" s="1328"/>
      <c r="BK89" s="1328"/>
      <c r="BL89" s="1328"/>
      <c r="BM89" s="1328"/>
      <c r="BN89" s="1328"/>
      <c r="BO89" s="1328"/>
      <c r="BP89" s="1328"/>
      <c r="BQ89" s="1328"/>
      <c r="BR89" s="1328"/>
      <c r="BS89" s="1328"/>
      <c r="BT89" s="1328"/>
      <c r="BU89" s="1328"/>
      <c r="BV89" s="1328"/>
      <c r="BW89" s="1328"/>
      <c r="BX89" s="1329"/>
      <c r="CB89" s="377">
        <f t="shared" si="2"/>
        <v>34.6</v>
      </c>
      <c r="CC89" s="377">
        <f>[8]CO2計算!W6</f>
        <v>1.83E-2</v>
      </c>
      <c r="CD89" s="415">
        <f>IF([8]CO2計算!R6="",0,[8]CO2計算!R6)</f>
        <v>0</v>
      </c>
      <c r="CE89" s="415">
        <f>IF([8]CO2計算!T6="",0,[8]CO2計算!T6)</f>
        <v>0</v>
      </c>
      <c r="CF89" s="415">
        <f t="shared" si="3"/>
        <v>0</v>
      </c>
      <c r="CG89" s="377">
        <v>44</v>
      </c>
      <c r="CH89" s="377">
        <v>12</v>
      </c>
    </row>
    <row r="90" spans="2:86" ht="24" customHeight="1">
      <c r="B90" s="1396"/>
      <c r="C90" s="1397"/>
      <c r="D90" s="1359" t="s">
        <v>488</v>
      </c>
      <c r="E90" s="1316"/>
      <c r="F90" s="1316"/>
      <c r="G90" s="1316"/>
      <c r="H90" s="1316"/>
      <c r="I90" s="1316"/>
      <c r="J90" s="1316"/>
      <c r="K90" s="1316"/>
      <c r="L90" s="1316"/>
      <c r="M90" s="1316"/>
      <c r="N90" s="1316"/>
      <c r="O90" s="1316"/>
      <c r="P90" s="1360"/>
      <c r="Q90" s="1361" t="s">
        <v>485</v>
      </c>
      <c r="R90" s="1362"/>
      <c r="S90" s="1362"/>
      <c r="T90" s="1363"/>
      <c r="U90" s="1423"/>
      <c r="V90" s="1424"/>
      <c r="W90" s="1424"/>
      <c r="X90" s="1424"/>
      <c r="Y90" s="1424"/>
      <c r="Z90" s="1424"/>
      <c r="AA90" s="1425"/>
      <c r="AB90" s="1425"/>
      <c r="AC90" s="1425"/>
      <c r="AD90" s="1426"/>
      <c r="AE90" s="1379" t="str">
        <f t="shared" si="0"/>
        <v/>
      </c>
      <c r="AF90" s="1380"/>
      <c r="AG90" s="1380"/>
      <c r="AH90" s="1380"/>
      <c r="AI90" s="1380"/>
      <c r="AJ90" s="1380"/>
      <c r="AK90" s="1320"/>
      <c r="AL90" s="1320"/>
      <c r="AM90" s="1321"/>
      <c r="AN90" s="1423"/>
      <c r="AO90" s="1424"/>
      <c r="AP90" s="1424"/>
      <c r="AQ90" s="1424"/>
      <c r="AR90" s="1424"/>
      <c r="AS90" s="1424"/>
      <c r="AT90" s="1424"/>
      <c r="AU90" s="1425"/>
      <c r="AV90" s="1425"/>
      <c r="AW90" s="1426"/>
      <c r="AX90" s="1379" t="str">
        <f t="shared" si="1"/>
        <v/>
      </c>
      <c r="AY90" s="1380"/>
      <c r="AZ90" s="1380"/>
      <c r="BA90" s="1380"/>
      <c r="BB90" s="1380"/>
      <c r="BC90" s="1380"/>
      <c r="BD90" s="1320"/>
      <c r="BE90" s="1320"/>
      <c r="BF90" s="1320"/>
      <c r="BG90" s="1328"/>
      <c r="BH90" s="1328"/>
      <c r="BI90" s="1328"/>
      <c r="BJ90" s="1328"/>
      <c r="BK90" s="1328"/>
      <c r="BL90" s="1328"/>
      <c r="BM90" s="1328"/>
      <c r="BN90" s="1328"/>
      <c r="BO90" s="1328"/>
      <c r="BP90" s="1328"/>
      <c r="BQ90" s="1328"/>
      <c r="BR90" s="1328"/>
      <c r="BS90" s="1328"/>
      <c r="BT90" s="1328"/>
      <c r="BU90" s="1328"/>
      <c r="BV90" s="1328"/>
      <c r="BW90" s="1328"/>
      <c r="BX90" s="1329"/>
      <c r="CB90" s="377">
        <f t="shared" si="2"/>
        <v>33.6</v>
      </c>
      <c r="CC90" s="377">
        <f>[8]CO2計算!W7</f>
        <v>1.8200000000000001E-2</v>
      </c>
      <c r="CD90" s="415">
        <f>IF([8]CO2計算!R7="",0,[8]CO2計算!R7)</f>
        <v>0</v>
      </c>
      <c r="CE90" s="415">
        <f>IF([8]CO2計算!T7="",0,[8]CO2計算!T7)</f>
        <v>0</v>
      </c>
      <c r="CF90" s="415">
        <f t="shared" si="3"/>
        <v>0</v>
      </c>
      <c r="CG90" s="377">
        <v>44</v>
      </c>
      <c r="CH90" s="377">
        <v>12</v>
      </c>
    </row>
    <row r="91" spans="2:86" ht="24" customHeight="1">
      <c r="B91" s="1396"/>
      <c r="C91" s="1397"/>
      <c r="D91" s="1359" t="s">
        <v>489</v>
      </c>
      <c r="E91" s="1316"/>
      <c r="F91" s="1316"/>
      <c r="G91" s="1316"/>
      <c r="H91" s="1316"/>
      <c r="I91" s="1316"/>
      <c r="J91" s="1316"/>
      <c r="K91" s="1316"/>
      <c r="L91" s="1316"/>
      <c r="M91" s="1316"/>
      <c r="N91" s="1316"/>
      <c r="O91" s="1316"/>
      <c r="P91" s="1360"/>
      <c r="Q91" s="1361" t="s">
        <v>490</v>
      </c>
      <c r="R91" s="1362"/>
      <c r="S91" s="1362"/>
      <c r="T91" s="1363"/>
      <c r="U91" s="1423">
        <f>'[15]19年度'!$H$11</f>
        <v>0</v>
      </c>
      <c r="V91" s="1424"/>
      <c r="W91" s="1424"/>
      <c r="X91" s="1424"/>
      <c r="Y91" s="1424"/>
      <c r="Z91" s="1424"/>
      <c r="AA91" s="1425"/>
      <c r="AB91" s="1425"/>
      <c r="AC91" s="1425"/>
      <c r="AD91" s="1426"/>
      <c r="AE91" s="1379" t="str">
        <f t="shared" si="0"/>
        <v/>
      </c>
      <c r="AF91" s="1380"/>
      <c r="AG91" s="1380"/>
      <c r="AH91" s="1380"/>
      <c r="AI91" s="1380"/>
      <c r="AJ91" s="1380"/>
      <c r="AK91" s="1320"/>
      <c r="AL91" s="1320"/>
      <c r="AM91" s="1321"/>
      <c r="AN91" s="1423"/>
      <c r="AO91" s="1424"/>
      <c r="AP91" s="1424"/>
      <c r="AQ91" s="1424"/>
      <c r="AR91" s="1424"/>
      <c r="AS91" s="1424"/>
      <c r="AT91" s="1424"/>
      <c r="AU91" s="1425"/>
      <c r="AV91" s="1425"/>
      <c r="AW91" s="1426"/>
      <c r="AX91" s="1379" t="str">
        <f t="shared" si="1"/>
        <v/>
      </c>
      <c r="AY91" s="1380"/>
      <c r="AZ91" s="1380"/>
      <c r="BA91" s="1380"/>
      <c r="BB91" s="1380"/>
      <c r="BC91" s="1380"/>
      <c r="BD91" s="1320"/>
      <c r="BE91" s="1320"/>
      <c r="BF91" s="1320"/>
      <c r="BG91" s="1328"/>
      <c r="BH91" s="1328"/>
      <c r="BI91" s="1328"/>
      <c r="BJ91" s="1328"/>
      <c r="BK91" s="1328"/>
      <c r="BL91" s="1328"/>
      <c r="BM91" s="1328"/>
      <c r="BN91" s="1328"/>
      <c r="BO91" s="1328"/>
      <c r="BP91" s="1328"/>
      <c r="BQ91" s="1328"/>
      <c r="BR91" s="1328"/>
      <c r="BS91" s="1328"/>
      <c r="BT91" s="1328"/>
      <c r="BU91" s="1328"/>
      <c r="BV91" s="1328"/>
      <c r="BW91" s="1328"/>
      <c r="BX91" s="1329"/>
      <c r="CB91" s="377">
        <f t="shared" si="2"/>
        <v>36.700000000000003</v>
      </c>
      <c r="CC91" s="377">
        <f>[8]CO2計算!W8</f>
        <v>1.8499999999999999E-2</v>
      </c>
      <c r="CD91" s="415">
        <f>IF([8]CO2計算!R8="",0,[8]CO2計算!R8)</f>
        <v>0</v>
      </c>
      <c r="CE91" s="415">
        <f>IF([8]CO2計算!T8="",0,[8]CO2計算!T8)</f>
        <v>0</v>
      </c>
      <c r="CF91" s="415">
        <f t="shared" si="3"/>
        <v>0</v>
      </c>
      <c r="CG91" s="377">
        <v>44</v>
      </c>
      <c r="CH91" s="377">
        <v>12</v>
      </c>
    </row>
    <row r="92" spans="2:86" ht="24" customHeight="1">
      <c r="B92" s="1396"/>
      <c r="C92" s="1397"/>
      <c r="D92" s="1359" t="s">
        <v>491</v>
      </c>
      <c r="E92" s="1316"/>
      <c r="F92" s="1316"/>
      <c r="G92" s="1316"/>
      <c r="H92" s="1316"/>
      <c r="I92" s="1316"/>
      <c r="J92" s="1316"/>
      <c r="K92" s="1316"/>
      <c r="L92" s="1316"/>
      <c r="M92" s="1316"/>
      <c r="N92" s="1316"/>
      <c r="O92" s="1316"/>
      <c r="P92" s="1360"/>
      <c r="Q92" s="1361" t="s">
        <v>490</v>
      </c>
      <c r="R92" s="1362"/>
      <c r="S92" s="1362"/>
      <c r="T92" s="1363"/>
      <c r="U92" s="1423"/>
      <c r="V92" s="1424"/>
      <c r="W92" s="1424"/>
      <c r="X92" s="1424"/>
      <c r="Y92" s="1424"/>
      <c r="Z92" s="1424"/>
      <c r="AA92" s="1425"/>
      <c r="AB92" s="1425"/>
      <c r="AC92" s="1425"/>
      <c r="AD92" s="1426"/>
      <c r="AE92" s="1379" t="str">
        <f t="shared" si="0"/>
        <v/>
      </c>
      <c r="AF92" s="1380"/>
      <c r="AG92" s="1380"/>
      <c r="AH92" s="1380"/>
      <c r="AI92" s="1380"/>
      <c r="AJ92" s="1380"/>
      <c r="AK92" s="1320"/>
      <c r="AL92" s="1320"/>
      <c r="AM92" s="1321"/>
      <c r="AN92" s="1423"/>
      <c r="AO92" s="1424"/>
      <c r="AP92" s="1424"/>
      <c r="AQ92" s="1424"/>
      <c r="AR92" s="1424"/>
      <c r="AS92" s="1424"/>
      <c r="AT92" s="1424"/>
      <c r="AU92" s="1425"/>
      <c r="AV92" s="1425"/>
      <c r="AW92" s="1426"/>
      <c r="AX92" s="1379" t="str">
        <f t="shared" si="1"/>
        <v/>
      </c>
      <c r="AY92" s="1380"/>
      <c r="AZ92" s="1380"/>
      <c r="BA92" s="1380"/>
      <c r="BB92" s="1380"/>
      <c r="BC92" s="1380"/>
      <c r="BD92" s="1320"/>
      <c r="BE92" s="1320"/>
      <c r="BF92" s="1320"/>
      <c r="BG92" s="1328"/>
      <c r="BH92" s="1328"/>
      <c r="BI92" s="1328"/>
      <c r="BJ92" s="1328"/>
      <c r="BK92" s="1328"/>
      <c r="BL92" s="1328"/>
      <c r="BM92" s="1328"/>
      <c r="BN92" s="1328"/>
      <c r="BO92" s="1328"/>
      <c r="BP92" s="1328"/>
      <c r="BQ92" s="1328"/>
      <c r="BR92" s="1328"/>
      <c r="BS92" s="1328"/>
      <c r="BT92" s="1328"/>
      <c r="BU92" s="1328"/>
      <c r="BV92" s="1328"/>
      <c r="BW92" s="1328"/>
      <c r="BX92" s="1329"/>
      <c r="CB92" s="377">
        <f t="shared" si="2"/>
        <v>37.700000000000003</v>
      </c>
      <c r="CC92" s="377">
        <f>[8]CO2計算!W9</f>
        <v>1.8700000000000001E-2</v>
      </c>
      <c r="CD92" s="415">
        <f>IF([8]CO2計算!R9="",0,[8]CO2計算!R9)</f>
        <v>0</v>
      </c>
      <c r="CE92" s="415">
        <f>IF([8]CO2計算!T9="",0,[8]CO2計算!T9)</f>
        <v>0</v>
      </c>
      <c r="CF92" s="415">
        <f t="shared" si="3"/>
        <v>0</v>
      </c>
      <c r="CG92" s="377">
        <v>44</v>
      </c>
      <c r="CH92" s="377">
        <v>12</v>
      </c>
    </row>
    <row r="93" spans="2:86" ht="24" customHeight="1">
      <c r="B93" s="1396"/>
      <c r="C93" s="1397"/>
      <c r="D93" s="1359" t="s">
        <v>492</v>
      </c>
      <c r="E93" s="1316"/>
      <c r="F93" s="1316"/>
      <c r="G93" s="1316"/>
      <c r="H93" s="1316"/>
      <c r="I93" s="1316"/>
      <c r="J93" s="1316"/>
      <c r="K93" s="1316"/>
      <c r="L93" s="1316"/>
      <c r="M93" s="1316"/>
      <c r="N93" s="1316"/>
      <c r="O93" s="1316"/>
      <c r="P93" s="1360"/>
      <c r="Q93" s="1361" t="s">
        <v>490</v>
      </c>
      <c r="R93" s="1362"/>
      <c r="S93" s="1362"/>
      <c r="T93" s="1363"/>
      <c r="U93" s="1423"/>
      <c r="V93" s="1424"/>
      <c r="W93" s="1424"/>
      <c r="X93" s="1424"/>
      <c r="Y93" s="1424"/>
      <c r="Z93" s="1424"/>
      <c r="AA93" s="1425"/>
      <c r="AB93" s="1425"/>
      <c r="AC93" s="1425"/>
      <c r="AD93" s="1426"/>
      <c r="AE93" s="1379" t="str">
        <f t="shared" si="0"/>
        <v/>
      </c>
      <c r="AF93" s="1380"/>
      <c r="AG93" s="1380"/>
      <c r="AH93" s="1380"/>
      <c r="AI93" s="1380"/>
      <c r="AJ93" s="1380"/>
      <c r="AK93" s="1320"/>
      <c r="AL93" s="1320"/>
      <c r="AM93" s="1321"/>
      <c r="AN93" s="1423"/>
      <c r="AO93" s="1424"/>
      <c r="AP93" s="1424"/>
      <c r="AQ93" s="1424"/>
      <c r="AR93" s="1424"/>
      <c r="AS93" s="1424"/>
      <c r="AT93" s="1424"/>
      <c r="AU93" s="1425"/>
      <c r="AV93" s="1425"/>
      <c r="AW93" s="1426"/>
      <c r="AX93" s="1379" t="str">
        <f t="shared" si="1"/>
        <v/>
      </c>
      <c r="AY93" s="1380"/>
      <c r="AZ93" s="1380"/>
      <c r="BA93" s="1380"/>
      <c r="BB93" s="1380"/>
      <c r="BC93" s="1380"/>
      <c r="BD93" s="1320"/>
      <c r="BE93" s="1320"/>
      <c r="BF93" s="1320"/>
      <c r="BG93" s="1328"/>
      <c r="BH93" s="1328"/>
      <c r="BI93" s="1328"/>
      <c r="BJ93" s="1328"/>
      <c r="BK93" s="1328"/>
      <c r="BL93" s="1328"/>
      <c r="BM93" s="1328"/>
      <c r="BN93" s="1328"/>
      <c r="BO93" s="1328"/>
      <c r="BP93" s="1328"/>
      <c r="BQ93" s="1328"/>
      <c r="BR93" s="1328"/>
      <c r="BS93" s="1328"/>
      <c r="BT93" s="1328"/>
      <c r="BU93" s="1328"/>
      <c r="BV93" s="1328"/>
      <c r="BW93" s="1328"/>
      <c r="BX93" s="1329"/>
      <c r="CB93" s="377">
        <f t="shared" si="2"/>
        <v>39.1</v>
      </c>
      <c r="CC93" s="377">
        <f>[8]CO2計算!W10</f>
        <v>1.89E-2</v>
      </c>
      <c r="CD93" s="415">
        <f>IF([8]CO2計算!R10="",0,[8]CO2計算!R10)</f>
        <v>0</v>
      </c>
      <c r="CE93" s="415">
        <f>IF([8]CO2計算!T10="",0,[8]CO2計算!T10)</f>
        <v>0</v>
      </c>
      <c r="CF93" s="415">
        <f t="shared" si="3"/>
        <v>0</v>
      </c>
      <c r="CG93" s="377">
        <v>44</v>
      </c>
      <c r="CH93" s="377">
        <v>12</v>
      </c>
    </row>
    <row r="94" spans="2:86" ht="24" customHeight="1">
      <c r="B94" s="1396"/>
      <c r="C94" s="1397"/>
      <c r="D94" s="1359" t="s">
        <v>493</v>
      </c>
      <c r="E94" s="1316"/>
      <c r="F94" s="1316"/>
      <c r="G94" s="1316"/>
      <c r="H94" s="1316"/>
      <c r="I94" s="1316"/>
      <c r="J94" s="1316"/>
      <c r="K94" s="1316"/>
      <c r="L94" s="1316"/>
      <c r="M94" s="1316"/>
      <c r="N94" s="1316"/>
      <c r="O94" s="1316"/>
      <c r="P94" s="1360"/>
      <c r="Q94" s="1361" t="s">
        <v>490</v>
      </c>
      <c r="R94" s="1362"/>
      <c r="S94" s="1362"/>
      <c r="T94" s="1363"/>
      <c r="U94" s="1423"/>
      <c r="V94" s="1424"/>
      <c r="W94" s="1424"/>
      <c r="X94" s="1424"/>
      <c r="Y94" s="1424"/>
      <c r="Z94" s="1424"/>
      <c r="AA94" s="1425"/>
      <c r="AB94" s="1425"/>
      <c r="AC94" s="1425"/>
      <c r="AD94" s="1426"/>
      <c r="AE94" s="1379" t="str">
        <f t="shared" si="0"/>
        <v/>
      </c>
      <c r="AF94" s="1380"/>
      <c r="AG94" s="1380"/>
      <c r="AH94" s="1380"/>
      <c r="AI94" s="1380"/>
      <c r="AJ94" s="1380"/>
      <c r="AK94" s="1320"/>
      <c r="AL94" s="1320"/>
      <c r="AM94" s="1321"/>
      <c r="AN94" s="1423"/>
      <c r="AO94" s="1424"/>
      <c r="AP94" s="1424"/>
      <c r="AQ94" s="1424"/>
      <c r="AR94" s="1424"/>
      <c r="AS94" s="1424"/>
      <c r="AT94" s="1424"/>
      <c r="AU94" s="1425"/>
      <c r="AV94" s="1425"/>
      <c r="AW94" s="1426"/>
      <c r="AX94" s="1379" t="str">
        <f t="shared" si="1"/>
        <v/>
      </c>
      <c r="AY94" s="1380"/>
      <c r="AZ94" s="1380"/>
      <c r="BA94" s="1380"/>
      <c r="BB94" s="1380"/>
      <c r="BC94" s="1380"/>
      <c r="BD94" s="1320"/>
      <c r="BE94" s="1320"/>
      <c r="BF94" s="1320"/>
      <c r="BG94" s="1328"/>
      <c r="BH94" s="1328"/>
      <c r="BI94" s="1328"/>
      <c r="BJ94" s="1328"/>
      <c r="BK94" s="1328"/>
      <c r="BL94" s="1328"/>
      <c r="BM94" s="1328"/>
      <c r="BN94" s="1328"/>
      <c r="BO94" s="1328"/>
      <c r="BP94" s="1328"/>
      <c r="BQ94" s="1328"/>
      <c r="BR94" s="1328"/>
      <c r="BS94" s="1328"/>
      <c r="BT94" s="1328"/>
      <c r="BU94" s="1328"/>
      <c r="BV94" s="1328"/>
      <c r="BW94" s="1328"/>
      <c r="BX94" s="1329"/>
      <c r="CB94" s="377">
        <f t="shared" si="2"/>
        <v>41.9</v>
      </c>
      <c r="CC94" s="377">
        <f>[8]CO2計算!W11</f>
        <v>1.95E-2</v>
      </c>
      <c r="CD94" s="415">
        <f>IF([8]CO2計算!R11="",0,[8]CO2計算!R11)</f>
        <v>0</v>
      </c>
      <c r="CE94" s="415">
        <f>IF([8]CO2計算!T11="",0,[8]CO2計算!T11)</f>
        <v>0</v>
      </c>
      <c r="CF94" s="415">
        <f t="shared" si="3"/>
        <v>0</v>
      </c>
      <c r="CG94" s="377">
        <v>44</v>
      </c>
      <c r="CH94" s="377">
        <v>12</v>
      </c>
    </row>
    <row r="95" spans="2:86" ht="24" customHeight="1">
      <c r="B95" s="1396"/>
      <c r="C95" s="1397"/>
      <c r="D95" s="1359" t="s">
        <v>494</v>
      </c>
      <c r="E95" s="1316"/>
      <c r="F95" s="1316"/>
      <c r="G95" s="1316"/>
      <c r="H95" s="1316"/>
      <c r="I95" s="1316"/>
      <c r="J95" s="1316"/>
      <c r="K95" s="1316"/>
      <c r="L95" s="1316"/>
      <c r="M95" s="1316"/>
      <c r="N95" s="1316"/>
      <c r="O95" s="1316"/>
      <c r="P95" s="1360"/>
      <c r="Q95" s="1361" t="s">
        <v>495</v>
      </c>
      <c r="R95" s="1362"/>
      <c r="S95" s="1362"/>
      <c r="T95" s="1363"/>
      <c r="U95" s="1423"/>
      <c r="V95" s="1424"/>
      <c r="W95" s="1424"/>
      <c r="X95" s="1424"/>
      <c r="Y95" s="1424"/>
      <c r="Z95" s="1424"/>
      <c r="AA95" s="1425"/>
      <c r="AB95" s="1425"/>
      <c r="AC95" s="1425"/>
      <c r="AD95" s="1426"/>
      <c r="AE95" s="1379" t="str">
        <f t="shared" si="0"/>
        <v/>
      </c>
      <c r="AF95" s="1380"/>
      <c r="AG95" s="1380"/>
      <c r="AH95" s="1380"/>
      <c r="AI95" s="1380"/>
      <c r="AJ95" s="1380"/>
      <c r="AK95" s="1320"/>
      <c r="AL95" s="1320"/>
      <c r="AM95" s="1321"/>
      <c r="AN95" s="1423"/>
      <c r="AO95" s="1424"/>
      <c r="AP95" s="1424"/>
      <c r="AQ95" s="1424"/>
      <c r="AR95" s="1424"/>
      <c r="AS95" s="1424"/>
      <c r="AT95" s="1424"/>
      <c r="AU95" s="1425"/>
      <c r="AV95" s="1425"/>
      <c r="AW95" s="1426"/>
      <c r="AX95" s="1379" t="str">
        <f t="shared" si="1"/>
        <v/>
      </c>
      <c r="AY95" s="1380"/>
      <c r="AZ95" s="1380"/>
      <c r="BA95" s="1380"/>
      <c r="BB95" s="1380"/>
      <c r="BC95" s="1380"/>
      <c r="BD95" s="1320"/>
      <c r="BE95" s="1320"/>
      <c r="BF95" s="1320"/>
      <c r="BG95" s="1328"/>
      <c r="BH95" s="1328"/>
      <c r="BI95" s="1328"/>
      <c r="BJ95" s="1328"/>
      <c r="BK95" s="1328"/>
      <c r="BL95" s="1328"/>
      <c r="BM95" s="1328"/>
      <c r="BN95" s="1328"/>
      <c r="BO95" s="1328"/>
      <c r="BP95" s="1328"/>
      <c r="BQ95" s="1328"/>
      <c r="BR95" s="1328"/>
      <c r="BS95" s="1328"/>
      <c r="BT95" s="1328"/>
      <c r="BU95" s="1328"/>
      <c r="BV95" s="1328"/>
      <c r="BW95" s="1328"/>
      <c r="BX95" s="1329"/>
      <c r="CB95" s="377">
        <f t="shared" si="2"/>
        <v>40.9</v>
      </c>
      <c r="CC95" s="377">
        <f>[8]CO2計算!W12</f>
        <v>2.0799999999999999E-2</v>
      </c>
      <c r="CD95" s="415">
        <f>IF([8]CO2計算!R12="",0,[8]CO2計算!R12)</f>
        <v>0</v>
      </c>
      <c r="CE95" s="415">
        <f>IF([8]CO2計算!T12="",0,[8]CO2計算!T12)</f>
        <v>0</v>
      </c>
      <c r="CF95" s="415">
        <f t="shared" si="3"/>
        <v>0</v>
      </c>
      <c r="CG95" s="377">
        <v>44</v>
      </c>
      <c r="CH95" s="377">
        <v>12</v>
      </c>
    </row>
    <row r="96" spans="2:86" ht="24" customHeight="1">
      <c r="B96" s="1396"/>
      <c r="C96" s="1397"/>
      <c r="D96" s="1359" t="s">
        <v>496</v>
      </c>
      <c r="E96" s="1316"/>
      <c r="F96" s="1316"/>
      <c r="G96" s="1316"/>
      <c r="H96" s="1316"/>
      <c r="I96" s="1316"/>
      <c r="J96" s="1316"/>
      <c r="K96" s="1316"/>
      <c r="L96" s="1316"/>
      <c r="M96" s="1316"/>
      <c r="N96" s="1316"/>
      <c r="O96" s="1316"/>
      <c r="P96" s="1360"/>
      <c r="Q96" s="1361" t="s">
        <v>495</v>
      </c>
      <c r="R96" s="1362"/>
      <c r="S96" s="1362"/>
      <c r="T96" s="1363"/>
      <c r="U96" s="1423"/>
      <c r="V96" s="1424"/>
      <c r="W96" s="1424"/>
      <c r="X96" s="1424"/>
      <c r="Y96" s="1424"/>
      <c r="Z96" s="1424"/>
      <c r="AA96" s="1425"/>
      <c r="AB96" s="1425"/>
      <c r="AC96" s="1425"/>
      <c r="AD96" s="1426"/>
      <c r="AE96" s="1379" t="str">
        <f t="shared" si="0"/>
        <v/>
      </c>
      <c r="AF96" s="1380"/>
      <c r="AG96" s="1380"/>
      <c r="AH96" s="1380"/>
      <c r="AI96" s="1380"/>
      <c r="AJ96" s="1380"/>
      <c r="AK96" s="1320"/>
      <c r="AL96" s="1320"/>
      <c r="AM96" s="1321"/>
      <c r="AN96" s="1423"/>
      <c r="AO96" s="1424"/>
      <c r="AP96" s="1424"/>
      <c r="AQ96" s="1424"/>
      <c r="AR96" s="1424"/>
      <c r="AS96" s="1424"/>
      <c r="AT96" s="1424"/>
      <c r="AU96" s="1425"/>
      <c r="AV96" s="1425"/>
      <c r="AW96" s="1426"/>
      <c r="AX96" s="1379" t="str">
        <f t="shared" si="1"/>
        <v/>
      </c>
      <c r="AY96" s="1380"/>
      <c r="AZ96" s="1380"/>
      <c r="BA96" s="1380"/>
      <c r="BB96" s="1380"/>
      <c r="BC96" s="1380"/>
      <c r="BD96" s="1320"/>
      <c r="BE96" s="1320"/>
      <c r="BF96" s="1320"/>
      <c r="BG96" s="1328"/>
      <c r="BH96" s="1328"/>
      <c r="BI96" s="1328"/>
      <c r="BJ96" s="1328"/>
      <c r="BK96" s="1328"/>
      <c r="BL96" s="1328"/>
      <c r="BM96" s="1328"/>
      <c r="BN96" s="1328"/>
      <c r="BO96" s="1328"/>
      <c r="BP96" s="1328"/>
      <c r="BQ96" s="1328"/>
      <c r="BR96" s="1328"/>
      <c r="BS96" s="1328"/>
      <c r="BT96" s="1328"/>
      <c r="BU96" s="1328"/>
      <c r="BV96" s="1328"/>
      <c r="BW96" s="1328"/>
      <c r="BX96" s="1329"/>
      <c r="CB96" s="377">
        <f t="shared" si="2"/>
        <v>29.9</v>
      </c>
      <c r="CC96" s="377">
        <f>[8]CO2計算!W13</f>
        <v>2.5399999999999999E-2</v>
      </c>
      <c r="CD96" s="415">
        <f>IF([8]CO2計算!R13="",0,[8]CO2計算!R13)</f>
        <v>0</v>
      </c>
      <c r="CE96" s="415">
        <f>IF([8]CO2計算!T13="",0,[8]CO2計算!T13)</f>
        <v>0</v>
      </c>
      <c r="CF96" s="415">
        <f t="shared" si="3"/>
        <v>0</v>
      </c>
      <c r="CG96" s="377">
        <v>44</v>
      </c>
      <c r="CH96" s="377">
        <v>12</v>
      </c>
    </row>
    <row r="97" spans="1:86" ht="30" customHeight="1">
      <c r="B97" s="1396"/>
      <c r="C97" s="1397"/>
      <c r="D97" s="1373" t="s">
        <v>497</v>
      </c>
      <c r="E97" s="1374"/>
      <c r="F97" s="1374"/>
      <c r="G97" s="1374"/>
      <c r="H97" s="1375"/>
      <c r="I97" s="1407" t="s">
        <v>498</v>
      </c>
      <c r="J97" s="1408"/>
      <c r="K97" s="1408"/>
      <c r="L97" s="1408"/>
      <c r="M97" s="1408"/>
      <c r="N97" s="1408"/>
      <c r="O97" s="1408"/>
      <c r="P97" s="1409"/>
      <c r="Q97" s="1361" t="s">
        <v>495</v>
      </c>
      <c r="R97" s="1362"/>
      <c r="S97" s="1362"/>
      <c r="T97" s="1363"/>
      <c r="U97" s="1423"/>
      <c r="V97" s="1424"/>
      <c r="W97" s="1424"/>
      <c r="X97" s="1424"/>
      <c r="Y97" s="1424"/>
      <c r="Z97" s="1424"/>
      <c r="AA97" s="1425"/>
      <c r="AB97" s="1425"/>
      <c r="AC97" s="1425"/>
      <c r="AD97" s="1426"/>
      <c r="AE97" s="1379" t="str">
        <f t="shared" ref="AE97:AE103" si="4">IF(U97=0,"",U97*IF(AE$86="熱量ＧＪ",1,IF(AE$86="熱量ＴＪ",10^(-3),10^(-6)))*VLOOKUP(I97,係数,2,FALSE))</f>
        <v/>
      </c>
      <c r="AF97" s="1380"/>
      <c r="AG97" s="1380"/>
      <c r="AH97" s="1380"/>
      <c r="AI97" s="1380"/>
      <c r="AJ97" s="1380"/>
      <c r="AK97" s="1320"/>
      <c r="AL97" s="1320"/>
      <c r="AM97" s="1321"/>
      <c r="AN97" s="1423"/>
      <c r="AO97" s="1424"/>
      <c r="AP97" s="1424"/>
      <c r="AQ97" s="1424"/>
      <c r="AR97" s="1424"/>
      <c r="AS97" s="1424"/>
      <c r="AT97" s="1424"/>
      <c r="AU97" s="1425"/>
      <c r="AV97" s="1425"/>
      <c r="AW97" s="1426"/>
      <c r="AX97" s="1379" t="str">
        <f t="shared" ref="AX97:AX103" si="5">IF(AN97=0,"",AN97*IF(AX$86="熱量ＧＪ",1,10^(-3))*VLOOKUP(I97,係数,2,FALSE))</f>
        <v/>
      </c>
      <c r="AY97" s="1380"/>
      <c r="AZ97" s="1380"/>
      <c r="BA97" s="1380"/>
      <c r="BB97" s="1380"/>
      <c r="BC97" s="1380"/>
      <c r="BD97" s="1320"/>
      <c r="BE97" s="1320"/>
      <c r="BF97" s="1320"/>
      <c r="BG97" s="1328"/>
      <c r="BH97" s="1328"/>
      <c r="BI97" s="1328"/>
      <c r="BJ97" s="1328"/>
      <c r="BK97" s="1328"/>
      <c r="BL97" s="1328"/>
      <c r="BM97" s="1328"/>
      <c r="BN97" s="1328"/>
      <c r="BO97" s="1328"/>
      <c r="BP97" s="1328"/>
      <c r="BQ97" s="1328"/>
      <c r="BR97" s="1328"/>
      <c r="BS97" s="1328"/>
      <c r="BT97" s="1328"/>
      <c r="BU97" s="1328"/>
      <c r="BV97" s="1328"/>
      <c r="BW97" s="1328"/>
      <c r="BX97" s="1329"/>
      <c r="CB97" s="377">
        <f t="shared" ref="CB97:CB103" si="6">VLOOKUP(I97,係数,2,FALSE)</f>
        <v>50.8</v>
      </c>
      <c r="CC97" s="377">
        <f>[8]CO2計算!W14</f>
        <v>1.61E-2</v>
      </c>
      <c r="CD97" s="415">
        <f>IF([8]CO2計算!R14="",0,[8]CO2計算!R14)</f>
        <v>0</v>
      </c>
      <c r="CE97" s="415">
        <f>IF([8]CO2計算!T14="",0,[8]CO2計算!T14)</f>
        <v>0</v>
      </c>
      <c r="CF97" s="415">
        <f t="shared" si="3"/>
        <v>0</v>
      </c>
      <c r="CG97" s="377">
        <v>44</v>
      </c>
      <c r="CH97" s="377">
        <v>12</v>
      </c>
    </row>
    <row r="98" spans="1:86" ht="30" customHeight="1">
      <c r="B98" s="1396"/>
      <c r="C98" s="1397"/>
      <c r="D98" s="1376"/>
      <c r="E98" s="1377"/>
      <c r="F98" s="1377"/>
      <c r="G98" s="1377"/>
      <c r="H98" s="1378"/>
      <c r="I98" s="1407" t="s">
        <v>499</v>
      </c>
      <c r="J98" s="1408"/>
      <c r="K98" s="1408"/>
      <c r="L98" s="1408"/>
      <c r="M98" s="1408"/>
      <c r="N98" s="1408"/>
      <c r="O98" s="1408"/>
      <c r="P98" s="1409"/>
      <c r="Q98" s="1361" t="s">
        <v>500</v>
      </c>
      <c r="R98" s="1362"/>
      <c r="S98" s="1362"/>
      <c r="T98" s="1363"/>
      <c r="U98" s="1423"/>
      <c r="V98" s="1424"/>
      <c r="W98" s="1424"/>
      <c r="X98" s="1424"/>
      <c r="Y98" s="1424"/>
      <c r="Z98" s="1424"/>
      <c r="AA98" s="1425"/>
      <c r="AB98" s="1425"/>
      <c r="AC98" s="1425"/>
      <c r="AD98" s="1426"/>
      <c r="AE98" s="1379" t="str">
        <f t="shared" si="4"/>
        <v/>
      </c>
      <c r="AF98" s="1380"/>
      <c r="AG98" s="1380"/>
      <c r="AH98" s="1380"/>
      <c r="AI98" s="1380"/>
      <c r="AJ98" s="1380"/>
      <c r="AK98" s="1320"/>
      <c r="AL98" s="1320"/>
      <c r="AM98" s="1321"/>
      <c r="AN98" s="1423"/>
      <c r="AO98" s="1424"/>
      <c r="AP98" s="1424"/>
      <c r="AQ98" s="1424"/>
      <c r="AR98" s="1424"/>
      <c r="AS98" s="1424"/>
      <c r="AT98" s="1424"/>
      <c r="AU98" s="1425"/>
      <c r="AV98" s="1425"/>
      <c r="AW98" s="1426"/>
      <c r="AX98" s="1379" t="str">
        <f t="shared" si="5"/>
        <v/>
      </c>
      <c r="AY98" s="1380"/>
      <c r="AZ98" s="1380"/>
      <c r="BA98" s="1380"/>
      <c r="BB98" s="1380"/>
      <c r="BC98" s="1380"/>
      <c r="BD98" s="1320"/>
      <c r="BE98" s="1320"/>
      <c r="BF98" s="1320"/>
      <c r="BG98" s="1328"/>
      <c r="BH98" s="1328"/>
      <c r="BI98" s="1328"/>
      <c r="BJ98" s="1328"/>
      <c r="BK98" s="1328"/>
      <c r="BL98" s="1328"/>
      <c r="BM98" s="1328"/>
      <c r="BN98" s="1328"/>
      <c r="BO98" s="1328"/>
      <c r="BP98" s="1328"/>
      <c r="BQ98" s="1328"/>
      <c r="BR98" s="1328"/>
      <c r="BS98" s="1328"/>
      <c r="BT98" s="1328"/>
      <c r="BU98" s="1328"/>
      <c r="BV98" s="1328"/>
      <c r="BW98" s="1328"/>
      <c r="BX98" s="1329"/>
      <c r="CB98" s="377">
        <f t="shared" si="6"/>
        <v>44.9</v>
      </c>
      <c r="CC98" s="377">
        <f>[8]CO2計算!W15</f>
        <v>1.4200000000000001E-2</v>
      </c>
      <c r="CD98" s="415">
        <f>IF([8]CO2計算!R15="",0,[8]CO2計算!R15)</f>
        <v>0</v>
      </c>
      <c r="CE98" s="415">
        <f>IF([8]CO2計算!T15="",0,[8]CO2計算!T15)</f>
        <v>0</v>
      </c>
      <c r="CF98" s="415">
        <f t="shared" si="3"/>
        <v>0</v>
      </c>
      <c r="CG98" s="377">
        <v>44</v>
      </c>
      <c r="CH98" s="377">
        <v>12</v>
      </c>
    </row>
    <row r="99" spans="1:86" ht="30" customHeight="1">
      <c r="B99" s="1396"/>
      <c r="C99" s="1397"/>
      <c r="D99" s="1400" t="s">
        <v>501</v>
      </c>
      <c r="E99" s="1401"/>
      <c r="F99" s="1401"/>
      <c r="G99" s="1401"/>
      <c r="H99" s="1395"/>
      <c r="I99" s="1407" t="s">
        <v>502</v>
      </c>
      <c r="J99" s="1408"/>
      <c r="K99" s="1408"/>
      <c r="L99" s="1408"/>
      <c r="M99" s="1408"/>
      <c r="N99" s="1408"/>
      <c r="O99" s="1408"/>
      <c r="P99" s="1409"/>
      <c r="Q99" s="1361" t="s">
        <v>503</v>
      </c>
      <c r="R99" s="1362"/>
      <c r="S99" s="1362"/>
      <c r="T99" s="1363"/>
      <c r="U99" s="1423"/>
      <c r="V99" s="1424"/>
      <c r="W99" s="1424"/>
      <c r="X99" s="1424"/>
      <c r="Y99" s="1424"/>
      <c r="Z99" s="1424"/>
      <c r="AA99" s="1425"/>
      <c r="AB99" s="1425"/>
      <c r="AC99" s="1425"/>
      <c r="AD99" s="1426"/>
      <c r="AE99" s="1379" t="str">
        <f t="shared" si="4"/>
        <v/>
      </c>
      <c r="AF99" s="1380"/>
      <c r="AG99" s="1380"/>
      <c r="AH99" s="1380"/>
      <c r="AI99" s="1380"/>
      <c r="AJ99" s="1380"/>
      <c r="AK99" s="1320"/>
      <c r="AL99" s="1320"/>
      <c r="AM99" s="1321"/>
      <c r="AN99" s="1423"/>
      <c r="AO99" s="1424"/>
      <c r="AP99" s="1424"/>
      <c r="AQ99" s="1424"/>
      <c r="AR99" s="1424"/>
      <c r="AS99" s="1424"/>
      <c r="AT99" s="1424"/>
      <c r="AU99" s="1425"/>
      <c r="AV99" s="1425"/>
      <c r="AW99" s="1426"/>
      <c r="AX99" s="1379" t="str">
        <f t="shared" si="5"/>
        <v/>
      </c>
      <c r="AY99" s="1380"/>
      <c r="AZ99" s="1380"/>
      <c r="BA99" s="1380"/>
      <c r="BB99" s="1380"/>
      <c r="BC99" s="1380"/>
      <c r="BD99" s="1320"/>
      <c r="BE99" s="1320"/>
      <c r="BF99" s="1320"/>
      <c r="BG99" s="1328"/>
      <c r="BH99" s="1328"/>
      <c r="BI99" s="1328"/>
      <c r="BJ99" s="1328"/>
      <c r="BK99" s="1328"/>
      <c r="BL99" s="1328"/>
      <c r="BM99" s="1328"/>
      <c r="BN99" s="1328"/>
      <c r="BO99" s="1328"/>
      <c r="BP99" s="1328"/>
      <c r="BQ99" s="1328"/>
      <c r="BR99" s="1328"/>
      <c r="BS99" s="1328"/>
      <c r="BT99" s="1328"/>
      <c r="BU99" s="1328"/>
      <c r="BV99" s="1328"/>
      <c r="BW99" s="1328"/>
      <c r="BX99" s="1329"/>
      <c r="CB99" s="377">
        <f t="shared" si="6"/>
        <v>54.6</v>
      </c>
      <c r="CC99" s="377">
        <f>[8]CO2計算!W16</f>
        <v>1.35E-2</v>
      </c>
      <c r="CD99" s="415">
        <f>IF([8]CO2計算!R16="",0,[8]CO2計算!R16)</f>
        <v>0</v>
      </c>
      <c r="CE99" s="415">
        <f>IF([8]CO2計算!T16="",0,[8]CO2計算!T16)</f>
        <v>0</v>
      </c>
      <c r="CF99" s="415">
        <f t="shared" si="3"/>
        <v>0</v>
      </c>
      <c r="CG99" s="377">
        <v>44</v>
      </c>
      <c r="CH99" s="377">
        <v>12</v>
      </c>
    </row>
    <row r="100" spans="1:86" ht="30" customHeight="1">
      <c r="B100" s="1396"/>
      <c r="C100" s="1397"/>
      <c r="D100" s="1404"/>
      <c r="E100" s="1405"/>
      <c r="F100" s="1405"/>
      <c r="G100" s="1405"/>
      <c r="H100" s="1406"/>
      <c r="I100" s="1505" t="s">
        <v>504</v>
      </c>
      <c r="J100" s="1506"/>
      <c r="K100" s="1506"/>
      <c r="L100" s="1506"/>
      <c r="M100" s="1506"/>
      <c r="N100" s="1506"/>
      <c r="O100" s="1506"/>
      <c r="P100" s="1507"/>
      <c r="Q100" s="1361" t="s">
        <v>500</v>
      </c>
      <c r="R100" s="1362"/>
      <c r="S100" s="1362"/>
      <c r="T100" s="1363"/>
      <c r="U100" s="1423"/>
      <c r="V100" s="1424"/>
      <c r="W100" s="1424"/>
      <c r="X100" s="1424"/>
      <c r="Y100" s="1424"/>
      <c r="Z100" s="1424"/>
      <c r="AA100" s="1425"/>
      <c r="AB100" s="1425"/>
      <c r="AC100" s="1425"/>
      <c r="AD100" s="1426"/>
      <c r="AE100" s="1379" t="str">
        <f t="shared" si="4"/>
        <v/>
      </c>
      <c r="AF100" s="1380"/>
      <c r="AG100" s="1380"/>
      <c r="AH100" s="1380"/>
      <c r="AI100" s="1380"/>
      <c r="AJ100" s="1380"/>
      <c r="AK100" s="1320"/>
      <c r="AL100" s="1320"/>
      <c r="AM100" s="1321"/>
      <c r="AN100" s="1423"/>
      <c r="AO100" s="1424"/>
      <c r="AP100" s="1424"/>
      <c r="AQ100" s="1424"/>
      <c r="AR100" s="1424"/>
      <c r="AS100" s="1424"/>
      <c r="AT100" s="1424"/>
      <c r="AU100" s="1425"/>
      <c r="AV100" s="1425"/>
      <c r="AW100" s="1426"/>
      <c r="AX100" s="1379" t="str">
        <f t="shared" si="5"/>
        <v/>
      </c>
      <c r="AY100" s="1380"/>
      <c r="AZ100" s="1380"/>
      <c r="BA100" s="1380"/>
      <c r="BB100" s="1380"/>
      <c r="BC100" s="1380"/>
      <c r="BD100" s="1320"/>
      <c r="BE100" s="1320"/>
      <c r="BF100" s="1320"/>
      <c r="BG100" s="1328"/>
      <c r="BH100" s="1328"/>
      <c r="BI100" s="1328"/>
      <c r="BJ100" s="1328"/>
      <c r="BK100" s="1328"/>
      <c r="BL100" s="1328"/>
      <c r="BM100" s="1328"/>
      <c r="BN100" s="1328"/>
      <c r="BO100" s="1328"/>
      <c r="BP100" s="1328"/>
      <c r="BQ100" s="1328"/>
      <c r="BR100" s="1328"/>
      <c r="BS100" s="1328"/>
      <c r="BT100" s="1328"/>
      <c r="BU100" s="1328"/>
      <c r="BV100" s="1328"/>
      <c r="BW100" s="1328"/>
      <c r="BX100" s="1329"/>
      <c r="CB100" s="377">
        <f t="shared" si="6"/>
        <v>43.5</v>
      </c>
      <c r="CC100" s="377">
        <f>[8]CO2計算!W17</f>
        <v>1.3899999999999999E-2</v>
      </c>
      <c r="CD100" s="415">
        <f>IF([8]CO2計算!R17="",0,[8]CO2計算!R17)</f>
        <v>0</v>
      </c>
      <c r="CE100" s="415">
        <f>IF([8]CO2計算!T17="",0,[8]CO2計算!T17)</f>
        <v>0</v>
      </c>
      <c r="CF100" s="415">
        <f t="shared" si="3"/>
        <v>0</v>
      </c>
      <c r="CG100" s="377">
        <v>44</v>
      </c>
      <c r="CH100" s="377">
        <v>12</v>
      </c>
    </row>
    <row r="101" spans="1:86" ht="24" customHeight="1">
      <c r="B101" s="1396"/>
      <c r="C101" s="1397"/>
      <c r="D101" s="1373" t="s">
        <v>505</v>
      </c>
      <c r="E101" s="1374"/>
      <c r="F101" s="1374"/>
      <c r="G101" s="1374"/>
      <c r="H101" s="1375"/>
      <c r="I101" s="1359" t="s">
        <v>506</v>
      </c>
      <c r="J101" s="1316"/>
      <c r="K101" s="1316"/>
      <c r="L101" s="1316"/>
      <c r="M101" s="1316"/>
      <c r="N101" s="1316"/>
      <c r="O101" s="1316"/>
      <c r="P101" s="1360"/>
      <c r="Q101" s="1361" t="s">
        <v>495</v>
      </c>
      <c r="R101" s="1362"/>
      <c r="S101" s="1362"/>
      <c r="T101" s="1363"/>
      <c r="U101" s="1423"/>
      <c r="V101" s="1424"/>
      <c r="W101" s="1424"/>
      <c r="X101" s="1424"/>
      <c r="Y101" s="1424"/>
      <c r="Z101" s="1424"/>
      <c r="AA101" s="1425"/>
      <c r="AB101" s="1425"/>
      <c r="AC101" s="1425"/>
      <c r="AD101" s="1426"/>
      <c r="AE101" s="1379" t="str">
        <f t="shared" si="4"/>
        <v/>
      </c>
      <c r="AF101" s="1380"/>
      <c r="AG101" s="1380"/>
      <c r="AH101" s="1380"/>
      <c r="AI101" s="1380"/>
      <c r="AJ101" s="1380"/>
      <c r="AK101" s="1320"/>
      <c r="AL101" s="1320"/>
      <c r="AM101" s="1321"/>
      <c r="AN101" s="1423"/>
      <c r="AO101" s="1424"/>
      <c r="AP101" s="1424"/>
      <c r="AQ101" s="1424"/>
      <c r="AR101" s="1424"/>
      <c r="AS101" s="1424"/>
      <c r="AT101" s="1424"/>
      <c r="AU101" s="1425"/>
      <c r="AV101" s="1425"/>
      <c r="AW101" s="1426"/>
      <c r="AX101" s="1379" t="str">
        <f t="shared" si="5"/>
        <v/>
      </c>
      <c r="AY101" s="1380"/>
      <c r="AZ101" s="1380"/>
      <c r="BA101" s="1380"/>
      <c r="BB101" s="1380"/>
      <c r="BC101" s="1380"/>
      <c r="BD101" s="1320"/>
      <c r="BE101" s="1320"/>
      <c r="BF101" s="1320"/>
      <c r="BG101" s="1328"/>
      <c r="BH101" s="1328"/>
      <c r="BI101" s="1328"/>
      <c r="BJ101" s="1328"/>
      <c r="BK101" s="1328"/>
      <c r="BL101" s="1328"/>
      <c r="BM101" s="1328"/>
      <c r="BN101" s="1328"/>
      <c r="BO101" s="1328"/>
      <c r="BP101" s="1328"/>
      <c r="BQ101" s="1328"/>
      <c r="BR101" s="1328"/>
      <c r="BS101" s="1328"/>
      <c r="BT101" s="1328"/>
      <c r="BU101" s="1328"/>
      <c r="BV101" s="1328"/>
      <c r="BW101" s="1328"/>
      <c r="BX101" s="1329"/>
      <c r="CB101" s="377">
        <f t="shared" si="6"/>
        <v>29</v>
      </c>
      <c r="CC101" s="377">
        <f>[8]CO2計算!W18</f>
        <v>2.4500000000000001E-2</v>
      </c>
      <c r="CD101" s="415">
        <f>IF([8]CO2計算!R18="",0,[8]CO2計算!R18)</f>
        <v>0</v>
      </c>
      <c r="CE101" s="415">
        <f>IF([8]CO2計算!T18="",0,[8]CO2計算!T18)</f>
        <v>0</v>
      </c>
      <c r="CF101" s="415">
        <f t="shared" si="3"/>
        <v>0</v>
      </c>
      <c r="CG101" s="377">
        <v>44</v>
      </c>
      <c r="CH101" s="377">
        <v>12</v>
      </c>
    </row>
    <row r="102" spans="1:86" ht="24" customHeight="1">
      <c r="B102" s="1396"/>
      <c r="C102" s="1397"/>
      <c r="D102" s="1502"/>
      <c r="E102" s="1503"/>
      <c r="F102" s="1503"/>
      <c r="G102" s="1503"/>
      <c r="H102" s="1504"/>
      <c r="I102" s="1359" t="s">
        <v>507</v>
      </c>
      <c r="J102" s="1316"/>
      <c r="K102" s="1316"/>
      <c r="L102" s="1316"/>
      <c r="M102" s="1316"/>
      <c r="N102" s="1316"/>
      <c r="O102" s="1316"/>
      <c r="P102" s="1360"/>
      <c r="Q102" s="1361" t="s">
        <v>495</v>
      </c>
      <c r="R102" s="1362"/>
      <c r="S102" s="1362"/>
      <c r="T102" s="1363"/>
      <c r="U102" s="1423"/>
      <c r="V102" s="1424"/>
      <c r="W102" s="1424"/>
      <c r="X102" s="1424"/>
      <c r="Y102" s="1424"/>
      <c r="Z102" s="1424"/>
      <c r="AA102" s="1425"/>
      <c r="AB102" s="1425"/>
      <c r="AC102" s="1425"/>
      <c r="AD102" s="1426"/>
      <c r="AE102" s="1379" t="str">
        <f t="shared" si="4"/>
        <v/>
      </c>
      <c r="AF102" s="1380"/>
      <c r="AG102" s="1380"/>
      <c r="AH102" s="1380"/>
      <c r="AI102" s="1380"/>
      <c r="AJ102" s="1380"/>
      <c r="AK102" s="1320"/>
      <c r="AL102" s="1320"/>
      <c r="AM102" s="1321"/>
      <c r="AN102" s="1423"/>
      <c r="AO102" s="1424"/>
      <c r="AP102" s="1424"/>
      <c r="AQ102" s="1424"/>
      <c r="AR102" s="1424"/>
      <c r="AS102" s="1424"/>
      <c r="AT102" s="1424"/>
      <c r="AU102" s="1425"/>
      <c r="AV102" s="1425"/>
      <c r="AW102" s="1426"/>
      <c r="AX102" s="1379" t="str">
        <f t="shared" si="5"/>
        <v/>
      </c>
      <c r="AY102" s="1380"/>
      <c r="AZ102" s="1380"/>
      <c r="BA102" s="1380"/>
      <c r="BB102" s="1380"/>
      <c r="BC102" s="1380"/>
      <c r="BD102" s="1320"/>
      <c r="BE102" s="1320"/>
      <c r="BF102" s="1320"/>
      <c r="BG102" s="1328"/>
      <c r="BH102" s="1328"/>
      <c r="BI102" s="1328"/>
      <c r="BJ102" s="1328"/>
      <c r="BK102" s="1328"/>
      <c r="BL102" s="1328"/>
      <c r="BM102" s="1328"/>
      <c r="BN102" s="1328"/>
      <c r="BO102" s="1328"/>
      <c r="BP102" s="1328"/>
      <c r="BQ102" s="1328"/>
      <c r="BR102" s="1328"/>
      <c r="BS102" s="1328"/>
      <c r="BT102" s="1328"/>
      <c r="BU102" s="1328"/>
      <c r="BV102" s="1328"/>
      <c r="BW102" s="1328"/>
      <c r="BX102" s="1329"/>
      <c r="CB102" s="377">
        <f t="shared" si="6"/>
        <v>25.7</v>
      </c>
      <c r="CC102" s="377">
        <f>[8]CO2計算!W19</f>
        <v>2.47E-2</v>
      </c>
      <c r="CD102" s="415">
        <f>IF([8]CO2計算!R19="",0,[8]CO2計算!R19)</f>
        <v>0</v>
      </c>
      <c r="CE102" s="415">
        <f>IF([8]CO2計算!T19="",0,[8]CO2計算!T19)</f>
        <v>0</v>
      </c>
      <c r="CF102" s="415">
        <f t="shared" si="3"/>
        <v>0</v>
      </c>
      <c r="CG102" s="377">
        <v>44</v>
      </c>
      <c r="CH102" s="377">
        <v>12</v>
      </c>
    </row>
    <row r="103" spans="1:86" ht="24" customHeight="1">
      <c r="B103" s="1396"/>
      <c r="C103" s="1397"/>
      <c r="D103" s="1376"/>
      <c r="E103" s="1377"/>
      <c r="F103" s="1377"/>
      <c r="G103" s="1377"/>
      <c r="H103" s="1378"/>
      <c r="I103" s="1407" t="s">
        <v>508</v>
      </c>
      <c r="J103" s="1408"/>
      <c r="K103" s="1408"/>
      <c r="L103" s="1408"/>
      <c r="M103" s="1408"/>
      <c r="N103" s="1408"/>
      <c r="O103" s="1408"/>
      <c r="P103" s="1409"/>
      <c r="Q103" s="1361" t="s">
        <v>495</v>
      </c>
      <c r="R103" s="1362"/>
      <c r="S103" s="1362"/>
      <c r="T103" s="1363"/>
      <c r="U103" s="1423"/>
      <c r="V103" s="1424"/>
      <c r="W103" s="1424"/>
      <c r="X103" s="1424"/>
      <c r="Y103" s="1424"/>
      <c r="Z103" s="1424"/>
      <c r="AA103" s="1425"/>
      <c r="AB103" s="1425"/>
      <c r="AC103" s="1425"/>
      <c r="AD103" s="1426"/>
      <c r="AE103" s="1379" t="str">
        <f t="shared" si="4"/>
        <v/>
      </c>
      <c r="AF103" s="1380"/>
      <c r="AG103" s="1380"/>
      <c r="AH103" s="1380"/>
      <c r="AI103" s="1380"/>
      <c r="AJ103" s="1380"/>
      <c r="AK103" s="1320"/>
      <c r="AL103" s="1320"/>
      <c r="AM103" s="1321"/>
      <c r="AN103" s="1423"/>
      <c r="AO103" s="1424"/>
      <c r="AP103" s="1424"/>
      <c r="AQ103" s="1424"/>
      <c r="AR103" s="1424"/>
      <c r="AS103" s="1424"/>
      <c r="AT103" s="1424"/>
      <c r="AU103" s="1425"/>
      <c r="AV103" s="1425"/>
      <c r="AW103" s="1426"/>
      <c r="AX103" s="1379" t="str">
        <f t="shared" si="5"/>
        <v/>
      </c>
      <c r="AY103" s="1380"/>
      <c r="AZ103" s="1380"/>
      <c r="BA103" s="1380"/>
      <c r="BB103" s="1380"/>
      <c r="BC103" s="1380"/>
      <c r="BD103" s="1320"/>
      <c r="BE103" s="1320"/>
      <c r="BF103" s="1320"/>
      <c r="BG103" s="1328"/>
      <c r="BH103" s="1328"/>
      <c r="BI103" s="1328"/>
      <c r="BJ103" s="1328"/>
      <c r="BK103" s="1328"/>
      <c r="BL103" s="1328"/>
      <c r="BM103" s="1328"/>
      <c r="BN103" s="1328"/>
      <c r="BO103" s="1328"/>
      <c r="BP103" s="1328"/>
      <c r="BQ103" s="1328"/>
      <c r="BR103" s="1328"/>
      <c r="BS103" s="1328"/>
      <c r="BT103" s="1328"/>
      <c r="BU103" s="1328"/>
      <c r="BV103" s="1328"/>
      <c r="BW103" s="1328"/>
      <c r="BX103" s="1329"/>
      <c r="CB103" s="377">
        <f t="shared" si="6"/>
        <v>26.9</v>
      </c>
      <c r="CC103" s="377">
        <f>[8]CO2計算!W20</f>
        <v>2.5499999999999998E-2</v>
      </c>
      <c r="CD103" s="415">
        <f>IF([8]CO2計算!R20="",0,[8]CO2計算!R20)</f>
        <v>0</v>
      </c>
      <c r="CE103" s="415">
        <f>IF([8]CO2計算!T20="",0,[8]CO2計算!T20)</f>
        <v>0</v>
      </c>
      <c r="CF103" s="415">
        <f t="shared" si="3"/>
        <v>0</v>
      </c>
      <c r="CG103" s="377">
        <v>44</v>
      </c>
      <c r="CH103" s="377">
        <v>12</v>
      </c>
    </row>
    <row r="104" spans="1:86" ht="24" customHeight="1">
      <c r="B104" s="1396"/>
      <c r="C104" s="1397"/>
      <c r="D104" s="1359" t="s">
        <v>509</v>
      </c>
      <c r="E104" s="1316"/>
      <c r="F104" s="1316"/>
      <c r="G104" s="1316"/>
      <c r="H104" s="1316"/>
      <c r="I104" s="1316"/>
      <c r="J104" s="1316"/>
      <c r="K104" s="1316"/>
      <c r="L104" s="1316"/>
      <c r="M104" s="1316"/>
      <c r="N104" s="1316"/>
      <c r="O104" s="1316"/>
      <c r="P104" s="1360"/>
      <c r="Q104" s="1361" t="s">
        <v>495</v>
      </c>
      <c r="R104" s="1362"/>
      <c r="S104" s="1362"/>
      <c r="T104" s="1363"/>
      <c r="U104" s="1423"/>
      <c r="V104" s="1424"/>
      <c r="W104" s="1424"/>
      <c r="X104" s="1424"/>
      <c r="Y104" s="1424"/>
      <c r="Z104" s="1424"/>
      <c r="AA104" s="1425"/>
      <c r="AB104" s="1425"/>
      <c r="AC104" s="1425"/>
      <c r="AD104" s="1426"/>
      <c r="AE104" s="1379" t="str">
        <f>IF(U104=0,"",U104*IF(AE$86="熱量ＧＪ",1,IF(AE$86="熱量ＴＪ",10^(-3),10^(-6)))*VLOOKUP(D104,係数,2,FALSE))</f>
        <v/>
      </c>
      <c r="AF104" s="1380"/>
      <c r="AG104" s="1380"/>
      <c r="AH104" s="1380"/>
      <c r="AI104" s="1380"/>
      <c r="AJ104" s="1380"/>
      <c r="AK104" s="1320"/>
      <c r="AL104" s="1320"/>
      <c r="AM104" s="1321"/>
      <c r="AN104" s="1423"/>
      <c r="AO104" s="1424"/>
      <c r="AP104" s="1424"/>
      <c r="AQ104" s="1424"/>
      <c r="AR104" s="1424"/>
      <c r="AS104" s="1424"/>
      <c r="AT104" s="1424"/>
      <c r="AU104" s="1425"/>
      <c r="AV104" s="1425"/>
      <c r="AW104" s="1426"/>
      <c r="AX104" s="1379" t="str">
        <f>IF(AN104=0,"",AN104*IF(AX$86="熱量ＧＪ",1,10^(-3))*VLOOKUP(D104,係数,2,FALSE))</f>
        <v/>
      </c>
      <c r="AY104" s="1380"/>
      <c r="AZ104" s="1380"/>
      <c r="BA104" s="1380"/>
      <c r="BB104" s="1380"/>
      <c r="BC104" s="1380"/>
      <c r="BD104" s="1320"/>
      <c r="BE104" s="1320"/>
      <c r="BF104" s="1320"/>
      <c r="BG104" s="1328"/>
      <c r="BH104" s="1328"/>
      <c r="BI104" s="1328"/>
      <c r="BJ104" s="1328"/>
      <c r="BK104" s="1328"/>
      <c r="BL104" s="1328"/>
      <c r="BM104" s="1328"/>
      <c r="BN104" s="1328"/>
      <c r="BO104" s="1328"/>
      <c r="BP104" s="1328"/>
      <c r="BQ104" s="1328"/>
      <c r="BR104" s="1328"/>
      <c r="BS104" s="1328"/>
      <c r="BT104" s="1328"/>
      <c r="BU104" s="1328"/>
      <c r="BV104" s="1328"/>
      <c r="BW104" s="1328"/>
      <c r="BX104" s="1329"/>
      <c r="CB104" s="377">
        <f>VLOOKUP(D104,係数,2,FALSE)</f>
        <v>29.4</v>
      </c>
      <c r="CC104" s="377">
        <f>[8]CO2計算!W21</f>
        <v>2.9399999999999999E-2</v>
      </c>
      <c r="CD104" s="415">
        <f>IF([8]CO2計算!R21="",0,[8]CO2計算!R21)</f>
        <v>0</v>
      </c>
      <c r="CE104" s="415">
        <f>IF([8]CO2計算!T21="",0,[8]CO2計算!T21)</f>
        <v>0</v>
      </c>
      <c r="CF104" s="415">
        <f t="shared" si="3"/>
        <v>0</v>
      </c>
      <c r="CG104" s="377">
        <v>44</v>
      </c>
      <c r="CH104" s="377">
        <v>12</v>
      </c>
    </row>
    <row r="105" spans="1:86" ht="24" customHeight="1">
      <c r="B105" s="1396"/>
      <c r="C105" s="1397"/>
      <c r="D105" s="1359" t="s">
        <v>510</v>
      </c>
      <c r="E105" s="1316"/>
      <c r="F105" s="1316"/>
      <c r="G105" s="1316"/>
      <c r="H105" s="1316"/>
      <c r="I105" s="1316"/>
      <c r="J105" s="1316"/>
      <c r="K105" s="1316"/>
      <c r="L105" s="1316"/>
      <c r="M105" s="1316"/>
      <c r="N105" s="1316"/>
      <c r="O105" s="1316"/>
      <c r="P105" s="1360"/>
      <c r="Q105" s="1361" t="s">
        <v>495</v>
      </c>
      <c r="R105" s="1362"/>
      <c r="S105" s="1362"/>
      <c r="T105" s="1363"/>
      <c r="U105" s="1423"/>
      <c r="V105" s="1424"/>
      <c r="W105" s="1424"/>
      <c r="X105" s="1424"/>
      <c r="Y105" s="1424"/>
      <c r="Z105" s="1424"/>
      <c r="AA105" s="1425"/>
      <c r="AB105" s="1425"/>
      <c r="AC105" s="1425"/>
      <c r="AD105" s="1426"/>
      <c r="AE105" s="1379" t="str">
        <f>IF(U105=0,"",U105*IF(AE$86="熱量ＧＪ",1,IF(AE$86="熱量ＴＪ",10^(-3),10^(-6)))*VLOOKUP(D105,係数,2,FALSE))</f>
        <v/>
      </c>
      <c r="AF105" s="1380"/>
      <c r="AG105" s="1380"/>
      <c r="AH105" s="1380"/>
      <c r="AI105" s="1380"/>
      <c r="AJ105" s="1380"/>
      <c r="AK105" s="1320"/>
      <c r="AL105" s="1320"/>
      <c r="AM105" s="1321"/>
      <c r="AN105" s="1423"/>
      <c r="AO105" s="1424"/>
      <c r="AP105" s="1424"/>
      <c r="AQ105" s="1424"/>
      <c r="AR105" s="1424"/>
      <c r="AS105" s="1424"/>
      <c r="AT105" s="1424"/>
      <c r="AU105" s="1425"/>
      <c r="AV105" s="1425"/>
      <c r="AW105" s="1426"/>
      <c r="AX105" s="1379" t="str">
        <f>IF(AN105=0,"",AN105*IF(AX$86="熱量ＧＪ",1,10^(-3))*VLOOKUP(D105,係数,2,FALSE))</f>
        <v/>
      </c>
      <c r="AY105" s="1380"/>
      <c r="AZ105" s="1380"/>
      <c r="BA105" s="1380"/>
      <c r="BB105" s="1380"/>
      <c r="BC105" s="1380"/>
      <c r="BD105" s="1380"/>
      <c r="BE105" s="1380"/>
      <c r="BF105" s="1380"/>
      <c r="BG105" s="1328"/>
      <c r="BH105" s="1328"/>
      <c r="BI105" s="1328"/>
      <c r="BJ105" s="1328"/>
      <c r="BK105" s="1328"/>
      <c r="BL105" s="1328"/>
      <c r="BM105" s="1328"/>
      <c r="BN105" s="1328"/>
      <c r="BO105" s="1328"/>
      <c r="BP105" s="1328"/>
      <c r="BQ105" s="1328"/>
      <c r="BR105" s="1328"/>
      <c r="BS105" s="1328"/>
      <c r="BT105" s="1328"/>
      <c r="BU105" s="1328"/>
      <c r="BV105" s="1328"/>
      <c r="BW105" s="1328"/>
      <c r="BX105" s="1329"/>
      <c r="CB105" s="377">
        <f>VLOOKUP(D105,係数,2,FALSE)</f>
        <v>37.299999999999997</v>
      </c>
      <c r="CC105" s="377">
        <f>[8]CO2計算!W22</f>
        <v>2.0899999999999998E-2</v>
      </c>
      <c r="CD105" s="415">
        <f>IF([8]CO2計算!R22="",0,[8]CO2計算!R22)</f>
        <v>0</v>
      </c>
      <c r="CE105" s="415">
        <f>IF([8]CO2計算!T22="",0,[8]CO2計算!T22)</f>
        <v>0</v>
      </c>
      <c r="CF105" s="415">
        <f t="shared" si="3"/>
        <v>0</v>
      </c>
      <c r="CG105" s="377">
        <v>44</v>
      </c>
      <c r="CH105" s="377">
        <v>12</v>
      </c>
    </row>
    <row r="106" spans="1:86" ht="24" customHeight="1">
      <c r="B106" s="1396"/>
      <c r="C106" s="1397"/>
      <c r="D106" s="1359" t="s">
        <v>511</v>
      </c>
      <c r="E106" s="1316"/>
      <c r="F106" s="1316"/>
      <c r="G106" s="1316"/>
      <c r="H106" s="1316"/>
      <c r="I106" s="1316"/>
      <c r="J106" s="1316"/>
      <c r="K106" s="1316"/>
      <c r="L106" s="1316"/>
      <c r="M106" s="1316"/>
      <c r="N106" s="1316"/>
      <c r="O106" s="1316"/>
      <c r="P106" s="1360"/>
      <c r="Q106" s="1361" t="s">
        <v>500</v>
      </c>
      <c r="R106" s="1362"/>
      <c r="S106" s="1362"/>
      <c r="T106" s="1363"/>
      <c r="U106" s="1423"/>
      <c r="V106" s="1424"/>
      <c r="W106" s="1424"/>
      <c r="X106" s="1424"/>
      <c r="Y106" s="1424"/>
      <c r="Z106" s="1424"/>
      <c r="AA106" s="1425"/>
      <c r="AB106" s="1425"/>
      <c r="AC106" s="1425"/>
      <c r="AD106" s="1426"/>
      <c r="AE106" s="1379" t="str">
        <f>IF(U106=0,"",U106*IF(AE$86="熱量ＧＪ",1,IF(AE$86="熱量ＴＪ",10^(-3),10^(-6)))*VLOOKUP(D106,係数,2,FALSE))</f>
        <v/>
      </c>
      <c r="AF106" s="1380"/>
      <c r="AG106" s="1380"/>
      <c r="AH106" s="1380"/>
      <c r="AI106" s="1380"/>
      <c r="AJ106" s="1380"/>
      <c r="AK106" s="1320"/>
      <c r="AL106" s="1320"/>
      <c r="AM106" s="1321"/>
      <c r="AN106" s="1423"/>
      <c r="AO106" s="1424"/>
      <c r="AP106" s="1424"/>
      <c r="AQ106" s="1424"/>
      <c r="AR106" s="1424"/>
      <c r="AS106" s="1424"/>
      <c r="AT106" s="1424"/>
      <c r="AU106" s="1425"/>
      <c r="AV106" s="1425"/>
      <c r="AW106" s="1426"/>
      <c r="AX106" s="1379" t="str">
        <f>IF(AN106=0,"",AN106*IF(AX$86="熱量ＧＪ",1,10^(-3))*VLOOKUP(D106,係数,2,FALSE))</f>
        <v/>
      </c>
      <c r="AY106" s="1380"/>
      <c r="AZ106" s="1380"/>
      <c r="BA106" s="1380"/>
      <c r="BB106" s="1380"/>
      <c r="BC106" s="1380"/>
      <c r="BD106" s="1380"/>
      <c r="BE106" s="1380"/>
      <c r="BF106" s="1380"/>
      <c r="BG106" s="1328"/>
      <c r="BH106" s="1328"/>
      <c r="BI106" s="1328"/>
      <c r="BJ106" s="1328"/>
      <c r="BK106" s="1328"/>
      <c r="BL106" s="1328"/>
      <c r="BM106" s="1328"/>
      <c r="BN106" s="1328"/>
      <c r="BO106" s="1328"/>
      <c r="BP106" s="1328"/>
      <c r="BQ106" s="1328"/>
      <c r="BR106" s="1328"/>
      <c r="BS106" s="1328"/>
      <c r="BT106" s="1328"/>
      <c r="BU106" s="1328"/>
      <c r="BV106" s="1328"/>
      <c r="BW106" s="1328"/>
      <c r="BX106" s="1329"/>
      <c r="CB106" s="377">
        <f>VLOOKUP(D106,係数,2,FALSE)</f>
        <v>21.1</v>
      </c>
      <c r="CC106" s="377">
        <f>[8]CO2計算!W23</f>
        <v>1.0999999999999999E-2</v>
      </c>
      <c r="CD106" s="415">
        <f>IF([8]CO2計算!R23="",0,[8]CO2計算!R23)</f>
        <v>0</v>
      </c>
      <c r="CE106" s="415">
        <f>IF([8]CO2計算!T23="",0,[8]CO2計算!T23)</f>
        <v>0</v>
      </c>
      <c r="CF106" s="415">
        <f t="shared" si="3"/>
        <v>0</v>
      </c>
      <c r="CG106" s="377">
        <v>44</v>
      </c>
      <c r="CH106" s="377">
        <v>12</v>
      </c>
    </row>
    <row r="107" spans="1:86" ht="24" customHeight="1">
      <c r="B107" s="1396"/>
      <c r="C107" s="1397"/>
      <c r="D107" s="1359" t="s">
        <v>512</v>
      </c>
      <c r="E107" s="1316"/>
      <c r="F107" s="1316"/>
      <c r="G107" s="1316"/>
      <c r="H107" s="1316"/>
      <c r="I107" s="1316"/>
      <c r="J107" s="1316"/>
      <c r="K107" s="1316"/>
      <c r="L107" s="1316"/>
      <c r="M107" s="1316"/>
      <c r="N107" s="1316"/>
      <c r="O107" s="1316"/>
      <c r="P107" s="1360"/>
      <c r="Q107" s="1361" t="s">
        <v>500</v>
      </c>
      <c r="R107" s="1362"/>
      <c r="S107" s="1362"/>
      <c r="T107" s="1363"/>
      <c r="U107" s="1423"/>
      <c r="V107" s="1424"/>
      <c r="W107" s="1424"/>
      <c r="X107" s="1424"/>
      <c r="Y107" s="1424"/>
      <c r="Z107" s="1424"/>
      <c r="AA107" s="1425"/>
      <c r="AB107" s="1425"/>
      <c r="AC107" s="1425"/>
      <c r="AD107" s="1426"/>
      <c r="AE107" s="1379" t="str">
        <f>IF(U107=0,"",U107*IF(AE$86="熱量ＧＪ",1,IF(AE$86="熱量ＴＪ",10^(-3),10^(-6)))*VLOOKUP(D107,係数,2,FALSE))</f>
        <v/>
      </c>
      <c r="AF107" s="1380"/>
      <c r="AG107" s="1380"/>
      <c r="AH107" s="1380"/>
      <c r="AI107" s="1380"/>
      <c r="AJ107" s="1380"/>
      <c r="AK107" s="1320"/>
      <c r="AL107" s="1320"/>
      <c r="AM107" s="1321"/>
      <c r="AN107" s="1423"/>
      <c r="AO107" s="1424"/>
      <c r="AP107" s="1424"/>
      <c r="AQ107" s="1424"/>
      <c r="AR107" s="1424"/>
      <c r="AS107" s="1424"/>
      <c r="AT107" s="1424"/>
      <c r="AU107" s="1425"/>
      <c r="AV107" s="1425"/>
      <c r="AW107" s="1426"/>
      <c r="AX107" s="1379" t="str">
        <f>IF(AN107=0,"",AN107*IF(AX$86="熱量ＧＪ",1,10^(-3))*VLOOKUP(D107,係数,2,FALSE))</f>
        <v/>
      </c>
      <c r="AY107" s="1380"/>
      <c r="AZ107" s="1380"/>
      <c r="BA107" s="1380"/>
      <c r="BB107" s="1380"/>
      <c r="BC107" s="1380"/>
      <c r="BD107" s="1380"/>
      <c r="BE107" s="1380"/>
      <c r="BF107" s="1380"/>
      <c r="BG107" s="1328"/>
      <c r="BH107" s="1328"/>
      <c r="BI107" s="1328"/>
      <c r="BJ107" s="1328"/>
      <c r="BK107" s="1328"/>
      <c r="BL107" s="1328"/>
      <c r="BM107" s="1328"/>
      <c r="BN107" s="1328"/>
      <c r="BO107" s="1328"/>
      <c r="BP107" s="1328"/>
      <c r="BQ107" s="1328"/>
      <c r="BR107" s="1328"/>
      <c r="BS107" s="1328"/>
      <c r="BT107" s="1328"/>
      <c r="BU107" s="1328"/>
      <c r="BV107" s="1328"/>
      <c r="BW107" s="1328"/>
      <c r="BX107" s="1329"/>
      <c r="CB107" s="377">
        <f>VLOOKUP(D107,係数,2,FALSE)</f>
        <v>3.41</v>
      </c>
      <c r="CC107" s="377">
        <f>[8]CO2計算!W24</f>
        <v>2.63E-2</v>
      </c>
      <c r="CD107" s="415">
        <f>IF([8]CO2計算!R24="",0,[8]CO2計算!R24)</f>
        <v>0</v>
      </c>
      <c r="CE107" s="415">
        <f>IF([8]CO2計算!T24="",0,[8]CO2計算!T24)</f>
        <v>0</v>
      </c>
      <c r="CF107" s="415">
        <f t="shared" si="3"/>
        <v>0</v>
      </c>
      <c r="CG107" s="377">
        <v>44</v>
      </c>
      <c r="CH107" s="377">
        <v>12</v>
      </c>
    </row>
    <row r="108" spans="1:86" ht="24" customHeight="1" thickBot="1">
      <c r="A108" s="416"/>
      <c r="B108" s="1396"/>
      <c r="C108" s="1397"/>
      <c r="D108" s="1373" t="s">
        <v>513</v>
      </c>
      <c r="E108" s="1374"/>
      <c r="F108" s="1374"/>
      <c r="G108" s="1374"/>
      <c r="H108" s="1374"/>
      <c r="I108" s="1374"/>
      <c r="J108" s="1374"/>
      <c r="K108" s="1374"/>
      <c r="L108" s="1374"/>
      <c r="M108" s="1374"/>
      <c r="N108" s="1374"/>
      <c r="O108" s="1374"/>
      <c r="P108" s="1375"/>
      <c r="Q108" s="1489" t="s">
        <v>500</v>
      </c>
      <c r="R108" s="1490"/>
      <c r="S108" s="1490"/>
      <c r="T108" s="1491"/>
      <c r="U108" s="1492"/>
      <c r="V108" s="1493"/>
      <c r="W108" s="1493"/>
      <c r="X108" s="1493"/>
      <c r="Y108" s="1493"/>
      <c r="Z108" s="1493"/>
      <c r="AA108" s="1494"/>
      <c r="AB108" s="1494"/>
      <c r="AC108" s="1494"/>
      <c r="AD108" s="1495"/>
      <c r="AE108" s="1496" t="str">
        <f>IF(U108=0,"",U108*IF(AE$86="熱量ＧＪ",1,IF(AE$86="熱量ＴＪ",10^(-3),10^(-6)))*VLOOKUP(D108,係数,2,FALSE))</f>
        <v/>
      </c>
      <c r="AF108" s="1497"/>
      <c r="AG108" s="1497"/>
      <c r="AH108" s="1497"/>
      <c r="AI108" s="1497"/>
      <c r="AJ108" s="1497"/>
      <c r="AK108" s="1498"/>
      <c r="AL108" s="1498"/>
      <c r="AM108" s="1499"/>
      <c r="AN108" s="1492"/>
      <c r="AO108" s="1493"/>
      <c r="AP108" s="1493"/>
      <c r="AQ108" s="1493"/>
      <c r="AR108" s="1493"/>
      <c r="AS108" s="1493"/>
      <c r="AT108" s="1493"/>
      <c r="AU108" s="1494"/>
      <c r="AV108" s="1494"/>
      <c r="AW108" s="1495"/>
      <c r="AX108" s="1500" t="str">
        <f>IF(AN108=0,"",AN108*IF(AX$86="熱量ＧＪ",1,10^(-3))*VLOOKUP(D108,係数,2,FALSE))</f>
        <v/>
      </c>
      <c r="AY108" s="1501"/>
      <c r="AZ108" s="1501"/>
      <c r="BA108" s="1501"/>
      <c r="BB108" s="1501"/>
      <c r="BC108" s="1501"/>
      <c r="BD108" s="1501"/>
      <c r="BE108" s="1501"/>
      <c r="BF108" s="1501"/>
      <c r="BG108" s="1310"/>
      <c r="BH108" s="1310"/>
      <c r="BI108" s="1310"/>
      <c r="BJ108" s="1310"/>
      <c r="BK108" s="1310"/>
      <c r="BL108" s="1310"/>
      <c r="BM108" s="1310"/>
      <c r="BN108" s="1310"/>
      <c r="BO108" s="1310"/>
      <c r="BP108" s="1458"/>
      <c r="BQ108" s="1458"/>
      <c r="BR108" s="1458"/>
      <c r="BS108" s="1458"/>
      <c r="BT108" s="1458"/>
      <c r="BU108" s="1458"/>
      <c r="BV108" s="1458"/>
      <c r="BW108" s="1458"/>
      <c r="BX108" s="1459"/>
      <c r="CB108" s="377">
        <f>VLOOKUP(D108,係数,2,FALSE)</f>
        <v>8.41</v>
      </c>
      <c r="CC108" s="377">
        <f>[8]CO2計算!W25</f>
        <v>3.8399999999999997E-2</v>
      </c>
      <c r="CD108" s="415">
        <f>IF([8]CO2計算!R25="",0,[8]CO2計算!R25)</f>
        <v>0</v>
      </c>
      <c r="CE108" s="415">
        <f>IF([8]CO2計算!T25="",0,[8]CO2計算!T25)</f>
        <v>0</v>
      </c>
      <c r="CF108" s="415">
        <f t="shared" si="3"/>
        <v>0</v>
      </c>
      <c r="CG108" s="377">
        <v>44</v>
      </c>
      <c r="CH108" s="377">
        <v>12</v>
      </c>
    </row>
    <row r="109" spans="1:86" ht="24" customHeight="1">
      <c r="A109" s="417" t="e">
        <f>IF(#REF!&gt;0,0,1)</f>
        <v>#REF!</v>
      </c>
      <c r="B109" s="1396"/>
      <c r="C109" s="1403"/>
      <c r="D109" s="1471" t="s">
        <v>514</v>
      </c>
      <c r="E109" s="1472"/>
      <c r="F109" s="1472"/>
      <c r="G109" s="1472"/>
      <c r="H109" s="1473"/>
      <c r="I109" s="1480" t="s">
        <v>515</v>
      </c>
      <c r="J109" s="1481"/>
      <c r="K109" s="1481"/>
      <c r="L109" s="1481"/>
      <c r="M109" s="1481"/>
      <c r="N109" s="1335"/>
      <c r="O109" s="1335"/>
      <c r="P109" s="1336"/>
      <c r="Q109" s="1482" t="s">
        <v>500</v>
      </c>
      <c r="R109" s="1483"/>
      <c r="S109" s="1483"/>
      <c r="T109" s="1484"/>
      <c r="U109" s="1485">
        <f>'[15]19年度'!$H$29</f>
        <v>11573</v>
      </c>
      <c r="V109" s="1486"/>
      <c r="W109" s="1486"/>
      <c r="X109" s="1486"/>
      <c r="Y109" s="1486"/>
      <c r="Z109" s="1486"/>
      <c r="AA109" s="1487"/>
      <c r="AB109" s="1487"/>
      <c r="AC109" s="1487"/>
      <c r="AD109" s="1488"/>
      <c r="AE109" s="1445">
        <f>'[15]19年度'!$I$29</f>
        <v>520785</v>
      </c>
      <c r="AF109" s="1446"/>
      <c r="AG109" s="1446"/>
      <c r="AH109" s="1446"/>
      <c r="AI109" s="1446"/>
      <c r="AJ109" s="1446"/>
      <c r="AK109" s="1339"/>
      <c r="AL109" s="1339"/>
      <c r="AM109" s="1340"/>
      <c r="AN109" s="1485"/>
      <c r="AO109" s="1486"/>
      <c r="AP109" s="1486"/>
      <c r="AQ109" s="1486"/>
      <c r="AR109" s="1486"/>
      <c r="AS109" s="1486"/>
      <c r="AT109" s="1486"/>
      <c r="AU109" s="1487"/>
      <c r="AV109" s="1487"/>
      <c r="AW109" s="1488"/>
      <c r="AX109" s="1445" t="str">
        <f>IF(AN109=0,"",AN109*IF(AX$86="熱量ＧＪ",1,10^(-3))*#REF!)</f>
        <v/>
      </c>
      <c r="AY109" s="1446"/>
      <c r="AZ109" s="1446"/>
      <c r="BA109" s="1446"/>
      <c r="BB109" s="1446"/>
      <c r="BC109" s="1446"/>
      <c r="BD109" s="1339"/>
      <c r="BE109" s="1339"/>
      <c r="BF109" s="1339"/>
      <c r="BG109" s="1345"/>
      <c r="BH109" s="1345"/>
      <c r="BI109" s="1345"/>
      <c r="BJ109" s="1345"/>
      <c r="BK109" s="1345"/>
      <c r="BL109" s="1345"/>
      <c r="BM109" s="1345"/>
      <c r="BN109" s="1345"/>
      <c r="BO109" s="1345"/>
      <c r="BP109" s="1467"/>
      <c r="BQ109" s="1467"/>
      <c r="BR109" s="1467"/>
      <c r="BS109" s="1467"/>
      <c r="BT109" s="1467"/>
      <c r="BU109" s="1467"/>
      <c r="BV109" s="1467"/>
      <c r="BW109" s="1467"/>
      <c r="BX109" s="1468"/>
      <c r="CB109" s="377" t="e">
        <f>IF(#REF!=0,"N/A",#REF!)</f>
        <v>#REF!</v>
      </c>
      <c r="CC109" s="377">
        <f>[8]CO2計算!W26</f>
        <v>1.3599999999999999E-2</v>
      </c>
      <c r="CD109" s="415">
        <f>IF([8]CO2計算!R26="",0,[8]CO2計算!R26)</f>
        <v>25969.811999999994</v>
      </c>
      <c r="CE109" s="415">
        <f>IF([8]CO2計算!T26="",0,[8]CO2計算!T26)</f>
        <v>0</v>
      </c>
      <c r="CF109" s="415">
        <f t="shared" si="3"/>
        <v>25969.811999999994</v>
      </c>
      <c r="CG109" s="377">
        <v>44</v>
      </c>
      <c r="CH109" s="377">
        <v>12</v>
      </c>
    </row>
    <row r="110" spans="1:86" ht="24" customHeight="1" thickBot="1">
      <c r="A110" s="417" t="e">
        <f>IF(#REF!&lt;&gt;"",IF(OR(LEFT(#REF!,5)="航空機燃料",LEFT(#REF!,6)="ジェット燃料"),2,IF(RIGHT(#REF!,3)="推計値",1,IF(#REF!="ガソリン",3,9))),0)</f>
        <v>#REF!</v>
      </c>
      <c r="B110" s="1396"/>
      <c r="C110" s="1403"/>
      <c r="D110" s="1474"/>
      <c r="E110" s="1475"/>
      <c r="F110" s="1475"/>
      <c r="G110" s="1475"/>
      <c r="H110" s="1476"/>
      <c r="I110" s="418" t="s">
        <v>516</v>
      </c>
      <c r="J110" s="1447"/>
      <c r="K110" s="1448"/>
      <c r="L110" s="1448"/>
      <c r="M110" s="1448"/>
      <c r="N110" s="1448"/>
      <c r="O110" s="1448"/>
      <c r="P110" s="419" t="s">
        <v>517</v>
      </c>
      <c r="Q110" s="1460"/>
      <c r="R110" s="1461"/>
      <c r="S110" s="1461"/>
      <c r="T110" s="1462"/>
      <c r="U110" s="1463"/>
      <c r="V110" s="1464"/>
      <c r="W110" s="1464"/>
      <c r="X110" s="1464"/>
      <c r="Y110" s="1464"/>
      <c r="Z110" s="1464"/>
      <c r="AA110" s="1469"/>
      <c r="AB110" s="1469"/>
      <c r="AC110" s="1469"/>
      <c r="AD110" s="1470"/>
      <c r="AE110" s="1427" t="str">
        <f>IF(U110=0,"",U110*IF(AE$86="熱量ＧＪ",1,IF(AE$86="熱量ＴＪ",10^(-3),10^(-6)))*#REF!)</f>
        <v/>
      </c>
      <c r="AF110" s="1428"/>
      <c r="AG110" s="1428"/>
      <c r="AH110" s="1428"/>
      <c r="AI110" s="1428"/>
      <c r="AJ110" s="1428"/>
      <c r="AK110" s="1428"/>
      <c r="AL110" s="1428"/>
      <c r="AM110" s="1466"/>
      <c r="AN110" s="1463"/>
      <c r="AO110" s="1464"/>
      <c r="AP110" s="1464"/>
      <c r="AQ110" s="1464"/>
      <c r="AR110" s="1464"/>
      <c r="AS110" s="1464"/>
      <c r="AT110" s="1464"/>
      <c r="AU110" s="1469"/>
      <c r="AV110" s="1469"/>
      <c r="AW110" s="1470"/>
      <c r="AX110" s="1427" t="str">
        <f>IF(AN110=0,"",AN110*IF(AX$86="熱量ＧＪ",1,10^(-3))*#REF!)</f>
        <v/>
      </c>
      <c r="AY110" s="1428"/>
      <c r="AZ110" s="1428"/>
      <c r="BA110" s="1428"/>
      <c r="BB110" s="1428"/>
      <c r="BC110" s="1428"/>
      <c r="BD110" s="1320"/>
      <c r="BE110" s="1320"/>
      <c r="BF110" s="1320"/>
      <c r="BG110" s="1328"/>
      <c r="BH110" s="1328"/>
      <c r="BI110" s="1328"/>
      <c r="BJ110" s="1328"/>
      <c r="BK110" s="1328"/>
      <c r="BL110" s="1328"/>
      <c r="BM110" s="1328"/>
      <c r="BN110" s="1328"/>
      <c r="BO110" s="1328"/>
      <c r="BP110" s="1328"/>
      <c r="BQ110" s="1328"/>
      <c r="BR110" s="1328"/>
      <c r="BS110" s="1328"/>
      <c r="BT110" s="1328"/>
      <c r="BU110" s="1328"/>
      <c r="BV110" s="1328"/>
      <c r="BW110" s="1328"/>
      <c r="BX110" s="1329"/>
      <c r="CB110" s="377" t="e">
        <f>#REF!</f>
        <v>#REF!</v>
      </c>
      <c r="CC110" s="377" t="str">
        <f>IF(RIGHT(J110,3)="推計値",#REF!,IF(OR(LEFT(J110,6)="ジェット燃料",LEFT(J110,5)="航空機燃料"),[8]CO2計算!W$28,IF(J110="ガソリン",[8]CO2計算!W$29,"")))</f>
        <v/>
      </c>
      <c r="CD110" s="377">
        <f>IF(OR(U110="",U110=0),0,IF(OR(RIGHT(J110,3)="推計値",LEFT(J110,6)="ジェット燃料",LEFT(J110,5)="航空機燃料",J110="ガソリン"),AE110*CC110*CG110/CH110,""))</f>
        <v>0</v>
      </c>
      <c r="CE110" s="377" t="str">
        <f t="shared" ref="CE110:CE120" si="7">IF(OR(RIGHT(J110,3)="推計値",LEFT(J110,6)="ジェット燃料",LEFT(J110,5)="航空機燃料",J110="ガソリン"),IF(ISERROR(AX110*CC110*CG110/CH110),0,AX110*CC110*CG110/CH110),"")</f>
        <v/>
      </c>
      <c r="CF110" s="420" t="str">
        <f t="shared" ref="CF110:CF120" si="8">IF(OR(RIGHT(J110,3)="推計値",LEFT(J110,6)="ジェット燃料",LEFT(J110,5)="航空機燃料",J110="ガソリン"),IF(ISERROR(CD110-CE110),"",CD110-CE110),"")</f>
        <v/>
      </c>
      <c r="CG110" s="421" t="str">
        <f>IF(RIGHT(J110,3)="推計値","1",IF(OR(LEFT(J110,6)="ジェット燃料",LEFT(J110,5)="航空機燃料",J110="ガソリン"),"44",""))</f>
        <v/>
      </c>
      <c r="CH110" s="421" t="str">
        <f>IF(RIGHT(J110,3)="推計値","1",IF(OR(LEFT(J110,6)="ジェット燃料",LEFT(J110,5)="航空機燃料",J110="ガソリン"),"12",""))</f>
        <v/>
      </c>
    </row>
    <row r="111" spans="1:86" ht="24" hidden="1" customHeight="1">
      <c r="A111" s="417" t="e">
        <f>IF(#REF!&lt;&gt;"",IF(OR(LEFT(#REF!,5)="航空機燃料",LEFT(#REF!,6)="ジェット燃料"),2,IF(RIGHT(#REF!,3)="推計値",1,IF(#REF!="ガソリン",3,9))),0)</f>
        <v>#REF!</v>
      </c>
      <c r="B111" s="1396"/>
      <c r="C111" s="1403"/>
      <c r="D111" s="1474"/>
      <c r="E111" s="1475"/>
      <c r="F111" s="1475"/>
      <c r="G111" s="1475"/>
      <c r="H111" s="1476"/>
      <c r="I111" s="418" t="s">
        <v>516</v>
      </c>
      <c r="J111" s="1447" t="e">
        <f>IF(#REF!="","",#REF!)</f>
        <v>#REF!</v>
      </c>
      <c r="K111" s="1448"/>
      <c r="L111" s="1448"/>
      <c r="M111" s="1448"/>
      <c r="N111" s="1448"/>
      <c r="O111" s="1448"/>
      <c r="P111" s="419" t="s">
        <v>517</v>
      </c>
      <c r="Q111" s="1460" t="e">
        <f>IF(#REF!="","",MID(#REF!,4,LEN(#REF!)-3))</f>
        <v>#REF!</v>
      </c>
      <c r="R111" s="1461"/>
      <c r="S111" s="1461"/>
      <c r="T111" s="1462"/>
      <c r="U111" s="1463"/>
      <c r="V111" s="1464"/>
      <c r="W111" s="1464"/>
      <c r="X111" s="1464"/>
      <c r="Y111" s="1464"/>
      <c r="Z111" s="1464"/>
      <c r="AA111" s="1464"/>
      <c r="AB111" s="1464"/>
      <c r="AC111" s="1464"/>
      <c r="AD111" s="1465"/>
      <c r="AE111" s="1427" t="str">
        <f>IF(U111=0," ",U111*IF(AE$86="熱量ＧＪ",1,IF(AE$86="熱量ＴＪ",10^(-3),10^(-6)))*#REF!)</f>
        <v xml:space="preserve"> </v>
      </c>
      <c r="AF111" s="1428"/>
      <c r="AG111" s="1428"/>
      <c r="AH111" s="1428"/>
      <c r="AI111" s="1428"/>
      <c r="AJ111" s="1428"/>
      <c r="AK111" s="1428"/>
      <c r="AL111" s="1428"/>
      <c r="AM111" s="1466"/>
      <c r="AN111" s="1463"/>
      <c r="AO111" s="1464"/>
      <c r="AP111" s="1464"/>
      <c r="AQ111" s="1464"/>
      <c r="AR111" s="1464"/>
      <c r="AS111" s="1464"/>
      <c r="AT111" s="1464"/>
      <c r="AU111" s="1464"/>
      <c r="AV111" s="1464"/>
      <c r="AW111" s="1465"/>
      <c r="AX111" s="1427" t="str">
        <f>IF(AN111=0," ",AN111*IF(AX$86="熱量ＧＪ",1,10^(-3))*#REF!)</f>
        <v xml:space="preserve"> </v>
      </c>
      <c r="AY111" s="1428"/>
      <c r="AZ111" s="1428"/>
      <c r="BA111" s="1428"/>
      <c r="BB111" s="1428"/>
      <c r="BC111" s="1428"/>
      <c r="BD111" s="1428"/>
      <c r="BE111" s="1428"/>
      <c r="BF111" s="1428"/>
      <c r="BG111" s="1328"/>
      <c r="BH111" s="1328"/>
      <c r="BI111" s="1328"/>
      <c r="BJ111" s="1328"/>
      <c r="BK111" s="1328"/>
      <c r="BL111" s="1328"/>
      <c r="BM111" s="1328"/>
      <c r="BN111" s="1328"/>
      <c r="BO111" s="1328"/>
      <c r="BP111" s="1328"/>
      <c r="BQ111" s="1328"/>
      <c r="BR111" s="1328"/>
      <c r="BS111" s="1328"/>
      <c r="BT111" s="1328"/>
      <c r="BU111" s="1328"/>
      <c r="BV111" s="1328"/>
      <c r="BW111" s="1328"/>
      <c r="BX111" s="1329"/>
      <c r="CB111" s="377" t="e">
        <f>#REF!</f>
        <v>#REF!</v>
      </c>
      <c r="CC111" s="377" t="e">
        <f>IF(RIGHT(J111,3)="推計値",#REF!,IF(OR(LEFT(J111,6)="ジェット燃料",LEFT(J111,5)="航空機燃料"),[8]CO2計算!W$28,IF(J111="ガソリン",[8]CO2計算!W$29,"")))</f>
        <v>#REF!</v>
      </c>
      <c r="CD111" s="377">
        <f>IF(OR(U111="",U111=0),0,IF(OR(RIGHT(J111,3)="推計値",LEFT(J111,6)="ジェット燃料",LEFT(J111,5)="航空機燃料",J111="ガソリン"),AE111*CC111*CG111/CH111,""))</f>
        <v>0</v>
      </c>
      <c r="CE111" s="377" t="e">
        <f t="shared" si="7"/>
        <v>#REF!</v>
      </c>
      <c r="CF111" s="420" t="e">
        <f t="shared" si="8"/>
        <v>#REF!</v>
      </c>
      <c r="CG111" s="421" t="e">
        <f t="shared" ref="CG111:CG120" si="9">IF(RIGHT(J111,3)="推計値","1",IF(OR(LEFT(J111,6)="ジェット燃料",LEFT(J111,5)="航空機燃料",J111="ガソリン"),"44",""))</f>
        <v>#REF!</v>
      </c>
      <c r="CH111" s="421" t="e">
        <f t="shared" ref="CH111:CH120" si="10">IF(RIGHT(J111,3)="推計値","1",IF(OR(LEFT(J111,6)="ジェット燃料",LEFT(J111,5)="航空機燃料",J111="ガソリン"),"12",""))</f>
        <v>#REF!</v>
      </c>
    </row>
    <row r="112" spans="1:86" ht="24" hidden="1" customHeight="1">
      <c r="A112" s="417" t="e">
        <f>IF(#REF!&lt;&gt;"",IF(OR(LEFT(#REF!,5)="航空機燃料",LEFT(#REF!,6)="ジェット燃料"),2,IF(RIGHT(#REF!,3)="推計値",1,IF(#REF!="ガソリン",3,9))),0)</f>
        <v>#REF!</v>
      </c>
      <c r="B112" s="1396"/>
      <c r="C112" s="1403"/>
      <c r="D112" s="1474"/>
      <c r="E112" s="1475"/>
      <c r="F112" s="1475"/>
      <c r="G112" s="1475"/>
      <c r="H112" s="1476"/>
      <c r="I112" s="418" t="s">
        <v>516</v>
      </c>
      <c r="J112" s="1447" t="e">
        <f>IF(#REF!="","",#REF!)</f>
        <v>#REF!</v>
      </c>
      <c r="K112" s="1448"/>
      <c r="L112" s="1448"/>
      <c r="M112" s="1448"/>
      <c r="N112" s="1448"/>
      <c r="O112" s="1448"/>
      <c r="P112" s="419" t="s">
        <v>517</v>
      </c>
      <c r="Q112" s="1460" t="e">
        <f>IF(#REF!="","",MID(#REF!,4,LEN(#REF!)-3))</f>
        <v>#REF!</v>
      </c>
      <c r="R112" s="1461"/>
      <c r="S112" s="1461"/>
      <c r="T112" s="1462"/>
      <c r="U112" s="1463"/>
      <c r="V112" s="1464"/>
      <c r="W112" s="1464"/>
      <c r="X112" s="1464"/>
      <c r="Y112" s="1464"/>
      <c r="Z112" s="1464"/>
      <c r="AA112" s="1464"/>
      <c r="AB112" s="1464"/>
      <c r="AC112" s="1464"/>
      <c r="AD112" s="1465"/>
      <c r="AE112" s="1427" t="str">
        <f>IF(U112=0," ",U112*IF(AE$86="熱量ＧＪ",1,IF(AE$86="熱量ＴＪ",10^(-3),10^(-6)))*#REF!)</f>
        <v xml:space="preserve"> </v>
      </c>
      <c r="AF112" s="1428"/>
      <c r="AG112" s="1428"/>
      <c r="AH112" s="1428"/>
      <c r="AI112" s="1428"/>
      <c r="AJ112" s="1428"/>
      <c r="AK112" s="1428"/>
      <c r="AL112" s="1428"/>
      <c r="AM112" s="1466"/>
      <c r="AN112" s="1463"/>
      <c r="AO112" s="1464"/>
      <c r="AP112" s="1464"/>
      <c r="AQ112" s="1464"/>
      <c r="AR112" s="1464"/>
      <c r="AS112" s="1464"/>
      <c r="AT112" s="1464"/>
      <c r="AU112" s="1464"/>
      <c r="AV112" s="1464"/>
      <c r="AW112" s="1465"/>
      <c r="AX112" s="1427" t="str">
        <f>IF(AN112=0," ",AN112*IF(AX$86="熱量ＧＪ",1,10^(-3))*#REF!)</f>
        <v xml:space="preserve"> </v>
      </c>
      <c r="AY112" s="1428"/>
      <c r="AZ112" s="1428"/>
      <c r="BA112" s="1428"/>
      <c r="BB112" s="1428"/>
      <c r="BC112" s="1428"/>
      <c r="BD112" s="1428"/>
      <c r="BE112" s="1428"/>
      <c r="BF112" s="1428"/>
      <c r="BG112" s="1328"/>
      <c r="BH112" s="1328"/>
      <c r="BI112" s="1328"/>
      <c r="BJ112" s="1328"/>
      <c r="BK112" s="1328"/>
      <c r="BL112" s="1328"/>
      <c r="BM112" s="1328"/>
      <c r="BN112" s="1328"/>
      <c r="BO112" s="1328"/>
      <c r="BP112" s="1328"/>
      <c r="BQ112" s="1328"/>
      <c r="BR112" s="1328"/>
      <c r="BS112" s="1328"/>
      <c r="BT112" s="1328"/>
      <c r="BU112" s="1328"/>
      <c r="BV112" s="1328"/>
      <c r="BW112" s="1328"/>
      <c r="BX112" s="1329"/>
      <c r="CB112" s="377" t="e">
        <f>#REF!</f>
        <v>#REF!</v>
      </c>
      <c r="CC112" s="377" t="e">
        <f>IF(RIGHT(J112,3)="推計値",#REF!,IF(OR(LEFT(J112,6)="ジェット燃料",LEFT(J112,5)="航空機燃料"),[8]CO2計算!W$28,IF(J112="ガソリン",[8]CO2計算!W$29,"")))</f>
        <v>#REF!</v>
      </c>
      <c r="CD112" s="377" t="str">
        <f t="shared" ref="CD112:CD120" si="11">IF(OR(U112="",U112=0),"",IF(OR(RIGHT(J112,3)="推計値",LEFT(J112,6)="ジェット燃料",LEFT(J112,5)="航空機燃料",J112="ガソリン"),AE112*CC112*CG112/CH112,""))</f>
        <v/>
      </c>
      <c r="CE112" s="377" t="e">
        <f t="shared" si="7"/>
        <v>#REF!</v>
      </c>
      <c r="CF112" s="420" t="e">
        <f t="shared" si="8"/>
        <v>#REF!</v>
      </c>
      <c r="CG112" s="421" t="e">
        <f t="shared" si="9"/>
        <v>#REF!</v>
      </c>
      <c r="CH112" s="421" t="e">
        <f t="shared" si="10"/>
        <v>#REF!</v>
      </c>
    </row>
    <row r="113" spans="1:88" ht="24" hidden="1" customHeight="1">
      <c r="A113" s="417" t="e">
        <f>IF(#REF!&lt;&gt;"",IF(OR(LEFT(#REF!,5)="航空機燃料",LEFT(#REF!,6)="ジェット燃料"),2,IF(RIGHT(#REF!,3)="推計値",1,IF(#REF!="ガソリン",3,9))),0)</f>
        <v>#REF!</v>
      </c>
      <c r="B113" s="1396"/>
      <c r="C113" s="1403"/>
      <c r="D113" s="1474"/>
      <c r="E113" s="1475"/>
      <c r="F113" s="1475"/>
      <c r="G113" s="1475"/>
      <c r="H113" s="1476"/>
      <c r="I113" s="418" t="s">
        <v>516</v>
      </c>
      <c r="J113" s="1447" t="e">
        <f>IF(#REF!="","",#REF!)</f>
        <v>#REF!</v>
      </c>
      <c r="K113" s="1448"/>
      <c r="L113" s="1448"/>
      <c r="M113" s="1448"/>
      <c r="N113" s="1448"/>
      <c r="O113" s="1448"/>
      <c r="P113" s="419" t="s">
        <v>517</v>
      </c>
      <c r="Q113" s="1460" t="e">
        <f>IF(#REF!="","",MID(#REF!,4,LEN(#REF!)-3))</f>
        <v>#REF!</v>
      </c>
      <c r="R113" s="1461"/>
      <c r="S113" s="1461"/>
      <c r="T113" s="1462"/>
      <c r="U113" s="1463"/>
      <c r="V113" s="1464"/>
      <c r="W113" s="1464"/>
      <c r="X113" s="1464"/>
      <c r="Y113" s="1464"/>
      <c r="Z113" s="1464"/>
      <c r="AA113" s="1464"/>
      <c r="AB113" s="1464"/>
      <c r="AC113" s="1464"/>
      <c r="AD113" s="1465"/>
      <c r="AE113" s="1427" t="str">
        <f>IF(U113=0," ",U113*IF(AE$86="熱量ＧＪ",1,IF(AE$86="熱量ＴＪ",10^(-3),10^(-6)))*#REF!)</f>
        <v xml:space="preserve"> </v>
      </c>
      <c r="AF113" s="1428"/>
      <c r="AG113" s="1428"/>
      <c r="AH113" s="1428"/>
      <c r="AI113" s="1428"/>
      <c r="AJ113" s="1428"/>
      <c r="AK113" s="1428"/>
      <c r="AL113" s="1428"/>
      <c r="AM113" s="1466"/>
      <c r="AN113" s="1463"/>
      <c r="AO113" s="1464"/>
      <c r="AP113" s="1464"/>
      <c r="AQ113" s="1464"/>
      <c r="AR113" s="1464"/>
      <c r="AS113" s="1464"/>
      <c r="AT113" s="1464"/>
      <c r="AU113" s="1464"/>
      <c r="AV113" s="1464"/>
      <c r="AW113" s="1465"/>
      <c r="AX113" s="1427" t="str">
        <f>IF(AN113=0," ",AN113*IF(AX$86="熱量ＧＪ",1,10^(-3))*#REF!)</f>
        <v xml:space="preserve"> </v>
      </c>
      <c r="AY113" s="1428"/>
      <c r="AZ113" s="1428"/>
      <c r="BA113" s="1428"/>
      <c r="BB113" s="1428"/>
      <c r="BC113" s="1428"/>
      <c r="BD113" s="1428"/>
      <c r="BE113" s="1428"/>
      <c r="BF113" s="1428"/>
      <c r="BG113" s="1328"/>
      <c r="BH113" s="1328"/>
      <c r="BI113" s="1328"/>
      <c r="BJ113" s="1328"/>
      <c r="BK113" s="1328"/>
      <c r="BL113" s="1328"/>
      <c r="BM113" s="1328"/>
      <c r="BN113" s="1328"/>
      <c r="BO113" s="1328"/>
      <c r="BP113" s="1328"/>
      <c r="BQ113" s="1328"/>
      <c r="BR113" s="1328"/>
      <c r="BS113" s="1328"/>
      <c r="BT113" s="1328"/>
      <c r="BU113" s="1328"/>
      <c r="BV113" s="1328"/>
      <c r="BW113" s="1328"/>
      <c r="BX113" s="1329"/>
      <c r="CB113" s="377" t="e">
        <f>#REF!</f>
        <v>#REF!</v>
      </c>
      <c r="CC113" s="377" t="e">
        <f>IF(RIGHT(J113,3)="推計値",#REF!,IF(OR(LEFT(J113,6)="ジェット燃料",LEFT(J113,5)="航空機燃料"),[8]CO2計算!W$28,IF(J113="ガソリン",[8]CO2計算!W$29,"")))</f>
        <v>#REF!</v>
      </c>
      <c r="CD113" s="377" t="str">
        <f t="shared" si="11"/>
        <v/>
      </c>
      <c r="CE113" s="377" t="e">
        <f t="shared" si="7"/>
        <v>#REF!</v>
      </c>
      <c r="CF113" s="420" t="e">
        <f t="shared" si="8"/>
        <v>#REF!</v>
      </c>
      <c r="CG113" s="421" t="e">
        <f t="shared" si="9"/>
        <v>#REF!</v>
      </c>
      <c r="CH113" s="421" t="e">
        <f t="shared" si="10"/>
        <v>#REF!</v>
      </c>
    </row>
    <row r="114" spans="1:88" ht="24" hidden="1" customHeight="1">
      <c r="A114" s="417" t="e">
        <f>IF(#REF!&lt;&gt;"",IF(OR(LEFT(#REF!,5)="航空機燃料",LEFT(#REF!,6)="ジェット燃料"),2,IF(RIGHT(#REF!,3)="推計値",1,IF(#REF!="ガソリン",3,9))),0)</f>
        <v>#REF!</v>
      </c>
      <c r="B114" s="1396"/>
      <c r="C114" s="1403"/>
      <c r="D114" s="1474"/>
      <c r="E114" s="1475"/>
      <c r="F114" s="1475"/>
      <c r="G114" s="1475"/>
      <c r="H114" s="1476"/>
      <c r="I114" s="418" t="s">
        <v>516</v>
      </c>
      <c r="J114" s="1447" t="e">
        <f>IF(#REF!="","",#REF!)</f>
        <v>#REF!</v>
      </c>
      <c r="K114" s="1448"/>
      <c r="L114" s="1448"/>
      <c r="M114" s="1448"/>
      <c r="N114" s="1448"/>
      <c r="O114" s="1448"/>
      <c r="P114" s="419" t="s">
        <v>517</v>
      </c>
      <c r="Q114" s="1460" t="e">
        <f>IF(#REF!="","",MID(#REF!,4,LEN(#REF!)-3))</f>
        <v>#REF!</v>
      </c>
      <c r="R114" s="1461"/>
      <c r="S114" s="1461"/>
      <c r="T114" s="1462"/>
      <c r="U114" s="1463"/>
      <c r="V114" s="1464"/>
      <c r="W114" s="1464"/>
      <c r="X114" s="1464"/>
      <c r="Y114" s="1464"/>
      <c r="Z114" s="1464"/>
      <c r="AA114" s="1464"/>
      <c r="AB114" s="1464"/>
      <c r="AC114" s="1464"/>
      <c r="AD114" s="1465"/>
      <c r="AE114" s="1427" t="str">
        <f>IF(U114=0," ",U114*IF(AE$86="熱量ＧＪ",1,IF(AE$86="熱量ＴＪ",10^(-3),10^(-6)))*#REF!)</f>
        <v xml:space="preserve"> </v>
      </c>
      <c r="AF114" s="1428"/>
      <c r="AG114" s="1428"/>
      <c r="AH114" s="1428"/>
      <c r="AI114" s="1428"/>
      <c r="AJ114" s="1428"/>
      <c r="AK114" s="1428"/>
      <c r="AL114" s="1428"/>
      <c r="AM114" s="1466"/>
      <c r="AN114" s="1463"/>
      <c r="AO114" s="1464"/>
      <c r="AP114" s="1464"/>
      <c r="AQ114" s="1464"/>
      <c r="AR114" s="1464"/>
      <c r="AS114" s="1464"/>
      <c r="AT114" s="1464"/>
      <c r="AU114" s="1464"/>
      <c r="AV114" s="1464"/>
      <c r="AW114" s="1465"/>
      <c r="AX114" s="1427" t="str">
        <f>IF(AN114=0," ",AN114*IF(AX$86="熱量ＧＪ",1,10^(-3))*#REF!)</f>
        <v xml:space="preserve"> </v>
      </c>
      <c r="AY114" s="1428"/>
      <c r="AZ114" s="1428"/>
      <c r="BA114" s="1428"/>
      <c r="BB114" s="1428"/>
      <c r="BC114" s="1428"/>
      <c r="BD114" s="1428"/>
      <c r="BE114" s="1428"/>
      <c r="BF114" s="1428"/>
      <c r="BG114" s="1328"/>
      <c r="BH114" s="1328"/>
      <c r="BI114" s="1328"/>
      <c r="BJ114" s="1328"/>
      <c r="BK114" s="1328"/>
      <c r="BL114" s="1328"/>
      <c r="BM114" s="1328"/>
      <c r="BN114" s="1328"/>
      <c r="BO114" s="1328"/>
      <c r="BP114" s="1328"/>
      <c r="BQ114" s="1328"/>
      <c r="BR114" s="1328"/>
      <c r="BS114" s="1328"/>
      <c r="BT114" s="1328"/>
      <c r="BU114" s="1328"/>
      <c r="BV114" s="1328"/>
      <c r="BW114" s="1328"/>
      <c r="BX114" s="1329"/>
      <c r="CB114" s="377" t="e">
        <f>#REF!</f>
        <v>#REF!</v>
      </c>
      <c r="CC114" s="377" t="e">
        <f>IF(RIGHT(J114,3)="推計値",#REF!,IF(OR(LEFT(J114,6)="ジェット燃料",LEFT(J114,5)="航空機燃料"),[8]CO2計算!W$28,IF(J114="ガソリン",[8]CO2計算!W$29,"")))</f>
        <v>#REF!</v>
      </c>
      <c r="CD114" s="377" t="str">
        <f t="shared" si="11"/>
        <v/>
      </c>
      <c r="CE114" s="377" t="e">
        <f t="shared" si="7"/>
        <v>#REF!</v>
      </c>
      <c r="CF114" s="420" t="e">
        <f t="shared" si="8"/>
        <v>#REF!</v>
      </c>
      <c r="CG114" s="421" t="e">
        <f t="shared" si="9"/>
        <v>#REF!</v>
      </c>
      <c r="CH114" s="421" t="e">
        <f t="shared" si="10"/>
        <v>#REF!</v>
      </c>
    </row>
    <row r="115" spans="1:88" ht="24" hidden="1" customHeight="1">
      <c r="A115" s="417" t="e">
        <f>IF(#REF!&lt;&gt;"",IF(OR(LEFT(#REF!,5)="航空機燃料",LEFT(#REF!,6)="ジェット燃料"),2,IF(RIGHT(#REF!,3)="推計値",1,IF(#REF!="ガソリン",3,9))),0)</f>
        <v>#REF!</v>
      </c>
      <c r="B115" s="1396"/>
      <c r="C115" s="1403"/>
      <c r="D115" s="1474"/>
      <c r="E115" s="1475"/>
      <c r="F115" s="1475"/>
      <c r="G115" s="1475"/>
      <c r="H115" s="1476"/>
      <c r="I115" s="418" t="s">
        <v>516</v>
      </c>
      <c r="J115" s="1447" t="e">
        <f>IF(#REF!="","",#REF!)</f>
        <v>#REF!</v>
      </c>
      <c r="K115" s="1448"/>
      <c r="L115" s="1448"/>
      <c r="M115" s="1448"/>
      <c r="N115" s="1448"/>
      <c r="O115" s="1448"/>
      <c r="P115" s="419" t="s">
        <v>517</v>
      </c>
      <c r="Q115" s="1460" t="e">
        <f>IF(#REF!="","",MID(#REF!,4,LEN(#REF!)-3))</f>
        <v>#REF!</v>
      </c>
      <c r="R115" s="1461"/>
      <c r="S115" s="1461"/>
      <c r="T115" s="1462"/>
      <c r="U115" s="1463"/>
      <c r="V115" s="1464"/>
      <c r="W115" s="1464"/>
      <c r="X115" s="1464"/>
      <c r="Y115" s="1464"/>
      <c r="Z115" s="1464"/>
      <c r="AA115" s="1464"/>
      <c r="AB115" s="1464"/>
      <c r="AC115" s="1464"/>
      <c r="AD115" s="1465"/>
      <c r="AE115" s="1427" t="str">
        <f>IF(U115=0," ",U115*IF(AE$86="熱量ＧＪ",1,IF(AE$86="熱量ＴＪ",10^(-3),10^(-6)))*#REF!)</f>
        <v xml:space="preserve"> </v>
      </c>
      <c r="AF115" s="1428"/>
      <c r="AG115" s="1428"/>
      <c r="AH115" s="1428"/>
      <c r="AI115" s="1428"/>
      <c r="AJ115" s="1428"/>
      <c r="AK115" s="1428"/>
      <c r="AL115" s="1428"/>
      <c r="AM115" s="1466"/>
      <c r="AN115" s="1463"/>
      <c r="AO115" s="1464"/>
      <c r="AP115" s="1464"/>
      <c r="AQ115" s="1464"/>
      <c r="AR115" s="1464"/>
      <c r="AS115" s="1464"/>
      <c r="AT115" s="1464"/>
      <c r="AU115" s="1464"/>
      <c r="AV115" s="1464"/>
      <c r="AW115" s="1465"/>
      <c r="AX115" s="1427" t="str">
        <f>IF(AN115=0," ",AN115*IF(AX$86="熱量ＧＪ",1,10^(-3))*#REF!)</f>
        <v xml:space="preserve"> </v>
      </c>
      <c r="AY115" s="1428"/>
      <c r="AZ115" s="1428"/>
      <c r="BA115" s="1428"/>
      <c r="BB115" s="1428"/>
      <c r="BC115" s="1428"/>
      <c r="BD115" s="1428"/>
      <c r="BE115" s="1428"/>
      <c r="BF115" s="1428"/>
      <c r="BG115" s="1328"/>
      <c r="BH115" s="1328"/>
      <c r="BI115" s="1328"/>
      <c r="BJ115" s="1328"/>
      <c r="BK115" s="1328"/>
      <c r="BL115" s="1328"/>
      <c r="BM115" s="1328"/>
      <c r="BN115" s="1328"/>
      <c r="BO115" s="1328"/>
      <c r="BP115" s="1328"/>
      <c r="BQ115" s="1328"/>
      <c r="BR115" s="1328"/>
      <c r="BS115" s="1328"/>
      <c r="BT115" s="1328"/>
      <c r="BU115" s="1328"/>
      <c r="BV115" s="1328"/>
      <c r="BW115" s="1328"/>
      <c r="BX115" s="1329"/>
      <c r="CB115" s="377" t="e">
        <f>#REF!</f>
        <v>#REF!</v>
      </c>
      <c r="CC115" s="377" t="e">
        <f>IF(RIGHT(J115,3)="推計値",#REF!,IF(OR(LEFT(J115,6)="ジェット燃料",LEFT(J115,5)="航空機燃料"),[8]CO2計算!W$28,IF(J115="ガソリン",[8]CO2計算!W$29,"")))</f>
        <v>#REF!</v>
      </c>
      <c r="CD115" s="377" t="str">
        <f t="shared" si="11"/>
        <v/>
      </c>
      <c r="CE115" s="377" t="e">
        <f t="shared" si="7"/>
        <v>#REF!</v>
      </c>
      <c r="CF115" s="420" t="e">
        <f t="shared" si="8"/>
        <v>#REF!</v>
      </c>
      <c r="CG115" s="421" t="e">
        <f t="shared" si="9"/>
        <v>#REF!</v>
      </c>
      <c r="CH115" s="421" t="e">
        <f t="shared" si="10"/>
        <v>#REF!</v>
      </c>
    </row>
    <row r="116" spans="1:88" ht="24" hidden="1" customHeight="1">
      <c r="A116" s="417" t="e">
        <f>IF(#REF!&lt;&gt;"",IF(OR(LEFT(#REF!,5)="航空機燃料",LEFT(#REF!,6)="ジェット燃料"),2,IF(RIGHT(#REF!,3)="推計値",1,IF(#REF!="ガソリン",3,9))),0)</f>
        <v>#REF!</v>
      </c>
      <c r="B116" s="1396"/>
      <c r="C116" s="1403"/>
      <c r="D116" s="1474"/>
      <c r="E116" s="1475"/>
      <c r="F116" s="1475"/>
      <c r="G116" s="1475"/>
      <c r="H116" s="1476"/>
      <c r="I116" s="418" t="s">
        <v>516</v>
      </c>
      <c r="J116" s="1447" t="e">
        <f>IF(#REF!="","",#REF!)</f>
        <v>#REF!</v>
      </c>
      <c r="K116" s="1448"/>
      <c r="L116" s="1448"/>
      <c r="M116" s="1448"/>
      <c r="N116" s="1448"/>
      <c r="O116" s="1448"/>
      <c r="P116" s="419" t="s">
        <v>517</v>
      </c>
      <c r="Q116" s="1460" t="e">
        <f>IF(#REF!="","",MID(#REF!,4,LEN(#REF!)-3))</f>
        <v>#REF!</v>
      </c>
      <c r="R116" s="1461"/>
      <c r="S116" s="1461"/>
      <c r="T116" s="1462"/>
      <c r="U116" s="1463"/>
      <c r="V116" s="1464"/>
      <c r="W116" s="1464"/>
      <c r="X116" s="1464"/>
      <c r="Y116" s="1464"/>
      <c r="Z116" s="1464"/>
      <c r="AA116" s="1464"/>
      <c r="AB116" s="1464"/>
      <c r="AC116" s="1464"/>
      <c r="AD116" s="1465"/>
      <c r="AE116" s="1427" t="str">
        <f>IF(U116=0," ",U116*IF(AE$86="熱量ＧＪ",1,IF(AE$86="熱量ＴＪ",10^(-3),10^(-6)))*#REF!)</f>
        <v xml:space="preserve"> </v>
      </c>
      <c r="AF116" s="1428"/>
      <c r="AG116" s="1428"/>
      <c r="AH116" s="1428"/>
      <c r="AI116" s="1428"/>
      <c r="AJ116" s="1428"/>
      <c r="AK116" s="1428"/>
      <c r="AL116" s="1428"/>
      <c r="AM116" s="1466"/>
      <c r="AN116" s="1463"/>
      <c r="AO116" s="1464"/>
      <c r="AP116" s="1464"/>
      <c r="AQ116" s="1464"/>
      <c r="AR116" s="1464"/>
      <c r="AS116" s="1464"/>
      <c r="AT116" s="1464"/>
      <c r="AU116" s="1464"/>
      <c r="AV116" s="1464"/>
      <c r="AW116" s="1465"/>
      <c r="AX116" s="1427" t="str">
        <f>IF(AN116=0," ",AN116*IF(AX$86="熱量ＧＪ",1,10^(-3))*#REF!)</f>
        <v xml:space="preserve"> </v>
      </c>
      <c r="AY116" s="1428"/>
      <c r="AZ116" s="1428"/>
      <c r="BA116" s="1428"/>
      <c r="BB116" s="1428"/>
      <c r="BC116" s="1428"/>
      <c r="BD116" s="1428"/>
      <c r="BE116" s="1428"/>
      <c r="BF116" s="1428"/>
      <c r="BG116" s="1328"/>
      <c r="BH116" s="1328"/>
      <c r="BI116" s="1328"/>
      <c r="BJ116" s="1328"/>
      <c r="BK116" s="1328"/>
      <c r="BL116" s="1328"/>
      <c r="BM116" s="1328"/>
      <c r="BN116" s="1328"/>
      <c r="BO116" s="1328"/>
      <c r="BP116" s="1328"/>
      <c r="BQ116" s="1328"/>
      <c r="BR116" s="1328"/>
      <c r="BS116" s="1328"/>
      <c r="BT116" s="1328"/>
      <c r="BU116" s="1328"/>
      <c r="BV116" s="1328"/>
      <c r="BW116" s="1328"/>
      <c r="BX116" s="1329"/>
      <c r="CB116" s="377" t="e">
        <f>#REF!</f>
        <v>#REF!</v>
      </c>
      <c r="CC116" s="377" t="e">
        <f>IF(RIGHT(J116,3)="推計値",#REF!,IF(OR(LEFT(J116,6)="ジェット燃料",LEFT(J116,5)="航空機燃料"),[8]CO2計算!W$28,IF(J116="ガソリン",[8]CO2計算!W$29,"")))</f>
        <v>#REF!</v>
      </c>
      <c r="CD116" s="377" t="str">
        <f t="shared" si="11"/>
        <v/>
      </c>
      <c r="CE116" s="377" t="e">
        <f t="shared" si="7"/>
        <v>#REF!</v>
      </c>
      <c r="CF116" s="420" t="e">
        <f t="shared" si="8"/>
        <v>#REF!</v>
      </c>
      <c r="CG116" s="421" t="e">
        <f t="shared" si="9"/>
        <v>#REF!</v>
      </c>
      <c r="CH116" s="421" t="e">
        <f t="shared" si="10"/>
        <v>#REF!</v>
      </c>
    </row>
    <row r="117" spans="1:88" ht="24" hidden="1" customHeight="1">
      <c r="A117" s="417" t="e">
        <f>IF(#REF!&lt;&gt;"",IF(OR(LEFT(#REF!,5)="航空機燃料",LEFT(#REF!,6)="ジェット燃料"),2,IF(RIGHT(#REF!,3)="推計値",1,IF(#REF!="ガソリン",3,9))),0)</f>
        <v>#REF!</v>
      </c>
      <c r="B117" s="1396"/>
      <c r="C117" s="1403"/>
      <c r="D117" s="1474"/>
      <c r="E117" s="1475"/>
      <c r="F117" s="1475"/>
      <c r="G117" s="1475"/>
      <c r="H117" s="1476"/>
      <c r="I117" s="418" t="s">
        <v>516</v>
      </c>
      <c r="J117" s="1447" t="e">
        <f>IF(#REF!="","",#REF!)</f>
        <v>#REF!</v>
      </c>
      <c r="K117" s="1448"/>
      <c r="L117" s="1448"/>
      <c r="M117" s="1448"/>
      <c r="N117" s="1448"/>
      <c r="O117" s="1448"/>
      <c r="P117" s="419" t="s">
        <v>517</v>
      </c>
      <c r="Q117" s="1460" t="e">
        <f>IF(#REF!="","",MID(#REF!,4,LEN(#REF!)-3))</f>
        <v>#REF!</v>
      </c>
      <c r="R117" s="1461"/>
      <c r="S117" s="1461"/>
      <c r="T117" s="1462"/>
      <c r="U117" s="1463"/>
      <c r="V117" s="1464"/>
      <c r="W117" s="1464"/>
      <c r="X117" s="1464"/>
      <c r="Y117" s="1464"/>
      <c r="Z117" s="1464"/>
      <c r="AA117" s="1464"/>
      <c r="AB117" s="1464"/>
      <c r="AC117" s="1464"/>
      <c r="AD117" s="1465"/>
      <c r="AE117" s="1427" t="str">
        <f>IF(U117=0," ",U117*IF(AE$86="熱量ＧＪ",1,IF(AE$86="熱量ＴＪ",10^(-3),10^(-6)))*#REF!)</f>
        <v xml:space="preserve"> </v>
      </c>
      <c r="AF117" s="1428"/>
      <c r="AG117" s="1428"/>
      <c r="AH117" s="1428"/>
      <c r="AI117" s="1428"/>
      <c r="AJ117" s="1428"/>
      <c r="AK117" s="1428"/>
      <c r="AL117" s="1428"/>
      <c r="AM117" s="1466"/>
      <c r="AN117" s="1463"/>
      <c r="AO117" s="1464"/>
      <c r="AP117" s="1464"/>
      <c r="AQ117" s="1464"/>
      <c r="AR117" s="1464"/>
      <c r="AS117" s="1464"/>
      <c r="AT117" s="1464"/>
      <c r="AU117" s="1464"/>
      <c r="AV117" s="1464"/>
      <c r="AW117" s="1465"/>
      <c r="AX117" s="1427" t="str">
        <f>IF(AN117=0," ",AN117*IF(AX$86="熱量ＧＪ",1,10^(-3))*#REF!)</f>
        <v xml:space="preserve"> </v>
      </c>
      <c r="AY117" s="1428"/>
      <c r="AZ117" s="1428"/>
      <c r="BA117" s="1428"/>
      <c r="BB117" s="1428"/>
      <c r="BC117" s="1428"/>
      <c r="BD117" s="1428"/>
      <c r="BE117" s="1428"/>
      <c r="BF117" s="1428"/>
      <c r="BG117" s="1328"/>
      <c r="BH117" s="1328"/>
      <c r="BI117" s="1328"/>
      <c r="BJ117" s="1328"/>
      <c r="BK117" s="1328"/>
      <c r="BL117" s="1328"/>
      <c r="BM117" s="1328"/>
      <c r="BN117" s="1328"/>
      <c r="BO117" s="1328"/>
      <c r="BP117" s="1328"/>
      <c r="BQ117" s="1328"/>
      <c r="BR117" s="1328"/>
      <c r="BS117" s="1328"/>
      <c r="BT117" s="1328"/>
      <c r="BU117" s="1328"/>
      <c r="BV117" s="1328"/>
      <c r="BW117" s="1328"/>
      <c r="BX117" s="1329"/>
      <c r="CB117" s="377" t="e">
        <f>#REF!</f>
        <v>#REF!</v>
      </c>
      <c r="CC117" s="377" t="e">
        <f>IF(RIGHT(J117,3)="推計値",#REF!,IF(OR(LEFT(J117,6)="ジェット燃料",LEFT(J117,5)="航空機燃料"),[8]CO2計算!W$28,IF(J117="ガソリン",[8]CO2計算!W$29,"")))</f>
        <v>#REF!</v>
      </c>
      <c r="CD117" s="377" t="str">
        <f t="shared" si="11"/>
        <v/>
      </c>
      <c r="CE117" s="377" t="e">
        <f t="shared" si="7"/>
        <v>#REF!</v>
      </c>
      <c r="CF117" s="420" t="e">
        <f t="shared" si="8"/>
        <v>#REF!</v>
      </c>
      <c r="CG117" s="421" t="e">
        <f t="shared" si="9"/>
        <v>#REF!</v>
      </c>
      <c r="CH117" s="421" t="e">
        <f t="shared" si="10"/>
        <v>#REF!</v>
      </c>
    </row>
    <row r="118" spans="1:88" ht="24" hidden="1" customHeight="1">
      <c r="A118" s="417" t="e">
        <f>IF(#REF!&lt;&gt;"",IF(OR(LEFT(#REF!,5)="航空機燃料",LEFT(#REF!,6)="ジェット燃料"),2,IF(RIGHT(#REF!,3)="推計値",1,IF(#REF!="ガソリン",3,9))),0)</f>
        <v>#REF!</v>
      </c>
      <c r="B118" s="1396"/>
      <c r="C118" s="1403"/>
      <c r="D118" s="1474"/>
      <c r="E118" s="1475"/>
      <c r="F118" s="1475"/>
      <c r="G118" s="1475"/>
      <c r="H118" s="1476"/>
      <c r="I118" s="418" t="s">
        <v>516</v>
      </c>
      <c r="J118" s="1447" t="e">
        <f>IF(#REF!="","",#REF!)</f>
        <v>#REF!</v>
      </c>
      <c r="K118" s="1448"/>
      <c r="L118" s="1448"/>
      <c r="M118" s="1448"/>
      <c r="N118" s="1448"/>
      <c r="O118" s="1448"/>
      <c r="P118" s="419" t="s">
        <v>517</v>
      </c>
      <c r="Q118" s="1460" t="e">
        <f>IF(#REF!="","",MID(#REF!,4,LEN(#REF!)-3))</f>
        <v>#REF!</v>
      </c>
      <c r="R118" s="1461"/>
      <c r="S118" s="1461"/>
      <c r="T118" s="1462"/>
      <c r="U118" s="1463"/>
      <c r="V118" s="1464"/>
      <c r="W118" s="1464"/>
      <c r="X118" s="1464"/>
      <c r="Y118" s="1464"/>
      <c r="Z118" s="1464"/>
      <c r="AA118" s="1464"/>
      <c r="AB118" s="1464"/>
      <c r="AC118" s="1464"/>
      <c r="AD118" s="1465"/>
      <c r="AE118" s="1427" t="str">
        <f>IF(U118=0," ",U118*IF(AE$86="熱量ＧＪ",1,IF(AE$86="熱量ＴＪ",10^(-3),10^(-6)))*#REF!)</f>
        <v xml:space="preserve"> </v>
      </c>
      <c r="AF118" s="1428"/>
      <c r="AG118" s="1428"/>
      <c r="AH118" s="1428"/>
      <c r="AI118" s="1428"/>
      <c r="AJ118" s="1428"/>
      <c r="AK118" s="1428"/>
      <c r="AL118" s="1428"/>
      <c r="AM118" s="1466"/>
      <c r="AN118" s="1463"/>
      <c r="AO118" s="1464"/>
      <c r="AP118" s="1464"/>
      <c r="AQ118" s="1464"/>
      <c r="AR118" s="1464"/>
      <c r="AS118" s="1464"/>
      <c r="AT118" s="1464"/>
      <c r="AU118" s="1464"/>
      <c r="AV118" s="1464"/>
      <c r="AW118" s="1465"/>
      <c r="AX118" s="1427" t="str">
        <f>IF(AN118=0," ",AN118*IF(AX$86="熱量ＧＪ",1,10^(-3))*#REF!)</f>
        <v xml:space="preserve"> </v>
      </c>
      <c r="AY118" s="1428"/>
      <c r="AZ118" s="1428"/>
      <c r="BA118" s="1428"/>
      <c r="BB118" s="1428"/>
      <c r="BC118" s="1428"/>
      <c r="BD118" s="1428"/>
      <c r="BE118" s="1428"/>
      <c r="BF118" s="1428"/>
      <c r="BG118" s="1328"/>
      <c r="BH118" s="1328"/>
      <c r="BI118" s="1328"/>
      <c r="BJ118" s="1328"/>
      <c r="BK118" s="1328"/>
      <c r="BL118" s="1328"/>
      <c r="BM118" s="1328"/>
      <c r="BN118" s="1328"/>
      <c r="BO118" s="1328"/>
      <c r="BP118" s="1328"/>
      <c r="BQ118" s="1328"/>
      <c r="BR118" s="1328"/>
      <c r="BS118" s="1328"/>
      <c r="BT118" s="1328"/>
      <c r="BU118" s="1328"/>
      <c r="BV118" s="1328"/>
      <c r="BW118" s="1328"/>
      <c r="BX118" s="1329"/>
      <c r="CB118" s="377" t="e">
        <f>#REF!</f>
        <v>#REF!</v>
      </c>
      <c r="CC118" s="377" t="e">
        <f>IF(RIGHT(J118,3)="推計値",#REF!,IF(OR(LEFT(J118,6)="ジェット燃料",LEFT(J118,5)="航空機燃料"),[8]CO2計算!W$28,IF(J118="ガソリン",[8]CO2計算!W$29,"")))</f>
        <v>#REF!</v>
      </c>
      <c r="CD118" s="377" t="str">
        <f t="shared" si="11"/>
        <v/>
      </c>
      <c r="CE118" s="377" t="e">
        <f t="shared" si="7"/>
        <v>#REF!</v>
      </c>
      <c r="CF118" s="420" t="e">
        <f t="shared" si="8"/>
        <v>#REF!</v>
      </c>
      <c r="CG118" s="421" t="e">
        <f t="shared" si="9"/>
        <v>#REF!</v>
      </c>
      <c r="CH118" s="421" t="e">
        <f t="shared" si="10"/>
        <v>#REF!</v>
      </c>
    </row>
    <row r="119" spans="1:88" ht="24" hidden="1" customHeight="1">
      <c r="A119" s="417" t="e">
        <f>IF(#REF!&lt;&gt;"",IF(OR(LEFT(#REF!,5)="航空機燃料",LEFT(#REF!,6)="ジェット燃料"),2,IF(RIGHT(#REF!,3)="推計値",1,IF(#REF!="ガソリン",3,9))),0)</f>
        <v>#REF!</v>
      </c>
      <c r="B119" s="1396"/>
      <c r="C119" s="1403"/>
      <c r="D119" s="1474"/>
      <c r="E119" s="1475"/>
      <c r="F119" s="1475"/>
      <c r="G119" s="1475"/>
      <c r="H119" s="1476"/>
      <c r="I119" s="418" t="s">
        <v>516</v>
      </c>
      <c r="J119" s="1447" t="e">
        <f>IF(#REF!="","",#REF!)</f>
        <v>#REF!</v>
      </c>
      <c r="K119" s="1448"/>
      <c r="L119" s="1448"/>
      <c r="M119" s="1448"/>
      <c r="N119" s="1448"/>
      <c r="O119" s="1448"/>
      <c r="P119" s="419" t="s">
        <v>517</v>
      </c>
      <c r="Q119" s="1460" t="e">
        <f>IF(#REF!="","",MID(#REF!,4,LEN(#REF!)-3))</f>
        <v>#REF!</v>
      </c>
      <c r="R119" s="1461"/>
      <c r="S119" s="1461"/>
      <c r="T119" s="1462"/>
      <c r="U119" s="1463"/>
      <c r="V119" s="1464"/>
      <c r="W119" s="1464"/>
      <c r="X119" s="1464"/>
      <c r="Y119" s="1464"/>
      <c r="Z119" s="1464"/>
      <c r="AA119" s="1464"/>
      <c r="AB119" s="1464"/>
      <c r="AC119" s="1464"/>
      <c r="AD119" s="1465"/>
      <c r="AE119" s="1427" t="str">
        <f>IF(U119=0," ",U119*IF(AE$86="熱量ＧＪ",1,IF(AE$86="熱量ＴＪ",10^(-3),10^(-6)))*#REF!)</f>
        <v xml:space="preserve"> </v>
      </c>
      <c r="AF119" s="1428"/>
      <c r="AG119" s="1428"/>
      <c r="AH119" s="1428"/>
      <c r="AI119" s="1428"/>
      <c r="AJ119" s="1428"/>
      <c r="AK119" s="1428"/>
      <c r="AL119" s="1428"/>
      <c r="AM119" s="1466"/>
      <c r="AN119" s="1463"/>
      <c r="AO119" s="1464"/>
      <c r="AP119" s="1464"/>
      <c r="AQ119" s="1464"/>
      <c r="AR119" s="1464"/>
      <c r="AS119" s="1464"/>
      <c r="AT119" s="1464"/>
      <c r="AU119" s="1464"/>
      <c r="AV119" s="1464"/>
      <c r="AW119" s="1465"/>
      <c r="AX119" s="1427" t="str">
        <f>IF(AN119=0," ",AN119*IF(AX$86="熱量ＧＪ",1,10^(-3))*#REF!)</f>
        <v xml:space="preserve"> </v>
      </c>
      <c r="AY119" s="1428"/>
      <c r="AZ119" s="1428"/>
      <c r="BA119" s="1428"/>
      <c r="BB119" s="1428"/>
      <c r="BC119" s="1428"/>
      <c r="BD119" s="1428"/>
      <c r="BE119" s="1428"/>
      <c r="BF119" s="1428"/>
      <c r="BG119" s="1328"/>
      <c r="BH119" s="1328"/>
      <c r="BI119" s="1328"/>
      <c r="BJ119" s="1328"/>
      <c r="BK119" s="1328"/>
      <c r="BL119" s="1328"/>
      <c r="BM119" s="1328"/>
      <c r="BN119" s="1328"/>
      <c r="BO119" s="1328"/>
      <c r="BP119" s="1328"/>
      <c r="BQ119" s="1328"/>
      <c r="BR119" s="1328"/>
      <c r="BS119" s="1328"/>
      <c r="BT119" s="1328"/>
      <c r="BU119" s="1328"/>
      <c r="BV119" s="1328"/>
      <c r="BW119" s="1328"/>
      <c r="BX119" s="1329"/>
      <c r="CB119" s="377" t="e">
        <f>#REF!</f>
        <v>#REF!</v>
      </c>
      <c r="CC119" s="377" t="e">
        <f>IF(RIGHT(J119,3)="推計値",#REF!,IF(OR(LEFT(J119,6)="ジェット燃料",LEFT(J119,5)="航空機燃料"),[8]CO2計算!W$28,IF(J119="ガソリン",[8]CO2計算!W$29,"")))</f>
        <v>#REF!</v>
      </c>
      <c r="CD119" s="377" t="str">
        <f t="shared" si="11"/>
        <v/>
      </c>
      <c r="CE119" s="377" t="e">
        <f t="shared" si="7"/>
        <v>#REF!</v>
      </c>
      <c r="CF119" s="420" t="e">
        <f t="shared" si="8"/>
        <v>#REF!</v>
      </c>
      <c r="CG119" s="421" t="e">
        <f t="shared" si="9"/>
        <v>#REF!</v>
      </c>
      <c r="CH119" s="421" t="e">
        <f t="shared" si="10"/>
        <v>#REF!</v>
      </c>
    </row>
    <row r="120" spans="1:88" ht="24" hidden="1" customHeight="1" thickBot="1">
      <c r="A120" s="417" t="e">
        <f>IF(#REF!&lt;&gt;"",IF(OR(LEFT(#REF!,5)="航空機燃料",LEFT(#REF!,6)="ジェット燃料"),2,IF(RIGHT(#REF!,3)="推計値",1,IF(#REF!="ガソリン",3,9))),0)</f>
        <v>#REF!</v>
      </c>
      <c r="B120" s="1396"/>
      <c r="C120" s="1403"/>
      <c r="D120" s="1477"/>
      <c r="E120" s="1478"/>
      <c r="F120" s="1478"/>
      <c r="G120" s="1478"/>
      <c r="H120" s="1479"/>
      <c r="I120" s="422" t="s">
        <v>516</v>
      </c>
      <c r="J120" s="1447" t="e">
        <f>IF(#REF!="","",#REF!)</f>
        <v>#REF!</v>
      </c>
      <c r="K120" s="1448"/>
      <c r="L120" s="1448"/>
      <c r="M120" s="1448"/>
      <c r="N120" s="1448"/>
      <c r="O120" s="1448"/>
      <c r="P120" s="419" t="s">
        <v>517</v>
      </c>
      <c r="Q120" s="1449" t="e">
        <f>IF(#REF!="","",MID(#REF!,4,LEN(#REF!)-3))</f>
        <v>#REF!</v>
      </c>
      <c r="R120" s="1450"/>
      <c r="S120" s="1450"/>
      <c r="T120" s="1451"/>
      <c r="U120" s="1452"/>
      <c r="V120" s="1453"/>
      <c r="W120" s="1453"/>
      <c r="X120" s="1453"/>
      <c r="Y120" s="1453"/>
      <c r="Z120" s="1453"/>
      <c r="AA120" s="1453"/>
      <c r="AB120" s="1453"/>
      <c r="AC120" s="1453"/>
      <c r="AD120" s="1454"/>
      <c r="AE120" s="1455" t="str">
        <f>IF(U120=0," ",U120*IF(AE$86="熱量ＧＪ",1,IF(AE$86="熱量ＴＪ",10^(-3),10^(-6)))*#REF!)</f>
        <v xml:space="preserve"> </v>
      </c>
      <c r="AF120" s="1456"/>
      <c r="AG120" s="1456"/>
      <c r="AH120" s="1456"/>
      <c r="AI120" s="1456"/>
      <c r="AJ120" s="1456"/>
      <c r="AK120" s="1456"/>
      <c r="AL120" s="1456"/>
      <c r="AM120" s="1457"/>
      <c r="AN120" s="1452"/>
      <c r="AO120" s="1453"/>
      <c r="AP120" s="1453"/>
      <c r="AQ120" s="1453"/>
      <c r="AR120" s="1453"/>
      <c r="AS120" s="1453"/>
      <c r="AT120" s="1453"/>
      <c r="AU120" s="1453"/>
      <c r="AV120" s="1453"/>
      <c r="AW120" s="1454"/>
      <c r="AX120" s="1455" t="str">
        <f>IF(AN120=0," ",AN120*IF(AX$86="熱量ＧＪ",1,10^(-3))*#REF!)</f>
        <v xml:space="preserve"> </v>
      </c>
      <c r="AY120" s="1456"/>
      <c r="AZ120" s="1456"/>
      <c r="BA120" s="1456"/>
      <c r="BB120" s="1456"/>
      <c r="BC120" s="1456"/>
      <c r="BD120" s="1456"/>
      <c r="BE120" s="1456"/>
      <c r="BF120" s="1456"/>
      <c r="BG120" s="1458"/>
      <c r="BH120" s="1458"/>
      <c r="BI120" s="1458"/>
      <c r="BJ120" s="1458"/>
      <c r="BK120" s="1458"/>
      <c r="BL120" s="1458"/>
      <c r="BM120" s="1458"/>
      <c r="BN120" s="1458"/>
      <c r="BO120" s="1458"/>
      <c r="BP120" s="1458"/>
      <c r="BQ120" s="1458"/>
      <c r="BR120" s="1458"/>
      <c r="BS120" s="1458"/>
      <c r="BT120" s="1458"/>
      <c r="BU120" s="1458"/>
      <c r="BV120" s="1458"/>
      <c r="BW120" s="1458"/>
      <c r="BX120" s="1459"/>
      <c r="CB120" s="377" t="e">
        <f>#REF!</f>
        <v>#REF!</v>
      </c>
      <c r="CC120" s="377" t="e">
        <f>IF(RIGHT(J120,3)="推計値",#REF!,IF(OR(LEFT(J120,6)="ジェット燃料",LEFT(J120,5)="航空機燃料"),[8]CO2計算!W$28,IF(J120="ガソリン",[8]CO2計算!W$29,"")))</f>
        <v>#REF!</v>
      </c>
      <c r="CD120" s="377" t="str">
        <f t="shared" si="11"/>
        <v/>
      </c>
      <c r="CE120" s="377" t="e">
        <f t="shared" si="7"/>
        <v>#REF!</v>
      </c>
      <c r="CF120" s="420" t="e">
        <f t="shared" si="8"/>
        <v>#REF!</v>
      </c>
      <c r="CG120" s="421" t="e">
        <f t="shared" si="9"/>
        <v>#REF!</v>
      </c>
      <c r="CH120" s="421" t="e">
        <f t="shared" si="10"/>
        <v>#REF!</v>
      </c>
    </row>
    <row r="121" spans="1:88" ht="24" customHeight="1">
      <c r="A121" s="416"/>
      <c r="B121" s="1396"/>
      <c r="C121" s="1397"/>
      <c r="D121" s="1432" t="s">
        <v>518</v>
      </c>
      <c r="E121" s="1433"/>
      <c r="F121" s="1433"/>
      <c r="G121" s="1433"/>
      <c r="H121" s="1433"/>
      <c r="I121" s="1433"/>
      <c r="J121" s="1433"/>
      <c r="K121" s="1433"/>
      <c r="L121" s="1433"/>
      <c r="M121" s="1433"/>
      <c r="N121" s="1433"/>
      <c r="O121" s="1433"/>
      <c r="P121" s="1434"/>
      <c r="Q121" s="1435" t="s">
        <v>519</v>
      </c>
      <c r="R121" s="1436"/>
      <c r="S121" s="1436"/>
      <c r="T121" s="1437"/>
      <c r="U121" s="1438"/>
      <c r="V121" s="1439"/>
      <c r="W121" s="1439"/>
      <c r="X121" s="1439"/>
      <c r="Y121" s="1439"/>
      <c r="Z121" s="1439"/>
      <c r="AA121" s="1439"/>
      <c r="AB121" s="1439"/>
      <c r="AC121" s="1439"/>
      <c r="AD121" s="1440"/>
      <c r="AE121" s="1441" t="str">
        <f ca="1">IF(U121&gt;0,U121*IF(AE$86="熱量ＧＪ",1,IF(AE$86="熱量ＴＪ",10^(-3),10^(-6)))*IF(#REF!=0,VLOOKUP(D121,係数,2,FALSE),OFFSET(#REF!,(#REF!-1)*18,0)),"")</f>
        <v/>
      </c>
      <c r="AF121" s="1442"/>
      <c r="AG121" s="1442"/>
      <c r="AH121" s="1442"/>
      <c r="AI121" s="1442"/>
      <c r="AJ121" s="1442"/>
      <c r="AK121" s="1339"/>
      <c r="AL121" s="1339"/>
      <c r="AM121" s="1340"/>
      <c r="AN121" s="1438"/>
      <c r="AO121" s="1439"/>
      <c r="AP121" s="1439"/>
      <c r="AQ121" s="1439"/>
      <c r="AR121" s="1439"/>
      <c r="AS121" s="1439"/>
      <c r="AT121" s="1439"/>
      <c r="AU121" s="1443"/>
      <c r="AV121" s="1443"/>
      <c r="AW121" s="1444"/>
      <c r="AX121" s="1445" t="str">
        <f ca="1">IF(AN121&gt;0,AN121*IF(AX$86="熱量ＧＪ",1,10^(-3))*IF(#REF!=0,VLOOKUP(D121,係数,2,FALSE),OFFSET(#REF!,(#REF!-1)*18,0)),"")</f>
        <v/>
      </c>
      <c r="AY121" s="1446"/>
      <c r="AZ121" s="1446"/>
      <c r="BA121" s="1446"/>
      <c r="BB121" s="1446"/>
      <c r="BC121" s="1446"/>
      <c r="BD121" s="1339"/>
      <c r="BE121" s="1339"/>
      <c r="BF121" s="1339"/>
      <c r="BG121" s="1429"/>
      <c r="BH121" s="1430"/>
      <c r="BI121" s="1430"/>
      <c r="BJ121" s="1430"/>
      <c r="BK121" s="1430"/>
      <c r="BL121" s="1430"/>
      <c r="BM121" s="1430"/>
      <c r="BN121" s="1430"/>
      <c r="BO121" s="1431"/>
      <c r="BP121" s="1420" t="str">
        <f ca="1">IF(BG121&gt;0,BG121*IF(BP$86="熱量ＧＪ",1,10^(-3))*IF(#REF!=0,VLOOKUP(D121,係数,2,FALSE),OFFSET(#REF!,(#REF!-1)*18,0)),"")</f>
        <v/>
      </c>
      <c r="BQ121" s="1421"/>
      <c r="BR121" s="1421"/>
      <c r="BS121" s="1421"/>
      <c r="BT121" s="1421"/>
      <c r="BU121" s="1421"/>
      <c r="BV121" s="1421"/>
      <c r="BW121" s="1421"/>
      <c r="BX121" s="1422"/>
      <c r="CB121" s="423">
        <f>[8]CO2計算!U31</f>
        <v>9.9700000000000006</v>
      </c>
      <c r="CC121" s="377">
        <f>[8]CO2計算!W31</f>
        <v>0.06</v>
      </c>
      <c r="CD121" s="415">
        <f>IF([8]CO2計算!R31="",0,[8]CO2計算!R31)</f>
        <v>0</v>
      </c>
      <c r="CE121" s="415">
        <f>IF([8]CO2計算!T31="",0,[8]CO2計算!T31)</f>
        <v>0</v>
      </c>
      <c r="CF121" s="415">
        <f>CD121-CE121</f>
        <v>0</v>
      </c>
      <c r="CG121" s="377">
        <v>1</v>
      </c>
      <c r="CH121" s="377">
        <v>1</v>
      </c>
    </row>
    <row r="122" spans="1:88" ht="24" customHeight="1">
      <c r="B122" s="1396"/>
      <c r="C122" s="1397"/>
      <c r="D122" s="1407" t="s">
        <v>520</v>
      </c>
      <c r="E122" s="1408"/>
      <c r="F122" s="1408"/>
      <c r="G122" s="1408"/>
      <c r="H122" s="1408"/>
      <c r="I122" s="1408"/>
      <c r="J122" s="1408"/>
      <c r="K122" s="1408"/>
      <c r="L122" s="1408"/>
      <c r="M122" s="1408"/>
      <c r="N122" s="1408"/>
      <c r="O122" s="1408"/>
      <c r="P122" s="1409"/>
      <c r="Q122" s="1361" t="s">
        <v>519</v>
      </c>
      <c r="R122" s="1362"/>
      <c r="S122" s="1362"/>
      <c r="T122" s="1363"/>
      <c r="U122" s="1423"/>
      <c r="V122" s="1424"/>
      <c r="W122" s="1424"/>
      <c r="X122" s="1424"/>
      <c r="Y122" s="1424"/>
      <c r="Z122" s="1424"/>
      <c r="AA122" s="1425"/>
      <c r="AB122" s="1425"/>
      <c r="AC122" s="1425"/>
      <c r="AD122" s="1426"/>
      <c r="AE122" s="1379" t="str">
        <f ca="1">IF(U122&gt;0,U122*IF(AE$86="熱量ＧＪ",1,IF(AE$86="熱量ＴＪ",10^(-3),10^(-6)))*IF(#REF!=0,VLOOKUP(D122,係数,2,FALSE),OFFSET(#REF!,(#REF!-1)*18,0)),"")</f>
        <v/>
      </c>
      <c r="AF122" s="1380"/>
      <c r="AG122" s="1380"/>
      <c r="AH122" s="1380"/>
      <c r="AI122" s="1380"/>
      <c r="AJ122" s="1380"/>
      <c r="AK122" s="1320"/>
      <c r="AL122" s="1320"/>
      <c r="AM122" s="1321"/>
      <c r="AN122" s="1423"/>
      <c r="AO122" s="1424"/>
      <c r="AP122" s="1424"/>
      <c r="AQ122" s="1424"/>
      <c r="AR122" s="1424"/>
      <c r="AS122" s="1424"/>
      <c r="AT122" s="1424"/>
      <c r="AU122" s="1425"/>
      <c r="AV122" s="1425"/>
      <c r="AW122" s="1426"/>
      <c r="AX122" s="1427" t="str">
        <f ca="1">IF(AN122&gt;0,AN122*IF(AX$86="熱量ＧＪ",1,10^(-3))*IF(#REF!=0,VLOOKUP(D122,係数,2,FALSE),OFFSET(#REF!,(#REF!-1)*18,0)),"")</f>
        <v/>
      </c>
      <c r="AY122" s="1428"/>
      <c r="AZ122" s="1428"/>
      <c r="BA122" s="1428"/>
      <c r="BB122" s="1428"/>
      <c r="BC122" s="1428"/>
      <c r="BD122" s="1320"/>
      <c r="BE122" s="1320"/>
      <c r="BF122" s="1320"/>
      <c r="BG122" s="1417"/>
      <c r="BH122" s="1418"/>
      <c r="BI122" s="1418"/>
      <c r="BJ122" s="1418"/>
      <c r="BK122" s="1418"/>
      <c r="BL122" s="1418"/>
      <c r="BM122" s="1418"/>
      <c r="BN122" s="1418"/>
      <c r="BO122" s="1419"/>
      <c r="BP122" s="1420" t="str">
        <f ca="1">IF(BG122&gt;0,BG122*IF(BP$86="熱量ＧＪ",1,10^(-3))*IF(#REF!=0,VLOOKUP(D122,係数,2,FALSE),OFFSET(#REF!,(#REF!-1)*18,0)),"")</f>
        <v/>
      </c>
      <c r="BQ122" s="1421"/>
      <c r="BR122" s="1421"/>
      <c r="BS122" s="1421"/>
      <c r="BT122" s="1421"/>
      <c r="BU122" s="1421"/>
      <c r="BV122" s="1421"/>
      <c r="BW122" s="1421"/>
      <c r="BX122" s="1422"/>
      <c r="CB122" s="423">
        <f>[8]CO2計算!U32</f>
        <v>9.2799999999999994</v>
      </c>
      <c r="CC122" s="377">
        <f>[8]CO2計算!W32</f>
        <v>5.7000000000000002E-2</v>
      </c>
      <c r="CD122" s="415">
        <f>IF([8]CO2計算!R32="",0,[8]CO2計算!R32)</f>
        <v>0</v>
      </c>
      <c r="CE122" s="415">
        <f>IF([8]CO2計算!T32="",0,[8]CO2計算!T32)</f>
        <v>0</v>
      </c>
      <c r="CF122" s="415">
        <f>CD122-CE122</f>
        <v>0</v>
      </c>
      <c r="CG122" s="377">
        <v>1</v>
      </c>
      <c r="CH122" s="377">
        <v>1</v>
      </c>
    </row>
    <row r="123" spans="1:88" ht="24" customHeight="1">
      <c r="B123" s="1396"/>
      <c r="C123" s="1397"/>
      <c r="D123" s="1407" t="s">
        <v>521</v>
      </c>
      <c r="E123" s="1408"/>
      <c r="F123" s="1408"/>
      <c r="G123" s="1408"/>
      <c r="H123" s="1408"/>
      <c r="I123" s="1408"/>
      <c r="J123" s="1408"/>
      <c r="K123" s="1408"/>
      <c r="L123" s="1408"/>
      <c r="M123" s="1408"/>
      <c r="N123" s="1408"/>
      <c r="O123" s="1408"/>
      <c r="P123" s="1409"/>
      <c r="Q123" s="1361" t="s">
        <v>519</v>
      </c>
      <c r="R123" s="1362"/>
      <c r="S123" s="1362"/>
      <c r="T123" s="1363"/>
      <c r="U123" s="1423"/>
      <c r="V123" s="1424"/>
      <c r="W123" s="1424"/>
      <c r="X123" s="1424"/>
      <c r="Y123" s="1424"/>
      <c r="Z123" s="1424"/>
      <c r="AA123" s="1425"/>
      <c r="AB123" s="1425"/>
      <c r="AC123" s="1425"/>
      <c r="AD123" s="1426"/>
      <c r="AE123" s="1379" t="str">
        <f ca="1">IF(U123&gt;0,U123*IF(AE$86="熱量ＧＪ",1,IF(AE$86="熱量ＴＪ",10^(-3),10^(-6)))*IF(#REF!=0,VLOOKUP(D123,係数,2,FALSE),OFFSET(#REF!,(#REF!-1)*18,0)),"")</f>
        <v/>
      </c>
      <c r="AF123" s="1380"/>
      <c r="AG123" s="1380"/>
      <c r="AH123" s="1380"/>
      <c r="AI123" s="1380"/>
      <c r="AJ123" s="1380"/>
      <c r="AK123" s="1320"/>
      <c r="AL123" s="1320"/>
      <c r="AM123" s="1321"/>
      <c r="AN123" s="1423"/>
      <c r="AO123" s="1424"/>
      <c r="AP123" s="1424"/>
      <c r="AQ123" s="1424"/>
      <c r="AR123" s="1424"/>
      <c r="AS123" s="1424"/>
      <c r="AT123" s="1424"/>
      <c r="AU123" s="1425"/>
      <c r="AV123" s="1425"/>
      <c r="AW123" s="1426"/>
      <c r="AX123" s="1427" t="str">
        <f ca="1">IF(AN123&gt;0,AN123*IF(AX$86="熱量ＧＪ",1,10^(-3))*IF(#REF!=0,VLOOKUP(D123,係数,2,FALSE),OFFSET(#REF!,(#REF!-1)*18,0)),"")</f>
        <v/>
      </c>
      <c r="AY123" s="1428"/>
      <c r="AZ123" s="1428"/>
      <c r="BA123" s="1428"/>
      <c r="BB123" s="1428"/>
      <c r="BC123" s="1428"/>
      <c r="BD123" s="1320"/>
      <c r="BE123" s="1320"/>
      <c r="BF123" s="1320"/>
      <c r="BG123" s="1417"/>
      <c r="BH123" s="1418"/>
      <c r="BI123" s="1418"/>
      <c r="BJ123" s="1418"/>
      <c r="BK123" s="1418"/>
      <c r="BL123" s="1418"/>
      <c r="BM123" s="1418"/>
      <c r="BN123" s="1418"/>
      <c r="BO123" s="1419"/>
      <c r="BP123" s="1420" t="str">
        <f ca="1">IF(BG123&gt;0,BG123*IF(BP$86="熱量ＧＪ",1,10^(-3))*IF(#REF!=0,VLOOKUP(D123,係数,2,FALSE),OFFSET(#REF!,(#REF!-1)*18,0)),"")</f>
        <v/>
      </c>
      <c r="BQ123" s="1421"/>
      <c r="BR123" s="1421"/>
      <c r="BS123" s="1421"/>
      <c r="BT123" s="1421"/>
      <c r="BU123" s="1421"/>
      <c r="BV123" s="1421"/>
      <c r="BW123" s="1421"/>
      <c r="BX123" s="1422"/>
      <c r="CB123" s="423">
        <f>[8]CO2計算!U33</f>
        <v>9.76</v>
      </c>
      <c r="CC123" s="377">
        <f>[8]CO2計算!W33</f>
        <v>5.7000000000000002E-2</v>
      </c>
      <c r="CD123" s="415">
        <f>IF([8]CO2計算!R33="",0,[8]CO2計算!R33)</f>
        <v>0</v>
      </c>
      <c r="CE123" s="415">
        <f>IF([8]CO2計算!T33="",0,[8]CO2計算!T33)</f>
        <v>0</v>
      </c>
      <c r="CF123" s="415">
        <f>CD123-CE123</f>
        <v>0</v>
      </c>
      <c r="CG123" s="377">
        <v>1</v>
      </c>
      <c r="CH123" s="377">
        <v>1</v>
      </c>
    </row>
    <row r="124" spans="1:88" ht="24" customHeight="1">
      <c r="B124" s="1396"/>
      <c r="C124" s="1397"/>
      <c r="D124" s="1407" t="s">
        <v>522</v>
      </c>
      <c r="E124" s="1408"/>
      <c r="F124" s="1408"/>
      <c r="G124" s="1408"/>
      <c r="H124" s="1408"/>
      <c r="I124" s="1408"/>
      <c r="J124" s="1408"/>
      <c r="K124" s="1408"/>
      <c r="L124" s="1408"/>
      <c r="M124" s="1408"/>
      <c r="N124" s="1408"/>
      <c r="O124" s="1408"/>
      <c r="P124" s="1409"/>
      <c r="Q124" s="1361" t="s">
        <v>519</v>
      </c>
      <c r="R124" s="1362"/>
      <c r="S124" s="1362"/>
      <c r="T124" s="1363"/>
      <c r="U124" s="1423"/>
      <c r="V124" s="1424"/>
      <c r="W124" s="1424"/>
      <c r="X124" s="1424"/>
      <c r="Y124" s="1424"/>
      <c r="Z124" s="1424"/>
      <c r="AA124" s="1425"/>
      <c r="AB124" s="1425"/>
      <c r="AC124" s="1425"/>
      <c r="AD124" s="1426"/>
      <c r="AE124" s="1379" t="str">
        <f ca="1">IF(U124&gt;0,U124*IF(AE$86="熱量ＧＪ",1,IF(AE$86="熱量ＴＪ",10^(-3),10^(-6)))*IF(#REF!=0,VLOOKUP(D124,係数,2,FALSE),OFFSET(#REF!,(#REF!-1)*18,0)),"")</f>
        <v/>
      </c>
      <c r="AF124" s="1380"/>
      <c r="AG124" s="1380"/>
      <c r="AH124" s="1380"/>
      <c r="AI124" s="1380"/>
      <c r="AJ124" s="1380"/>
      <c r="AK124" s="1320"/>
      <c r="AL124" s="1320"/>
      <c r="AM124" s="1321"/>
      <c r="AN124" s="1423"/>
      <c r="AO124" s="1424"/>
      <c r="AP124" s="1424"/>
      <c r="AQ124" s="1424"/>
      <c r="AR124" s="1424"/>
      <c r="AS124" s="1424"/>
      <c r="AT124" s="1424"/>
      <c r="AU124" s="1425"/>
      <c r="AV124" s="1425"/>
      <c r="AW124" s="1426"/>
      <c r="AX124" s="1427" t="str">
        <f ca="1">IF(AN124&gt;0,AN124*IF(AX$86="熱量ＧＪ",1,10^(-3))*IF(#REF!=0,VLOOKUP(D124,係数,2,FALSE),OFFSET(#REF!,(#REF!-1)*18,0)),"")</f>
        <v/>
      </c>
      <c r="AY124" s="1428"/>
      <c r="AZ124" s="1428"/>
      <c r="BA124" s="1428"/>
      <c r="BB124" s="1428"/>
      <c r="BC124" s="1428"/>
      <c r="BD124" s="1320"/>
      <c r="BE124" s="1320"/>
      <c r="BF124" s="1320"/>
      <c r="BG124" s="1417"/>
      <c r="BH124" s="1418"/>
      <c r="BI124" s="1418"/>
      <c r="BJ124" s="1418"/>
      <c r="BK124" s="1418"/>
      <c r="BL124" s="1418"/>
      <c r="BM124" s="1418"/>
      <c r="BN124" s="1418"/>
      <c r="BO124" s="1419"/>
      <c r="BP124" s="1420" t="str">
        <f ca="1">IF(BG124&gt;0,BG124*IF(BP$86="熱量ＧＪ",1,10^(-3))*IF(#REF!=0,VLOOKUP(D124,係数,2,FALSE),OFFSET(#REF!,(#REF!-1)*18,0)),"")</f>
        <v/>
      </c>
      <c r="BQ124" s="1421"/>
      <c r="BR124" s="1421"/>
      <c r="BS124" s="1421"/>
      <c r="BT124" s="1421"/>
      <c r="BU124" s="1421"/>
      <c r="BV124" s="1421"/>
      <c r="BW124" s="1421"/>
      <c r="BX124" s="1422"/>
      <c r="CB124" s="423">
        <f>[8]CO2計算!U34</f>
        <v>9.76</v>
      </c>
      <c r="CC124" s="377">
        <f>[8]CO2計算!W34</f>
        <v>5.7000000000000002E-2</v>
      </c>
      <c r="CD124" s="415">
        <f>IF([8]CO2計算!R34="",0,[8]CO2計算!R34)</f>
        <v>0</v>
      </c>
      <c r="CE124" s="415">
        <f>IF([8]CO2計算!T34="",0,[8]CO2計算!T34)</f>
        <v>0</v>
      </c>
      <c r="CF124" s="415">
        <f>CD124-CE124</f>
        <v>0</v>
      </c>
      <c r="CG124" s="377">
        <v>1</v>
      </c>
      <c r="CH124" s="377">
        <v>1</v>
      </c>
      <c r="CI124" s="377" t="s">
        <v>523</v>
      </c>
      <c r="CJ124" s="377" t="s">
        <v>523</v>
      </c>
    </row>
    <row r="125" spans="1:88" ht="24" customHeight="1">
      <c r="B125" s="1525"/>
      <c r="C125" s="1406"/>
      <c r="D125" s="1407" t="s">
        <v>524</v>
      </c>
      <c r="E125" s="1408"/>
      <c r="F125" s="1408"/>
      <c r="G125" s="1408"/>
      <c r="H125" s="1408"/>
      <c r="I125" s="1408"/>
      <c r="J125" s="1408"/>
      <c r="K125" s="1408"/>
      <c r="L125" s="1408"/>
      <c r="M125" s="1408"/>
      <c r="N125" s="1408"/>
      <c r="O125" s="1408"/>
      <c r="P125" s="1409"/>
      <c r="Q125" s="1410" t="s">
        <v>519</v>
      </c>
      <c r="R125" s="1411"/>
      <c r="S125" s="1411"/>
      <c r="T125" s="1412"/>
      <c r="U125" s="1413"/>
      <c r="V125" s="1414"/>
      <c r="W125" s="1414"/>
      <c r="X125" s="1414"/>
      <c r="Y125" s="1414"/>
      <c r="Z125" s="1414"/>
      <c r="AA125" s="1324"/>
      <c r="AB125" s="1324"/>
      <c r="AC125" s="1324"/>
      <c r="AD125" s="1325"/>
      <c r="AE125" s="1319">
        <f ca="1">IF(OR(ISERROR(SUM(AE87:AE124)),SUM(AE87:AE124)=0),"",SUM(AE87:AE124))</f>
        <v>520785</v>
      </c>
      <c r="AF125" s="1330"/>
      <c r="AG125" s="1330"/>
      <c r="AH125" s="1330"/>
      <c r="AI125" s="1330"/>
      <c r="AJ125" s="1330"/>
      <c r="AK125" s="1320"/>
      <c r="AL125" s="1320"/>
      <c r="AM125" s="1321"/>
      <c r="AN125" s="1415"/>
      <c r="AO125" s="1416"/>
      <c r="AP125" s="1416"/>
      <c r="AQ125" s="1416"/>
      <c r="AR125" s="1416"/>
      <c r="AS125" s="1416"/>
      <c r="AT125" s="1416"/>
      <c r="AU125" s="1324"/>
      <c r="AV125" s="1324"/>
      <c r="AW125" s="1325"/>
      <c r="AX125" s="1391" t="str">
        <f ca="1">IF(OR(ISERROR(SUM(AX87:AX124)),SUM(AX87:AX124)=0,),"",SUM(AX87:AX124))</f>
        <v/>
      </c>
      <c r="AY125" s="1392"/>
      <c r="AZ125" s="1392"/>
      <c r="BA125" s="1392"/>
      <c r="BB125" s="1392"/>
      <c r="BC125" s="1392"/>
      <c r="BD125" s="1372"/>
      <c r="BE125" s="1372"/>
      <c r="BF125" s="1372"/>
      <c r="BG125" s="1328"/>
      <c r="BH125" s="1328"/>
      <c r="BI125" s="1328"/>
      <c r="BJ125" s="1328"/>
      <c r="BK125" s="1328"/>
      <c r="BL125" s="1328"/>
      <c r="BM125" s="1328"/>
      <c r="BN125" s="1328"/>
      <c r="BO125" s="1328"/>
      <c r="BP125" s="1391" t="str">
        <f ca="1">IF(OR(ISERROR(SUM(BP87:BP124)),SUM(BP87:BP124)=0,),"",SUM(BP87:BP124))</f>
        <v/>
      </c>
      <c r="BQ125" s="1392"/>
      <c r="BR125" s="1392"/>
      <c r="BS125" s="1392"/>
      <c r="BT125" s="1392"/>
      <c r="BU125" s="1392"/>
      <c r="BV125" s="1372"/>
      <c r="BW125" s="1372"/>
      <c r="BX125" s="1393"/>
      <c r="CI125" s="377" t="s">
        <v>477</v>
      </c>
      <c r="CJ125" s="377" t="s">
        <v>480</v>
      </c>
    </row>
    <row r="126" spans="1:88" ht="24" customHeight="1">
      <c r="B126" s="1394" t="s">
        <v>525</v>
      </c>
      <c r="C126" s="1395"/>
      <c r="D126" s="1400" t="s">
        <v>526</v>
      </c>
      <c r="E126" s="1401"/>
      <c r="F126" s="1401"/>
      <c r="G126" s="1401"/>
      <c r="H126" s="1395"/>
      <c r="I126" s="1373" t="s">
        <v>527</v>
      </c>
      <c r="J126" s="1316"/>
      <c r="K126" s="1316"/>
      <c r="L126" s="1316"/>
      <c r="M126" s="1316"/>
      <c r="N126" s="1316"/>
      <c r="O126" s="1316"/>
      <c r="P126" s="1360"/>
      <c r="Q126" s="1361" t="s">
        <v>528</v>
      </c>
      <c r="R126" s="1362"/>
      <c r="S126" s="1362"/>
      <c r="T126" s="1363"/>
      <c r="U126" s="1379">
        <f>'[15]19年度'!$H$39</f>
        <v>90275</v>
      </c>
      <c r="V126" s="1380"/>
      <c r="W126" s="1380"/>
      <c r="X126" s="1380"/>
      <c r="Y126" s="1380"/>
      <c r="Z126" s="1380"/>
      <c r="AA126" s="1381"/>
      <c r="AB126" s="1381"/>
      <c r="AC126" s="1381"/>
      <c r="AD126" s="1382"/>
      <c r="AE126" s="1379">
        <f>IF(U126="","",IF(U126*VLOOKUP(I126,係数,2,FALSE)=0," ",U126*IF(AE$86="熱量ＧＪ",1,IF(AE$86="熱量ＴＪ",10^(-3),10^(-6)))*VLOOKUP(I126,係数,2,FALSE)))</f>
        <v>900041.75</v>
      </c>
      <c r="AF126" s="1380"/>
      <c r="AG126" s="1380"/>
      <c r="AH126" s="1380"/>
      <c r="AI126" s="1380"/>
      <c r="AJ126" s="1380"/>
      <c r="AK126" s="1320"/>
      <c r="AL126" s="1320"/>
      <c r="AM126" s="1321"/>
      <c r="AN126" s="1383"/>
      <c r="AO126" s="1384"/>
      <c r="AP126" s="1384"/>
      <c r="AQ126" s="1384"/>
      <c r="AR126" s="1384"/>
      <c r="AS126" s="1384"/>
      <c r="AT126" s="1384"/>
      <c r="AU126" s="1324"/>
      <c r="AV126" s="1324"/>
      <c r="AW126" s="1325"/>
      <c r="AX126" s="1385"/>
      <c r="AY126" s="1386"/>
      <c r="AZ126" s="1386"/>
      <c r="BA126" s="1386"/>
      <c r="BB126" s="1386"/>
      <c r="BC126" s="1386"/>
      <c r="BD126" s="1324"/>
      <c r="BE126" s="1324"/>
      <c r="BF126" s="1324"/>
      <c r="BG126" s="1328"/>
      <c r="BH126" s="1328"/>
      <c r="BI126" s="1328"/>
      <c r="BJ126" s="1328"/>
      <c r="BK126" s="1328"/>
      <c r="BL126" s="1328"/>
      <c r="BM126" s="1328"/>
      <c r="BN126" s="1328"/>
      <c r="BO126" s="1328"/>
      <c r="BP126" s="1328"/>
      <c r="BQ126" s="1328"/>
      <c r="BR126" s="1328"/>
      <c r="BS126" s="1328"/>
      <c r="BT126" s="1328"/>
      <c r="BU126" s="1328"/>
      <c r="BV126" s="1328"/>
      <c r="BW126" s="1328"/>
      <c r="BX126" s="1329"/>
      <c r="CB126" s="377">
        <f>VLOOKUP(I126,係数,2,FALSE)</f>
        <v>9.9700000000000006</v>
      </c>
      <c r="CC126" s="377" t="e">
        <f>#REF!</f>
        <v>#REF!</v>
      </c>
      <c r="CD126" s="415">
        <f>IF([8]CO2計算!R36="",0,[8]CO2計算!R36)</f>
        <v>42970.9</v>
      </c>
      <c r="CE126" s="415"/>
      <c r="CF126" s="415">
        <f>CD126</f>
        <v>42970.9</v>
      </c>
      <c r="CI126" s="377" t="e">
        <f>#REF!</f>
        <v>#REF!</v>
      </c>
      <c r="CJ126" s="377" t="e">
        <f>#REF!</f>
        <v>#REF!</v>
      </c>
    </row>
    <row r="127" spans="1:88" ht="24" customHeight="1">
      <c r="B127" s="1396"/>
      <c r="C127" s="1397"/>
      <c r="D127" s="1402"/>
      <c r="E127" s="1403"/>
      <c r="F127" s="1403"/>
      <c r="G127" s="1403"/>
      <c r="H127" s="1397"/>
      <c r="I127" s="424"/>
      <c r="J127" s="1387" t="s">
        <v>529</v>
      </c>
      <c r="K127" s="1388"/>
      <c r="L127" s="1388"/>
      <c r="M127" s="1388"/>
      <c r="N127" s="1388"/>
      <c r="O127" s="1388"/>
      <c r="P127" s="1389"/>
      <c r="Q127" s="1361" t="s">
        <v>528</v>
      </c>
      <c r="R127" s="1362"/>
      <c r="S127" s="1362"/>
      <c r="T127" s="1363"/>
      <c r="U127" s="425" t="s">
        <v>530</v>
      </c>
      <c r="V127" s="1380">
        <f>'[15]19年度'!$I$52</f>
        <v>53586</v>
      </c>
      <c r="W127" s="1381"/>
      <c r="X127" s="1381"/>
      <c r="Y127" s="1381"/>
      <c r="Z127" s="1381"/>
      <c r="AA127" s="1381"/>
      <c r="AB127" s="1381"/>
      <c r="AC127" s="1381"/>
      <c r="AD127" s="426" t="s">
        <v>531</v>
      </c>
      <c r="AE127" s="427" t="s">
        <v>530</v>
      </c>
      <c r="AF127" s="428" t="s">
        <v>532</v>
      </c>
      <c r="AG127" s="1380">
        <f>IF(V127="","",IF(V127&gt;0,IF(V127*VLOOKUP(I126,係数,2,FALSE)=0," ",V127*IF(AE$86="熱量ＧＪ",1,IF(AE$86="熱量ＴＪ",10^(-3),10^(-6)))*VLOOKUP(I126,係数,2,FALSE))))</f>
        <v>534252.42000000004</v>
      </c>
      <c r="AH127" s="1320"/>
      <c r="AI127" s="1320"/>
      <c r="AJ127" s="1320"/>
      <c r="AK127" s="1320"/>
      <c r="AL127" s="1390"/>
      <c r="AM127" s="429" t="s">
        <v>531</v>
      </c>
      <c r="AN127" s="1383"/>
      <c r="AO127" s="1384"/>
      <c r="AP127" s="1384"/>
      <c r="AQ127" s="1384"/>
      <c r="AR127" s="1384"/>
      <c r="AS127" s="1384"/>
      <c r="AT127" s="1384"/>
      <c r="AU127" s="1324"/>
      <c r="AV127" s="1324"/>
      <c r="AW127" s="1325"/>
      <c r="AX127" s="1385"/>
      <c r="AY127" s="1386"/>
      <c r="AZ127" s="1386"/>
      <c r="BA127" s="1386"/>
      <c r="BB127" s="1386"/>
      <c r="BC127" s="1386"/>
      <c r="BD127" s="1324"/>
      <c r="BE127" s="1324"/>
      <c r="BF127" s="1324"/>
      <c r="BG127" s="1328"/>
      <c r="BH127" s="1328"/>
      <c r="BI127" s="1328"/>
      <c r="BJ127" s="1328"/>
      <c r="BK127" s="1328"/>
      <c r="BL127" s="1328"/>
      <c r="BM127" s="1328"/>
      <c r="BN127" s="1328"/>
      <c r="BO127" s="1328"/>
      <c r="BP127" s="1328"/>
      <c r="BQ127" s="1328"/>
      <c r="BR127" s="1328"/>
      <c r="BS127" s="1328"/>
      <c r="BT127" s="1328"/>
      <c r="BU127" s="1328"/>
      <c r="BV127" s="1328"/>
      <c r="BW127" s="1328"/>
      <c r="BX127" s="1329"/>
      <c r="CB127" s="377">
        <f>VLOOKUP(I126,係数,2,FALSE)</f>
        <v>9.9700000000000006</v>
      </c>
      <c r="CC127" s="377" t="e">
        <f>#REF!</f>
        <v>#REF!</v>
      </c>
      <c r="CD127" s="415" t="e">
        <f>IF([8]CO2計算!AD36="",0,[8]CO2計算!AD36)</f>
        <v>#REF!</v>
      </c>
      <c r="CE127" s="415"/>
      <c r="CF127" s="415" t="e">
        <f>CD127</f>
        <v>#REF!</v>
      </c>
      <c r="CI127" s="377" t="e">
        <f>#REF!</f>
        <v>#REF!</v>
      </c>
      <c r="CJ127" s="377" t="e">
        <f>#REF!</f>
        <v>#REF!</v>
      </c>
    </row>
    <row r="128" spans="1:88" ht="24" customHeight="1">
      <c r="B128" s="1396"/>
      <c r="C128" s="1397"/>
      <c r="D128" s="1404"/>
      <c r="E128" s="1405"/>
      <c r="F128" s="1405"/>
      <c r="G128" s="1405"/>
      <c r="H128" s="1406"/>
      <c r="I128" s="1359" t="s">
        <v>533</v>
      </c>
      <c r="J128" s="1316"/>
      <c r="K128" s="1316"/>
      <c r="L128" s="1316"/>
      <c r="M128" s="1316"/>
      <c r="N128" s="1316"/>
      <c r="O128" s="1316"/>
      <c r="P128" s="1360"/>
      <c r="Q128" s="1361" t="s">
        <v>528</v>
      </c>
      <c r="R128" s="1362"/>
      <c r="S128" s="1362"/>
      <c r="T128" s="1363"/>
      <c r="U128" s="1379">
        <f>'[15]19年度'!$H$40</f>
        <v>41108</v>
      </c>
      <c r="V128" s="1380"/>
      <c r="W128" s="1380"/>
      <c r="X128" s="1380"/>
      <c r="Y128" s="1380"/>
      <c r="Z128" s="1380"/>
      <c r="AA128" s="1381"/>
      <c r="AB128" s="1381"/>
      <c r="AC128" s="1381"/>
      <c r="AD128" s="1382"/>
      <c r="AE128" s="1379">
        <f>IF(U128="","",IF(U128&gt;0,IF(U128*VLOOKUP(I128,係数,2,FALSE)=0," ",U128*IF(AE$86="熱量ＧＪ",1,IF(AE$86="熱量ＴＪ",10^(-3),10^(-6)))*VLOOKUP(I128,係数,2,FALSE))))</f>
        <v>381482.23999999999</v>
      </c>
      <c r="AF128" s="1380"/>
      <c r="AG128" s="1380"/>
      <c r="AH128" s="1380"/>
      <c r="AI128" s="1380"/>
      <c r="AJ128" s="1380"/>
      <c r="AK128" s="1320"/>
      <c r="AL128" s="1320"/>
      <c r="AM128" s="1321"/>
      <c r="AN128" s="1383"/>
      <c r="AO128" s="1384"/>
      <c r="AP128" s="1384"/>
      <c r="AQ128" s="1384"/>
      <c r="AR128" s="1384"/>
      <c r="AS128" s="1384"/>
      <c r="AT128" s="1384"/>
      <c r="AU128" s="1324"/>
      <c r="AV128" s="1324"/>
      <c r="AW128" s="1325"/>
      <c r="AX128" s="1385" t="s">
        <v>534</v>
      </c>
      <c r="AY128" s="1386"/>
      <c r="AZ128" s="1386"/>
      <c r="BA128" s="1386"/>
      <c r="BB128" s="1386"/>
      <c r="BC128" s="1386"/>
      <c r="BD128" s="1324"/>
      <c r="BE128" s="1324"/>
      <c r="BF128" s="1324"/>
      <c r="BG128" s="1328"/>
      <c r="BH128" s="1328"/>
      <c r="BI128" s="1328"/>
      <c r="BJ128" s="1328"/>
      <c r="BK128" s="1328"/>
      <c r="BL128" s="1328"/>
      <c r="BM128" s="1328"/>
      <c r="BN128" s="1328"/>
      <c r="BO128" s="1328"/>
      <c r="BP128" s="1328"/>
      <c r="BQ128" s="1328"/>
      <c r="BR128" s="1328"/>
      <c r="BS128" s="1328"/>
      <c r="BT128" s="1328"/>
      <c r="BU128" s="1328"/>
      <c r="BV128" s="1328"/>
      <c r="BW128" s="1328"/>
      <c r="BX128" s="1329"/>
      <c r="CB128" s="377">
        <f>VLOOKUP(I128,係数,2,FALSE)</f>
        <v>9.2799999999999994</v>
      </c>
      <c r="CC128" s="377" t="e">
        <f>#REF!</f>
        <v>#REF!</v>
      </c>
      <c r="CD128" s="415">
        <f>IF([8]CO2計算!R37="",0,[8]CO2計算!R37)</f>
        <v>19567.407999999999</v>
      </c>
      <c r="CE128" s="415"/>
      <c r="CF128" s="415">
        <f>CD128</f>
        <v>19567.407999999999</v>
      </c>
      <c r="CI128" s="377" t="e">
        <f>#REF!</f>
        <v>#REF!</v>
      </c>
      <c r="CJ128" s="377" t="e">
        <f>#REF!</f>
        <v>#REF!</v>
      </c>
    </row>
    <row r="129" spans="1:84" ht="24" customHeight="1">
      <c r="B129" s="1396"/>
      <c r="C129" s="1397"/>
      <c r="D129" s="1373" t="s">
        <v>535</v>
      </c>
      <c r="E129" s="1374"/>
      <c r="F129" s="1374"/>
      <c r="G129" s="1374"/>
      <c r="H129" s="1375"/>
      <c r="I129" s="1359" t="s">
        <v>536</v>
      </c>
      <c r="J129" s="1316"/>
      <c r="K129" s="1316"/>
      <c r="L129" s="1316"/>
      <c r="M129" s="1316"/>
      <c r="N129" s="1316"/>
      <c r="O129" s="1316"/>
      <c r="P129" s="1360"/>
      <c r="Q129" s="1361" t="s">
        <v>528</v>
      </c>
      <c r="R129" s="1362"/>
      <c r="S129" s="1362"/>
      <c r="T129" s="1363"/>
      <c r="U129" s="1379"/>
      <c r="V129" s="1380"/>
      <c r="W129" s="1380"/>
      <c r="X129" s="1380"/>
      <c r="Y129" s="1380"/>
      <c r="Z129" s="1380"/>
      <c r="AA129" s="1381"/>
      <c r="AB129" s="1381"/>
      <c r="AC129" s="1381"/>
      <c r="AD129" s="1382"/>
      <c r="AE129" s="1379" t="str">
        <f>IF(U129="","",IF(U129*VLOOKUP(I129,係数,2,FALSE)=0," ",U129*IF(AE$86="熱量ＧＪ",1,IF(AE$86="熱量ＴＪ",10^(-3),10^(-6)))*VLOOKUP(I129,係数,2,FALSE)))</f>
        <v/>
      </c>
      <c r="AF129" s="1380"/>
      <c r="AG129" s="1380"/>
      <c r="AH129" s="1380"/>
      <c r="AI129" s="1380"/>
      <c r="AJ129" s="1380"/>
      <c r="AK129" s="1320"/>
      <c r="AL129" s="1320"/>
      <c r="AM129" s="1321"/>
      <c r="AN129" s="1383"/>
      <c r="AO129" s="1384"/>
      <c r="AP129" s="1384"/>
      <c r="AQ129" s="1384"/>
      <c r="AR129" s="1384"/>
      <c r="AS129" s="1384"/>
      <c r="AT129" s="1384"/>
      <c r="AU129" s="1324"/>
      <c r="AV129" s="1324"/>
      <c r="AW129" s="1325"/>
      <c r="AX129" s="1385"/>
      <c r="AY129" s="1386"/>
      <c r="AZ129" s="1386"/>
      <c r="BA129" s="1386"/>
      <c r="BB129" s="1386"/>
      <c r="BC129" s="1386"/>
      <c r="BD129" s="1324"/>
      <c r="BE129" s="1324"/>
      <c r="BF129" s="1324"/>
      <c r="BG129" s="1328"/>
      <c r="BH129" s="1328"/>
      <c r="BI129" s="1328"/>
      <c r="BJ129" s="1328"/>
      <c r="BK129" s="1328"/>
      <c r="BL129" s="1328"/>
      <c r="BM129" s="1328"/>
      <c r="BN129" s="1328"/>
      <c r="BO129" s="1328"/>
      <c r="BP129" s="1328"/>
      <c r="BQ129" s="1328"/>
      <c r="BR129" s="1328"/>
      <c r="BS129" s="1328"/>
      <c r="BT129" s="1328"/>
      <c r="BU129" s="1328"/>
      <c r="BV129" s="1328"/>
      <c r="BW129" s="1328"/>
      <c r="BX129" s="1329"/>
      <c r="CB129" s="377">
        <f>VLOOKUP(I129,係数,2,FALSE)</f>
        <v>9.76</v>
      </c>
      <c r="CC129" s="377">
        <f>[8]CO2計算!W38</f>
        <v>0.51200000000000001</v>
      </c>
      <c r="CD129" s="415">
        <f>IF([8]CO2計算!R38="",0,[8]CO2計算!R38)</f>
        <v>0</v>
      </c>
      <c r="CE129" s="415"/>
      <c r="CF129" s="415">
        <f>CD129</f>
        <v>0</v>
      </c>
    </row>
    <row r="130" spans="1:84" ht="24" customHeight="1">
      <c r="B130" s="1396"/>
      <c r="C130" s="1397"/>
      <c r="D130" s="1376"/>
      <c r="E130" s="1377"/>
      <c r="F130" s="1377"/>
      <c r="G130" s="1377"/>
      <c r="H130" s="1378"/>
      <c r="I130" s="1359" t="s">
        <v>537</v>
      </c>
      <c r="J130" s="1316"/>
      <c r="K130" s="1316"/>
      <c r="L130" s="1316"/>
      <c r="M130" s="1316"/>
      <c r="N130" s="1316"/>
      <c r="O130" s="1316"/>
      <c r="P130" s="1360"/>
      <c r="Q130" s="1361" t="s">
        <v>528</v>
      </c>
      <c r="R130" s="1362"/>
      <c r="S130" s="1362"/>
      <c r="T130" s="1363"/>
      <c r="U130" s="1364">
        <f>'[15]19年度'!$H$42</f>
        <v>33003</v>
      </c>
      <c r="V130" s="1365"/>
      <c r="W130" s="1365"/>
      <c r="X130" s="1365"/>
      <c r="Y130" s="1365"/>
      <c r="Z130" s="1365"/>
      <c r="AA130" s="1366"/>
      <c r="AB130" s="1366"/>
      <c r="AC130" s="1366"/>
      <c r="AD130" s="1367"/>
      <c r="AE130" s="1368"/>
      <c r="AF130" s="1369"/>
      <c r="AG130" s="1369"/>
      <c r="AH130" s="1369"/>
      <c r="AI130" s="1369"/>
      <c r="AJ130" s="1369"/>
      <c r="AK130" s="1324"/>
      <c r="AL130" s="1324"/>
      <c r="AM130" s="1325"/>
      <c r="AN130" s="1364"/>
      <c r="AO130" s="1365"/>
      <c r="AP130" s="1365"/>
      <c r="AQ130" s="1365"/>
      <c r="AR130" s="1365"/>
      <c r="AS130" s="1365"/>
      <c r="AT130" s="1365"/>
      <c r="AU130" s="1366"/>
      <c r="AV130" s="1366"/>
      <c r="AW130" s="1367"/>
      <c r="AX130" s="1370" t="str">
        <f>IF(AN130&gt;0,AN130*IF(AX$86="熱量ＧＪ",1,10^(-3))*IF(AND(#REF!=1,#REF!&gt;0),#REF!,IF(AND(#REF!=3,#REF!&gt;0),#REF!,[8]係数!E43)),"")</f>
        <v/>
      </c>
      <c r="AY130" s="1371"/>
      <c r="AZ130" s="1371"/>
      <c r="BA130" s="1371"/>
      <c r="BB130" s="1371"/>
      <c r="BC130" s="1371"/>
      <c r="BD130" s="1372"/>
      <c r="BE130" s="1372"/>
      <c r="BF130" s="1372"/>
      <c r="BG130" s="1328"/>
      <c r="BH130" s="1328"/>
      <c r="BI130" s="1328"/>
      <c r="BJ130" s="1328"/>
      <c r="BK130" s="1328"/>
      <c r="BL130" s="1328"/>
      <c r="BM130" s="1328"/>
      <c r="BN130" s="1328"/>
      <c r="BO130" s="1328"/>
      <c r="BP130" s="1328"/>
      <c r="BQ130" s="1328"/>
      <c r="BR130" s="1328"/>
      <c r="BS130" s="1328"/>
      <c r="BT130" s="1328"/>
      <c r="BU130" s="1328"/>
      <c r="BV130" s="1328"/>
      <c r="BW130" s="1328"/>
      <c r="BX130" s="1329"/>
      <c r="CB130" s="377" t="str">
        <f>IF(AN130&gt;0,IF(AX$86="熱量ＧＪ",1,10^(-3))*IF(AND(#REF!=1,#REF!&gt;0),#REF!,IF(AND(#REF!=3,#REF!&gt;0),#REF!,[8]係数!E43)),"N/A")</f>
        <v>N/A</v>
      </c>
      <c r="CC130" s="377">
        <f>[8]CO2計算!W39</f>
        <v>0</v>
      </c>
      <c r="CE130" s="415">
        <f>IF([8]CO2計算!T39="",0,[8]CO2計算!T39)</f>
        <v>0</v>
      </c>
      <c r="CF130" s="415">
        <f>0-CE130</f>
        <v>0</v>
      </c>
    </row>
    <row r="131" spans="1:84" ht="24" customHeight="1" thickBot="1">
      <c r="B131" s="1398"/>
      <c r="C131" s="1399"/>
      <c r="D131" s="1349" t="s">
        <v>524</v>
      </c>
      <c r="E131" s="1350"/>
      <c r="F131" s="1350"/>
      <c r="G131" s="1350"/>
      <c r="H131" s="1350"/>
      <c r="I131" s="1350"/>
      <c r="J131" s="1350"/>
      <c r="K131" s="1350"/>
      <c r="L131" s="1350"/>
      <c r="M131" s="1350"/>
      <c r="N131" s="1350"/>
      <c r="O131" s="1350"/>
      <c r="P131" s="1351"/>
      <c r="Q131" s="1352" t="s">
        <v>538</v>
      </c>
      <c r="R131" s="1353"/>
      <c r="S131" s="1353"/>
      <c r="T131" s="1354"/>
      <c r="U131" s="1355">
        <f>IF(SUM(U126:U130)=0,"",SUM(U126:U130))</f>
        <v>164386</v>
      </c>
      <c r="V131" s="1356"/>
      <c r="W131" s="1356"/>
      <c r="X131" s="1356"/>
      <c r="Y131" s="1356"/>
      <c r="Z131" s="1356"/>
      <c r="AA131" s="1357"/>
      <c r="AB131" s="1357"/>
      <c r="AC131" s="1357"/>
      <c r="AD131" s="1358"/>
      <c r="AE131" s="1355">
        <f>IF(OR(ISERROR(SUM(AE126:AE129)),SUM(AE126:AE129)=0),"",SUM(AE126:AE129))</f>
        <v>1281523.99</v>
      </c>
      <c r="AF131" s="1356"/>
      <c r="AG131" s="1356"/>
      <c r="AH131" s="1356"/>
      <c r="AI131" s="1356"/>
      <c r="AJ131" s="1356"/>
      <c r="AK131" s="1357"/>
      <c r="AL131" s="1357"/>
      <c r="AM131" s="1358"/>
      <c r="AN131" s="1355" t="str">
        <f>IF(SUM(AN126:AN130)=0,"",SUM(AN126:AN130))</f>
        <v/>
      </c>
      <c r="AO131" s="1356"/>
      <c r="AP131" s="1356"/>
      <c r="AQ131" s="1356"/>
      <c r="AR131" s="1356"/>
      <c r="AS131" s="1356"/>
      <c r="AT131" s="1356"/>
      <c r="AU131" s="1357"/>
      <c r="AV131" s="1357"/>
      <c r="AW131" s="1358"/>
      <c r="AX131" s="1355" t="str">
        <f>IF(OR(ISERROR(AX130),AX130=0),"",AX130)</f>
        <v/>
      </c>
      <c r="AY131" s="1356"/>
      <c r="AZ131" s="1356"/>
      <c r="BA131" s="1356"/>
      <c r="BB131" s="1356"/>
      <c r="BC131" s="1356"/>
      <c r="BD131" s="1357"/>
      <c r="BE131" s="1357"/>
      <c r="BF131" s="1357"/>
      <c r="BG131" s="1310"/>
      <c r="BH131" s="1310"/>
      <c r="BI131" s="1310"/>
      <c r="BJ131" s="1310"/>
      <c r="BK131" s="1310"/>
      <c r="BL131" s="1310"/>
      <c r="BM131" s="1310"/>
      <c r="BN131" s="1310"/>
      <c r="BO131" s="1310"/>
      <c r="BP131" s="1310"/>
      <c r="BQ131" s="1310"/>
      <c r="BR131" s="1310"/>
      <c r="BS131" s="1310"/>
      <c r="BT131" s="1310"/>
      <c r="BU131" s="1310"/>
      <c r="BV131" s="1310"/>
      <c r="BW131" s="1310"/>
      <c r="BX131" s="1311"/>
    </row>
    <row r="132" spans="1:84" ht="24" customHeight="1">
      <c r="B132" s="1333" t="str">
        <f>IF(AE$86="熱量ＧＪ","合 計ＧＪ",IF(AE$86="熱量ＴＪ","合 計ＴＪ","合 計PＪ"))</f>
        <v>合 計ＧＪ</v>
      </c>
      <c r="C132" s="1334"/>
      <c r="D132" s="1334"/>
      <c r="E132" s="1334"/>
      <c r="F132" s="1334"/>
      <c r="G132" s="1334"/>
      <c r="H132" s="1334"/>
      <c r="I132" s="1334"/>
      <c r="J132" s="1334"/>
      <c r="K132" s="1334"/>
      <c r="L132" s="1334"/>
      <c r="M132" s="1334"/>
      <c r="N132" s="1334"/>
      <c r="O132" s="1334"/>
      <c r="P132" s="1334"/>
      <c r="Q132" s="1334"/>
      <c r="R132" s="1334"/>
      <c r="S132" s="1334"/>
      <c r="T132" s="1334"/>
      <c r="U132" s="1334"/>
      <c r="V132" s="1334"/>
      <c r="W132" s="1334"/>
      <c r="X132" s="1334"/>
      <c r="Y132" s="1334"/>
      <c r="Z132" s="1334"/>
      <c r="AA132" s="1335"/>
      <c r="AB132" s="1335"/>
      <c r="AC132" s="1335"/>
      <c r="AD132" s="1336"/>
      <c r="AE132" s="1337">
        <f ca="1">IF(ISERROR(AE125+AE131),IF(AND(AE125="",AE131=""),"",IF(AE125="",ROUND(AE131,0),ROUND(AE125,0))),ROUND(AE125+AE131,0))</f>
        <v>1802309</v>
      </c>
      <c r="AF132" s="1338"/>
      <c r="AG132" s="1338"/>
      <c r="AH132" s="1338"/>
      <c r="AI132" s="1338"/>
      <c r="AJ132" s="1338"/>
      <c r="AK132" s="1339"/>
      <c r="AL132" s="1339"/>
      <c r="AM132" s="1340"/>
      <c r="AN132" s="1341"/>
      <c r="AO132" s="1342"/>
      <c r="AP132" s="1342"/>
      <c r="AQ132" s="1342"/>
      <c r="AR132" s="1342"/>
      <c r="AS132" s="1342"/>
      <c r="AT132" s="1342"/>
      <c r="AU132" s="1343"/>
      <c r="AV132" s="1343"/>
      <c r="AW132" s="1344"/>
      <c r="AX132" s="1337" t="str">
        <f ca="1">IF(ISERROR(AX125+AX131),IF(AND(AX125="",AX131=""),"",IF(AX131="",ROUND(AX125,0),ROUND(AX131,0))),ROUND(AX125+AX131,0))</f>
        <v/>
      </c>
      <c r="AY132" s="1338"/>
      <c r="AZ132" s="1338"/>
      <c r="BA132" s="1338"/>
      <c r="BB132" s="1338"/>
      <c r="BC132" s="1338"/>
      <c r="BD132" s="1339"/>
      <c r="BE132" s="1339"/>
      <c r="BF132" s="1339"/>
      <c r="BG132" s="1345"/>
      <c r="BH132" s="1345"/>
      <c r="BI132" s="1345"/>
      <c r="BJ132" s="1345"/>
      <c r="BK132" s="1345"/>
      <c r="BL132" s="1345"/>
      <c r="BM132" s="1345"/>
      <c r="BN132" s="1345"/>
      <c r="BO132" s="1345"/>
      <c r="BP132" s="1346" t="str">
        <f ca="1">IF(BP125="","",ROUND(BP125,0))</f>
        <v/>
      </c>
      <c r="BQ132" s="1347"/>
      <c r="BR132" s="1347"/>
      <c r="BS132" s="1347"/>
      <c r="BT132" s="1347"/>
      <c r="BU132" s="1347"/>
      <c r="BV132" s="1347"/>
      <c r="BW132" s="1347"/>
      <c r="BX132" s="1348"/>
    </row>
    <row r="133" spans="1:84" ht="24" customHeight="1">
      <c r="B133" s="1315" t="s">
        <v>539</v>
      </c>
      <c r="C133" s="1316"/>
      <c r="D133" s="1316"/>
      <c r="E133" s="1316"/>
      <c r="F133" s="1316"/>
      <c r="G133" s="1316"/>
      <c r="H133" s="1316"/>
      <c r="I133" s="1316"/>
      <c r="J133" s="1316"/>
      <c r="K133" s="1316"/>
      <c r="L133" s="1316"/>
      <c r="M133" s="1316"/>
      <c r="N133" s="1316"/>
      <c r="O133" s="1316"/>
      <c r="P133" s="1316"/>
      <c r="Q133" s="1316"/>
      <c r="R133" s="1316"/>
      <c r="S133" s="1316"/>
      <c r="T133" s="1316"/>
      <c r="U133" s="1316"/>
      <c r="V133" s="1316"/>
      <c r="W133" s="1316"/>
      <c r="X133" s="1316"/>
      <c r="Y133" s="1316"/>
      <c r="Z133" s="1316"/>
      <c r="AA133" s="1317"/>
      <c r="AB133" s="1317"/>
      <c r="AC133" s="1317"/>
      <c r="AD133" s="1318"/>
      <c r="AE133" s="430" t="s">
        <v>540</v>
      </c>
      <c r="AF133" s="1330">
        <f ca="1">IF(ISERROR(AE132*0.0258),"",ROUND(AE132*IF(AE$86="熱量ＧＪ",1,IF(AE$86="熱量ＴＪ",10^3,10^6))*0.0258,0))</f>
        <v>46500</v>
      </c>
      <c r="AG133" s="1330"/>
      <c r="AH133" s="1330"/>
      <c r="AI133" s="1330"/>
      <c r="AJ133" s="1330"/>
      <c r="AK133" s="1320"/>
      <c r="AL133" s="1320"/>
      <c r="AM133" s="1321"/>
      <c r="AN133" s="1322"/>
      <c r="AO133" s="1323"/>
      <c r="AP133" s="1323"/>
      <c r="AQ133" s="1323"/>
      <c r="AR133" s="1323"/>
      <c r="AS133" s="1323"/>
      <c r="AT133" s="1323"/>
      <c r="AU133" s="1324"/>
      <c r="AV133" s="1324"/>
      <c r="AW133" s="1325"/>
      <c r="AX133" s="431" t="s">
        <v>541</v>
      </c>
      <c r="AY133" s="1330" t="str">
        <f ca="1">IF(ISERROR(AX132*0.0258),"",ROUND(AX132*IF(AX$86="熱量ＧＪ",1,10^3)*0.0258,0))</f>
        <v/>
      </c>
      <c r="AZ133" s="1330"/>
      <c r="BA133" s="1330"/>
      <c r="BB133" s="1330"/>
      <c r="BC133" s="1330"/>
      <c r="BD133" s="1320"/>
      <c r="BE133" s="1320"/>
      <c r="BF133" s="1320"/>
      <c r="BG133" s="1328"/>
      <c r="BH133" s="1328"/>
      <c r="BI133" s="1328"/>
      <c r="BJ133" s="1328"/>
      <c r="BK133" s="1328"/>
      <c r="BL133" s="1328"/>
      <c r="BM133" s="1328"/>
      <c r="BN133" s="1328"/>
      <c r="BO133" s="1328"/>
      <c r="BP133" s="1331" t="s">
        <v>542</v>
      </c>
      <c r="BQ133" s="1332"/>
      <c r="BR133" s="1312" t="str">
        <f ca="1">IF(ISERROR(BP132*0.0258),"",ROUND(BP132*IF(BP$86="熱量ＧＪ",1,10^3)*0.0258,0))</f>
        <v/>
      </c>
      <c r="BS133" s="1313"/>
      <c r="BT133" s="1313"/>
      <c r="BU133" s="1313"/>
      <c r="BV133" s="1313"/>
      <c r="BW133" s="1313"/>
      <c r="BX133" s="1314"/>
      <c r="CB133" s="377">
        <v>2.58E-2</v>
      </c>
    </row>
    <row r="134" spans="1:84" ht="24" customHeight="1">
      <c r="B134" s="1315" t="s">
        <v>543</v>
      </c>
      <c r="C134" s="1316"/>
      <c r="D134" s="131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17"/>
      <c r="AB134" s="1317"/>
      <c r="AC134" s="1317"/>
      <c r="AD134" s="1318"/>
      <c r="AE134" s="1319">
        <f>'[15]18年度'!$I$45</f>
        <v>47360.9</v>
      </c>
      <c r="AF134" s="1320"/>
      <c r="AG134" s="1320"/>
      <c r="AH134" s="1320"/>
      <c r="AI134" s="1320"/>
      <c r="AJ134" s="1320"/>
      <c r="AK134" s="1320"/>
      <c r="AL134" s="1320"/>
      <c r="AM134" s="1321"/>
      <c r="AN134" s="1322"/>
      <c r="AO134" s="1323"/>
      <c r="AP134" s="1323"/>
      <c r="AQ134" s="1323"/>
      <c r="AR134" s="1323"/>
      <c r="AS134" s="1323"/>
      <c r="AT134" s="1323"/>
      <c r="AU134" s="1324"/>
      <c r="AV134" s="1324"/>
      <c r="AW134" s="1325"/>
      <c r="AX134" s="1326"/>
      <c r="AY134" s="1327"/>
      <c r="AZ134" s="1327"/>
      <c r="BA134" s="1327"/>
      <c r="BB134" s="1327"/>
      <c r="BC134" s="1327"/>
      <c r="BD134" s="1324"/>
      <c r="BE134" s="1324"/>
      <c r="BF134" s="1324"/>
      <c r="BG134" s="1328"/>
      <c r="BH134" s="1328"/>
      <c r="BI134" s="1328"/>
      <c r="BJ134" s="1328"/>
      <c r="BK134" s="1328"/>
      <c r="BL134" s="1328"/>
      <c r="BM134" s="1328"/>
      <c r="BN134" s="1328"/>
      <c r="BO134" s="1328"/>
      <c r="BP134" s="1328"/>
      <c r="BQ134" s="1328"/>
      <c r="BR134" s="1328"/>
      <c r="BS134" s="1328"/>
      <c r="BT134" s="1328"/>
      <c r="BU134" s="1328"/>
      <c r="BV134" s="1328"/>
      <c r="BW134" s="1328"/>
      <c r="BX134" s="1329"/>
    </row>
    <row r="135" spans="1:84" ht="24" customHeight="1" thickBot="1">
      <c r="B135" s="1296" t="s">
        <v>544</v>
      </c>
      <c r="C135" s="1297"/>
      <c r="D135" s="1297"/>
      <c r="E135" s="1297"/>
      <c r="F135" s="1297"/>
      <c r="G135" s="1297"/>
      <c r="H135" s="1297"/>
      <c r="I135" s="1297"/>
      <c r="J135" s="1297"/>
      <c r="K135" s="1297"/>
      <c r="L135" s="1297"/>
      <c r="M135" s="1297"/>
      <c r="N135" s="1297"/>
      <c r="O135" s="1297"/>
      <c r="P135" s="1297"/>
      <c r="Q135" s="1297"/>
      <c r="R135" s="1297"/>
      <c r="S135" s="1297"/>
      <c r="T135" s="1297"/>
      <c r="U135" s="1297"/>
      <c r="V135" s="1297"/>
      <c r="W135" s="1297"/>
      <c r="X135" s="1297"/>
      <c r="Y135" s="1297"/>
      <c r="Z135" s="1297"/>
      <c r="AA135" s="1298"/>
      <c r="AB135" s="1298"/>
      <c r="AC135" s="1298"/>
      <c r="AD135" s="1299"/>
      <c r="AE135" s="1300">
        <f ca="1">IF(ISERROR(AF133/AE134),"           -",ROUND((AF133/AE134)*100,1))</f>
        <v>98.2</v>
      </c>
      <c r="AF135" s="1301"/>
      <c r="AG135" s="1301"/>
      <c r="AH135" s="1301"/>
      <c r="AI135" s="1301"/>
      <c r="AJ135" s="1301"/>
      <c r="AK135" s="1302"/>
      <c r="AL135" s="1302"/>
      <c r="AM135" s="1303"/>
      <c r="AN135" s="1304"/>
      <c r="AO135" s="1305"/>
      <c r="AP135" s="1305"/>
      <c r="AQ135" s="1305"/>
      <c r="AR135" s="1305"/>
      <c r="AS135" s="1305"/>
      <c r="AT135" s="1305"/>
      <c r="AU135" s="1306"/>
      <c r="AV135" s="1306"/>
      <c r="AW135" s="1307"/>
      <c r="AX135" s="1308"/>
      <c r="AY135" s="1309"/>
      <c r="AZ135" s="1309"/>
      <c r="BA135" s="1309"/>
      <c r="BB135" s="1309"/>
      <c r="BC135" s="1309"/>
      <c r="BD135" s="1306"/>
      <c r="BE135" s="1306"/>
      <c r="BF135" s="1306"/>
      <c r="BG135" s="1310"/>
      <c r="BH135" s="1310"/>
      <c r="BI135" s="1310"/>
      <c r="BJ135" s="1310"/>
      <c r="BK135" s="1310"/>
      <c r="BL135" s="1310"/>
      <c r="BM135" s="1310"/>
      <c r="BN135" s="1310"/>
      <c r="BO135" s="1310"/>
      <c r="BP135" s="1310"/>
      <c r="BQ135" s="1310"/>
      <c r="BR135" s="1310"/>
      <c r="BS135" s="1310"/>
      <c r="BT135" s="1310"/>
      <c r="BU135" s="1310"/>
      <c r="BV135" s="1310"/>
      <c r="BW135" s="1310"/>
      <c r="BX135" s="1311"/>
    </row>
    <row r="136" spans="1:84" ht="18" customHeight="1">
      <c r="A136" s="432"/>
      <c r="B136" s="433" t="str">
        <f>"その他の燃料（都市ガス）については、ガス会社等から提示された単位発熱量（例：45.0MJ/m3）："</f>
        <v>その他の燃料（都市ガス）については、ガス会社等から提示された単位発熱量（例：45.0MJ/m3）：</v>
      </c>
      <c r="C136" s="433"/>
      <c r="D136" s="433"/>
      <c r="E136" s="433"/>
      <c r="F136" s="433"/>
      <c r="G136" s="433"/>
      <c r="H136" s="433"/>
      <c r="I136" s="433"/>
      <c r="J136" s="433"/>
      <c r="K136" s="433"/>
      <c r="L136" s="433"/>
      <c r="M136" s="433"/>
      <c r="N136" s="433"/>
      <c r="O136" s="433"/>
      <c r="P136" s="433"/>
      <c r="Q136" s="433"/>
      <c r="R136" s="433"/>
      <c r="S136" s="433"/>
      <c r="T136" s="433"/>
      <c r="U136" s="433"/>
      <c r="V136" s="433"/>
      <c r="W136" s="434"/>
      <c r="X136" s="434"/>
      <c r="Y136" s="434"/>
      <c r="Z136" s="434"/>
      <c r="AA136" s="434"/>
      <c r="AB136" s="434"/>
      <c r="AC136" s="434"/>
      <c r="AD136" s="434"/>
      <c r="AE136" s="434"/>
      <c r="AF136" s="434"/>
      <c r="AG136" s="434"/>
      <c r="AH136" s="434"/>
      <c r="AI136" s="434"/>
      <c r="AJ136" s="434"/>
      <c r="AK136" s="435"/>
      <c r="AL136" s="436"/>
      <c r="AM136" s="437"/>
      <c r="AN136" s="437"/>
      <c r="AO136" s="1292" t="s">
        <v>545</v>
      </c>
      <c r="AP136" s="1292"/>
      <c r="AQ136" s="1292"/>
      <c r="AR136" s="1292"/>
      <c r="AS136" s="1292"/>
      <c r="AT136" s="438" t="str">
        <f>"【"</f>
        <v>【</v>
      </c>
      <c r="AU136" s="1293">
        <v>45</v>
      </c>
      <c r="AV136" s="1293"/>
      <c r="AW136" s="1293"/>
      <c r="AX136" s="1293"/>
      <c r="AY136" s="1293"/>
      <c r="AZ136" s="1293"/>
      <c r="BA136" s="1294" t="str">
        <f>"GJ/千m3"</f>
        <v>GJ/千m3</v>
      </c>
      <c r="BB136" s="1294"/>
      <c r="BC136" s="1294"/>
      <c r="BD136" s="1294"/>
      <c r="BE136" s="1294"/>
      <c r="BF136" s="439" t="str">
        <f>"】"</f>
        <v>】</v>
      </c>
      <c r="BG136" s="432"/>
    </row>
    <row r="137" spans="1:84" ht="18" hidden="1" customHeight="1">
      <c r="B137" s="440"/>
      <c r="C137" s="440"/>
      <c r="D137" s="440"/>
      <c r="E137" s="440"/>
      <c r="F137" s="440"/>
      <c r="G137" s="440"/>
      <c r="H137" s="440"/>
      <c r="I137" s="440"/>
      <c r="J137" s="440"/>
      <c r="K137" s="440"/>
      <c r="L137" s="440"/>
      <c r="M137" s="440"/>
      <c r="N137" s="440"/>
      <c r="O137" s="440"/>
      <c r="P137" s="440"/>
      <c r="Q137" s="440"/>
      <c r="R137" s="440"/>
      <c r="S137" s="440"/>
      <c r="T137" s="440"/>
      <c r="U137" s="440"/>
      <c r="V137" s="440"/>
      <c r="W137" s="440"/>
      <c r="X137" s="440"/>
      <c r="Y137" s="440"/>
      <c r="Z137" s="440"/>
      <c r="AA137" s="440"/>
      <c r="AB137" s="440"/>
      <c r="AC137" s="440"/>
      <c r="AD137" s="440"/>
      <c r="AE137" s="440"/>
      <c r="AF137" s="440"/>
      <c r="AG137" s="440"/>
      <c r="AH137" s="440"/>
      <c r="AI137" s="440"/>
      <c r="AJ137" s="440"/>
      <c r="AK137" s="440"/>
      <c r="AL137" s="440"/>
      <c r="AM137" s="440"/>
      <c r="AN137" s="440"/>
      <c r="AO137" s="1292" t="e">
        <f>IF(#REF!=0,"",#REF!)</f>
        <v>#REF!</v>
      </c>
      <c r="AP137" s="1292"/>
      <c r="AQ137" s="1292"/>
      <c r="AR137" s="1292"/>
      <c r="AS137" s="1292"/>
      <c r="AT137" s="440"/>
      <c r="AU137" s="1295" t="e">
        <f>IF(#REF!=0,"",#REF!)</f>
        <v>#REF!</v>
      </c>
      <c r="AV137" s="1295"/>
      <c r="AW137" s="1295"/>
      <c r="AX137" s="1295"/>
      <c r="AY137" s="1295"/>
      <c r="AZ137" s="1295"/>
      <c r="BA137" s="440"/>
      <c r="BB137" s="440"/>
      <c r="BC137" s="440"/>
      <c r="BD137" s="440"/>
      <c r="BE137" s="440"/>
      <c r="BF137" s="440"/>
      <c r="BG137" s="440"/>
    </row>
    <row r="138" spans="1:84" ht="18" hidden="1" customHeight="1">
      <c r="B138" s="441"/>
      <c r="C138" s="440"/>
      <c r="D138" s="440"/>
      <c r="E138" s="440"/>
      <c r="F138" s="440"/>
      <c r="G138" s="440"/>
      <c r="H138" s="440"/>
      <c r="I138" s="440"/>
      <c r="J138" s="440"/>
      <c r="K138" s="440"/>
      <c r="L138" s="440"/>
      <c r="M138" s="440"/>
      <c r="N138" s="440"/>
      <c r="O138" s="440"/>
      <c r="P138" s="440"/>
      <c r="Q138" s="440"/>
      <c r="R138" s="440"/>
      <c r="S138" s="440"/>
      <c r="T138" s="440"/>
      <c r="U138" s="440"/>
      <c r="V138" s="440"/>
      <c r="W138" s="440"/>
      <c r="X138" s="440"/>
      <c r="Y138" s="440"/>
      <c r="Z138" s="440"/>
      <c r="AA138" s="440"/>
      <c r="AB138" s="440"/>
      <c r="AC138" s="440"/>
      <c r="AD138" s="440"/>
      <c r="AE138" s="440"/>
      <c r="AF138" s="440"/>
      <c r="AG138" s="440"/>
      <c r="AH138" s="440"/>
      <c r="AI138" s="440"/>
      <c r="AJ138" s="440"/>
      <c r="AK138" s="440"/>
      <c r="AL138" s="440"/>
      <c r="AM138" s="440"/>
      <c r="AN138" s="440"/>
      <c r="AO138" s="1292" t="e">
        <f>IF(#REF!=0,"",#REF!)</f>
        <v>#REF!</v>
      </c>
      <c r="AP138" s="1292"/>
      <c r="AQ138" s="1292"/>
      <c r="AR138" s="1292"/>
      <c r="AS138" s="1292"/>
      <c r="AT138" s="440"/>
      <c r="AU138" s="1295" t="e">
        <f>IF(#REF!=0,"",#REF!)</f>
        <v>#REF!</v>
      </c>
      <c r="AV138" s="1295"/>
      <c r="AW138" s="1295"/>
      <c r="AX138" s="1295"/>
      <c r="AY138" s="1295"/>
      <c r="AZ138" s="1295"/>
      <c r="BA138" s="440"/>
      <c r="BB138" s="440"/>
      <c r="BC138" s="440"/>
      <c r="BD138" s="440"/>
      <c r="BE138" s="440"/>
      <c r="BF138" s="440"/>
    </row>
    <row r="139" spans="1:84" s="442" customFormat="1">
      <c r="B139" s="443" t="s">
        <v>546</v>
      </c>
      <c r="C139" s="443"/>
      <c r="D139" s="443"/>
      <c r="E139" s="443"/>
      <c r="F139" s="443"/>
      <c r="G139" s="443"/>
      <c r="H139" s="443"/>
      <c r="I139" s="443"/>
      <c r="J139" s="443"/>
      <c r="K139" s="443"/>
      <c r="L139" s="443"/>
      <c r="M139" s="443"/>
      <c r="N139" s="443"/>
      <c r="O139" s="443"/>
      <c r="P139" s="443"/>
      <c r="Q139" s="443"/>
      <c r="R139" s="443"/>
      <c r="S139" s="443"/>
      <c r="T139" s="443"/>
      <c r="U139" s="443"/>
      <c r="V139" s="443"/>
      <c r="W139" s="443"/>
      <c r="X139" s="443"/>
      <c r="Y139" s="443"/>
      <c r="Z139" s="443"/>
      <c r="AA139" s="443"/>
      <c r="AB139" s="443"/>
      <c r="AC139" s="443"/>
      <c r="AD139" s="443"/>
      <c r="AE139" s="443"/>
      <c r="AF139" s="443"/>
      <c r="AG139" s="443"/>
      <c r="AH139" s="443"/>
      <c r="AI139" s="443"/>
      <c r="AJ139" s="443"/>
      <c r="AK139" s="443"/>
      <c r="AL139" s="443"/>
      <c r="AM139" s="443"/>
      <c r="AN139" s="444"/>
      <c r="AO139" s="443"/>
      <c r="AP139" s="443"/>
      <c r="AQ139" s="443"/>
      <c r="AR139" s="443"/>
      <c r="AS139" s="443"/>
      <c r="AT139" s="443"/>
      <c r="AU139" s="443"/>
      <c r="AV139" s="443"/>
      <c r="AW139" s="443"/>
      <c r="AX139" s="443"/>
      <c r="AY139" s="443"/>
      <c r="AZ139" s="443"/>
      <c r="BA139" s="443"/>
      <c r="BB139" s="443"/>
      <c r="BC139" s="443"/>
      <c r="BY139" s="445"/>
    </row>
    <row r="140" spans="1:84" s="442" customFormat="1">
      <c r="B140" s="443" t="s">
        <v>547</v>
      </c>
      <c r="C140" s="443"/>
      <c r="D140" s="443"/>
      <c r="E140" s="443"/>
      <c r="F140" s="443"/>
      <c r="G140" s="443"/>
      <c r="H140" s="443"/>
      <c r="I140" s="443"/>
      <c r="J140" s="443"/>
      <c r="K140" s="443"/>
      <c r="L140" s="443"/>
      <c r="M140" s="443"/>
      <c r="N140" s="443"/>
      <c r="O140" s="443"/>
      <c r="P140" s="443"/>
      <c r="Q140" s="443"/>
      <c r="R140" s="443"/>
      <c r="S140" s="443"/>
      <c r="T140" s="443"/>
      <c r="U140" s="443"/>
      <c r="V140" s="443"/>
      <c r="W140" s="443"/>
      <c r="X140" s="443"/>
      <c r="Y140" s="443"/>
      <c r="Z140" s="443"/>
      <c r="AA140" s="443"/>
      <c r="AB140" s="443"/>
      <c r="AC140" s="443"/>
      <c r="AD140" s="443"/>
      <c r="AE140" s="443"/>
      <c r="AF140" s="443"/>
      <c r="AG140" s="443"/>
      <c r="AH140" s="443"/>
      <c r="AI140" s="443"/>
      <c r="AJ140" s="443"/>
      <c r="AK140" s="443"/>
      <c r="AL140" s="446"/>
      <c r="AM140" s="443"/>
      <c r="AN140" s="444"/>
      <c r="AO140" s="443"/>
      <c r="AP140" s="443"/>
      <c r="AQ140" s="443"/>
      <c r="AR140" s="443"/>
      <c r="AS140" s="443"/>
      <c r="AT140" s="443"/>
      <c r="AU140" s="443"/>
      <c r="AV140" s="443"/>
      <c r="AW140" s="443"/>
      <c r="AX140" s="443"/>
      <c r="AY140" s="443"/>
      <c r="AZ140" s="443"/>
      <c r="BA140" s="443"/>
      <c r="BB140" s="443"/>
      <c r="BC140" s="443"/>
      <c r="BY140" s="445"/>
    </row>
    <row r="141" spans="1:84" ht="64.5" customHeight="1">
      <c r="A141" s="447"/>
      <c r="B141" s="990" t="s">
        <v>548</v>
      </c>
      <c r="C141" s="1090"/>
      <c r="D141" s="1090"/>
      <c r="E141" s="1090"/>
      <c r="F141" s="1090"/>
      <c r="G141" s="1090"/>
      <c r="H141" s="1090"/>
      <c r="I141" s="1090"/>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448"/>
      <c r="BD141" s="448"/>
      <c r="BE141" s="448"/>
      <c r="BF141" s="448"/>
    </row>
    <row r="142" spans="1:84" ht="15.75" customHeight="1">
      <c r="C142" s="447"/>
      <c r="E142" s="447"/>
      <c r="G142" s="447"/>
      <c r="H142" s="449"/>
      <c r="I142" s="450"/>
      <c r="J142" s="450"/>
      <c r="K142" s="450"/>
      <c r="L142" s="450"/>
      <c r="M142" s="450"/>
      <c r="N142" s="450"/>
      <c r="O142" s="450"/>
      <c r="P142" s="450"/>
      <c r="Q142" s="450"/>
      <c r="R142" s="450"/>
      <c r="S142" s="450"/>
      <c r="T142" s="450"/>
      <c r="U142" s="450"/>
      <c r="V142" s="450"/>
      <c r="W142" s="450"/>
      <c r="X142" s="450"/>
      <c r="Y142" s="450"/>
      <c r="Z142" s="450"/>
      <c r="AA142" s="450"/>
      <c r="AB142" s="450"/>
      <c r="AC142" s="450"/>
      <c r="AD142" s="450"/>
      <c r="AE142" s="450"/>
      <c r="AF142" s="450"/>
      <c r="AG142" s="450"/>
      <c r="AH142" s="450"/>
      <c r="AI142" s="450"/>
      <c r="AJ142" s="450"/>
      <c r="AK142" s="450"/>
      <c r="AL142" s="450"/>
      <c r="AM142" s="450"/>
      <c r="AN142" s="450"/>
      <c r="AO142" s="450"/>
      <c r="AP142" s="450"/>
      <c r="AQ142" s="450"/>
      <c r="AR142" s="450"/>
      <c r="AS142" s="450"/>
      <c r="AT142" s="450"/>
      <c r="AU142" s="450"/>
      <c r="AV142" s="450"/>
      <c r="AW142" s="450"/>
      <c r="AX142" s="451"/>
      <c r="AY142" s="451"/>
      <c r="AZ142" s="451"/>
      <c r="BA142" s="451"/>
      <c r="BB142" s="440"/>
      <c r="BC142" s="440"/>
      <c r="BD142" s="440"/>
      <c r="BE142" s="440"/>
      <c r="BF142" s="440"/>
      <c r="BG142" s="440"/>
    </row>
    <row r="143" spans="1:84" ht="7.5" customHeight="1" thickBot="1">
      <c r="H143" s="452"/>
      <c r="I143" s="453"/>
      <c r="J143" s="453"/>
      <c r="K143" s="453"/>
      <c r="L143" s="453"/>
      <c r="M143" s="453"/>
      <c r="N143" s="453"/>
      <c r="O143" s="453"/>
      <c r="P143" s="453"/>
      <c r="Q143" s="453"/>
      <c r="R143" s="453"/>
      <c r="S143" s="453"/>
      <c r="T143" s="453"/>
      <c r="U143" s="453"/>
      <c r="V143" s="453"/>
      <c r="W143" s="453"/>
      <c r="X143" s="453"/>
      <c r="Y143" s="453"/>
      <c r="Z143" s="453"/>
      <c r="AA143" s="453"/>
      <c r="AB143" s="453"/>
      <c r="AC143" s="453"/>
      <c r="AD143" s="453"/>
      <c r="AE143" s="453"/>
      <c r="AF143" s="453"/>
      <c r="AG143" s="453"/>
      <c r="AH143" s="453"/>
      <c r="AI143" s="453"/>
      <c r="AJ143" s="453"/>
      <c r="AK143" s="453"/>
      <c r="AL143" s="453"/>
      <c r="AM143" s="453"/>
      <c r="AN143" s="453"/>
      <c r="AO143" s="453"/>
      <c r="AP143" s="453"/>
      <c r="AQ143" s="453"/>
      <c r="AR143" s="453"/>
      <c r="AS143" s="453"/>
      <c r="AT143" s="453"/>
      <c r="AU143" s="453"/>
      <c r="AV143" s="453"/>
      <c r="AW143" s="453"/>
      <c r="AX143" s="440"/>
      <c r="AY143" s="440"/>
      <c r="AZ143" s="440"/>
      <c r="BA143" s="440"/>
      <c r="BB143" s="440"/>
      <c r="BC143" s="440"/>
      <c r="BD143" s="440"/>
      <c r="BE143" s="440"/>
      <c r="BF143" s="440"/>
      <c r="BG143" s="440"/>
    </row>
    <row r="144" spans="1:84" ht="33" customHeight="1" thickBot="1">
      <c r="B144" s="1287"/>
      <c r="C144" s="1288"/>
      <c r="D144" s="1288"/>
      <c r="E144" s="1175" t="s">
        <v>549</v>
      </c>
      <c r="F144" s="1176"/>
      <c r="G144" s="1176"/>
      <c r="H144" s="1176"/>
      <c r="I144" s="1176"/>
      <c r="J144" s="1176"/>
      <c r="K144" s="1176"/>
      <c r="L144" s="1176"/>
      <c r="M144" s="1176"/>
      <c r="N144" s="1176"/>
      <c r="O144" s="1176"/>
      <c r="P144" s="1176"/>
      <c r="Q144" s="1289"/>
      <c r="R144" s="1175" t="s">
        <v>550</v>
      </c>
      <c r="S144" s="1176"/>
      <c r="T144" s="1176"/>
      <c r="U144" s="1176"/>
      <c r="V144" s="1176"/>
      <c r="W144" s="1176"/>
      <c r="X144" s="1176"/>
      <c r="Y144" s="1176"/>
      <c r="Z144" s="1176"/>
      <c r="AA144" s="1176"/>
      <c r="AB144" s="1176"/>
      <c r="AC144" s="1176"/>
      <c r="AD144" s="1289"/>
      <c r="AE144" s="1213" t="s">
        <v>551</v>
      </c>
      <c r="AF144" s="1213"/>
      <c r="AG144" s="1213"/>
      <c r="AH144" s="1213"/>
      <c r="AI144" s="1213"/>
      <c r="AJ144" s="1213"/>
      <c r="AK144" s="1213"/>
      <c r="AL144" s="1213"/>
      <c r="AM144" s="1213"/>
      <c r="AN144" s="1213"/>
      <c r="AO144" s="1213"/>
      <c r="AP144" s="1213"/>
      <c r="AQ144" s="1213"/>
      <c r="AR144" s="1290" t="s">
        <v>552</v>
      </c>
      <c r="AS144" s="1290"/>
      <c r="AT144" s="1290"/>
      <c r="AU144" s="1290"/>
      <c r="AV144" s="1290"/>
      <c r="AW144" s="1290"/>
      <c r="AX144" s="1290"/>
      <c r="AY144" s="1290"/>
      <c r="AZ144" s="1290"/>
      <c r="BA144" s="1290"/>
      <c r="BB144" s="1290"/>
      <c r="BC144" s="1290"/>
      <c r="BD144" s="1291"/>
      <c r="BE144" s="440"/>
      <c r="BF144" s="440"/>
      <c r="BG144" s="440"/>
    </row>
    <row r="145" spans="2:59" ht="36" customHeight="1">
      <c r="B145" s="1251" t="s">
        <v>553</v>
      </c>
      <c r="C145" s="1252"/>
      <c r="D145" s="1252"/>
      <c r="E145" s="1259" t="s">
        <v>554</v>
      </c>
      <c r="F145" s="1260"/>
      <c r="G145" s="1260"/>
      <c r="H145" s="1260"/>
      <c r="I145" s="1260"/>
      <c r="J145" s="1260"/>
      <c r="K145" s="1260"/>
      <c r="L145" s="1260"/>
      <c r="M145" s="1260"/>
      <c r="N145" s="1260"/>
      <c r="O145" s="1260"/>
      <c r="P145" s="1260"/>
      <c r="Q145" s="1261"/>
      <c r="R145" s="1259" t="s">
        <v>555</v>
      </c>
      <c r="S145" s="1260"/>
      <c r="T145" s="1260"/>
      <c r="U145" s="1260"/>
      <c r="V145" s="1260"/>
      <c r="W145" s="1260"/>
      <c r="X145" s="1260"/>
      <c r="Y145" s="1260"/>
      <c r="Z145" s="1260"/>
      <c r="AA145" s="1260"/>
      <c r="AB145" s="1260"/>
      <c r="AC145" s="1260"/>
      <c r="AD145" s="1261"/>
      <c r="AE145" s="1262" t="s">
        <v>556</v>
      </c>
      <c r="AF145" s="1263"/>
      <c r="AG145" s="1263"/>
      <c r="AH145" s="1263"/>
      <c r="AI145" s="1263"/>
      <c r="AJ145" s="1263"/>
      <c r="AK145" s="1263"/>
      <c r="AL145" s="1263"/>
      <c r="AM145" s="1263"/>
      <c r="AN145" s="1263"/>
      <c r="AO145" s="1263"/>
      <c r="AP145" s="1263"/>
      <c r="AQ145" s="1264"/>
      <c r="AR145" s="1285"/>
      <c r="AS145" s="1285"/>
      <c r="AT145" s="1285"/>
      <c r="AU145" s="1285"/>
      <c r="AV145" s="1285"/>
      <c r="AW145" s="1285"/>
      <c r="AX145" s="1285"/>
      <c r="AY145" s="1285"/>
      <c r="AZ145" s="1285"/>
      <c r="BA145" s="1285"/>
      <c r="BB145" s="1285"/>
      <c r="BC145" s="1285"/>
      <c r="BD145" s="1286"/>
      <c r="BE145" s="440"/>
      <c r="BF145" s="440"/>
      <c r="BG145" s="440"/>
    </row>
    <row r="146" spans="2:59" ht="36" customHeight="1">
      <c r="B146" s="1253"/>
      <c r="C146" s="1254"/>
      <c r="D146" s="1254"/>
      <c r="E146" s="1245" t="s">
        <v>557</v>
      </c>
      <c r="F146" s="1246"/>
      <c r="G146" s="1246"/>
      <c r="H146" s="1246"/>
      <c r="I146" s="1246"/>
      <c r="J146" s="1246"/>
      <c r="K146" s="1246"/>
      <c r="L146" s="1246"/>
      <c r="M146" s="1246"/>
      <c r="N146" s="1246"/>
      <c r="O146" s="1246"/>
      <c r="P146" s="1246"/>
      <c r="Q146" s="1247"/>
      <c r="R146" s="1245" t="s">
        <v>555</v>
      </c>
      <c r="S146" s="1246"/>
      <c r="T146" s="1246"/>
      <c r="U146" s="1246"/>
      <c r="V146" s="1246"/>
      <c r="W146" s="1246"/>
      <c r="X146" s="1246"/>
      <c r="Y146" s="1246"/>
      <c r="Z146" s="1246"/>
      <c r="AA146" s="1246"/>
      <c r="AB146" s="1246"/>
      <c r="AC146" s="1246"/>
      <c r="AD146" s="1247"/>
      <c r="AE146" s="1248" t="s">
        <v>558</v>
      </c>
      <c r="AF146" s="1249"/>
      <c r="AG146" s="1249"/>
      <c r="AH146" s="1249"/>
      <c r="AI146" s="1249"/>
      <c r="AJ146" s="1249"/>
      <c r="AK146" s="1249"/>
      <c r="AL146" s="1249"/>
      <c r="AM146" s="1249"/>
      <c r="AN146" s="1249"/>
      <c r="AO146" s="1249"/>
      <c r="AP146" s="1249"/>
      <c r="AQ146" s="1250"/>
      <c r="AR146" s="1271"/>
      <c r="AS146" s="1271"/>
      <c r="AT146" s="1271"/>
      <c r="AU146" s="1271"/>
      <c r="AV146" s="1271"/>
      <c r="AW146" s="1271"/>
      <c r="AX146" s="1271"/>
      <c r="AY146" s="1271"/>
      <c r="AZ146" s="1271"/>
      <c r="BA146" s="1271"/>
      <c r="BB146" s="1271"/>
      <c r="BC146" s="1271"/>
      <c r="BD146" s="1272"/>
      <c r="BE146" s="440"/>
      <c r="BF146" s="440"/>
      <c r="BG146" s="440"/>
    </row>
    <row r="147" spans="2:59" ht="36" customHeight="1">
      <c r="B147" s="1253"/>
      <c r="C147" s="1254"/>
      <c r="D147" s="1254"/>
      <c r="E147" s="1245" t="s">
        <v>559</v>
      </c>
      <c r="F147" s="1246"/>
      <c r="G147" s="1246"/>
      <c r="H147" s="1246"/>
      <c r="I147" s="1246"/>
      <c r="J147" s="1246"/>
      <c r="K147" s="1246"/>
      <c r="L147" s="1246"/>
      <c r="M147" s="1246"/>
      <c r="N147" s="1246"/>
      <c r="O147" s="1246"/>
      <c r="P147" s="1246"/>
      <c r="Q147" s="1247"/>
      <c r="R147" s="1245" t="s">
        <v>555</v>
      </c>
      <c r="S147" s="1246"/>
      <c r="T147" s="1246"/>
      <c r="U147" s="1246"/>
      <c r="V147" s="1246"/>
      <c r="W147" s="1246"/>
      <c r="X147" s="1246"/>
      <c r="Y147" s="1246"/>
      <c r="Z147" s="1246"/>
      <c r="AA147" s="1246"/>
      <c r="AB147" s="1246"/>
      <c r="AC147" s="1246"/>
      <c r="AD147" s="1247"/>
      <c r="AE147" s="1248" t="s">
        <v>560</v>
      </c>
      <c r="AF147" s="1249"/>
      <c r="AG147" s="1249"/>
      <c r="AH147" s="1249"/>
      <c r="AI147" s="1249"/>
      <c r="AJ147" s="1249"/>
      <c r="AK147" s="1249"/>
      <c r="AL147" s="1249"/>
      <c r="AM147" s="1249"/>
      <c r="AN147" s="1249"/>
      <c r="AO147" s="1249"/>
      <c r="AP147" s="1249"/>
      <c r="AQ147" s="1250"/>
      <c r="AR147" s="1271" t="s">
        <v>464</v>
      </c>
      <c r="AS147" s="1271"/>
      <c r="AT147" s="1271"/>
      <c r="AU147" s="1271"/>
      <c r="AV147" s="1271"/>
      <c r="AW147" s="1271"/>
      <c r="AX147" s="1271"/>
      <c r="AY147" s="1271"/>
      <c r="AZ147" s="1271"/>
      <c r="BA147" s="1271"/>
      <c r="BB147" s="1271"/>
      <c r="BC147" s="1271"/>
      <c r="BD147" s="1272"/>
      <c r="BE147" s="440"/>
      <c r="BF147" s="440"/>
      <c r="BG147" s="440"/>
    </row>
    <row r="148" spans="2:59" ht="36" customHeight="1">
      <c r="B148" s="1253"/>
      <c r="C148" s="1254"/>
      <c r="D148" s="1254"/>
      <c r="E148" s="1245" t="s">
        <v>561</v>
      </c>
      <c r="F148" s="1246"/>
      <c r="G148" s="1246"/>
      <c r="H148" s="1246"/>
      <c r="I148" s="1246"/>
      <c r="J148" s="1246"/>
      <c r="K148" s="1246"/>
      <c r="L148" s="1246"/>
      <c r="M148" s="1246"/>
      <c r="N148" s="1246"/>
      <c r="O148" s="1246"/>
      <c r="P148" s="1246"/>
      <c r="Q148" s="1247"/>
      <c r="R148" s="1245" t="s">
        <v>562</v>
      </c>
      <c r="S148" s="1246"/>
      <c r="T148" s="1246"/>
      <c r="U148" s="1246"/>
      <c r="V148" s="1246"/>
      <c r="W148" s="1246"/>
      <c r="X148" s="1246"/>
      <c r="Y148" s="1246"/>
      <c r="Z148" s="1246"/>
      <c r="AA148" s="1246"/>
      <c r="AB148" s="1246"/>
      <c r="AC148" s="1246"/>
      <c r="AD148" s="1247"/>
      <c r="AE148" s="1248" t="s">
        <v>563</v>
      </c>
      <c r="AF148" s="1249"/>
      <c r="AG148" s="1249"/>
      <c r="AH148" s="1249"/>
      <c r="AI148" s="1249"/>
      <c r="AJ148" s="1249"/>
      <c r="AK148" s="1249"/>
      <c r="AL148" s="1249"/>
      <c r="AM148" s="1249"/>
      <c r="AN148" s="1249"/>
      <c r="AO148" s="1249"/>
      <c r="AP148" s="1249"/>
      <c r="AQ148" s="1250"/>
      <c r="AR148" s="1271" t="s">
        <v>464</v>
      </c>
      <c r="AS148" s="1271"/>
      <c r="AT148" s="1271"/>
      <c r="AU148" s="1271"/>
      <c r="AV148" s="1271"/>
      <c r="AW148" s="1271"/>
      <c r="AX148" s="1271"/>
      <c r="AY148" s="1271"/>
      <c r="AZ148" s="1271"/>
      <c r="BA148" s="1271"/>
      <c r="BB148" s="1271"/>
      <c r="BC148" s="1271"/>
      <c r="BD148" s="1272"/>
      <c r="BE148" s="440"/>
      <c r="BF148" s="440"/>
      <c r="BG148" s="440"/>
    </row>
    <row r="149" spans="2:59" ht="36" customHeight="1">
      <c r="B149" s="1253"/>
      <c r="C149" s="1254"/>
      <c r="D149" s="1254"/>
      <c r="E149" s="1245" t="s">
        <v>564</v>
      </c>
      <c r="F149" s="1246"/>
      <c r="G149" s="1246"/>
      <c r="H149" s="1246"/>
      <c r="I149" s="1246"/>
      <c r="J149" s="1246"/>
      <c r="K149" s="1246"/>
      <c r="L149" s="1246"/>
      <c r="M149" s="1246"/>
      <c r="N149" s="1246"/>
      <c r="O149" s="1246"/>
      <c r="P149" s="1246"/>
      <c r="Q149" s="1247"/>
      <c r="R149" s="1245" t="s">
        <v>565</v>
      </c>
      <c r="S149" s="1246"/>
      <c r="T149" s="1246"/>
      <c r="U149" s="1246"/>
      <c r="V149" s="1246"/>
      <c r="W149" s="1246"/>
      <c r="X149" s="1246"/>
      <c r="Y149" s="1246"/>
      <c r="Z149" s="1246"/>
      <c r="AA149" s="1246"/>
      <c r="AB149" s="1246"/>
      <c r="AC149" s="1246"/>
      <c r="AD149" s="1247"/>
      <c r="AE149" s="1248" t="s">
        <v>566</v>
      </c>
      <c r="AF149" s="1249"/>
      <c r="AG149" s="1249"/>
      <c r="AH149" s="1249"/>
      <c r="AI149" s="1249"/>
      <c r="AJ149" s="1249"/>
      <c r="AK149" s="1249"/>
      <c r="AL149" s="1249"/>
      <c r="AM149" s="1249"/>
      <c r="AN149" s="1249"/>
      <c r="AO149" s="1249"/>
      <c r="AP149" s="1249"/>
      <c r="AQ149" s="1250"/>
      <c r="AR149" s="1271" t="s">
        <v>464</v>
      </c>
      <c r="AS149" s="1271"/>
      <c r="AT149" s="1271"/>
      <c r="AU149" s="1271"/>
      <c r="AV149" s="1271"/>
      <c r="AW149" s="1271"/>
      <c r="AX149" s="1271"/>
      <c r="AY149" s="1271"/>
      <c r="AZ149" s="1271"/>
      <c r="BA149" s="1271"/>
      <c r="BB149" s="1271"/>
      <c r="BC149" s="1271"/>
      <c r="BD149" s="1272"/>
      <c r="BE149" s="440"/>
      <c r="BF149" s="440"/>
      <c r="BG149" s="440"/>
    </row>
    <row r="150" spans="2:59" ht="36" customHeight="1">
      <c r="B150" s="1253"/>
      <c r="C150" s="1254"/>
      <c r="D150" s="1254"/>
      <c r="E150" s="1245" t="s">
        <v>567</v>
      </c>
      <c r="F150" s="1246"/>
      <c r="G150" s="1246"/>
      <c r="H150" s="1246"/>
      <c r="I150" s="1246"/>
      <c r="J150" s="1246"/>
      <c r="K150" s="1246"/>
      <c r="L150" s="1246"/>
      <c r="M150" s="1246"/>
      <c r="N150" s="1246"/>
      <c r="O150" s="1246"/>
      <c r="P150" s="1246"/>
      <c r="Q150" s="1247"/>
      <c r="R150" s="1245" t="s">
        <v>565</v>
      </c>
      <c r="S150" s="1246"/>
      <c r="T150" s="1246"/>
      <c r="U150" s="1246"/>
      <c r="V150" s="1246"/>
      <c r="W150" s="1246"/>
      <c r="X150" s="1246"/>
      <c r="Y150" s="1246"/>
      <c r="Z150" s="1246"/>
      <c r="AA150" s="1246"/>
      <c r="AB150" s="1246"/>
      <c r="AC150" s="1246"/>
      <c r="AD150" s="1247"/>
      <c r="AE150" s="1248" t="s">
        <v>568</v>
      </c>
      <c r="AF150" s="1249"/>
      <c r="AG150" s="1249"/>
      <c r="AH150" s="1249"/>
      <c r="AI150" s="1249"/>
      <c r="AJ150" s="1249"/>
      <c r="AK150" s="1249"/>
      <c r="AL150" s="1249"/>
      <c r="AM150" s="1249"/>
      <c r="AN150" s="1249"/>
      <c r="AO150" s="1249"/>
      <c r="AP150" s="1249"/>
      <c r="AQ150" s="1250"/>
      <c r="AR150" s="1271" t="s">
        <v>464</v>
      </c>
      <c r="AS150" s="1271"/>
      <c r="AT150" s="1271"/>
      <c r="AU150" s="1271"/>
      <c r="AV150" s="1271"/>
      <c r="AW150" s="1271"/>
      <c r="AX150" s="1271"/>
      <c r="AY150" s="1271"/>
      <c r="AZ150" s="1271"/>
      <c r="BA150" s="1271"/>
      <c r="BB150" s="1271"/>
      <c r="BC150" s="1271"/>
      <c r="BD150" s="1272"/>
      <c r="BE150" s="440"/>
      <c r="BF150" s="440"/>
      <c r="BG150" s="440"/>
    </row>
    <row r="151" spans="2:59" ht="36" customHeight="1">
      <c r="B151" s="1253"/>
      <c r="C151" s="1254"/>
      <c r="D151" s="1254"/>
      <c r="E151" s="1245" t="s">
        <v>569</v>
      </c>
      <c r="F151" s="1246"/>
      <c r="G151" s="1246"/>
      <c r="H151" s="1246"/>
      <c r="I151" s="1246"/>
      <c r="J151" s="1246"/>
      <c r="K151" s="1246"/>
      <c r="L151" s="1246"/>
      <c r="M151" s="1246"/>
      <c r="N151" s="1246"/>
      <c r="O151" s="1246"/>
      <c r="P151" s="1246"/>
      <c r="Q151" s="1247"/>
      <c r="R151" s="1245" t="s">
        <v>570</v>
      </c>
      <c r="S151" s="1246"/>
      <c r="T151" s="1246"/>
      <c r="U151" s="1246"/>
      <c r="V151" s="1246"/>
      <c r="W151" s="1246"/>
      <c r="X151" s="1246"/>
      <c r="Y151" s="1246"/>
      <c r="Z151" s="1246"/>
      <c r="AA151" s="1246"/>
      <c r="AB151" s="1246"/>
      <c r="AC151" s="1246"/>
      <c r="AD151" s="1247"/>
      <c r="AE151" s="1248" t="s">
        <v>571</v>
      </c>
      <c r="AF151" s="1249"/>
      <c r="AG151" s="1249"/>
      <c r="AH151" s="1249"/>
      <c r="AI151" s="1249"/>
      <c r="AJ151" s="1249"/>
      <c r="AK151" s="1249"/>
      <c r="AL151" s="1249"/>
      <c r="AM151" s="1249"/>
      <c r="AN151" s="1249"/>
      <c r="AO151" s="1249"/>
      <c r="AP151" s="1249"/>
      <c r="AQ151" s="1250"/>
      <c r="AR151" s="1271" t="s">
        <v>464</v>
      </c>
      <c r="AS151" s="1271"/>
      <c r="AT151" s="1271"/>
      <c r="AU151" s="1271"/>
      <c r="AV151" s="1271"/>
      <c r="AW151" s="1271"/>
      <c r="AX151" s="1271"/>
      <c r="AY151" s="1271"/>
      <c r="AZ151" s="1271"/>
      <c r="BA151" s="1271"/>
      <c r="BB151" s="1271"/>
      <c r="BC151" s="1271"/>
      <c r="BD151" s="1272"/>
      <c r="BE151" s="440"/>
      <c r="BF151" s="440"/>
      <c r="BG151" s="440"/>
    </row>
    <row r="152" spans="2:59" ht="36" customHeight="1">
      <c r="B152" s="1253"/>
      <c r="C152" s="1254"/>
      <c r="D152" s="1254"/>
      <c r="E152" s="1245" t="s">
        <v>572</v>
      </c>
      <c r="F152" s="1246"/>
      <c r="G152" s="1246"/>
      <c r="H152" s="1246"/>
      <c r="I152" s="1246"/>
      <c r="J152" s="1246"/>
      <c r="K152" s="1246"/>
      <c r="L152" s="1246"/>
      <c r="M152" s="1246"/>
      <c r="N152" s="1246"/>
      <c r="O152" s="1246"/>
      <c r="P152" s="1246"/>
      <c r="Q152" s="1247"/>
      <c r="R152" s="1245" t="s">
        <v>573</v>
      </c>
      <c r="S152" s="1246"/>
      <c r="T152" s="1246"/>
      <c r="U152" s="1246"/>
      <c r="V152" s="1246"/>
      <c r="W152" s="1246"/>
      <c r="X152" s="1246"/>
      <c r="Y152" s="1246"/>
      <c r="Z152" s="1246"/>
      <c r="AA152" s="1246"/>
      <c r="AB152" s="1246"/>
      <c r="AC152" s="1246"/>
      <c r="AD152" s="1247"/>
      <c r="AE152" s="1248" t="s">
        <v>574</v>
      </c>
      <c r="AF152" s="1249"/>
      <c r="AG152" s="1249"/>
      <c r="AH152" s="1249"/>
      <c r="AI152" s="1249"/>
      <c r="AJ152" s="1249"/>
      <c r="AK152" s="1249"/>
      <c r="AL152" s="1249"/>
      <c r="AM152" s="1249"/>
      <c r="AN152" s="1249"/>
      <c r="AO152" s="1249"/>
      <c r="AP152" s="1249"/>
      <c r="AQ152" s="1250"/>
      <c r="AR152" s="1271" t="s">
        <v>464</v>
      </c>
      <c r="AS152" s="1271"/>
      <c r="AT152" s="1271"/>
      <c r="AU152" s="1271"/>
      <c r="AV152" s="1271"/>
      <c r="AW152" s="1271"/>
      <c r="AX152" s="1271"/>
      <c r="AY152" s="1271"/>
      <c r="AZ152" s="1271"/>
      <c r="BA152" s="1271"/>
      <c r="BB152" s="1271"/>
      <c r="BC152" s="1271"/>
      <c r="BD152" s="1272"/>
      <c r="BE152" s="440"/>
      <c r="BF152" s="440"/>
      <c r="BG152" s="440"/>
    </row>
    <row r="153" spans="2:59" ht="36" customHeight="1">
      <c r="B153" s="1253"/>
      <c r="C153" s="1254"/>
      <c r="D153" s="1254"/>
      <c r="E153" s="1245" t="s">
        <v>575</v>
      </c>
      <c r="F153" s="1246"/>
      <c r="G153" s="1246"/>
      <c r="H153" s="1246"/>
      <c r="I153" s="1246"/>
      <c r="J153" s="1246"/>
      <c r="K153" s="1246"/>
      <c r="L153" s="1246"/>
      <c r="M153" s="1246"/>
      <c r="N153" s="1246"/>
      <c r="O153" s="1246"/>
      <c r="P153" s="1246"/>
      <c r="Q153" s="1247"/>
      <c r="R153" s="1245" t="s">
        <v>573</v>
      </c>
      <c r="S153" s="1246"/>
      <c r="T153" s="1246"/>
      <c r="U153" s="1246"/>
      <c r="V153" s="1246"/>
      <c r="W153" s="1246"/>
      <c r="X153" s="1246"/>
      <c r="Y153" s="1246"/>
      <c r="Z153" s="1246"/>
      <c r="AA153" s="1246"/>
      <c r="AB153" s="1246"/>
      <c r="AC153" s="1246"/>
      <c r="AD153" s="1247"/>
      <c r="AE153" s="1248" t="s">
        <v>576</v>
      </c>
      <c r="AF153" s="1249"/>
      <c r="AG153" s="1249"/>
      <c r="AH153" s="1249"/>
      <c r="AI153" s="1249"/>
      <c r="AJ153" s="1249"/>
      <c r="AK153" s="1249"/>
      <c r="AL153" s="1249"/>
      <c r="AM153" s="1249"/>
      <c r="AN153" s="1249"/>
      <c r="AO153" s="1249"/>
      <c r="AP153" s="1249"/>
      <c r="AQ153" s="1250"/>
      <c r="AR153" s="1271" t="s">
        <v>464</v>
      </c>
      <c r="AS153" s="1271"/>
      <c r="AT153" s="1271"/>
      <c r="AU153" s="1271"/>
      <c r="AV153" s="1271"/>
      <c r="AW153" s="1271"/>
      <c r="AX153" s="1271"/>
      <c r="AY153" s="1271"/>
      <c r="AZ153" s="1271"/>
      <c r="BA153" s="1271"/>
      <c r="BB153" s="1271"/>
      <c r="BC153" s="1271"/>
      <c r="BD153" s="1272"/>
      <c r="BE153" s="440"/>
      <c r="BF153" s="440"/>
      <c r="BG153" s="440"/>
    </row>
    <row r="154" spans="2:59" ht="36" customHeight="1">
      <c r="B154" s="1253"/>
      <c r="C154" s="1254"/>
      <c r="D154" s="1254"/>
      <c r="E154" s="1245" t="s">
        <v>577</v>
      </c>
      <c r="F154" s="1246"/>
      <c r="G154" s="1246"/>
      <c r="H154" s="1246"/>
      <c r="I154" s="1246"/>
      <c r="J154" s="1246"/>
      <c r="K154" s="1246"/>
      <c r="L154" s="1246"/>
      <c r="M154" s="1246"/>
      <c r="N154" s="1246"/>
      <c r="O154" s="1246"/>
      <c r="P154" s="1246"/>
      <c r="Q154" s="1247"/>
      <c r="R154" s="1245" t="s">
        <v>578</v>
      </c>
      <c r="S154" s="1246"/>
      <c r="T154" s="1246"/>
      <c r="U154" s="1246"/>
      <c r="V154" s="1246"/>
      <c r="W154" s="1246"/>
      <c r="X154" s="1246"/>
      <c r="Y154" s="1246"/>
      <c r="Z154" s="1246"/>
      <c r="AA154" s="1246"/>
      <c r="AB154" s="1246"/>
      <c r="AC154" s="1246"/>
      <c r="AD154" s="1247"/>
      <c r="AE154" s="1248" t="s">
        <v>579</v>
      </c>
      <c r="AF154" s="1249"/>
      <c r="AG154" s="1249"/>
      <c r="AH154" s="1249"/>
      <c r="AI154" s="1249"/>
      <c r="AJ154" s="1249"/>
      <c r="AK154" s="1249"/>
      <c r="AL154" s="1249"/>
      <c r="AM154" s="1249"/>
      <c r="AN154" s="1249"/>
      <c r="AO154" s="1249"/>
      <c r="AP154" s="1249"/>
      <c r="AQ154" s="1250"/>
      <c r="AR154" s="1271" t="s">
        <v>464</v>
      </c>
      <c r="AS154" s="1271"/>
      <c r="AT154" s="1271"/>
      <c r="AU154" s="1271"/>
      <c r="AV154" s="1271"/>
      <c r="AW154" s="1271"/>
      <c r="AX154" s="1271"/>
      <c r="AY154" s="1271"/>
      <c r="AZ154" s="1271"/>
      <c r="BA154" s="1271"/>
      <c r="BB154" s="1271"/>
      <c r="BC154" s="1271"/>
      <c r="BD154" s="1272"/>
      <c r="BE154" s="440"/>
      <c r="BF154" s="440"/>
      <c r="BG154" s="440"/>
    </row>
    <row r="155" spans="2:59" ht="36" customHeight="1">
      <c r="B155" s="1253"/>
      <c r="C155" s="1254"/>
      <c r="D155" s="1254"/>
      <c r="E155" s="1245" t="s">
        <v>580</v>
      </c>
      <c r="F155" s="1246"/>
      <c r="G155" s="1246"/>
      <c r="H155" s="1246"/>
      <c r="I155" s="1246"/>
      <c r="J155" s="1246"/>
      <c r="K155" s="1246"/>
      <c r="L155" s="1246"/>
      <c r="M155" s="1246"/>
      <c r="N155" s="1246"/>
      <c r="O155" s="1246"/>
      <c r="P155" s="1246"/>
      <c r="Q155" s="1247"/>
      <c r="R155" s="1245" t="s">
        <v>581</v>
      </c>
      <c r="S155" s="1246"/>
      <c r="T155" s="1246"/>
      <c r="U155" s="1246"/>
      <c r="V155" s="1246"/>
      <c r="W155" s="1246"/>
      <c r="X155" s="1246"/>
      <c r="Y155" s="1246"/>
      <c r="Z155" s="1246"/>
      <c r="AA155" s="1246"/>
      <c r="AB155" s="1246"/>
      <c r="AC155" s="1246"/>
      <c r="AD155" s="1247"/>
      <c r="AE155" s="1248" t="s">
        <v>582</v>
      </c>
      <c r="AF155" s="1249"/>
      <c r="AG155" s="1249"/>
      <c r="AH155" s="1249"/>
      <c r="AI155" s="1249"/>
      <c r="AJ155" s="1249"/>
      <c r="AK155" s="1249"/>
      <c r="AL155" s="1249"/>
      <c r="AM155" s="1249"/>
      <c r="AN155" s="1249"/>
      <c r="AO155" s="1249"/>
      <c r="AP155" s="1249"/>
      <c r="AQ155" s="1250"/>
      <c r="AR155" s="1271" t="s">
        <v>464</v>
      </c>
      <c r="AS155" s="1271"/>
      <c r="AT155" s="1271"/>
      <c r="AU155" s="1271"/>
      <c r="AV155" s="1271"/>
      <c r="AW155" s="1271"/>
      <c r="AX155" s="1271"/>
      <c r="AY155" s="1271"/>
      <c r="AZ155" s="1271"/>
      <c r="BA155" s="1271"/>
      <c r="BB155" s="1271"/>
      <c r="BC155" s="1271"/>
      <c r="BD155" s="1272"/>
      <c r="BE155" s="440"/>
      <c r="BF155" s="440"/>
      <c r="BG155" s="440"/>
    </row>
    <row r="156" spans="2:59" ht="36" customHeight="1">
      <c r="B156" s="1253"/>
      <c r="C156" s="1254"/>
      <c r="D156" s="1254"/>
      <c r="E156" s="1245" t="s">
        <v>583</v>
      </c>
      <c r="F156" s="1246"/>
      <c r="G156" s="1246"/>
      <c r="H156" s="1246"/>
      <c r="I156" s="1246"/>
      <c r="J156" s="1246"/>
      <c r="K156" s="1246"/>
      <c r="L156" s="1246"/>
      <c r="M156" s="1246"/>
      <c r="N156" s="1246"/>
      <c r="O156" s="1246"/>
      <c r="P156" s="1246"/>
      <c r="Q156" s="1247"/>
      <c r="R156" s="1245" t="s">
        <v>584</v>
      </c>
      <c r="S156" s="1246"/>
      <c r="T156" s="1246"/>
      <c r="U156" s="1246"/>
      <c r="V156" s="1246"/>
      <c r="W156" s="1246"/>
      <c r="X156" s="1246"/>
      <c r="Y156" s="1246"/>
      <c r="Z156" s="1246"/>
      <c r="AA156" s="1246"/>
      <c r="AB156" s="1246"/>
      <c r="AC156" s="1246"/>
      <c r="AD156" s="1247"/>
      <c r="AE156" s="1248" t="s">
        <v>585</v>
      </c>
      <c r="AF156" s="1249"/>
      <c r="AG156" s="1249"/>
      <c r="AH156" s="1249"/>
      <c r="AI156" s="1249"/>
      <c r="AJ156" s="1249"/>
      <c r="AK156" s="1249"/>
      <c r="AL156" s="1249"/>
      <c r="AM156" s="1249"/>
      <c r="AN156" s="1249"/>
      <c r="AO156" s="1249"/>
      <c r="AP156" s="1249"/>
      <c r="AQ156" s="1250"/>
      <c r="AR156" s="1271" t="s">
        <v>464</v>
      </c>
      <c r="AS156" s="1271"/>
      <c r="AT156" s="1271"/>
      <c r="AU156" s="1271"/>
      <c r="AV156" s="1271"/>
      <c r="AW156" s="1271"/>
      <c r="AX156" s="1271"/>
      <c r="AY156" s="1271"/>
      <c r="AZ156" s="1271"/>
      <c r="BA156" s="1271"/>
      <c r="BB156" s="1271"/>
      <c r="BC156" s="1271"/>
      <c r="BD156" s="1272"/>
      <c r="BE156" s="440"/>
      <c r="BF156" s="440"/>
      <c r="BG156" s="440"/>
    </row>
    <row r="157" spans="2:59" ht="36" customHeight="1">
      <c r="B157" s="1253"/>
      <c r="C157" s="1254"/>
      <c r="D157" s="1254"/>
      <c r="E157" s="1245" t="s">
        <v>586</v>
      </c>
      <c r="F157" s="1246"/>
      <c r="G157" s="1246"/>
      <c r="H157" s="1246"/>
      <c r="I157" s="1246"/>
      <c r="J157" s="1246"/>
      <c r="K157" s="1246"/>
      <c r="L157" s="1246"/>
      <c r="M157" s="1246"/>
      <c r="N157" s="1246"/>
      <c r="O157" s="1246"/>
      <c r="P157" s="1246"/>
      <c r="Q157" s="1247"/>
      <c r="R157" s="1245" t="s">
        <v>587</v>
      </c>
      <c r="S157" s="1246"/>
      <c r="T157" s="1246"/>
      <c r="U157" s="1246"/>
      <c r="V157" s="1246"/>
      <c r="W157" s="1246"/>
      <c r="X157" s="1246"/>
      <c r="Y157" s="1246"/>
      <c r="Z157" s="1246"/>
      <c r="AA157" s="1246"/>
      <c r="AB157" s="1246"/>
      <c r="AC157" s="1246"/>
      <c r="AD157" s="1247"/>
      <c r="AE157" s="1248" t="s">
        <v>588</v>
      </c>
      <c r="AF157" s="1249"/>
      <c r="AG157" s="1249"/>
      <c r="AH157" s="1249"/>
      <c r="AI157" s="1249"/>
      <c r="AJ157" s="1249"/>
      <c r="AK157" s="1249"/>
      <c r="AL157" s="1249"/>
      <c r="AM157" s="1249"/>
      <c r="AN157" s="1249"/>
      <c r="AO157" s="1249"/>
      <c r="AP157" s="1249"/>
      <c r="AQ157" s="1250"/>
      <c r="AR157" s="1271" t="s">
        <v>464</v>
      </c>
      <c r="AS157" s="1271"/>
      <c r="AT157" s="1271"/>
      <c r="AU157" s="1271"/>
      <c r="AV157" s="1271"/>
      <c r="AW157" s="1271"/>
      <c r="AX157" s="1271"/>
      <c r="AY157" s="1271"/>
      <c r="AZ157" s="1271"/>
      <c r="BA157" s="1271"/>
      <c r="BB157" s="1271"/>
      <c r="BC157" s="1271"/>
      <c r="BD157" s="1272"/>
      <c r="BE157" s="440"/>
      <c r="BF157" s="440"/>
      <c r="BG157" s="440"/>
    </row>
    <row r="158" spans="2:59" ht="36" customHeight="1">
      <c r="B158" s="1253"/>
      <c r="C158" s="1254"/>
      <c r="D158" s="1254"/>
      <c r="E158" s="1245" t="s">
        <v>589</v>
      </c>
      <c r="F158" s="1246"/>
      <c r="G158" s="1246"/>
      <c r="H158" s="1246"/>
      <c r="I158" s="1246"/>
      <c r="J158" s="1246"/>
      <c r="K158" s="1246"/>
      <c r="L158" s="1246"/>
      <c r="M158" s="1246"/>
      <c r="N158" s="1246"/>
      <c r="O158" s="1246"/>
      <c r="P158" s="1246"/>
      <c r="Q158" s="1247"/>
      <c r="R158" s="1245" t="s">
        <v>590</v>
      </c>
      <c r="S158" s="1246"/>
      <c r="T158" s="1246"/>
      <c r="U158" s="1246"/>
      <c r="V158" s="1246"/>
      <c r="W158" s="1246"/>
      <c r="X158" s="1246"/>
      <c r="Y158" s="1246"/>
      <c r="Z158" s="1246"/>
      <c r="AA158" s="1246"/>
      <c r="AB158" s="1246"/>
      <c r="AC158" s="1246"/>
      <c r="AD158" s="1247"/>
      <c r="AE158" s="1248" t="s">
        <v>591</v>
      </c>
      <c r="AF158" s="1249"/>
      <c r="AG158" s="1249"/>
      <c r="AH158" s="1249"/>
      <c r="AI158" s="1249"/>
      <c r="AJ158" s="1249"/>
      <c r="AK158" s="1249"/>
      <c r="AL158" s="1249"/>
      <c r="AM158" s="1249"/>
      <c r="AN158" s="1249"/>
      <c r="AO158" s="1249"/>
      <c r="AP158" s="1249"/>
      <c r="AQ158" s="1250"/>
      <c r="AR158" s="1271" t="s">
        <v>464</v>
      </c>
      <c r="AS158" s="1271"/>
      <c r="AT158" s="1271"/>
      <c r="AU158" s="1271"/>
      <c r="AV158" s="1271"/>
      <c r="AW158" s="1271"/>
      <c r="AX158" s="1271"/>
      <c r="AY158" s="1271"/>
      <c r="AZ158" s="1271"/>
      <c r="BA158" s="1271"/>
      <c r="BB158" s="1271"/>
      <c r="BC158" s="1271"/>
      <c r="BD158" s="1272"/>
      <c r="BE158" s="440"/>
      <c r="BF158" s="440"/>
      <c r="BG158" s="440"/>
    </row>
    <row r="159" spans="2:59" ht="36" customHeight="1">
      <c r="B159" s="1253"/>
      <c r="C159" s="1254"/>
      <c r="D159" s="1254"/>
      <c r="E159" s="1245" t="s">
        <v>592</v>
      </c>
      <c r="F159" s="1246"/>
      <c r="G159" s="1246"/>
      <c r="H159" s="1246"/>
      <c r="I159" s="1246"/>
      <c r="J159" s="1246"/>
      <c r="K159" s="1246"/>
      <c r="L159" s="1246"/>
      <c r="M159" s="1246"/>
      <c r="N159" s="1246"/>
      <c r="O159" s="1246"/>
      <c r="P159" s="1246"/>
      <c r="Q159" s="1247"/>
      <c r="R159" s="1245" t="s">
        <v>590</v>
      </c>
      <c r="S159" s="1246"/>
      <c r="T159" s="1246"/>
      <c r="U159" s="1246"/>
      <c r="V159" s="1246"/>
      <c r="W159" s="1246"/>
      <c r="X159" s="1246"/>
      <c r="Y159" s="1246"/>
      <c r="Z159" s="1246"/>
      <c r="AA159" s="1246"/>
      <c r="AB159" s="1246"/>
      <c r="AC159" s="1246"/>
      <c r="AD159" s="1247"/>
      <c r="AE159" s="1248" t="s">
        <v>593</v>
      </c>
      <c r="AF159" s="1249"/>
      <c r="AG159" s="1249"/>
      <c r="AH159" s="1249"/>
      <c r="AI159" s="1249"/>
      <c r="AJ159" s="1249"/>
      <c r="AK159" s="1249"/>
      <c r="AL159" s="1249"/>
      <c r="AM159" s="1249"/>
      <c r="AN159" s="1249"/>
      <c r="AO159" s="1249"/>
      <c r="AP159" s="1249"/>
      <c r="AQ159" s="1250"/>
      <c r="AR159" s="1271" t="s">
        <v>464</v>
      </c>
      <c r="AS159" s="1271"/>
      <c r="AT159" s="1271"/>
      <c r="AU159" s="1271"/>
      <c r="AV159" s="1271"/>
      <c r="AW159" s="1271"/>
      <c r="AX159" s="1271"/>
      <c r="AY159" s="1271"/>
      <c r="AZ159" s="1271"/>
      <c r="BA159" s="1271"/>
      <c r="BB159" s="1271"/>
      <c r="BC159" s="1271"/>
      <c r="BD159" s="1272"/>
      <c r="BE159" s="440"/>
      <c r="BF159" s="440"/>
      <c r="BG159" s="440"/>
    </row>
    <row r="160" spans="2:59" ht="36" customHeight="1">
      <c r="B160" s="1253"/>
      <c r="C160" s="1254"/>
      <c r="D160" s="1254"/>
      <c r="E160" s="1245" t="s">
        <v>594</v>
      </c>
      <c r="F160" s="1246"/>
      <c r="G160" s="1246"/>
      <c r="H160" s="1246"/>
      <c r="I160" s="1246"/>
      <c r="J160" s="1246"/>
      <c r="K160" s="1246"/>
      <c r="L160" s="1246"/>
      <c r="M160" s="1246"/>
      <c r="N160" s="1246"/>
      <c r="O160" s="1246"/>
      <c r="P160" s="1246"/>
      <c r="Q160" s="1247"/>
      <c r="R160" s="1245" t="s">
        <v>595</v>
      </c>
      <c r="S160" s="1246"/>
      <c r="T160" s="1246"/>
      <c r="U160" s="1246"/>
      <c r="V160" s="1246"/>
      <c r="W160" s="1246"/>
      <c r="X160" s="1246"/>
      <c r="Y160" s="1246"/>
      <c r="Z160" s="1246"/>
      <c r="AA160" s="1246"/>
      <c r="AB160" s="1246"/>
      <c r="AC160" s="1246"/>
      <c r="AD160" s="1247"/>
      <c r="AE160" s="1248" t="s">
        <v>596</v>
      </c>
      <c r="AF160" s="1249"/>
      <c r="AG160" s="1249"/>
      <c r="AH160" s="1249"/>
      <c r="AI160" s="1249"/>
      <c r="AJ160" s="1249"/>
      <c r="AK160" s="1249"/>
      <c r="AL160" s="1249"/>
      <c r="AM160" s="1249"/>
      <c r="AN160" s="1249"/>
      <c r="AO160" s="1249"/>
      <c r="AP160" s="1249"/>
      <c r="AQ160" s="1250"/>
      <c r="AR160" s="1271" t="s">
        <v>464</v>
      </c>
      <c r="AS160" s="1271"/>
      <c r="AT160" s="1271"/>
      <c r="AU160" s="1271"/>
      <c r="AV160" s="1271"/>
      <c r="AW160" s="1271"/>
      <c r="AX160" s="1271"/>
      <c r="AY160" s="1271"/>
      <c r="AZ160" s="1271"/>
      <c r="BA160" s="1271"/>
      <c r="BB160" s="1271"/>
      <c r="BC160" s="1271"/>
      <c r="BD160" s="1272"/>
      <c r="BE160" s="440"/>
      <c r="BF160" s="440"/>
      <c r="BG160" s="440"/>
    </row>
    <row r="161" spans="2:59" ht="36" customHeight="1">
      <c r="B161" s="1253"/>
      <c r="C161" s="1254"/>
      <c r="D161" s="1254"/>
      <c r="E161" s="1245" t="s">
        <v>597</v>
      </c>
      <c r="F161" s="1246"/>
      <c r="G161" s="1246"/>
      <c r="H161" s="1246"/>
      <c r="I161" s="1246"/>
      <c r="J161" s="1246"/>
      <c r="K161" s="1246"/>
      <c r="L161" s="1246"/>
      <c r="M161" s="1246"/>
      <c r="N161" s="1246"/>
      <c r="O161" s="1246"/>
      <c r="P161" s="1246"/>
      <c r="Q161" s="1247"/>
      <c r="R161" s="1245" t="s">
        <v>595</v>
      </c>
      <c r="S161" s="1246"/>
      <c r="T161" s="1246"/>
      <c r="U161" s="1246"/>
      <c r="V161" s="1246"/>
      <c r="W161" s="1246"/>
      <c r="X161" s="1246"/>
      <c r="Y161" s="1246"/>
      <c r="Z161" s="1246"/>
      <c r="AA161" s="1246"/>
      <c r="AB161" s="1246"/>
      <c r="AC161" s="1246"/>
      <c r="AD161" s="1247"/>
      <c r="AE161" s="1248" t="s">
        <v>598</v>
      </c>
      <c r="AF161" s="1249"/>
      <c r="AG161" s="1249"/>
      <c r="AH161" s="1249"/>
      <c r="AI161" s="1249"/>
      <c r="AJ161" s="1249"/>
      <c r="AK161" s="1249"/>
      <c r="AL161" s="1249"/>
      <c r="AM161" s="1249"/>
      <c r="AN161" s="1249"/>
      <c r="AO161" s="1249"/>
      <c r="AP161" s="1249"/>
      <c r="AQ161" s="1250"/>
      <c r="AR161" s="1271" t="s">
        <v>464</v>
      </c>
      <c r="AS161" s="1271"/>
      <c r="AT161" s="1271"/>
      <c r="AU161" s="1271"/>
      <c r="AV161" s="1271"/>
      <c r="AW161" s="1271"/>
      <c r="AX161" s="1271"/>
      <c r="AY161" s="1271"/>
      <c r="AZ161" s="1271"/>
      <c r="BA161" s="1271"/>
      <c r="BB161" s="1271"/>
      <c r="BC161" s="1271"/>
      <c r="BD161" s="1272"/>
      <c r="BE161" s="440"/>
      <c r="BF161" s="440"/>
      <c r="BG161" s="440"/>
    </row>
    <row r="162" spans="2:59" ht="36" customHeight="1">
      <c r="B162" s="1253"/>
      <c r="C162" s="1254"/>
      <c r="D162" s="1254"/>
      <c r="E162" s="1245" t="s">
        <v>599</v>
      </c>
      <c r="F162" s="1246"/>
      <c r="G162" s="1246"/>
      <c r="H162" s="1246"/>
      <c r="I162" s="1246"/>
      <c r="J162" s="1246"/>
      <c r="K162" s="1246"/>
      <c r="L162" s="1246"/>
      <c r="M162" s="1246"/>
      <c r="N162" s="1246"/>
      <c r="O162" s="1246"/>
      <c r="P162" s="1246"/>
      <c r="Q162" s="1247"/>
      <c r="R162" s="1245" t="s">
        <v>595</v>
      </c>
      <c r="S162" s="1246"/>
      <c r="T162" s="1246"/>
      <c r="U162" s="1246"/>
      <c r="V162" s="1246"/>
      <c r="W162" s="1246"/>
      <c r="X162" s="1246"/>
      <c r="Y162" s="1246"/>
      <c r="Z162" s="1246"/>
      <c r="AA162" s="1246"/>
      <c r="AB162" s="1246"/>
      <c r="AC162" s="1246"/>
      <c r="AD162" s="1247"/>
      <c r="AE162" s="1248" t="s">
        <v>600</v>
      </c>
      <c r="AF162" s="1249"/>
      <c r="AG162" s="1249"/>
      <c r="AH162" s="1249"/>
      <c r="AI162" s="1249"/>
      <c r="AJ162" s="1249"/>
      <c r="AK162" s="1249"/>
      <c r="AL162" s="1249"/>
      <c r="AM162" s="1249"/>
      <c r="AN162" s="1249"/>
      <c r="AO162" s="1249"/>
      <c r="AP162" s="1249"/>
      <c r="AQ162" s="1250"/>
      <c r="AR162" s="1271" t="s">
        <v>464</v>
      </c>
      <c r="AS162" s="1271"/>
      <c r="AT162" s="1271"/>
      <c r="AU162" s="1271"/>
      <c r="AV162" s="1271"/>
      <c r="AW162" s="1271"/>
      <c r="AX162" s="1271"/>
      <c r="AY162" s="1271"/>
      <c r="AZ162" s="1271"/>
      <c r="BA162" s="1271"/>
      <c r="BB162" s="1271"/>
      <c r="BC162" s="1271"/>
      <c r="BD162" s="1272"/>
      <c r="BE162" s="440"/>
      <c r="BF162" s="440"/>
      <c r="BG162" s="440"/>
    </row>
    <row r="163" spans="2:59" ht="36" customHeight="1">
      <c r="B163" s="1253"/>
      <c r="C163" s="1254"/>
      <c r="D163" s="1254"/>
      <c r="E163" s="1245" t="s">
        <v>601</v>
      </c>
      <c r="F163" s="1246"/>
      <c r="G163" s="1246"/>
      <c r="H163" s="1246"/>
      <c r="I163" s="1246"/>
      <c r="J163" s="1246"/>
      <c r="K163" s="1246"/>
      <c r="L163" s="1246"/>
      <c r="M163" s="1246"/>
      <c r="N163" s="1246"/>
      <c r="O163" s="1246"/>
      <c r="P163" s="1246"/>
      <c r="Q163" s="1247"/>
      <c r="R163" s="1245" t="s">
        <v>602</v>
      </c>
      <c r="S163" s="1246"/>
      <c r="T163" s="1246"/>
      <c r="U163" s="1246"/>
      <c r="V163" s="1246"/>
      <c r="W163" s="1246"/>
      <c r="X163" s="1246"/>
      <c r="Y163" s="1246"/>
      <c r="Z163" s="1246"/>
      <c r="AA163" s="1246"/>
      <c r="AB163" s="1246"/>
      <c r="AC163" s="1246"/>
      <c r="AD163" s="1247"/>
      <c r="AE163" s="1248" t="s">
        <v>603</v>
      </c>
      <c r="AF163" s="1249"/>
      <c r="AG163" s="1249"/>
      <c r="AH163" s="1249"/>
      <c r="AI163" s="1249"/>
      <c r="AJ163" s="1249"/>
      <c r="AK163" s="1249"/>
      <c r="AL163" s="1249"/>
      <c r="AM163" s="1249"/>
      <c r="AN163" s="1249"/>
      <c r="AO163" s="1249"/>
      <c r="AP163" s="1249"/>
      <c r="AQ163" s="1250"/>
      <c r="AR163" s="1271" t="s">
        <v>464</v>
      </c>
      <c r="AS163" s="1271"/>
      <c r="AT163" s="1271"/>
      <c r="AU163" s="1271"/>
      <c r="AV163" s="1271"/>
      <c r="AW163" s="1271"/>
      <c r="AX163" s="1271"/>
      <c r="AY163" s="1271"/>
      <c r="AZ163" s="1271"/>
      <c r="BA163" s="1271"/>
      <c r="BB163" s="1271"/>
      <c r="BC163" s="1271"/>
      <c r="BD163" s="1272"/>
      <c r="BE163" s="440"/>
      <c r="BF163" s="440"/>
      <c r="BG163" s="440"/>
    </row>
    <row r="164" spans="2:59" ht="36" customHeight="1">
      <c r="B164" s="1253"/>
      <c r="C164" s="1254"/>
      <c r="D164" s="1254"/>
      <c r="E164" s="1245" t="s">
        <v>604</v>
      </c>
      <c r="F164" s="1246"/>
      <c r="G164" s="1246"/>
      <c r="H164" s="1246"/>
      <c r="I164" s="1246"/>
      <c r="J164" s="1246"/>
      <c r="K164" s="1246"/>
      <c r="L164" s="1246"/>
      <c r="M164" s="1246"/>
      <c r="N164" s="1246"/>
      <c r="O164" s="1246"/>
      <c r="P164" s="1246"/>
      <c r="Q164" s="1247"/>
      <c r="R164" s="1245" t="s">
        <v>602</v>
      </c>
      <c r="S164" s="1246"/>
      <c r="T164" s="1246"/>
      <c r="U164" s="1246"/>
      <c r="V164" s="1246"/>
      <c r="W164" s="1246"/>
      <c r="X164" s="1246"/>
      <c r="Y164" s="1246"/>
      <c r="Z164" s="1246"/>
      <c r="AA164" s="1246"/>
      <c r="AB164" s="1246"/>
      <c r="AC164" s="1246"/>
      <c r="AD164" s="1247"/>
      <c r="AE164" s="1248" t="s">
        <v>605</v>
      </c>
      <c r="AF164" s="1249"/>
      <c r="AG164" s="1249"/>
      <c r="AH164" s="1249"/>
      <c r="AI164" s="1249"/>
      <c r="AJ164" s="1249"/>
      <c r="AK164" s="1249"/>
      <c r="AL164" s="1249"/>
      <c r="AM164" s="1249"/>
      <c r="AN164" s="1249"/>
      <c r="AO164" s="1249"/>
      <c r="AP164" s="1249"/>
      <c r="AQ164" s="1250"/>
      <c r="AR164" s="1271" t="s">
        <v>464</v>
      </c>
      <c r="AS164" s="1271"/>
      <c r="AT164" s="1271"/>
      <c r="AU164" s="1271"/>
      <c r="AV164" s="1271"/>
      <c r="AW164" s="1271"/>
      <c r="AX164" s="1271"/>
      <c r="AY164" s="1271"/>
      <c r="AZ164" s="1271"/>
      <c r="BA164" s="1271"/>
      <c r="BB164" s="1271"/>
      <c r="BC164" s="1271"/>
      <c r="BD164" s="1272"/>
      <c r="BE164" s="440"/>
      <c r="BF164" s="440"/>
      <c r="BG164" s="440"/>
    </row>
    <row r="165" spans="2:59" ht="36" customHeight="1">
      <c r="B165" s="1253"/>
      <c r="C165" s="1254"/>
      <c r="D165" s="1254"/>
      <c r="E165" s="1245" t="s">
        <v>606</v>
      </c>
      <c r="F165" s="1246"/>
      <c r="G165" s="1246"/>
      <c r="H165" s="1246"/>
      <c r="I165" s="1246"/>
      <c r="J165" s="1246"/>
      <c r="K165" s="1246"/>
      <c r="L165" s="1246"/>
      <c r="M165" s="1246"/>
      <c r="N165" s="1246"/>
      <c r="O165" s="1246"/>
      <c r="P165" s="1246"/>
      <c r="Q165" s="1247"/>
      <c r="R165" s="1245" t="s">
        <v>607</v>
      </c>
      <c r="S165" s="1246"/>
      <c r="T165" s="1246"/>
      <c r="U165" s="1246"/>
      <c r="V165" s="1246"/>
      <c r="W165" s="1246"/>
      <c r="X165" s="1246"/>
      <c r="Y165" s="1246"/>
      <c r="Z165" s="1246"/>
      <c r="AA165" s="1246"/>
      <c r="AB165" s="1246"/>
      <c r="AC165" s="1246"/>
      <c r="AD165" s="1247"/>
      <c r="AE165" s="1248" t="s">
        <v>608</v>
      </c>
      <c r="AF165" s="1249"/>
      <c r="AG165" s="1249"/>
      <c r="AH165" s="1249"/>
      <c r="AI165" s="1249"/>
      <c r="AJ165" s="1249"/>
      <c r="AK165" s="1249"/>
      <c r="AL165" s="1249"/>
      <c r="AM165" s="1249"/>
      <c r="AN165" s="1249"/>
      <c r="AO165" s="1249"/>
      <c r="AP165" s="1249"/>
      <c r="AQ165" s="1250"/>
      <c r="AR165" s="1271" t="s">
        <v>464</v>
      </c>
      <c r="AS165" s="1271"/>
      <c r="AT165" s="1271"/>
      <c r="AU165" s="1271"/>
      <c r="AV165" s="1271"/>
      <c r="AW165" s="1271"/>
      <c r="AX165" s="1271"/>
      <c r="AY165" s="1271"/>
      <c r="AZ165" s="1271"/>
      <c r="BA165" s="1271"/>
      <c r="BB165" s="1271"/>
      <c r="BC165" s="1271"/>
      <c r="BD165" s="1272"/>
      <c r="BE165" s="440"/>
      <c r="BF165" s="440"/>
      <c r="BG165" s="440"/>
    </row>
    <row r="166" spans="2:59" ht="36" customHeight="1">
      <c r="B166" s="1255"/>
      <c r="C166" s="1256"/>
      <c r="D166" s="1256"/>
      <c r="E166" s="1245" t="s">
        <v>609</v>
      </c>
      <c r="F166" s="1246"/>
      <c r="G166" s="1246"/>
      <c r="H166" s="1246"/>
      <c r="I166" s="1246"/>
      <c r="J166" s="1246"/>
      <c r="K166" s="1246"/>
      <c r="L166" s="1246"/>
      <c r="M166" s="1246"/>
      <c r="N166" s="1246"/>
      <c r="O166" s="1246"/>
      <c r="P166" s="1246"/>
      <c r="Q166" s="1247"/>
      <c r="R166" s="1245" t="s">
        <v>607</v>
      </c>
      <c r="S166" s="1246"/>
      <c r="T166" s="1246"/>
      <c r="U166" s="1246"/>
      <c r="V166" s="1246"/>
      <c r="W166" s="1246"/>
      <c r="X166" s="1246"/>
      <c r="Y166" s="1246"/>
      <c r="Z166" s="1246"/>
      <c r="AA166" s="1246"/>
      <c r="AB166" s="1246"/>
      <c r="AC166" s="1246"/>
      <c r="AD166" s="1247"/>
      <c r="AE166" s="1248" t="s">
        <v>610</v>
      </c>
      <c r="AF166" s="1249"/>
      <c r="AG166" s="1249"/>
      <c r="AH166" s="1249"/>
      <c r="AI166" s="1249"/>
      <c r="AJ166" s="1249"/>
      <c r="AK166" s="1249"/>
      <c r="AL166" s="1249"/>
      <c r="AM166" s="1249"/>
      <c r="AN166" s="1249"/>
      <c r="AO166" s="1249"/>
      <c r="AP166" s="1249"/>
      <c r="AQ166" s="1250"/>
      <c r="AR166" s="1271" t="s">
        <v>464</v>
      </c>
      <c r="AS166" s="1271"/>
      <c r="AT166" s="1271"/>
      <c r="AU166" s="1271"/>
      <c r="AV166" s="1271"/>
      <c r="AW166" s="1271"/>
      <c r="AX166" s="1271"/>
      <c r="AY166" s="1271"/>
      <c r="AZ166" s="1271"/>
      <c r="BA166" s="1271"/>
      <c r="BB166" s="1271"/>
      <c r="BC166" s="1271"/>
      <c r="BD166" s="1272"/>
      <c r="BE166" s="440"/>
      <c r="BF166" s="440"/>
      <c r="BG166" s="440"/>
    </row>
    <row r="167" spans="2:59" ht="36" customHeight="1">
      <c r="B167" s="1255"/>
      <c r="C167" s="1256"/>
      <c r="D167" s="1256"/>
      <c r="E167" s="1245" t="s">
        <v>611</v>
      </c>
      <c r="F167" s="1246"/>
      <c r="G167" s="1246"/>
      <c r="H167" s="1246"/>
      <c r="I167" s="1246"/>
      <c r="J167" s="1246"/>
      <c r="K167" s="1246"/>
      <c r="L167" s="1246"/>
      <c r="M167" s="1246"/>
      <c r="N167" s="1246"/>
      <c r="O167" s="1246"/>
      <c r="P167" s="1246"/>
      <c r="Q167" s="1247"/>
      <c r="R167" s="1245" t="s">
        <v>612</v>
      </c>
      <c r="S167" s="1246"/>
      <c r="T167" s="1246"/>
      <c r="U167" s="1246"/>
      <c r="V167" s="1246"/>
      <c r="W167" s="1246"/>
      <c r="X167" s="1246"/>
      <c r="Y167" s="1246"/>
      <c r="Z167" s="1246"/>
      <c r="AA167" s="1246"/>
      <c r="AB167" s="1246"/>
      <c r="AC167" s="1246"/>
      <c r="AD167" s="1247"/>
      <c r="AE167" s="1248" t="s">
        <v>613</v>
      </c>
      <c r="AF167" s="1249"/>
      <c r="AG167" s="1249"/>
      <c r="AH167" s="1249"/>
      <c r="AI167" s="1249"/>
      <c r="AJ167" s="1249"/>
      <c r="AK167" s="1249"/>
      <c r="AL167" s="1249"/>
      <c r="AM167" s="1249"/>
      <c r="AN167" s="1249"/>
      <c r="AO167" s="1249"/>
      <c r="AP167" s="1249"/>
      <c r="AQ167" s="1250"/>
      <c r="AR167" s="1271" t="s">
        <v>464</v>
      </c>
      <c r="AS167" s="1271"/>
      <c r="AT167" s="1271"/>
      <c r="AU167" s="1271"/>
      <c r="AV167" s="1271"/>
      <c r="AW167" s="1271"/>
      <c r="AX167" s="1271"/>
      <c r="AY167" s="1271"/>
      <c r="AZ167" s="1271"/>
      <c r="BA167" s="1271"/>
      <c r="BB167" s="1271"/>
      <c r="BC167" s="1271"/>
      <c r="BD167" s="1272"/>
      <c r="BE167" s="440"/>
      <c r="BF167" s="440"/>
      <c r="BG167" s="440"/>
    </row>
    <row r="168" spans="2:59" ht="36" customHeight="1">
      <c r="B168" s="1255"/>
      <c r="C168" s="1256"/>
      <c r="D168" s="1256"/>
      <c r="E168" s="1245" t="s">
        <v>614</v>
      </c>
      <c r="F168" s="1246"/>
      <c r="G168" s="1246"/>
      <c r="H168" s="1246"/>
      <c r="I168" s="1246"/>
      <c r="J168" s="1246"/>
      <c r="K168" s="1246"/>
      <c r="L168" s="1246"/>
      <c r="M168" s="1246"/>
      <c r="N168" s="1246"/>
      <c r="O168" s="1246"/>
      <c r="P168" s="1246"/>
      <c r="Q168" s="1247"/>
      <c r="R168" s="1245" t="s">
        <v>612</v>
      </c>
      <c r="S168" s="1246"/>
      <c r="T168" s="1246"/>
      <c r="U168" s="1246"/>
      <c r="V168" s="1246"/>
      <c r="W168" s="1246"/>
      <c r="X168" s="1246"/>
      <c r="Y168" s="1246"/>
      <c r="Z168" s="1246"/>
      <c r="AA168" s="1246"/>
      <c r="AB168" s="1246"/>
      <c r="AC168" s="1246"/>
      <c r="AD168" s="1247"/>
      <c r="AE168" s="1248" t="s">
        <v>613</v>
      </c>
      <c r="AF168" s="1249"/>
      <c r="AG168" s="1249"/>
      <c r="AH168" s="1249"/>
      <c r="AI168" s="1249"/>
      <c r="AJ168" s="1249"/>
      <c r="AK168" s="1249"/>
      <c r="AL168" s="1249"/>
      <c r="AM168" s="1249"/>
      <c r="AN168" s="1249"/>
      <c r="AO168" s="1249"/>
      <c r="AP168" s="1249"/>
      <c r="AQ168" s="1250"/>
      <c r="AR168" s="1271" t="s">
        <v>464</v>
      </c>
      <c r="AS168" s="1271"/>
      <c r="AT168" s="1271"/>
      <c r="AU168" s="1271"/>
      <c r="AV168" s="1271"/>
      <c r="AW168" s="1271"/>
      <c r="AX168" s="1271"/>
      <c r="AY168" s="1271"/>
      <c r="AZ168" s="1271"/>
      <c r="BA168" s="1271"/>
      <c r="BB168" s="1271"/>
      <c r="BC168" s="1271"/>
      <c r="BD168" s="1272"/>
      <c r="BE168" s="440"/>
      <c r="BF168" s="440"/>
      <c r="BG168" s="440"/>
    </row>
    <row r="169" spans="2:59" ht="36" customHeight="1">
      <c r="B169" s="1255"/>
      <c r="C169" s="1256"/>
      <c r="D169" s="1256"/>
      <c r="E169" s="1245" t="s">
        <v>615</v>
      </c>
      <c r="F169" s="1246"/>
      <c r="G169" s="1246"/>
      <c r="H169" s="1246"/>
      <c r="I169" s="1246"/>
      <c r="J169" s="1246"/>
      <c r="K169" s="1246"/>
      <c r="L169" s="1246"/>
      <c r="M169" s="1246"/>
      <c r="N169" s="1246"/>
      <c r="O169" s="1246"/>
      <c r="P169" s="1246"/>
      <c r="Q169" s="1247"/>
      <c r="R169" s="1245" t="s">
        <v>616</v>
      </c>
      <c r="S169" s="1246"/>
      <c r="T169" s="1246"/>
      <c r="U169" s="1246"/>
      <c r="V169" s="1246"/>
      <c r="W169" s="1246"/>
      <c r="X169" s="1246"/>
      <c r="Y169" s="1246"/>
      <c r="Z169" s="1246"/>
      <c r="AA169" s="1246"/>
      <c r="AB169" s="1246"/>
      <c r="AC169" s="1246"/>
      <c r="AD169" s="1247"/>
      <c r="AE169" s="1248" t="s">
        <v>617</v>
      </c>
      <c r="AF169" s="1249"/>
      <c r="AG169" s="1249"/>
      <c r="AH169" s="1249"/>
      <c r="AI169" s="1249"/>
      <c r="AJ169" s="1249"/>
      <c r="AK169" s="1249"/>
      <c r="AL169" s="1249"/>
      <c r="AM169" s="1249"/>
      <c r="AN169" s="1249"/>
      <c r="AO169" s="1249"/>
      <c r="AP169" s="1249"/>
      <c r="AQ169" s="1250"/>
      <c r="AR169" s="1271" t="s">
        <v>464</v>
      </c>
      <c r="AS169" s="1271"/>
      <c r="AT169" s="1271"/>
      <c r="AU169" s="1271"/>
      <c r="AV169" s="1271"/>
      <c r="AW169" s="1271"/>
      <c r="AX169" s="1271"/>
      <c r="AY169" s="1271"/>
      <c r="AZ169" s="1271"/>
      <c r="BA169" s="1271"/>
      <c r="BB169" s="1271"/>
      <c r="BC169" s="1271"/>
      <c r="BD169" s="1272"/>
      <c r="BE169" s="440"/>
      <c r="BF169" s="440"/>
      <c r="BG169" s="440"/>
    </row>
    <row r="170" spans="2:59" ht="36" customHeight="1">
      <c r="B170" s="1255"/>
      <c r="C170" s="1256"/>
      <c r="D170" s="1256"/>
      <c r="E170" s="1245" t="s">
        <v>618</v>
      </c>
      <c r="F170" s="1246"/>
      <c r="G170" s="1246"/>
      <c r="H170" s="1246"/>
      <c r="I170" s="1246"/>
      <c r="J170" s="1246"/>
      <c r="K170" s="1246"/>
      <c r="L170" s="1246"/>
      <c r="M170" s="1246"/>
      <c r="N170" s="1246"/>
      <c r="O170" s="1246"/>
      <c r="P170" s="1246"/>
      <c r="Q170" s="1247"/>
      <c r="R170" s="1245" t="s">
        <v>616</v>
      </c>
      <c r="S170" s="1246"/>
      <c r="T170" s="1246"/>
      <c r="U170" s="1246"/>
      <c r="V170" s="1246"/>
      <c r="W170" s="1246"/>
      <c r="X170" s="1246"/>
      <c r="Y170" s="1246"/>
      <c r="Z170" s="1246"/>
      <c r="AA170" s="1246"/>
      <c r="AB170" s="1246"/>
      <c r="AC170" s="1246"/>
      <c r="AD170" s="1247"/>
      <c r="AE170" s="1248" t="s">
        <v>619</v>
      </c>
      <c r="AF170" s="1249"/>
      <c r="AG170" s="1249"/>
      <c r="AH170" s="1249"/>
      <c r="AI170" s="1249"/>
      <c r="AJ170" s="1249"/>
      <c r="AK170" s="1249"/>
      <c r="AL170" s="1249"/>
      <c r="AM170" s="1249"/>
      <c r="AN170" s="1249"/>
      <c r="AO170" s="1249"/>
      <c r="AP170" s="1249"/>
      <c r="AQ170" s="1250"/>
      <c r="AR170" s="1271" t="s">
        <v>464</v>
      </c>
      <c r="AS170" s="1271"/>
      <c r="AT170" s="1271"/>
      <c r="AU170" s="1271"/>
      <c r="AV170" s="1271"/>
      <c r="AW170" s="1271"/>
      <c r="AX170" s="1271"/>
      <c r="AY170" s="1271"/>
      <c r="AZ170" s="1271"/>
      <c r="BA170" s="1271"/>
      <c r="BB170" s="1271"/>
      <c r="BC170" s="1271"/>
      <c r="BD170" s="1272"/>
      <c r="BE170" s="440"/>
      <c r="BF170" s="440"/>
      <c r="BG170" s="440"/>
    </row>
    <row r="171" spans="2:59" ht="36" customHeight="1">
      <c r="B171" s="1255"/>
      <c r="C171" s="1256"/>
      <c r="D171" s="1256"/>
      <c r="E171" s="1245" t="s">
        <v>620</v>
      </c>
      <c r="F171" s="1246"/>
      <c r="G171" s="1246"/>
      <c r="H171" s="1246"/>
      <c r="I171" s="1246"/>
      <c r="J171" s="1246"/>
      <c r="K171" s="1246"/>
      <c r="L171" s="1246"/>
      <c r="M171" s="1246"/>
      <c r="N171" s="1246"/>
      <c r="O171" s="1246"/>
      <c r="P171" s="1246"/>
      <c r="Q171" s="1247"/>
      <c r="R171" s="1245" t="s">
        <v>621</v>
      </c>
      <c r="S171" s="1246"/>
      <c r="T171" s="1246"/>
      <c r="U171" s="1246"/>
      <c r="V171" s="1246"/>
      <c r="W171" s="1246"/>
      <c r="X171" s="1246"/>
      <c r="Y171" s="1246"/>
      <c r="Z171" s="1246"/>
      <c r="AA171" s="1246"/>
      <c r="AB171" s="1246"/>
      <c r="AC171" s="1246"/>
      <c r="AD171" s="1247"/>
      <c r="AE171" s="1248" t="s">
        <v>622</v>
      </c>
      <c r="AF171" s="1249"/>
      <c r="AG171" s="1249"/>
      <c r="AH171" s="1249"/>
      <c r="AI171" s="1249"/>
      <c r="AJ171" s="1249"/>
      <c r="AK171" s="1249"/>
      <c r="AL171" s="1249"/>
      <c r="AM171" s="1249"/>
      <c r="AN171" s="1249"/>
      <c r="AO171" s="1249"/>
      <c r="AP171" s="1249"/>
      <c r="AQ171" s="1250"/>
      <c r="AR171" s="1271" t="s">
        <v>464</v>
      </c>
      <c r="AS171" s="1271"/>
      <c r="AT171" s="1271"/>
      <c r="AU171" s="1271"/>
      <c r="AV171" s="1271"/>
      <c r="AW171" s="1271"/>
      <c r="AX171" s="1271"/>
      <c r="AY171" s="1271"/>
      <c r="AZ171" s="1271"/>
      <c r="BA171" s="1271"/>
      <c r="BB171" s="1271"/>
      <c r="BC171" s="1271"/>
      <c r="BD171" s="1272"/>
      <c r="BE171" s="440"/>
      <c r="BF171" s="440"/>
      <c r="BG171" s="440"/>
    </row>
    <row r="172" spans="2:59" ht="36" customHeight="1">
      <c r="B172" s="1255"/>
      <c r="C172" s="1256"/>
      <c r="D172" s="1256"/>
      <c r="E172" s="1245" t="s">
        <v>623</v>
      </c>
      <c r="F172" s="1246"/>
      <c r="G172" s="1246"/>
      <c r="H172" s="1246"/>
      <c r="I172" s="1246"/>
      <c r="J172" s="1246"/>
      <c r="K172" s="1246"/>
      <c r="L172" s="1246"/>
      <c r="M172" s="1246"/>
      <c r="N172" s="1246"/>
      <c r="O172" s="1246"/>
      <c r="P172" s="1246"/>
      <c r="Q172" s="1247"/>
      <c r="R172" s="1245" t="s">
        <v>624</v>
      </c>
      <c r="S172" s="1246"/>
      <c r="T172" s="1246"/>
      <c r="U172" s="1246"/>
      <c r="V172" s="1246"/>
      <c r="W172" s="1246"/>
      <c r="X172" s="1246"/>
      <c r="Y172" s="1246"/>
      <c r="Z172" s="1246"/>
      <c r="AA172" s="1246"/>
      <c r="AB172" s="1246"/>
      <c r="AC172" s="1246"/>
      <c r="AD172" s="1247"/>
      <c r="AE172" s="1248" t="s">
        <v>625</v>
      </c>
      <c r="AF172" s="1249"/>
      <c r="AG172" s="1249"/>
      <c r="AH172" s="1249"/>
      <c r="AI172" s="1249"/>
      <c r="AJ172" s="1249"/>
      <c r="AK172" s="1249"/>
      <c r="AL172" s="1249"/>
      <c r="AM172" s="1249"/>
      <c r="AN172" s="1249"/>
      <c r="AO172" s="1249"/>
      <c r="AP172" s="1249"/>
      <c r="AQ172" s="1250"/>
      <c r="AR172" s="1271" t="s">
        <v>464</v>
      </c>
      <c r="AS172" s="1271"/>
      <c r="AT172" s="1271"/>
      <c r="AU172" s="1271"/>
      <c r="AV172" s="1271"/>
      <c r="AW172" s="1271"/>
      <c r="AX172" s="1271"/>
      <c r="AY172" s="1271"/>
      <c r="AZ172" s="1271"/>
      <c r="BA172" s="1271"/>
      <c r="BB172" s="1271"/>
      <c r="BC172" s="1271"/>
      <c r="BD172" s="1272"/>
      <c r="BE172" s="440"/>
      <c r="BF172" s="440"/>
      <c r="BG172" s="440"/>
    </row>
    <row r="173" spans="2:59" ht="36" customHeight="1">
      <c r="B173" s="1255"/>
      <c r="C173" s="1256"/>
      <c r="D173" s="1256"/>
      <c r="E173" s="1245" t="s">
        <v>626</v>
      </c>
      <c r="F173" s="1246"/>
      <c r="G173" s="1246"/>
      <c r="H173" s="1246"/>
      <c r="I173" s="1246"/>
      <c r="J173" s="1246"/>
      <c r="K173" s="1246"/>
      <c r="L173" s="1246"/>
      <c r="M173" s="1246"/>
      <c r="N173" s="1246"/>
      <c r="O173" s="1246"/>
      <c r="P173" s="1246"/>
      <c r="Q173" s="1247"/>
      <c r="R173" s="1245" t="s">
        <v>624</v>
      </c>
      <c r="S173" s="1246"/>
      <c r="T173" s="1246"/>
      <c r="U173" s="1246"/>
      <c r="V173" s="1246"/>
      <c r="W173" s="1246"/>
      <c r="X173" s="1246"/>
      <c r="Y173" s="1246"/>
      <c r="Z173" s="1246"/>
      <c r="AA173" s="1246"/>
      <c r="AB173" s="1246"/>
      <c r="AC173" s="1246"/>
      <c r="AD173" s="1247"/>
      <c r="AE173" s="1248" t="s">
        <v>627</v>
      </c>
      <c r="AF173" s="1249"/>
      <c r="AG173" s="1249"/>
      <c r="AH173" s="1249"/>
      <c r="AI173" s="1249"/>
      <c r="AJ173" s="1249"/>
      <c r="AK173" s="1249"/>
      <c r="AL173" s="1249"/>
      <c r="AM173" s="1249"/>
      <c r="AN173" s="1249"/>
      <c r="AO173" s="1249"/>
      <c r="AP173" s="1249"/>
      <c r="AQ173" s="1250"/>
      <c r="AR173" s="1271" t="s">
        <v>464</v>
      </c>
      <c r="AS173" s="1271"/>
      <c r="AT173" s="1271"/>
      <c r="AU173" s="1271"/>
      <c r="AV173" s="1271"/>
      <c r="AW173" s="1271"/>
      <c r="AX173" s="1271"/>
      <c r="AY173" s="1271"/>
      <c r="AZ173" s="1271"/>
      <c r="BA173" s="1271"/>
      <c r="BB173" s="1271"/>
      <c r="BC173" s="1271"/>
      <c r="BD173" s="1272"/>
      <c r="BE173" s="440"/>
      <c r="BF173" s="440"/>
      <c r="BG173" s="440"/>
    </row>
    <row r="174" spans="2:59" ht="36" customHeight="1">
      <c r="B174" s="1255"/>
      <c r="C174" s="1256"/>
      <c r="D174" s="1256"/>
      <c r="E174" s="1245" t="s">
        <v>628</v>
      </c>
      <c r="F174" s="1246"/>
      <c r="G174" s="1246"/>
      <c r="H174" s="1246"/>
      <c r="I174" s="1246"/>
      <c r="J174" s="1246"/>
      <c r="K174" s="1246"/>
      <c r="L174" s="1246"/>
      <c r="M174" s="1246"/>
      <c r="N174" s="1246"/>
      <c r="O174" s="1246"/>
      <c r="P174" s="1246"/>
      <c r="Q174" s="1247"/>
      <c r="R174" s="1245" t="s">
        <v>624</v>
      </c>
      <c r="S174" s="1246"/>
      <c r="T174" s="1246"/>
      <c r="U174" s="1246"/>
      <c r="V174" s="1246"/>
      <c r="W174" s="1246"/>
      <c r="X174" s="1246"/>
      <c r="Y174" s="1246"/>
      <c r="Z174" s="1246"/>
      <c r="AA174" s="1246"/>
      <c r="AB174" s="1246"/>
      <c r="AC174" s="1246"/>
      <c r="AD174" s="1247"/>
      <c r="AE174" s="1248" t="s">
        <v>629</v>
      </c>
      <c r="AF174" s="1249"/>
      <c r="AG174" s="1249"/>
      <c r="AH174" s="1249"/>
      <c r="AI174" s="1249"/>
      <c r="AJ174" s="1249"/>
      <c r="AK174" s="1249"/>
      <c r="AL174" s="1249"/>
      <c r="AM174" s="1249"/>
      <c r="AN174" s="1249"/>
      <c r="AO174" s="1249"/>
      <c r="AP174" s="1249"/>
      <c r="AQ174" s="1250"/>
      <c r="AR174" s="1271" t="s">
        <v>464</v>
      </c>
      <c r="AS174" s="1271"/>
      <c r="AT174" s="1271"/>
      <c r="AU174" s="1271"/>
      <c r="AV174" s="1271"/>
      <c r="AW174" s="1271"/>
      <c r="AX174" s="1271"/>
      <c r="AY174" s="1271"/>
      <c r="AZ174" s="1271"/>
      <c r="BA174" s="1271"/>
      <c r="BB174" s="1271"/>
      <c r="BC174" s="1271"/>
      <c r="BD174" s="1272"/>
      <c r="BE174" s="440"/>
      <c r="BF174" s="440"/>
      <c r="BG174" s="440"/>
    </row>
    <row r="175" spans="2:59" ht="36" customHeight="1">
      <c r="B175" s="1255"/>
      <c r="C175" s="1256"/>
      <c r="D175" s="1256"/>
      <c r="E175" s="1245" t="s">
        <v>630</v>
      </c>
      <c r="F175" s="1246"/>
      <c r="G175" s="1246"/>
      <c r="H175" s="1246"/>
      <c r="I175" s="1246"/>
      <c r="J175" s="1246"/>
      <c r="K175" s="1246"/>
      <c r="L175" s="1246"/>
      <c r="M175" s="1246"/>
      <c r="N175" s="1246"/>
      <c r="O175" s="1246"/>
      <c r="P175" s="1246"/>
      <c r="Q175" s="1247"/>
      <c r="R175" s="1245" t="s">
        <v>624</v>
      </c>
      <c r="S175" s="1246"/>
      <c r="T175" s="1246"/>
      <c r="U175" s="1246"/>
      <c r="V175" s="1246"/>
      <c r="W175" s="1246"/>
      <c r="X175" s="1246"/>
      <c r="Y175" s="1246"/>
      <c r="Z175" s="1246"/>
      <c r="AA175" s="1246"/>
      <c r="AB175" s="1246"/>
      <c r="AC175" s="1246"/>
      <c r="AD175" s="1247"/>
      <c r="AE175" s="1248" t="s">
        <v>631</v>
      </c>
      <c r="AF175" s="1249"/>
      <c r="AG175" s="1249"/>
      <c r="AH175" s="1249"/>
      <c r="AI175" s="1249"/>
      <c r="AJ175" s="1249"/>
      <c r="AK175" s="1249"/>
      <c r="AL175" s="1249"/>
      <c r="AM175" s="1249"/>
      <c r="AN175" s="1249"/>
      <c r="AO175" s="1249"/>
      <c r="AP175" s="1249"/>
      <c r="AQ175" s="1250"/>
      <c r="AR175" s="1271" t="s">
        <v>464</v>
      </c>
      <c r="AS175" s="1271"/>
      <c r="AT175" s="1271"/>
      <c r="AU175" s="1271"/>
      <c r="AV175" s="1271"/>
      <c r="AW175" s="1271"/>
      <c r="AX175" s="1271"/>
      <c r="AY175" s="1271"/>
      <c r="AZ175" s="1271"/>
      <c r="BA175" s="1271"/>
      <c r="BB175" s="1271"/>
      <c r="BC175" s="1271"/>
      <c r="BD175" s="1272"/>
      <c r="BE175" s="440"/>
      <c r="BF175" s="440"/>
      <c r="BG175" s="440"/>
    </row>
    <row r="176" spans="2:59" ht="36" customHeight="1">
      <c r="B176" s="1255"/>
      <c r="C176" s="1256"/>
      <c r="D176" s="1256"/>
      <c r="E176" s="1245" t="s">
        <v>632</v>
      </c>
      <c r="F176" s="1246"/>
      <c r="G176" s="1246"/>
      <c r="H176" s="1246"/>
      <c r="I176" s="1246"/>
      <c r="J176" s="1246"/>
      <c r="K176" s="1246"/>
      <c r="L176" s="1246"/>
      <c r="M176" s="1246"/>
      <c r="N176" s="1246"/>
      <c r="O176" s="1246"/>
      <c r="P176" s="1246"/>
      <c r="Q176" s="1247"/>
      <c r="R176" s="1245" t="s">
        <v>624</v>
      </c>
      <c r="S176" s="1246"/>
      <c r="T176" s="1246"/>
      <c r="U176" s="1246"/>
      <c r="V176" s="1246"/>
      <c r="W176" s="1246"/>
      <c r="X176" s="1246"/>
      <c r="Y176" s="1246"/>
      <c r="Z176" s="1246"/>
      <c r="AA176" s="1246"/>
      <c r="AB176" s="1246"/>
      <c r="AC176" s="1246"/>
      <c r="AD176" s="1247"/>
      <c r="AE176" s="1248" t="s">
        <v>633</v>
      </c>
      <c r="AF176" s="1249"/>
      <c r="AG176" s="1249"/>
      <c r="AH176" s="1249"/>
      <c r="AI176" s="1249"/>
      <c r="AJ176" s="1249"/>
      <c r="AK176" s="1249"/>
      <c r="AL176" s="1249"/>
      <c r="AM176" s="1249"/>
      <c r="AN176" s="1249"/>
      <c r="AO176" s="1249"/>
      <c r="AP176" s="1249"/>
      <c r="AQ176" s="1250"/>
      <c r="AR176" s="1271" t="s">
        <v>464</v>
      </c>
      <c r="AS176" s="1271"/>
      <c r="AT176" s="1271"/>
      <c r="AU176" s="1271"/>
      <c r="AV176" s="1271"/>
      <c r="AW176" s="1271"/>
      <c r="AX176" s="1271"/>
      <c r="AY176" s="1271"/>
      <c r="AZ176" s="1271"/>
      <c r="BA176" s="1271"/>
      <c r="BB176" s="1271"/>
      <c r="BC176" s="1271"/>
      <c r="BD176" s="1272"/>
      <c r="BE176" s="440"/>
      <c r="BF176" s="440"/>
      <c r="BG176" s="440"/>
    </row>
    <row r="177" spans="2:59" ht="36" customHeight="1">
      <c r="B177" s="1255"/>
      <c r="C177" s="1256"/>
      <c r="D177" s="1256"/>
      <c r="E177" s="1245" t="s">
        <v>634</v>
      </c>
      <c r="F177" s="1246"/>
      <c r="G177" s="1246"/>
      <c r="H177" s="1246"/>
      <c r="I177" s="1246"/>
      <c r="J177" s="1246"/>
      <c r="K177" s="1246"/>
      <c r="L177" s="1246"/>
      <c r="M177" s="1246"/>
      <c r="N177" s="1246"/>
      <c r="O177" s="1246"/>
      <c r="P177" s="1246"/>
      <c r="Q177" s="1247"/>
      <c r="R177" s="1245" t="s">
        <v>624</v>
      </c>
      <c r="S177" s="1246"/>
      <c r="T177" s="1246"/>
      <c r="U177" s="1246"/>
      <c r="V177" s="1246"/>
      <c r="W177" s="1246"/>
      <c r="X177" s="1246"/>
      <c r="Y177" s="1246"/>
      <c r="Z177" s="1246"/>
      <c r="AA177" s="1246"/>
      <c r="AB177" s="1246"/>
      <c r="AC177" s="1246"/>
      <c r="AD177" s="1247"/>
      <c r="AE177" s="1248" t="s">
        <v>635</v>
      </c>
      <c r="AF177" s="1249"/>
      <c r="AG177" s="1249"/>
      <c r="AH177" s="1249"/>
      <c r="AI177" s="1249"/>
      <c r="AJ177" s="1249"/>
      <c r="AK177" s="1249"/>
      <c r="AL177" s="1249"/>
      <c r="AM177" s="1249"/>
      <c r="AN177" s="1249"/>
      <c r="AO177" s="1249"/>
      <c r="AP177" s="1249"/>
      <c r="AQ177" s="1250"/>
      <c r="AR177" s="1271" t="s">
        <v>464</v>
      </c>
      <c r="AS177" s="1271"/>
      <c r="AT177" s="1271"/>
      <c r="AU177" s="1271"/>
      <c r="AV177" s="1271"/>
      <c r="AW177" s="1271"/>
      <c r="AX177" s="1271"/>
      <c r="AY177" s="1271"/>
      <c r="AZ177" s="1271"/>
      <c r="BA177" s="1271"/>
      <c r="BB177" s="1271"/>
      <c r="BC177" s="1271"/>
      <c r="BD177" s="1272"/>
      <c r="BE177" s="440"/>
      <c r="BF177" s="440"/>
      <c r="BG177" s="440"/>
    </row>
    <row r="178" spans="2:59" ht="36" customHeight="1" thickBot="1">
      <c r="B178" s="1255"/>
      <c r="C178" s="1256"/>
      <c r="D178" s="1256"/>
      <c r="E178" s="1279" t="s">
        <v>636</v>
      </c>
      <c r="F178" s="1280"/>
      <c r="G178" s="1280"/>
      <c r="H178" s="1280"/>
      <c r="I178" s="1280"/>
      <c r="J178" s="1280"/>
      <c r="K178" s="1280"/>
      <c r="L178" s="1280"/>
      <c r="M178" s="1280"/>
      <c r="N178" s="1280"/>
      <c r="O178" s="1280"/>
      <c r="P178" s="1280"/>
      <c r="Q178" s="1281"/>
      <c r="R178" s="1279" t="s">
        <v>624</v>
      </c>
      <c r="S178" s="1280"/>
      <c r="T178" s="1280"/>
      <c r="U178" s="1280"/>
      <c r="V178" s="1280"/>
      <c r="W178" s="1280"/>
      <c r="X178" s="1280"/>
      <c r="Y178" s="1280"/>
      <c r="Z178" s="1280"/>
      <c r="AA178" s="1280"/>
      <c r="AB178" s="1280"/>
      <c r="AC178" s="1280"/>
      <c r="AD178" s="1281"/>
      <c r="AE178" s="1282" t="s">
        <v>637</v>
      </c>
      <c r="AF178" s="1283"/>
      <c r="AG178" s="1283"/>
      <c r="AH178" s="1283"/>
      <c r="AI178" s="1283"/>
      <c r="AJ178" s="1283"/>
      <c r="AK178" s="1283"/>
      <c r="AL178" s="1283"/>
      <c r="AM178" s="1283"/>
      <c r="AN178" s="1283"/>
      <c r="AO178" s="1283"/>
      <c r="AP178" s="1283"/>
      <c r="AQ178" s="1284"/>
      <c r="AR178" s="1271" t="s">
        <v>464</v>
      </c>
      <c r="AS178" s="1271"/>
      <c r="AT178" s="1271"/>
      <c r="AU178" s="1271"/>
      <c r="AV178" s="1271"/>
      <c r="AW178" s="1271"/>
      <c r="AX178" s="1271"/>
      <c r="AY178" s="1271"/>
      <c r="AZ178" s="1271"/>
      <c r="BA178" s="1271"/>
      <c r="BB178" s="1271"/>
      <c r="BC178" s="1271"/>
      <c r="BD178" s="1272"/>
      <c r="BE178" s="440"/>
      <c r="BF178" s="440"/>
      <c r="BG178" s="440"/>
    </row>
    <row r="179" spans="2:59" ht="36" customHeight="1">
      <c r="B179" s="1255"/>
      <c r="C179" s="1256"/>
      <c r="D179" s="1256"/>
      <c r="E179" s="1259" t="s">
        <v>638</v>
      </c>
      <c r="F179" s="1260"/>
      <c r="G179" s="1260"/>
      <c r="H179" s="1260"/>
      <c r="I179" s="1260"/>
      <c r="J179" s="1260"/>
      <c r="K179" s="1260"/>
      <c r="L179" s="1260"/>
      <c r="M179" s="1260"/>
      <c r="N179" s="1260"/>
      <c r="O179" s="1260"/>
      <c r="P179" s="1260"/>
      <c r="Q179" s="1261"/>
      <c r="R179" s="1259" t="s">
        <v>624</v>
      </c>
      <c r="S179" s="1260"/>
      <c r="T179" s="1260"/>
      <c r="U179" s="1260"/>
      <c r="V179" s="1260"/>
      <c r="W179" s="1260"/>
      <c r="X179" s="1260"/>
      <c r="Y179" s="1260"/>
      <c r="Z179" s="1260"/>
      <c r="AA179" s="1260"/>
      <c r="AB179" s="1260"/>
      <c r="AC179" s="1260"/>
      <c r="AD179" s="1261"/>
      <c r="AE179" s="1262" t="s">
        <v>639</v>
      </c>
      <c r="AF179" s="1263"/>
      <c r="AG179" s="1263"/>
      <c r="AH179" s="1263"/>
      <c r="AI179" s="1263"/>
      <c r="AJ179" s="1263"/>
      <c r="AK179" s="1263"/>
      <c r="AL179" s="1263"/>
      <c r="AM179" s="1263"/>
      <c r="AN179" s="1263"/>
      <c r="AO179" s="1263"/>
      <c r="AP179" s="1263"/>
      <c r="AQ179" s="1264"/>
      <c r="AR179" s="1271" t="s">
        <v>464</v>
      </c>
      <c r="AS179" s="1271"/>
      <c r="AT179" s="1271"/>
      <c r="AU179" s="1271"/>
      <c r="AV179" s="1271"/>
      <c r="AW179" s="1271"/>
      <c r="AX179" s="1271"/>
      <c r="AY179" s="1271"/>
      <c r="AZ179" s="1271"/>
      <c r="BA179" s="1271"/>
      <c r="BB179" s="1271"/>
      <c r="BC179" s="1271"/>
      <c r="BD179" s="1272"/>
      <c r="BE179" s="440"/>
      <c r="BF179" s="440"/>
      <c r="BG179" s="440"/>
    </row>
    <row r="180" spans="2:59" ht="36" customHeight="1">
      <c r="B180" s="1255"/>
      <c r="C180" s="1256"/>
      <c r="D180" s="1256"/>
      <c r="E180" s="1245" t="s">
        <v>640</v>
      </c>
      <c r="F180" s="1246"/>
      <c r="G180" s="1246"/>
      <c r="H180" s="1246"/>
      <c r="I180" s="1246"/>
      <c r="J180" s="1246"/>
      <c r="K180" s="1246"/>
      <c r="L180" s="1246"/>
      <c r="M180" s="1246"/>
      <c r="N180" s="1246"/>
      <c r="O180" s="1246"/>
      <c r="P180" s="1246"/>
      <c r="Q180" s="1247"/>
      <c r="R180" s="1245" t="s">
        <v>624</v>
      </c>
      <c r="S180" s="1246"/>
      <c r="T180" s="1246"/>
      <c r="U180" s="1246"/>
      <c r="V180" s="1246"/>
      <c r="W180" s="1246"/>
      <c r="X180" s="1246"/>
      <c r="Y180" s="1246"/>
      <c r="Z180" s="1246"/>
      <c r="AA180" s="1246"/>
      <c r="AB180" s="1246"/>
      <c r="AC180" s="1246"/>
      <c r="AD180" s="1247"/>
      <c r="AE180" s="1248" t="s">
        <v>641</v>
      </c>
      <c r="AF180" s="1249"/>
      <c r="AG180" s="1249"/>
      <c r="AH180" s="1249"/>
      <c r="AI180" s="1249"/>
      <c r="AJ180" s="1249"/>
      <c r="AK180" s="1249"/>
      <c r="AL180" s="1249"/>
      <c r="AM180" s="1249"/>
      <c r="AN180" s="1249"/>
      <c r="AO180" s="1249"/>
      <c r="AP180" s="1249"/>
      <c r="AQ180" s="1250"/>
      <c r="AR180" s="1271" t="s">
        <v>464</v>
      </c>
      <c r="AS180" s="1271"/>
      <c r="AT180" s="1271"/>
      <c r="AU180" s="1271"/>
      <c r="AV180" s="1271"/>
      <c r="AW180" s="1271"/>
      <c r="AX180" s="1271"/>
      <c r="AY180" s="1271"/>
      <c r="AZ180" s="1271"/>
      <c r="BA180" s="1271"/>
      <c r="BB180" s="1271"/>
      <c r="BC180" s="1271"/>
      <c r="BD180" s="1272"/>
      <c r="BE180" s="440"/>
      <c r="BF180" s="440"/>
      <c r="BG180" s="440"/>
    </row>
    <row r="181" spans="2:59" ht="36" customHeight="1">
      <c r="B181" s="1255"/>
      <c r="C181" s="1256"/>
      <c r="D181" s="1256"/>
      <c r="E181" s="1245" t="s">
        <v>642</v>
      </c>
      <c r="F181" s="1246"/>
      <c r="G181" s="1246"/>
      <c r="H181" s="1246"/>
      <c r="I181" s="1246"/>
      <c r="J181" s="1246"/>
      <c r="K181" s="1246"/>
      <c r="L181" s="1246"/>
      <c r="M181" s="1246"/>
      <c r="N181" s="1246"/>
      <c r="O181" s="1246"/>
      <c r="P181" s="1246"/>
      <c r="Q181" s="1247"/>
      <c r="R181" s="1245" t="s">
        <v>624</v>
      </c>
      <c r="S181" s="1246"/>
      <c r="T181" s="1246"/>
      <c r="U181" s="1246"/>
      <c r="V181" s="1246"/>
      <c r="W181" s="1246"/>
      <c r="X181" s="1246"/>
      <c r="Y181" s="1246"/>
      <c r="Z181" s="1246"/>
      <c r="AA181" s="1246"/>
      <c r="AB181" s="1246"/>
      <c r="AC181" s="1246"/>
      <c r="AD181" s="1247"/>
      <c r="AE181" s="1248" t="s">
        <v>643</v>
      </c>
      <c r="AF181" s="1249"/>
      <c r="AG181" s="1249"/>
      <c r="AH181" s="1249"/>
      <c r="AI181" s="1249"/>
      <c r="AJ181" s="1249"/>
      <c r="AK181" s="1249"/>
      <c r="AL181" s="1249"/>
      <c r="AM181" s="1249"/>
      <c r="AN181" s="1249"/>
      <c r="AO181" s="1249"/>
      <c r="AP181" s="1249"/>
      <c r="AQ181" s="1250"/>
      <c r="AR181" s="1271" t="s">
        <v>464</v>
      </c>
      <c r="AS181" s="1271"/>
      <c r="AT181" s="1271"/>
      <c r="AU181" s="1271"/>
      <c r="AV181" s="1271"/>
      <c r="AW181" s="1271"/>
      <c r="AX181" s="1271"/>
      <c r="AY181" s="1271"/>
      <c r="AZ181" s="1271"/>
      <c r="BA181" s="1271"/>
      <c r="BB181" s="1271"/>
      <c r="BC181" s="1271"/>
      <c r="BD181" s="1272"/>
      <c r="BE181" s="440"/>
      <c r="BF181" s="440"/>
      <c r="BG181" s="440"/>
    </row>
    <row r="182" spans="2:59" ht="36" customHeight="1">
      <c r="B182" s="1255"/>
      <c r="C182" s="1256"/>
      <c r="D182" s="1256"/>
      <c r="E182" s="1245" t="s">
        <v>644</v>
      </c>
      <c r="F182" s="1246"/>
      <c r="G182" s="1246"/>
      <c r="H182" s="1246"/>
      <c r="I182" s="1246"/>
      <c r="J182" s="1246"/>
      <c r="K182" s="1246"/>
      <c r="L182" s="1246"/>
      <c r="M182" s="1246"/>
      <c r="N182" s="1246"/>
      <c r="O182" s="1246"/>
      <c r="P182" s="1246"/>
      <c r="Q182" s="1247"/>
      <c r="R182" s="1245" t="s">
        <v>624</v>
      </c>
      <c r="S182" s="1246"/>
      <c r="T182" s="1246"/>
      <c r="U182" s="1246"/>
      <c r="V182" s="1246"/>
      <c r="W182" s="1246"/>
      <c r="X182" s="1246"/>
      <c r="Y182" s="1246"/>
      <c r="Z182" s="1246"/>
      <c r="AA182" s="1246"/>
      <c r="AB182" s="1246"/>
      <c r="AC182" s="1246"/>
      <c r="AD182" s="1247"/>
      <c r="AE182" s="1248" t="s">
        <v>645</v>
      </c>
      <c r="AF182" s="1249"/>
      <c r="AG182" s="1249"/>
      <c r="AH182" s="1249"/>
      <c r="AI182" s="1249"/>
      <c r="AJ182" s="1249"/>
      <c r="AK182" s="1249"/>
      <c r="AL182" s="1249"/>
      <c r="AM182" s="1249"/>
      <c r="AN182" s="1249"/>
      <c r="AO182" s="1249"/>
      <c r="AP182" s="1249"/>
      <c r="AQ182" s="1250"/>
      <c r="AR182" s="1271" t="s">
        <v>464</v>
      </c>
      <c r="AS182" s="1271"/>
      <c r="AT182" s="1271"/>
      <c r="AU182" s="1271"/>
      <c r="AV182" s="1271"/>
      <c r="AW182" s="1271"/>
      <c r="AX182" s="1271"/>
      <c r="AY182" s="1271"/>
      <c r="AZ182" s="1271"/>
      <c r="BA182" s="1271"/>
      <c r="BB182" s="1271"/>
      <c r="BC182" s="1271"/>
      <c r="BD182" s="1272"/>
      <c r="BE182" s="440"/>
      <c r="BF182" s="440"/>
      <c r="BG182" s="440"/>
    </row>
    <row r="183" spans="2:59" ht="36" customHeight="1">
      <c r="B183" s="1255"/>
      <c r="C183" s="1256"/>
      <c r="D183" s="1256"/>
      <c r="E183" s="1245" t="s">
        <v>646</v>
      </c>
      <c r="F183" s="1246"/>
      <c r="G183" s="1246"/>
      <c r="H183" s="1246"/>
      <c r="I183" s="1246"/>
      <c r="J183" s="1246"/>
      <c r="K183" s="1246"/>
      <c r="L183" s="1246"/>
      <c r="M183" s="1246"/>
      <c r="N183" s="1246"/>
      <c r="O183" s="1246"/>
      <c r="P183" s="1246"/>
      <c r="Q183" s="1247"/>
      <c r="R183" s="1245" t="s">
        <v>624</v>
      </c>
      <c r="S183" s="1246"/>
      <c r="T183" s="1246"/>
      <c r="U183" s="1246"/>
      <c r="V183" s="1246"/>
      <c r="W183" s="1246"/>
      <c r="X183" s="1246"/>
      <c r="Y183" s="1246"/>
      <c r="Z183" s="1246"/>
      <c r="AA183" s="1246"/>
      <c r="AB183" s="1246"/>
      <c r="AC183" s="1246"/>
      <c r="AD183" s="1247"/>
      <c r="AE183" s="1248" t="s">
        <v>647</v>
      </c>
      <c r="AF183" s="1249"/>
      <c r="AG183" s="1249"/>
      <c r="AH183" s="1249"/>
      <c r="AI183" s="1249"/>
      <c r="AJ183" s="1249"/>
      <c r="AK183" s="1249"/>
      <c r="AL183" s="1249"/>
      <c r="AM183" s="1249"/>
      <c r="AN183" s="1249"/>
      <c r="AO183" s="1249"/>
      <c r="AP183" s="1249"/>
      <c r="AQ183" s="1250"/>
      <c r="AR183" s="1271" t="s">
        <v>464</v>
      </c>
      <c r="AS183" s="1271"/>
      <c r="AT183" s="1271"/>
      <c r="AU183" s="1271"/>
      <c r="AV183" s="1271"/>
      <c r="AW183" s="1271"/>
      <c r="AX183" s="1271"/>
      <c r="AY183" s="1271"/>
      <c r="AZ183" s="1271"/>
      <c r="BA183" s="1271"/>
      <c r="BB183" s="1271"/>
      <c r="BC183" s="1271"/>
      <c r="BD183" s="1272"/>
      <c r="BE183" s="440"/>
      <c r="BF183" s="440"/>
      <c r="BG183" s="440"/>
    </row>
    <row r="184" spans="2:59" ht="36" customHeight="1">
      <c r="B184" s="1255"/>
      <c r="C184" s="1256"/>
      <c r="D184" s="1256"/>
      <c r="E184" s="1245" t="s">
        <v>648</v>
      </c>
      <c r="F184" s="1246"/>
      <c r="G184" s="1246"/>
      <c r="H184" s="1246"/>
      <c r="I184" s="1246"/>
      <c r="J184" s="1246"/>
      <c r="K184" s="1246"/>
      <c r="L184" s="1246"/>
      <c r="M184" s="1246"/>
      <c r="N184" s="1246"/>
      <c r="O184" s="1246"/>
      <c r="P184" s="1246"/>
      <c r="Q184" s="1247"/>
      <c r="R184" s="1245" t="s">
        <v>624</v>
      </c>
      <c r="S184" s="1246"/>
      <c r="T184" s="1246"/>
      <c r="U184" s="1246"/>
      <c r="V184" s="1246"/>
      <c r="W184" s="1246"/>
      <c r="X184" s="1246"/>
      <c r="Y184" s="1246"/>
      <c r="Z184" s="1246"/>
      <c r="AA184" s="1246"/>
      <c r="AB184" s="1246"/>
      <c r="AC184" s="1246"/>
      <c r="AD184" s="1247"/>
      <c r="AE184" s="1248" t="s">
        <v>649</v>
      </c>
      <c r="AF184" s="1249"/>
      <c r="AG184" s="1249"/>
      <c r="AH184" s="1249"/>
      <c r="AI184" s="1249"/>
      <c r="AJ184" s="1249"/>
      <c r="AK184" s="1249"/>
      <c r="AL184" s="1249"/>
      <c r="AM184" s="1249"/>
      <c r="AN184" s="1249"/>
      <c r="AO184" s="1249"/>
      <c r="AP184" s="1249"/>
      <c r="AQ184" s="1250"/>
      <c r="AR184" s="1271" t="s">
        <v>464</v>
      </c>
      <c r="AS184" s="1271"/>
      <c r="AT184" s="1271"/>
      <c r="AU184" s="1271"/>
      <c r="AV184" s="1271"/>
      <c r="AW184" s="1271"/>
      <c r="AX184" s="1271"/>
      <c r="AY184" s="1271"/>
      <c r="AZ184" s="1271"/>
      <c r="BA184" s="1271"/>
      <c r="BB184" s="1271"/>
      <c r="BC184" s="1271"/>
      <c r="BD184" s="1272"/>
      <c r="BE184" s="440"/>
      <c r="BF184" s="440"/>
      <c r="BG184" s="440"/>
    </row>
    <row r="185" spans="2:59" ht="36" customHeight="1">
      <c r="B185" s="1255"/>
      <c r="C185" s="1256"/>
      <c r="D185" s="1256"/>
      <c r="E185" s="1245" t="s">
        <v>650</v>
      </c>
      <c r="F185" s="1246"/>
      <c r="G185" s="1246"/>
      <c r="H185" s="1246"/>
      <c r="I185" s="1246"/>
      <c r="J185" s="1246"/>
      <c r="K185" s="1246"/>
      <c r="L185" s="1246"/>
      <c r="M185" s="1246"/>
      <c r="N185" s="1246"/>
      <c r="O185" s="1246"/>
      <c r="P185" s="1246"/>
      <c r="Q185" s="1247"/>
      <c r="R185" s="1245" t="s">
        <v>624</v>
      </c>
      <c r="S185" s="1246"/>
      <c r="T185" s="1246"/>
      <c r="U185" s="1246"/>
      <c r="V185" s="1246"/>
      <c r="W185" s="1246"/>
      <c r="X185" s="1246"/>
      <c r="Y185" s="1246"/>
      <c r="Z185" s="1246"/>
      <c r="AA185" s="1246"/>
      <c r="AB185" s="1246"/>
      <c r="AC185" s="1246"/>
      <c r="AD185" s="1247"/>
      <c r="AE185" s="1248" t="s">
        <v>651</v>
      </c>
      <c r="AF185" s="1249"/>
      <c r="AG185" s="1249"/>
      <c r="AH185" s="1249"/>
      <c r="AI185" s="1249"/>
      <c r="AJ185" s="1249"/>
      <c r="AK185" s="1249"/>
      <c r="AL185" s="1249"/>
      <c r="AM185" s="1249"/>
      <c r="AN185" s="1249"/>
      <c r="AO185" s="1249"/>
      <c r="AP185" s="1249"/>
      <c r="AQ185" s="1250"/>
      <c r="AR185" s="1271" t="s">
        <v>464</v>
      </c>
      <c r="AS185" s="1271"/>
      <c r="AT185" s="1271"/>
      <c r="AU185" s="1271"/>
      <c r="AV185" s="1271"/>
      <c r="AW185" s="1271"/>
      <c r="AX185" s="1271"/>
      <c r="AY185" s="1271"/>
      <c r="AZ185" s="1271"/>
      <c r="BA185" s="1271"/>
      <c r="BB185" s="1271"/>
      <c r="BC185" s="1271"/>
      <c r="BD185" s="1272"/>
      <c r="BE185" s="440"/>
      <c r="BF185" s="440"/>
      <c r="BG185" s="440"/>
    </row>
    <row r="186" spans="2:59" ht="36" customHeight="1" thickBot="1">
      <c r="B186" s="1255"/>
      <c r="C186" s="1256"/>
      <c r="D186" s="1256"/>
      <c r="E186" s="1273" t="s">
        <v>652</v>
      </c>
      <c r="F186" s="1274"/>
      <c r="G186" s="1274"/>
      <c r="H186" s="1274"/>
      <c r="I186" s="1274"/>
      <c r="J186" s="1274"/>
      <c r="K186" s="1274"/>
      <c r="L186" s="1274"/>
      <c r="M186" s="1274"/>
      <c r="N186" s="1274"/>
      <c r="O186" s="1274"/>
      <c r="P186" s="1274"/>
      <c r="Q186" s="1275"/>
      <c r="R186" s="1273" t="s">
        <v>624</v>
      </c>
      <c r="S186" s="1274"/>
      <c r="T186" s="1274"/>
      <c r="U186" s="1274"/>
      <c r="V186" s="1274"/>
      <c r="W186" s="1274"/>
      <c r="X186" s="1274"/>
      <c r="Y186" s="1274"/>
      <c r="Z186" s="1274"/>
      <c r="AA186" s="1274"/>
      <c r="AB186" s="1274"/>
      <c r="AC186" s="1274"/>
      <c r="AD186" s="1275"/>
      <c r="AE186" s="1276" t="s">
        <v>653</v>
      </c>
      <c r="AF186" s="1277"/>
      <c r="AG186" s="1277"/>
      <c r="AH186" s="1277"/>
      <c r="AI186" s="1277"/>
      <c r="AJ186" s="1277"/>
      <c r="AK186" s="1277"/>
      <c r="AL186" s="1277"/>
      <c r="AM186" s="1277"/>
      <c r="AN186" s="1277"/>
      <c r="AO186" s="1277"/>
      <c r="AP186" s="1277"/>
      <c r="AQ186" s="1278"/>
      <c r="AR186" s="1271" t="s">
        <v>464</v>
      </c>
      <c r="AS186" s="1271"/>
      <c r="AT186" s="1271"/>
      <c r="AU186" s="1271"/>
      <c r="AV186" s="1271"/>
      <c r="AW186" s="1271"/>
      <c r="AX186" s="1271"/>
      <c r="AY186" s="1271"/>
      <c r="AZ186" s="1271"/>
      <c r="BA186" s="1271"/>
      <c r="BB186" s="1271"/>
      <c r="BC186" s="1271"/>
      <c r="BD186" s="1272"/>
      <c r="BE186" s="440"/>
      <c r="BF186" s="440"/>
      <c r="BG186" s="440"/>
    </row>
    <row r="187" spans="2:59" ht="36" hidden="1" customHeight="1">
      <c r="B187" s="1255"/>
      <c r="C187" s="1256"/>
      <c r="D187" s="1256"/>
      <c r="E187" s="1237" t="s">
        <v>464</v>
      </c>
      <c r="F187" s="1238"/>
      <c r="G187" s="1238"/>
      <c r="H187" s="1238"/>
      <c r="I187" s="1238"/>
      <c r="J187" s="1238"/>
      <c r="K187" s="1238"/>
      <c r="L187" s="1238"/>
      <c r="M187" s="1238"/>
      <c r="N187" s="1238"/>
      <c r="O187" s="1238"/>
      <c r="P187" s="1238"/>
      <c r="Q187" s="1239"/>
      <c r="R187" s="1237" t="s">
        <v>464</v>
      </c>
      <c r="S187" s="1238"/>
      <c r="T187" s="1238"/>
      <c r="U187" s="1238"/>
      <c r="V187" s="1238"/>
      <c r="W187" s="1238"/>
      <c r="X187" s="1238"/>
      <c r="Y187" s="1238"/>
      <c r="Z187" s="1238"/>
      <c r="AA187" s="1238"/>
      <c r="AB187" s="1238"/>
      <c r="AC187" s="1238"/>
      <c r="AD187" s="1239"/>
      <c r="AE187" s="1237" t="s">
        <v>464</v>
      </c>
      <c r="AF187" s="1238"/>
      <c r="AG187" s="1238"/>
      <c r="AH187" s="1238"/>
      <c r="AI187" s="1238"/>
      <c r="AJ187" s="1238"/>
      <c r="AK187" s="1238"/>
      <c r="AL187" s="1238"/>
      <c r="AM187" s="1238"/>
      <c r="AN187" s="1238"/>
      <c r="AO187" s="1238"/>
      <c r="AP187" s="1238"/>
      <c r="AQ187" s="1239"/>
      <c r="AR187" s="1271" t="s">
        <v>464</v>
      </c>
      <c r="AS187" s="1271"/>
      <c r="AT187" s="1271"/>
      <c r="AU187" s="1271"/>
      <c r="AV187" s="1271"/>
      <c r="AW187" s="1271"/>
      <c r="AX187" s="1271"/>
      <c r="AY187" s="1271"/>
      <c r="AZ187" s="1271"/>
      <c r="BA187" s="1271"/>
      <c r="BB187" s="1271"/>
      <c r="BC187" s="1271"/>
      <c r="BD187" s="1272"/>
      <c r="BE187" s="440"/>
      <c r="BF187" s="440"/>
      <c r="BG187" s="440"/>
    </row>
    <row r="188" spans="2:59" ht="36" hidden="1" customHeight="1" thickBot="1">
      <c r="B188" s="1255"/>
      <c r="C188" s="1256"/>
      <c r="D188" s="1256"/>
      <c r="E188" s="1237" t="s">
        <v>464</v>
      </c>
      <c r="F188" s="1238"/>
      <c r="G188" s="1238"/>
      <c r="H188" s="1238"/>
      <c r="I188" s="1238"/>
      <c r="J188" s="1238"/>
      <c r="K188" s="1238"/>
      <c r="L188" s="1238"/>
      <c r="M188" s="1238"/>
      <c r="N188" s="1238"/>
      <c r="O188" s="1238"/>
      <c r="P188" s="1238"/>
      <c r="Q188" s="1239"/>
      <c r="R188" s="1237" t="s">
        <v>464</v>
      </c>
      <c r="S188" s="1238"/>
      <c r="T188" s="1238"/>
      <c r="U188" s="1238"/>
      <c r="V188" s="1238"/>
      <c r="W188" s="1238"/>
      <c r="X188" s="1238"/>
      <c r="Y188" s="1238"/>
      <c r="Z188" s="1238"/>
      <c r="AA188" s="1238"/>
      <c r="AB188" s="1238"/>
      <c r="AC188" s="1238"/>
      <c r="AD188" s="1239"/>
      <c r="AE188" s="1237" t="s">
        <v>464</v>
      </c>
      <c r="AF188" s="1238"/>
      <c r="AG188" s="1238"/>
      <c r="AH188" s="1238"/>
      <c r="AI188" s="1238"/>
      <c r="AJ188" s="1238"/>
      <c r="AK188" s="1238"/>
      <c r="AL188" s="1238"/>
      <c r="AM188" s="1238"/>
      <c r="AN188" s="1238"/>
      <c r="AO188" s="1238"/>
      <c r="AP188" s="1238"/>
      <c r="AQ188" s="1239"/>
      <c r="AR188" s="1271" t="s">
        <v>464</v>
      </c>
      <c r="AS188" s="1271"/>
      <c r="AT188" s="1271"/>
      <c r="AU188" s="1271"/>
      <c r="AV188" s="1271"/>
      <c r="AW188" s="1271"/>
      <c r="AX188" s="1271"/>
      <c r="AY188" s="1271"/>
      <c r="AZ188" s="1271"/>
      <c r="BA188" s="1271"/>
      <c r="BB188" s="1271"/>
      <c r="BC188" s="1271"/>
      <c r="BD188" s="1272"/>
      <c r="BE188" s="440"/>
      <c r="BF188" s="440"/>
      <c r="BG188" s="440"/>
    </row>
    <row r="189" spans="2:59" ht="36" hidden="1" customHeight="1">
      <c r="B189" s="1255"/>
      <c r="C189" s="1256"/>
      <c r="D189" s="1256"/>
      <c r="E189" s="1237" t="s">
        <v>464</v>
      </c>
      <c r="F189" s="1238"/>
      <c r="G189" s="1238"/>
      <c r="H189" s="1238"/>
      <c r="I189" s="1238"/>
      <c r="J189" s="1238"/>
      <c r="K189" s="1238"/>
      <c r="L189" s="1238"/>
      <c r="M189" s="1238"/>
      <c r="N189" s="1238"/>
      <c r="O189" s="1238"/>
      <c r="P189" s="1238"/>
      <c r="Q189" s="1239"/>
      <c r="R189" s="1237" t="s">
        <v>464</v>
      </c>
      <c r="S189" s="1238"/>
      <c r="T189" s="1238"/>
      <c r="U189" s="1238"/>
      <c r="V189" s="1238"/>
      <c r="W189" s="1238"/>
      <c r="X189" s="1238"/>
      <c r="Y189" s="1238"/>
      <c r="Z189" s="1238"/>
      <c r="AA189" s="1238"/>
      <c r="AB189" s="1238"/>
      <c r="AC189" s="1238"/>
      <c r="AD189" s="1239"/>
      <c r="AE189" s="1237" t="s">
        <v>464</v>
      </c>
      <c r="AF189" s="1238"/>
      <c r="AG189" s="1238"/>
      <c r="AH189" s="1238"/>
      <c r="AI189" s="1238"/>
      <c r="AJ189" s="1238"/>
      <c r="AK189" s="1238"/>
      <c r="AL189" s="1238"/>
      <c r="AM189" s="1238"/>
      <c r="AN189" s="1238"/>
      <c r="AO189" s="1238"/>
      <c r="AP189" s="1238"/>
      <c r="AQ189" s="1239"/>
      <c r="AR189" s="1271" t="s">
        <v>464</v>
      </c>
      <c r="AS189" s="1271"/>
      <c r="AT189" s="1271"/>
      <c r="AU189" s="1271"/>
      <c r="AV189" s="1271"/>
      <c r="AW189" s="1271"/>
      <c r="AX189" s="1271"/>
      <c r="AY189" s="1271"/>
      <c r="AZ189" s="1271"/>
      <c r="BA189" s="1271"/>
      <c r="BB189" s="1271"/>
      <c r="BC189" s="1271"/>
      <c r="BD189" s="1272"/>
      <c r="BE189" s="440"/>
      <c r="BF189" s="440"/>
      <c r="BG189" s="440"/>
    </row>
    <row r="190" spans="2:59" ht="36" hidden="1" customHeight="1">
      <c r="B190" s="1255"/>
      <c r="C190" s="1256"/>
      <c r="D190" s="1256"/>
      <c r="E190" s="1237" t="s">
        <v>464</v>
      </c>
      <c r="F190" s="1238"/>
      <c r="G190" s="1238"/>
      <c r="H190" s="1238"/>
      <c r="I190" s="1238"/>
      <c r="J190" s="1238"/>
      <c r="K190" s="1238"/>
      <c r="L190" s="1238"/>
      <c r="M190" s="1238"/>
      <c r="N190" s="1238"/>
      <c r="O190" s="1238"/>
      <c r="P190" s="1238"/>
      <c r="Q190" s="1239"/>
      <c r="R190" s="1237" t="s">
        <v>464</v>
      </c>
      <c r="S190" s="1238"/>
      <c r="T190" s="1238"/>
      <c r="U190" s="1238"/>
      <c r="V190" s="1238"/>
      <c r="W190" s="1238"/>
      <c r="X190" s="1238"/>
      <c r="Y190" s="1238"/>
      <c r="Z190" s="1238"/>
      <c r="AA190" s="1238"/>
      <c r="AB190" s="1238"/>
      <c r="AC190" s="1238"/>
      <c r="AD190" s="1239"/>
      <c r="AE190" s="1237" t="s">
        <v>464</v>
      </c>
      <c r="AF190" s="1238"/>
      <c r="AG190" s="1238"/>
      <c r="AH190" s="1238"/>
      <c r="AI190" s="1238"/>
      <c r="AJ190" s="1238"/>
      <c r="AK190" s="1238"/>
      <c r="AL190" s="1238"/>
      <c r="AM190" s="1238"/>
      <c r="AN190" s="1238"/>
      <c r="AO190" s="1238"/>
      <c r="AP190" s="1238"/>
      <c r="AQ190" s="1239"/>
      <c r="AR190" s="1271" t="s">
        <v>464</v>
      </c>
      <c r="AS190" s="1271"/>
      <c r="AT190" s="1271"/>
      <c r="AU190" s="1271"/>
      <c r="AV190" s="1271"/>
      <c r="AW190" s="1271"/>
      <c r="AX190" s="1271"/>
      <c r="AY190" s="1271"/>
      <c r="AZ190" s="1271"/>
      <c r="BA190" s="1271"/>
      <c r="BB190" s="1271"/>
      <c r="BC190" s="1271"/>
      <c r="BD190" s="1272"/>
      <c r="BE190" s="440"/>
      <c r="BF190" s="440"/>
      <c r="BG190" s="440"/>
    </row>
    <row r="191" spans="2:59" ht="36" hidden="1" customHeight="1">
      <c r="B191" s="1255"/>
      <c r="C191" s="1256"/>
      <c r="D191" s="1256"/>
      <c r="E191" s="1237" t="s">
        <v>464</v>
      </c>
      <c r="F191" s="1238"/>
      <c r="G191" s="1238"/>
      <c r="H191" s="1238"/>
      <c r="I191" s="1238"/>
      <c r="J191" s="1238"/>
      <c r="K191" s="1238"/>
      <c r="L191" s="1238"/>
      <c r="M191" s="1238"/>
      <c r="N191" s="1238"/>
      <c r="O191" s="1238"/>
      <c r="P191" s="1238"/>
      <c r="Q191" s="1239"/>
      <c r="R191" s="1237" t="s">
        <v>464</v>
      </c>
      <c r="S191" s="1238"/>
      <c r="T191" s="1238"/>
      <c r="U191" s="1238"/>
      <c r="V191" s="1238"/>
      <c r="W191" s="1238"/>
      <c r="X191" s="1238"/>
      <c r="Y191" s="1238"/>
      <c r="Z191" s="1238"/>
      <c r="AA191" s="1238"/>
      <c r="AB191" s="1238"/>
      <c r="AC191" s="1238"/>
      <c r="AD191" s="1239"/>
      <c r="AE191" s="1237" t="s">
        <v>464</v>
      </c>
      <c r="AF191" s="1238"/>
      <c r="AG191" s="1238"/>
      <c r="AH191" s="1238"/>
      <c r="AI191" s="1238"/>
      <c r="AJ191" s="1238"/>
      <c r="AK191" s="1238"/>
      <c r="AL191" s="1238"/>
      <c r="AM191" s="1238"/>
      <c r="AN191" s="1238"/>
      <c r="AO191" s="1238"/>
      <c r="AP191" s="1238"/>
      <c r="AQ191" s="1239"/>
      <c r="AR191" s="1271" t="s">
        <v>464</v>
      </c>
      <c r="AS191" s="1271"/>
      <c r="AT191" s="1271"/>
      <c r="AU191" s="1271"/>
      <c r="AV191" s="1271"/>
      <c r="AW191" s="1271"/>
      <c r="AX191" s="1271"/>
      <c r="AY191" s="1271"/>
      <c r="AZ191" s="1271"/>
      <c r="BA191" s="1271"/>
      <c r="BB191" s="1271"/>
      <c r="BC191" s="1271"/>
      <c r="BD191" s="1272"/>
      <c r="BE191" s="440"/>
      <c r="BF191" s="440"/>
      <c r="BG191" s="440"/>
    </row>
    <row r="192" spans="2:59" ht="36" hidden="1" customHeight="1">
      <c r="B192" s="1255"/>
      <c r="C192" s="1256"/>
      <c r="D192" s="1256"/>
      <c r="E192" s="1237" t="s">
        <v>464</v>
      </c>
      <c r="F192" s="1238"/>
      <c r="G192" s="1238"/>
      <c r="H192" s="1238"/>
      <c r="I192" s="1238"/>
      <c r="J192" s="1238"/>
      <c r="K192" s="1238"/>
      <c r="L192" s="1238"/>
      <c r="M192" s="1238"/>
      <c r="N192" s="1238"/>
      <c r="O192" s="1238"/>
      <c r="P192" s="1238"/>
      <c r="Q192" s="1239"/>
      <c r="R192" s="1237" t="s">
        <v>464</v>
      </c>
      <c r="S192" s="1238"/>
      <c r="T192" s="1238"/>
      <c r="U192" s="1238"/>
      <c r="V192" s="1238"/>
      <c r="W192" s="1238"/>
      <c r="X192" s="1238"/>
      <c r="Y192" s="1238"/>
      <c r="Z192" s="1238"/>
      <c r="AA192" s="1238"/>
      <c r="AB192" s="1238"/>
      <c r="AC192" s="1238"/>
      <c r="AD192" s="1239"/>
      <c r="AE192" s="1237" t="s">
        <v>464</v>
      </c>
      <c r="AF192" s="1238"/>
      <c r="AG192" s="1238"/>
      <c r="AH192" s="1238"/>
      <c r="AI192" s="1238"/>
      <c r="AJ192" s="1238"/>
      <c r="AK192" s="1238"/>
      <c r="AL192" s="1238"/>
      <c r="AM192" s="1238"/>
      <c r="AN192" s="1238"/>
      <c r="AO192" s="1238"/>
      <c r="AP192" s="1238"/>
      <c r="AQ192" s="1239"/>
      <c r="AR192" s="1271" t="s">
        <v>464</v>
      </c>
      <c r="AS192" s="1271"/>
      <c r="AT192" s="1271"/>
      <c r="AU192" s="1271"/>
      <c r="AV192" s="1271"/>
      <c r="AW192" s="1271"/>
      <c r="AX192" s="1271"/>
      <c r="AY192" s="1271"/>
      <c r="AZ192" s="1271"/>
      <c r="BA192" s="1271"/>
      <c r="BB192" s="1271"/>
      <c r="BC192" s="1271"/>
      <c r="BD192" s="1272"/>
      <c r="BE192" s="440"/>
      <c r="BF192" s="440"/>
      <c r="BG192" s="440"/>
    </row>
    <row r="193" spans="2:59" ht="36" hidden="1" customHeight="1">
      <c r="B193" s="1255"/>
      <c r="C193" s="1256"/>
      <c r="D193" s="1256"/>
      <c r="E193" s="1237" t="s">
        <v>464</v>
      </c>
      <c r="F193" s="1238"/>
      <c r="G193" s="1238"/>
      <c r="H193" s="1238"/>
      <c r="I193" s="1238"/>
      <c r="J193" s="1238"/>
      <c r="K193" s="1238"/>
      <c r="L193" s="1238"/>
      <c r="M193" s="1238"/>
      <c r="N193" s="1238"/>
      <c r="O193" s="1238"/>
      <c r="P193" s="1238"/>
      <c r="Q193" s="1239"/>
      <c r="R193" s="1237" t="s">
        <v>464</v>
      </c>
      <c r="S193" s="1238"/>
      <c r="T193" s="1238"/>
      <c r="U193" s="1238"/>
      <c r="V193" s="1238"/>
      <c r="W193" s="1238"/>
      <c r="X193" s="1238"/>
      <c r="Y193" s="1238"/>
      <c r="Z193" s="1238"/>
      <c r="AA193" s="1238"/>
      <c r="AB193" s="1238"/>
      <c r="AC193" s="1238"/>
      <c r="AD193" s="1239"/>
      <c r="AE193" s="1237" t="s">
        <v>464</v>
      </c>
      <c r="AF193" s="1238"/>
      <c r="AG193" s="1238"/>
      <c r="AH193" s="1238"/>
      <c r="AI193" s="1238"/>
      <c r="AJ193" s="1238"/>
      <c r="AK193" s="1238"/>
      <c r="AL193" s="1238"/>
      <c r="AM193" s="1238"/>
      <c r="AN193" s="1238"/>
      <c r="AO193" s="1238"/>
      <c r="AP193" s="1238"/>
      <c r="AQ193" s="1239"/>
      <c r="AR193" s="1271" t="s">
        <v>464</v>
      </c>
      <c r="AS193" s="1271"/>
      <c r="AT193" s="1271"/>
      <c r="AU193" s="1271"/>
      <c r="AV193" s="1271"/>
      <c r="AW193" s="1271"/>
      <c r="AX193" s="1271"/>
      <c r="AY193" s="1271"/>
      <c r="AZ193" s="1271"/>
      <c r="BA193" s="1271"/>
      <c r="BB193" s="1271"/>
      <c r="BC193" s="1271"/>
      <c r="BD193" s="1272"/>
      <c r="BE193" s="440"/>
      <c r="BF193" s="440"/>
      <c r="BG193" s="440"/>
    </row>
    <row r="194" spans="2:59" ht="36" hidden="1" customHeight="1" thickBot="1">
      <c r="B194" s="1255"/>
      <c r="C194" s="1256"/>
      <c r="D194" s="1256"/>
      <c r="E194" s="1237" t="s">
        <v>464</v>
      </c>
      <c r="F194" s="1238"/>
      <c r="G194" s="1238"/>
      <c r="H194" s="1238"/>
      <c r="I194" s="1238"/>
      <c r="J194" s="1238"/>
      <c r="K194" s="1238"/>
      <c r="L194" s="1238"/>
      <c r="M194" s="1238"/>
      <c r="N194" s="1238"/>
      <c r="O194" s="1238"/>
      <c r="P194" s="1238"/>
      <c r="Q194" s="1239"/>
      <c r="R194" s="1241" t="s">
        <v>464</v>
      </c>
      <c r="S194" s="1242"/>
      <c r="T194" s="1242"/>
      <c r="U194" s="1242"/>
      <c r="V194" s="1242"/>
      <c r="W194" s="1242"/>
      <c r="X194" s="1242"/>
      <c r="Y194" s="1242"/>
      <c r="Z194" s="1242"/>
      <c r="AA194" s="1242"/>
      <c r="AB194" s="1242"/>
      <c r="AC194" s="1242"/>
      <c r="AD194" s="1243"/>
      <c r="AE194" s="1237" t="s">
        <v>464</v>
      </c>
      <c r="AF194" s="1238"/>
      <c r="AG194" s="1238"/>
      <c r="AH194" s="1238"/>
      <c r="AI194" s="1238"/>
      <c r="AJ194" s="1238"/>
      <c r="AK194" s="1238"/>
      <c r="AL194" s="1238"/>
      <c r="AM194" s="1238"/>
      <c r="AN194" s="1238"/>
      <c r="AO194" s="1238"/>
      <c r="AP194" s="1238"/>
      <c r="AQ194" s="1239"/>
      <c r="AR194" s="1271" t="s">
        <v>464</v>
      </c>
      <c r="AS194" s="1271"/>
      <c r="AT194" s="1271"/>
      <c r="AU194" s="1271"/>
      <c r="AV194" s="1271"/>
      <c r="AW194" s="1271"/>
      <c r="AX194" s="1271"/>
      <c r="AY194" s="1271"/>
      <c r="AZ194" s="1271"/>
      <c r="BA194" s="1271"/>
      <c r="BB194" s="1271"/>
      <c r="BC194" s="1271"/>
      <c r="BD194" s="1272"/>
      <c r="BE194" s="440"/>
      <c r="BF194" s="440"/>
      <c r="BG194" s="440"/>
    </row>
    <row r="195" spans="2:59" ht="36" customHeight="1">
      <c r="B195" s="1251" t="s">
        <v>654</v>
      </c>
      <c r="C195" s="1252"/>
      <c r="D195" s="1252"/>
      <c r="E195" s="1259" t="s">
        <v>655</v>
      </c>
      <c r="F195" s="1260"/>
      <c r="G195" s="1260"/>
      <c r="H195" s="1260"/>
      <c r="I195" s="1260"/>
      <c r="J195" s="1260"/>
      <c r="K195" s="1260"/>
      <c r="L195" s="1260"/>
      <c r="M195" s="1260"/>
      <c r="N195" s="1260"/>
      <c r="O195" s="1260"/>
      <c r="P195" s="1260"/>
      <c r="Q195" s="1261"/>
      <c r="R195" s="1259" t="s">
        <v>656</v>
      </c>
      <c r="S195" s="1260"/>
      <c r="T195" s="1260"/>
      <c r="U195" s="1260"/>
      <c r="V195" s="1260"/>
      <c r="W195" s="1260"/>
      <c r="X195" s="1260"/>
      <c r="Y195" s="1260"/>
      <c r="Z195" s="1260"/>
      <c r="AA195" s="1260"/>
      <c r="AB195" s="1260"/>
      <c r="AC195" s="1260"/>
      <c r="AD195" s="1261"/>
      <c r="AE195" s="1262" t="s">
        <v>657</v>
      </c>
      <c r="AF195" s="1263"/>
      <c r="AG195" s="1263"/>
      <c r="AH195" s="1263"/>
      <c r="AI195" s="1263"/>
      <c r="AJ195" s="1263"/>
      <c r="AK195" s="1263"/>
      <c r="AL195" s="1263"/>
      <c r="AM195" s="1263"/>
      <c r="AN195" s="1263"/>
      <c r="AO195" s="1263"/>
      <c r="AP195" s="1263"/>
      <c r="AQ195" s="1264"/>
      <c r="AR195" s="1265"/>
      <c r="AS195" s="1266"/>
      <c r="AT195" s="1266"/>
      <c r="AU195" s="1266"/>
      <c r="AV195" s="1266"/>
      <c r="AW195" s="1266"/>
      <c r="AX195" s="1266"/>
      <c r="AY195" s="1266"/>
      <c r="AZ195" s="1266"/>
      <c r="BA195" s="1266"/>
      <c r="BB195" s="1266"/>
      <c r="BC195" s="1266"/>
      <c r="BD195" s="1267"/>
      <c r="BE195" s="440"/>
      <c r="BF195" s="440"/>
      <c r="BG195" s="440"/>
    </row>
    <row r="196" spans="2:59" ht="36" customHeight="1">
      <c r="B196" s="1253"/>
      <c r="C196" s="1254"/>
      <c r="D196" s="1254"/>
      <c r="E196" s="1268" t="s">
        <v>658</v>
      </c>
      <c r="F196" s="1269"/>
      <c r="G196" s="1269"/>
      <c r="H196" s="1269"/>
      <c r="I196" s="1269"/>
      <c r="J196" s="1269"/>
      <c r="K196" s="1269"/>
      <c r="L196" s="1269"/>
      <c r="M196" s="1269"/>
      <c r="N196" s="1269"/>
      <c r="O196" s="1269"/>
      <c r="P196" s="1269"/>
      <c r="Q196" s="1270"/>
      <c r="R196" s="1268" t="s">
        <v>659</v>
      </c>
      <c r="S196" s="1269"/>
      <c r="T196" s="1269"/>
      <c r="U196" s="1269"/>
      <c r="V196" s="1269"/>
      <c r="W196" s="1269"/>
      <c r="X196" s="1269"/>
      <c r="Y196" s="1269"/>
      <c r="Z196" s="1269"/>
      <c r="AA196" s="1269"/>
      <c r="AB196" s="1269"/>
      <c r="AC196" s="1269"/>
      <c r="AD196" s="1270"/>
      <c r="AE196" s="1248" t="s">
        <v>660</v>
      </c>
      <c r="AF196" s="1249"/>
      <c r="AG196" s="1249"/>
      <c r="AH196" s="1249"/>
      <c r="AI196" s="1249"/>
      <c r="AJ196" s="1249"/>
      <c r="AK196" s="1249"/>
      <c r="AL196" s="1249"/>
      <c r="AM196" s="1249"/>
      <c r="AN196" s="1249"/>
      <c r="AO196" s="1249"/>
      <c r="AP196" s="1249"/>
      <c r="AQ196" s="1250"/>
      <c r="AR196" s="1237"/>
      <c r="AS196" s="1238"/>
      <c r="AT196" s="1238"/>
      <c r="AU196" s="1238"/>
      <c r="AV196" s="1238"/>
      <c r="AW196" s="1238"/>
      <c r="AX196" s="1238"/>
      <c r="AY196" s="1238"/>
      <c r="AZ196" s="1238"/>
      <c r="BA196" s="1238"/>
      <c r="BB196" s="1238"/>
      <c r="BC196" s="1238"/>
      <c r="BD196" s="1240"/>
      <c r="BE196" s="440"/>
      <c r="BF196" s="440"/>
      <c r="BG196" s="440"/>
    </row>
    <row r="197" spans="2:59" ht="36" customHeight="1" thickBot="1">
      <c r="B197" s="1253"/>
      <c r="C197" s="1254"/>
      <c r="D197" s="1254"/>
      <c r="E197" s="1245" t="s">
        <v>661</v>
      </c>
      <c r="F197" s="1246"/>
      <c r="G197" s="1246"/>
      <c r="H197" s="1246"/>
      <c r="I197" s="1246"/>
      <c r="J197" s="1246"/>
      <c r="K197" s="1246"/>
      <c r="L197" s="1246"/>
      <c r="M197" s="1246"/>
      <c r="N197" s="1246"/>
      <c r="O197" s="1246"/>
      <c r="P197" s="1246"/>
      <c r="Q197" s="1247"/>
      <c r="R197" s="1245" t="s">
        <v>662</v>
      </c>
      <c r="S197" s="1246"/>
      <c r="T197" s="1246"/>
      <c r="U197" s="1246"/>
      <c r="V197" s="1246"/>
      <c r="W197" s="1246"/>
      <c r="X197" s="1246"/>
      <c r="Y197" s="1246"/>
      <c r="Z197" s="1246"/>
      <c r="AA197" s="1246"/>
      <c r="AB197" s="1246"/>
      <c r="AC197" s="1246"/>
      <c r="AD197" s="1247"/>
      <c r="AE197" s="1248" t="s">
        <v>663</v>
      </c>
      <c r="AF197" s="1249"/>
      <c r="AG197" s="1249"/>
      <c r="AH197" s="1249"/>
      <c r="AI197" s="1249"/>
      <c r="AJ197" s="1249"/>
      <c r="AK197" s="1249"/>
      <c r="AL197" s="1249"/>
      <c r="AM197" s="1249"/>
      <c r="AN197" s="1249"/>
      <c r="AO197" s="1249"/>
      <c r="AP197" s="1249"/>
      <c r="AQ197" s="1250"/>
      <c r="AR197" s="1237" t="s">
        <v>464</v>
      </c>
      <c r="AS197" s="1238"/>
      <c r="AT197" s="1238"/>
      <c r="AU197" s="1238"/>
      <c r="AV197" s="1238"/>
      <c r="AW197" s="1238"/>
      <c r="AX197" s="1238"/>
      <c r="AY197" s="1238"/>
      <c r="AZ197" s="1238"/>
      <c r="BA197" s="1238"/>
      <c r="BB197" s="1238"/>
      <c r="BC197" s="1238"/>
      <c r="BD197" s="1240"/>
      <c r="BE197" s="440"/>
      <c r="BF197" s="440"/>
      <c r="BG197" s="440"/>
    </row>
    <row r="198" spans="2:59" ht="36" hidden="1" customHeight="1" thickBot="1">
      <c r="B198" s="1253"/>
      <c r="C198" s="1254"/>
      <c r="D198" s="1254"/>
      <c r="E198" s="1237" t="s">
        <v>464</v>
      </c>
      <c r="F198" s="1238"/>
      <c r="G198" s="1238"/>
      <c r="H198" s="1238"/>
      <c r="I198" s="1238"/>
      <c r="J198" s="1238"/>
      <c r="K198" s="1238"/>
      <c r="L198" s="1238"/>
      <c r="M198" s="1238"/>
      <c r="N198" s="1238"/>
      <c r="O198" s="1238"/>
      <c r="P198" s="1238"/>
      <c r="Q198" s="1239"/>
      <c r="R198" s="1237" t="s">
        <v>464</v>
      </c>
      <c r="S198" s="1238"/>
      <c r="T198" s="1238"/>
      <c r="U198" s="1238"/>
      <c r="V198" s="1238"/>
      <c r="W198" s="1238"/>
      <c r="X198" s="1238"/>
      <c r="Y198" s="1238"/>
      <c r="Z198" s="1238"/>
      <c r="AA198" s="1238"/>
      <c r="AB198" s="1238"/>
      <c r="AC198" s="1238"/>
      <c r="AD198" s="1239"/>
      <c r="AE198" s="1237" t="s">
        <v>464</v>
      </c>
      <c r="AF198" s="1238"/>
      <c r="AG198" s="1238"/>
      <c r="AH198" s="1238"/>
      <c r="AI198" s="1238"/>
      <c r="AJ198" s="1238"/>
      <c r="AK198" s="1238"/>
      <c r="AL198" s="1238"/>
      <c r="AM198" s="1238"/>
      <c r="AN198" s="1238"/>
      <c r="AO198" s="1238"/>
      <c r="AP198" s="1238"/>
      <c r="AQ198" s="1239"/>
      <c r="AR198" s="1237" t="s">
        <v>464</v>
      </c>
      <c r="AS198" s="1238"/>
      <c r="AT198" s="1238"/>
      <c r="AU198" s="1238"/>
      <c r="AV198" s="1238"/>
      <c r="AW198" s="1238"/>
      <c r="AX198" s="1238"/>
      <c r="AY198" s="1238"/>
      <c r="AZ198" s="1238"/>
      <c r="BA198" s="1238"/>
      <c r="BB198" s="1238"/>
      <c r="BC198" s="1238"/>
      <c r="BD198" s="1240"/>
      <c r="BE198" s="440"/>
      <c r="BF198" s="440"/>
      <c r="BG198" s="440"/>
    </row>
    <row r="199" spans="2:59" ht="36" hidden="1" customHeight="1">
      <c r="B199" s="1253"/>
      <c r="C199" s="1254"/>
      <c r="D199" s="1254"/>
      <c r="E199" s="1237" t="s">
        <v>464</v>
      </c>
      <c r="F199" s="1238"/>
      <c r="G199" s="1238"/>
      <c r="H199" s="1238"/>
      <c r="I199" s="1238"/>
      <c r="J199" s="1238"/>
      <c r="K199" s="1238"/>
      <c r="L199" s="1238"/>
      <c r="M199" s="1238"/>
      <c r="N199" s="1238"/>
      <c r="O199" s="1238"/>
      <c r="P199" s="1238"/>
      <c r="Q199" s="1239"/>
      <c r="R199" s="1237" t="s">
        <v>464</v>
      </c>
      <c r="S199" s="1238"/>
      <c r="T199" s="1238"/>
      <c r="U199" s="1238"/>
      <c r="V199" s="1238"/>
      <c r="W199" s="1238"/>
      <c r="X199" s="1238"/>
      <c r="Y199" s="1238"/>
      <c r="Z199" s="1238"/>
      <c r="AA199" s="1238"/>
      <c r="AB199" s="1238"/>
      <c r="AC199" s="1238"/>
      <c r="AD199" s="1239"/>
      <c r="AE199" s="1237" t="s">
        <v>464</v>
      </c>
      <c r="AF199" s="1238"/>
      <c r="AG199" s="1238"/>
      <c r="AH199" s="1238"/>
      <c r="AI199" s="1238"/>
      <c r="AJ199" s="1238"/>
      <c r="AK199" s="1238"/>
      <c r="AL199" s="1238"/>
      <c r="AM199" s="1238"/>
      <c r="AN199" s="1238"/>
      <c r="AO199" s="1238"/>
      <c r="AP199" s="1238"/>
      <c r="AQ199" s="1239"/>
      <c r="AR199" s="1237" t="s">
        <v>464</v>
      </c>
      <c r="AS199" s="1238"/>
      <c r="AT199" s="1238"/>
      <c r="AU199" s="1238"/>
      <c r="AV199" s="1238"/>
      <c r="AW199" s="1238"/>
      <c r="AX199" s="1238"/>
      <c r="AY199" s="1238"/>
      <c r="AZ199" s="1238"/>
      <c r="BA199" s="1238"/>
      <c r="BB199" s="1238"/>
      <c r="BC199" s="1238"/>
      <c r="BD199" s="1240"/>
      <c r="BE199" s="440"/>
      <c r="BF199" s="440"/>
      <c r="BG199" s="440"/>
    </row>
    <row r="200" spans="2:59" ht="36" hidden="1" customHeight="1">
      <c r="B200" s="1253"/>
      <c r="C200" s="1254"/>
      <c r="D200" s="1254"/>
      <c r="E200" s="1237" t="s">
        <v>464</v>
      </c>
      <c r="F200" s="1238"/>
      <c r="G200" s="1238"/>
      <c r="H200" s="1238"/>
      <c r="I200" s="1238"/>
      <c r="J200" s="1238"/>
      <c r="K200" s="1238"/>
      <c r="L200" s="1238"/>
      <c r="M200" s="1238"/>
      <c r="N200" s="1238"/>
      <c r="O200" s="1238"/>
      <c r="P200" s="1238"/>
      <c r="Q200" s="1239"/>
      <c r="R200" s="1237" t="s">
        <v>464</v>
      </c>
      <c r="S200" s="1238"/>
      <c r="T200" s="1238"/>
      <c r="U200" s="1238"/>
      <c r="V200" s="1238"/>
      <c r="W200" s="1238"/>
      <c r="X200" s="1238"/>
      <c r="Y200" s="1238"/>
      <c r="Z200" s="1238"/>
      <c r="AA200" s="1238"/>
      <c r="AB200" s="1238"/>
      <c r="AC200" s="1238"/>
      <c r="AD200" s="1239"/>
      <c r="AE200" s="1237" t="s">
        <v>464</v>
      </c>
      <c r="AF200" s="1238"/>
      <c r="AG200" s="1238"/>
      <c r="AH200" s="1238"/>
      <c r="AI200" s="1238"/>
      <c r="AJ200" s="1238"/>
      <c r="AK200" s="1238"/>
      <c r="AL200" s="1238"/>
      <c r="AM200" s="1238"/>
      <c r="AN200" s="1238"/>
      <c r="AO200" s="1238"/>
      <c r="AP200" s="1238"/>
      <c r="AQ200" s="1239"/>
      <c r="AR200" s="1237" t="s">
        <v>464</v>
      </c>
      <c r="AS200" s="1238"/>
      <c r="AT200" s="1238"/>
      <c r="AU200" s="1238"/>
      <c r="AV200" s="1238"/>
      <c r="AW200" s="1238"/>
      <c r="AX200" s="1238"/>
      <c r="AY200" s="1238"/>
      <c r="AZ200" s="1238"/>
      <c r="BA200" s="1238"/>
      <c r="BB200" s="1238"/>
      <c r="BC200" s="1238"/>
      <c r="BD200" s="1240"/>
      <c r="BE200" s="440"/>
      <c r="BF200" s="440"/>
      <c r="BG200" s="440"/>
    </row>
    <row r="201" spans="2:59" ht="36" hidden="1" customHeight="1">
      <c r="B201" s="1253"/>
      <c r="C201" s="1254"/>
      <c r="D201" s="1254"/>
      <c r="E201" s="1237" t="s">
        <v>464</v>
      </c>
      <c r="F201" s="1238"/>
      <c r="G201" s="1238"/>
      <c r="H201" s="1238"/>
      <c r="I201" s="1238"/>
      <c r="J201" s="1238"/>
      <c r="K201" s="1238"/>
      <c r="L201" s="1238"/>
      <c r="M201" s="1238"/>
      <c r="N201" s="1238"/>
      <c r="O201" s="1238"/>
      <c r="P201" s="1238"/>
      <c r="Q201" s="1239"/>
      <c r="R201" s="1237" t="s">
        <v>464</v>
      </c>
      <c r="S201" s="1238"/>
      <c r="T201" s="1238"/>
      <c r="U201" s="1238"/>
      <c r="V201" s="1238"/>
      <c r="W201" s="1238"/>
      <c r="X201" s="1238"/>
      <c r="Y201" s="1238"/>
      <c r="Z201" s="1238"/>
      <c r="AA201" s="1238"/>
      <c r="AB201" s="1238"/>
      <c r="AC201" s="1238"/>
      <c r="AD201" s="1239"/>
      <c r="AE201" s="1237" t="s">
        <v>464</v>
      </c>
      <c r="AF201" s="1238"/>
      <c r="AG201" s="1238"/>
      <c r="AH201" s="1238"/>
      <c r="AI201" s="1238"/>
      <c r="AJ201" s="1238"/>
      <c r="AK201" s="1238"/>
      <c r="AL201" s="1238"/>
      <c r="AM201" s="1238"/>
      <c r="AN201" s="1238"/>
      <c r="AO201" s="1238"/>
      <c r="AP201" s="1238"/>
      <c r="AQ201" s="1239"/>
      <c r="AR201" s="1237" t="s">
        <v>464</v>
      </c>
      <c r="AS201" s="1238"/>
      <c r="AT201" s="1238"/>
      <c r="AU201" s="1238"/>
      <c r="AV201" s="1238"/>
      <c r="AW201" s="1238"/>
      <c r="AX201" s="1238"/>
      <c r="AY201" s="1238"/>
      <c r="AZ201" s="1238"/>
      <c r="BA201" s="1238"/>
      <c r="BB201" s="1238"/>
      <c r="BC201" s="1238"/>
      <c r="BD201" s="1240"/>
      <c r="BE201" s="440"/>
      <c r="BF201" s="440"/>
      <c r="BG201" s="440"/>
    </row>
    <row r="202" spans="2:59" ht="36" hidden="1" customHeight="1">
      <c r="B202" s="1253"/>
      <c r="C202" s="1254"/>
      <c r="D202" s="1254"/>
      <c r="E202" s="1237" t="s">
        <v>464</v>
      </c>
      <c r="F202" s="1238"/>
      <c r="G202" s="1238"/>
      <c r="H202" s="1238"/>
      <c r="I202" s="1238"/>
      <c r="J202" s="1238"/>
      <c r="K202" s="1238"/>
      <c r="L202" s="1238"/>
      <c r="M202" s="1238"/>
      <c r="N202" s="1238"/>
      <c r="O202" s="1238"/>
      <c r="P202" s="1238"/>
      <c r="Q202" s="1239"/>
      <c r="R202" s="1237" t="s">
        <v>464</v>
      </c>
      <c r="S202" s="1238"/>
      <c r="T202" s="1238"/>
      <c r="U202" s="1238"/>
      <c r="V202" s="1238"/>
      <c r="W202" s="1238"/>
      <c r="X202" s="1238"/>
      <c r="Y202" s="1238"/>
      <c r="Z202" s="1238"/>
      <c r="AA202" s="1238"/>
      <c r="AB202" s="1238"/>
      <c r="AC202" s="1238"/>
      <c r="AD202" s="1239"/>
      <c r="AE202" s="1237" t="s">
        <v>464</v>
      </c>
      <c r="AF202" s="1238"/>
      <c r="AG202" s="1238"/>
      <c r="AH202" s="1238"/>
      <c r="AI202" s="1238"/>
      <c r="AJ202" s="1238"/>
      <c r="AK202" s="1238"/>
      <c r="AL202" s="1238"/>
      <c r="AM202" s="1238"/>
      <c r="AN202" s="1238"/>
      <c r="AO202" s="1238"/>
      <c r="AP202" s="1238"/>
      <c r="AQ202" s="1239"/>
      <c r="AR202" s="1237" t="s">
        <v>464</v>
      </c>
      <c r="AS202" s="1238"/>
      <c r="AT202" s="1238"/>
      <c r="AU202" s="1238"/>
      <c r="AV202" s="1238"/>
      <c r="AW202" s="1238"/>
      <c r="AX202" s="1238"/>
      <c r="AY202" s="1238"/>
      <c r="AZ202" s="1238"/>
      <c r="BA202" s="1238"/>
      <c r="BB202" s="1238"/>
      <c r="BC202" s="1238"/>
      <c r="BD202" s="1240"/>
      <c r="BE202" s="440"/>
      <c r="BF202" s="440"/>
      <c r="BG202" s="440"/>
    </row>
    <row r="203" spans="2:59" ht="36" hidden="1" customHeight="1">
      <c r="B203" s="1253"/>
      <c r="C203" s="1254"/>
      <c r="D203" s="1254"/>
      <c r="E203" s="1237" t="s">
        <v>464</v>
      </c>
      <c r="F203" s="1238"/>
      <c r="G203" s="1238"/>
      <c r="H203" s="1238"/>
      <c r="I203" s="1238"/>
      <c r="J203" s="1238"/>
      <c r="K203" s="1238"/>
      <c r="L203" s="1238"/>
      <c r="M203" s="1238"/>
      <c r="N203" s="1238"/>
      <c r="O203" s="1238"/>
      <c r="P203" s="1238"/>
      <c r="Q203" s="1239"/>
      <c r="R203" s="1237" t="s">
        <v>464</v>
      </c>
      <c r="S203" s="1238"/>
      <c r="T203" s="1238"/>
      <c r="U203" s="1238"/>
      <c r="V203" s="1238"/>
      <c r="W203" s="1238"/>
      <c r="X203" s="1238"/>
      <c r="Y203" s="1238"/>
      <c r="Z203" s="1238"/>
      <c r="AA203" s="1238"/>
      <c r="AB203" s="1238"/>
      <c r="AC203" s="1238"/>
      <c r="AD203" s="1239"/>
      <c r="AE203" s="1237" t="s">
        <v>464</v>
      </c>
      <c r="AF203" s="1238"/>
      <c r="AG203" s="1238"/>
      <c r="AH203" s="1238"/>
      <c r="AI203" s="1238"/>
      <c r="AJ203" s="1238"/>
      <c r="AK203" s="1238"/>
      <c r="AL203" s="1238"/>
      <c r="AM203" s="1238"/>
      <c r="AN203" s="1238"/>
      <c r="AO203" s="1238"/>
      <c r="AP203" s="1238"/>
      <c r="AQ203" s="1239"/>
      <c r="AR203" s="1237" t="s">
        <v>464</v>
      </c>
      <c r="AS203" s="1238"/>
      <c r="AT203" s="1238"/>
      <c r="AU203" s="1238"/>
      <c r="AV203" s="1238"/>
      <c r="AW203" s="1238"/>
      <c r="AX203" s="1238"/>
      <c r="AY203" s="1238"/>
      <c r="AZ203" s="1238"/>
      <c r="BA203" s="1238"/>
      <c r="BB203" s="1238"/>
      <c r="BC203" s="1238"/>
      <c r="BD203" s="1240"/>
      <c r="BE203" s="440"/>
      <c r="BF203" s="440"/>
      <c r="BG203" s="440"/>
    </row>
    <row r="204" spans="2:59" ht="36" hidden="1" customHeight="1">
      <c r="B204" s="1253"/>
      <c r="C204" s="1254"/>
      <c r="D204" s="1254"/>
      <c r="E204" s="1237" t="s">
        <v>464</v>
      </c>
      <c r="F204" s="1238"/>
      <c r="G204" s="1238"/>
      <c r="H204" s="1238"/>
      <c r="I204" s="1238"/>
      <c r="J204" s="1238"/>
      <c r="K204" s="1238"/>
      <c r="L204" s="1238"/>
      <c r="M204" s="1238"/>
      <c r="N204" s="1238"/>
      <c r="O204" s="1238"/>
      <c r="P204" s="1238"/>
      <c r="Q204" s="1239"/>
      <c r="R204" s="1237" t="s">
        <v>464</v>
      </c>
      <c r="S204" s="1238"/>
      <c r="T204" s="1238"/>
      <c r="U204" s="1238"/>
      <c r="V204" s="1238"/>
      <c r="W204" s="1238"/>
      <c r="X204" s="1238"/>
      <c r="Y204" s="1238"/>
      <c r="Z204" s="1238"/>
      <c r="AA204" s="1238"/>
      <c r="AB204" s="1238"/>
      <c r="AC204" s="1238"/>
      <c r="AD204" s="1239"/>
      <c r="AE204" s="1237" t="s">
        <v>464</v>
      </c>
      <c r="AF204" s="1238"/>
      <c r="AG204" s="1238"/>
      <c r="AH204" s="1238"/>
      <c r="AI204" s="1238"/>
      <c r="AJ204" s="1238"/>
      <c r="AK204" s="1238"/>
      <c r="AL204" s="1238"/>
      <c r="AM204" s="1238"/>
      <c r="AN204" s="1238"/>
      <c r="AO204" s="1238"/>
      <c r="AP204" s="1238"/>
      <c r="AQ204" s="1239"/>
      <c r="AR204" s="1237" t="s">
        <v>464</v>
      </c>
      <c r="AS204" s="1238"/>
      <c r="AT204" s="1238"/>
      <c r="AU204" s="1238"/>
      <c r="AV204" s="1238"/>
      <c r="AW204" s="1238"/>
      <c r="AX204" s="1238"/>
      <c r="AY204" s="1238"/>
      <c r="AZ204" s="1238"/>
      <c r="BA204" s="1238"/>
      <c r="BB204" s="1238"/>
      <c r="BC204" s="1238"/>
      <c r="BD204" s="1240"/>
      <c r="BE204" s="440"/>
      <c r="BF204" s="440"/>
      <c r="BG204" s="440"/>
    </row>
    <row r="205" spans="2:59" ht="36" hidden="1" customHeight="1">
      <c r="B205" s="1253"/>
      <c r="C205" s="1254"/>
      <c r="D205" s="1254"/>
      <c r="E205" s="1237" t="s">
        <v>464</v>
      </c>
      <c r="F205" s="1238"/>
      <c r="G205" s="1238"/>
      <c r="H205" s="1238"/>
      <c r="I205" s="1238"/>
      <c r="J205" s="1238"/>
      <c r="K205" s="1238"/>
      <c r="L205" s="1238"/>
      <c r="M205" s="1238"/>
      <c r="N205" s="1238"/>
      <c r="O205" s="1238"/>
      <c r="P205" s="1238"/>
      <c r="Q205" s="1239"/>
      <c r="R205" s="1237" t="s">
        <v>464</v>
      </c>
      <c r="S205" s="1238"/>
      <c r="T205" s="1238"/>
      <c r="U205" s="1238"/>
      <c r="V205" s="1238"/>
      <c r="W205" s="1238"/>
      <c r="X205" s="1238"/>
      <c r="Y205" s="1238"/>
      <c r="Z205" s="1238"/>
      <c r="AA205" s="1238"/>
      <c r="AB205" s="1238"/>
      <c r="AC205" s="1238"/>
      <c r="AD205" s="1239"/>
      <c r="AE205" s="1237" t="s">
        <v>464</v>
      </c>
      <c r="AF205" s="1238"/>
      <c r="AG205" s="1238"/>
      <c r="AH205" s="1238"/>
      <c r="AI205" s="1238"/>
      <c r="AJ205" s="1238"/>
      <c r="AK205" s="1238"/>
      <c r="AL205" s="1238"/>
      <c r="AM205" s="1238"/>
      <c r="AN205" s="1238"/>
      <c r="AO205" s="1238"/>
      <c r="AP205" s="1238"/>
      <c r="AQ205" s="1239"/>
      <c r="AR205" s="1237" t="s">
        <v>464</v>
      </c>
      <c r="AS205" s="1238"/>
      <c r="AT205" s="1238"/>
      <c r="AU205" s="1238"/>
      <c r="AV205" s="1238"/>
      <c r="AW205" s="1238"/>
      <c r="AX205" s="1238"/>
      <c r="AY205" s="1238"/>
      <c r="AZ205" s="1238"/>
      <c r="BA205" s="1238"/>
      <c r="BB205" s="1238"/>
      <c r="BC205" s="1238"/>
      <c r="BD205" s="1240"/>
      <c r="BE205" s="440"/>
      <c r="BF205" s="440"/>
      <c r="BG205" s="440"/>
    </row>
    <row r="206" spans="2:59" ht="36" hidden="1" customHeight="1">
      <c r="B206" s="1253"/>
      <c r="C206" s="1254"/>
      <c r="D206" s="1254"/>
      <c r="E206" s="1237" t="s">
        <v>464</v>
      </c>
      <c r="F206" s="1238"/>
      <c r="G206" s="1238"/>
      <c r="H206" s="1238"/>
      <c r="I206" s="1238"/>
      <c r="J206" s="1238"/>
      <c r="K206" s="1238"/>
      <c r="L206" s="1238"/>
      <c r="M206" s="1238"/>
      <c r="N206" s="1238"/>
      <c r="O206" s="1238"/>
      <c r="P206" s="1238"/>
      <c r="Q206" s="1239"/>
      <c r="R206" s="1237" t="s">
        <v>464</v>
      </c>
      <c r="S206" s="1238"/>
      <c r="T206" s="1238"/>
      <c r="U206" s="1238"/>
      <c r="V206" s="1238"/>
      <c r="W206" s="1238"/>
      <c r="X206" s="1238"/>
      <c r="Y206" s="1238"/>
      <c r="Z206" s="1238"/>
      <c r="AA206" s="1238"/>
      <c r="AB206" s="1238"/>
      <c r="AC206" s="1238"/>
      <c r="AD206" s="1239"/>
      <c r="AE206" s="1237" t="s">
        <v>464</v>
      </c>
      <c r="AF206" s="1238"/>
      <c r="AG206" s="1238"/>
      <c r="AH206" s="1238"/>
      <c r="AI206" s="1238"/>
      <c r="AJ206" s="1238"/>
      <c r="AK206" s="1238"/>
      <c r="AL206" s="1238"/>
      <c r="AM206" s="1238"/>
      <c r="AN206" s="1238"/>
      <c r="AO206" s="1238"/>
      <c r="AP206" s="1238"/>
      <c r="AQ206" s="1239"/>
      <c r="AR206" s="1237" t="s">
        <v>464</v>
      </c>
      <c r="AS206" s="1238"/>
      <c r="AT206" s="1238"/>
      <c r="AU206" s="1238"/>
      <c r="AV206" s="1238"/>
      <c r="AW206" s="1238"/>
      <c r="AX206" s="1238"/>
      <c r="AY206" s="1238"/>
      <c r="AZ206" s="1238"/>
      <c r="BA206" s="1238"/>
      <c r="BB206" s="1238"/>
      <c r="BC206" s="1238"/>
      <c r="BD206" s="1240"/>
      <c r="BE206" s="440"/>
      <c r="BF206" s="440"/>
      <c r="BG206" s="440"/>
    </row>
    <row r="207" spans="2:59" ht="36" hidden="1" customHeight="1">
      <c r="B207" s="1253"/>
      <c r="C207" s="1254"/>
      <c r="D207" s="1254"/>
      <c r="E207" s="1237" t="s">
        <v>464</v>
      </c>
      <c r="F207" s="1238"/>
      <c r="G207" s="1238"/>
      <c r="H207" s="1238"/>
      <c r="I207" s="1238"/>
      <c r="J207" s="1238"/>
      <c r="K207" s="1238"/>
      <c r="L207" s="1238"/>
      <c r="M207" s="1238"/>
      <c r="N207" s="1238"/>
      <c r="O207" s="1238"/>
      <c r="P207" s="1238"/>
      <c r="Q207" s="1239"/>
      <c r="R207" s="1237" t="s">
        <v>464</v>
      </c>
      <c r="S207" s="1238"/>
      <c r="T207" s="1238"/>
      <c r="U207" s="1238"/>
      <c r="V207" s="1238"/>
      <c r="W207" s="1238"/>
      <c r="X207" s="1238"/>
      <c r="Y207" s="1238"/>
      <c r="Z207" s="1238"/>
      <c r="AA207" s="1238"/>
      <c r="AB207" s="1238"/>
      <c r="AC207" s="1238"/>
      <c r="AD207" s="1239"/>
      <c r="AE207" s="1237" t="s">
        <v>464</v>
      </c>
      <c r="AF207" s="1238"/>
      <c r="AG207" s="1238"/>
      <c r="AH207" s="1238"/>
      <c r="AI207" s="1238"/>
      <c r="AJ207" s="1238"/>
      <c r="AK207" s="1238"/>
      <c r="AL207" s="1238"/>
      <c r="AM207" s="1238"/>
      <c r="AN207" s="1238"/>
      <c r="AO207" s="1238"/>
      <c r="AP207" s="1238"/>
      <c r="AQ207" s="1239"/>
      <c r="AR207" s="1237" t="s">
        <v>464</v>
      </c>
      <c r="AS207" s="1238"/>
      <c r="AT207" s="1238"/>
      <c r="AU207" s="1238"/>
      <c r="AV207" s="1238"/>
      <c r="AW207" s="1238"/>
      <c r="AX207" s="1238"/>
      <c r="AY207" s="1238"/>
      <c r="AZ207" s="1238"/>
      <c r="BA207" s="1238"/>
      <c r="BB207" s="1238"/>
      <c r="BC207" s="1238"/>
      <c r="BD207" s="1240"/>
      <c r="BE207" s="440"/>
      <c r="BF207" s="440"/>
      <c r="BG207" s="440"/>
    </row>
    <row r="208" spans="2:59" ht="36" hidden="1" customHeight="1">
      <c r="B208" s="1253"/>
      <c r="C208" s="1254"/>
      <c r="D208" s="1254"/>
      <c r="E208" s="1237" t="s">
        <v>464</v>
      </c>
      <c r="F208" s="1238"/>
      <c r="G208" s="1238"/>
      <c r="H208" s="1238"/>
      <c r="I208" s="1238"/>
      <c r="J208" s="1238"/>
      <c r="K208" s="1238"/>
      <c r="L208" s="1238"/>
      <c r="M208" s="1238"/>
      <c r="N208" s="1238"/>
      <c r="O208" s="1238"/>
      <c r="P208" s="1238"/>
      <c r="Q208" s="1239"/>
      <c r="R208" s="1237" t="s">
        <v>464</v>
      </c>
      <c r="S208" s="1238"/>
      <c r="T208" s="1238"/>
      <c r="U208" s="1238"/>
      <c r="V208" s="1238"/>
      <c r="W208" s="1238"/>
      <c r="X208" s="1238"/>
      <c r="Y208" s="1238"/>
      <c r="Z208" s="1238"/>
      <c r="AA208" s="1238"/>
      <c r="AB208" s="1238"/>
      <c r="AC208" s="1238"/>
      <c r="AD208" s="1239"/>
      <c r="AE208" s="1237" t="s">
        <v>464</v>
      </c>
      <c r="AF208" s="1238"/>
      <c r="AG208" s="1238"/>
      <c r="AH208" s="1238"/>
      <c r="AI208" s="1238"/>
      <c r="AJ208" s="1238"/>
      <c r="AK208" s="1238"/>
      <c r="AL208" s="1238"/>
      <c r="AM208" s="1238"/>
      <c r="AN208" s="1238"/>
      <c r="AO208" s="1238"/>
      <c r="AP208" s="1238"/>
      <c r="AQ208" s="1239"/>
      <c r="AR208" s="1237" t="s">
        <v>464</v>
      </c>
      <c r="AS208" s="1238"/>
      <c r="AT208" s="1238"/>
      <c r="AU208" s="1238"/>
      <c r="AV208" s="1238"/>
      <c r="AW208" s="1238"/>
      <c r="AX208" s="1238"/>
      <c r="AY208" s="1238"/>
      <c r="AZ208" s="1238"/>
      <c r="BA208" s="1238"/>
      <c r="BB208" s="1238"/>
      <c r="BC208" s="1238"/>
      <c r="BD208" s="1240"/>
      <c r="BE208" s="440"/>
      <c r="BF208" s="440"/>
      <c r="BG208" s="440"/>
    </row>
    <row r="209" spans="2:59" ht="36" hidden="1" customHeight="1">
      <c r="B209" s="1253"/>
      <c r="C209" s="1254"/>
      <c r="D209" s="1254"/>
      <c r="E209" s="1237" t="s">
        <v>464</v>
      </c>
      <c r="F209" s="1238"/>
      <c r="G209" s="1238"/>
      <c r="H209" s="1238"/>
      <c r="I209" s="1238"/>
      <c r="J209" s="1238"/>
      <c r="K209" s="1238"/>
      <c r="L209" s="1238"/>
      <c r="M209" s="1238"/>
      <c r="N209" s="1238"/>
      <c r="O209" s="1238"/>
      <c r="P209" s="1238"/>
      <c r="Q209" s="1239"/>
      <c r="R209" s="1237" t="s">
        <v>464</v>
      </c>
      <c r="S209" s="1238"/>
      <c r="T209" s="1238"/>
      <c r="U209" s="1238"/>
      <c r="V209" s="1238"/>
      <c r="W209" s="1238"/>
      <c r="X209" s="1238"/>
      <c r="Y209" s="1238"/>
      <c r="Z209" s="1238"/>
      <c r="AA209" s="1238"/>
      <c r="AB209" s="1238"/>
      <c r="AC209" s="1238"/>
      <c r="AD209" s="1239"/>
      <c r="AE209" s="1237" t="s">
        <v>464</v>
      </c>
      <c r="AF209" s="1238"/>
      <c r="AG209" s="1238"/>
      <c r="AH209" s="1238"/>
      <c r="AI209" s="1238"/>
      <c r="AJ209" s="1238"/>
      <c r="AK209" s="1238"/>
      <c r="AL209" s="1238"/>
      <c r="AM209" s="1238"/>
      <c r="AN209" s="1238"/>
      <c r="AO209" s="1238"/>
      <c r="AP209" s="1238"/>
      <c r="AQ209" s="1239"/>
      <c r="AR209" s="1237" t="s">
        <v>464</v>
      </c>
      <c r="AS209" s="1238"/>
      <c r="AT209" s="1238"/>
      <c r="AU209" s="1238"/>
      <c r="AV209" s="1238"/>
      <c r="AW209" s="1238"/>
      <c r="AX209" s="1238"/>
      <c r="AY209" s="1238"/>
      <c r="AZ209" s="1238"/>
      <c r="BA209" s="1238"/>
      <c r="BB209" s="1238"/>
      <c r="BC209" s="1238"/>
      <c r="BD209" s="1240"/>
      <c r="BE209" s="440"/>
      <c r="BF209" s="440"/>
      <c r="BG209" s="440"/>
    </row>
    <row r="210" spans="2:59" ht="36" hidden="1" customHeight="1">
      <c r="B210" s="1253"/>
      <c r="C210" s="1254"/>
      <c r="D210" s="1254"/>
      <c r="E210" s="1237" t="s">
        <v>464</v>
      </c>
      <c r="F210" s="1238"/>
      <c r="G210" s="1238"/>
      <c r="H210" s="1238"/>
      <c r="I210" s="1238"/>
      <c r="J210" s="1238"/>
      <c r="K210" s="1238"/>
      <c r="L210" s="1238"/>
      <c r="M210" s="1238"/>
      <c r="N210" s="1238"/>
      <c r="O210" s="1238"/>
      <c r="P210" s="1238"/>
      <c r="Q210" s="1239"/>
      <c r="R210" s="1237" t="s">
        <v>464</v>
      </c>
      <c r="S210" s="1238"/>
      <c r="T210" s="1238"/>
      <c r="U210" s="1238"/>
      <c r="V210" s="1238"/>
      <c r="W210" s="1238"/>
      <c r="X210" s="1238"/>
      <c r="Y210" s="1238"/>
      <c r="Z210" s="1238"/>
      <c r="AA210" s="1238"/>
      <c r="AB210" s="1238"/>
      <c r="AC210" s="1238"/>
      <c r="AD210" s="1239"/>
      <c r="AE210" s="1237" t="s">
        <v>464</v>
      </c>
      <c r="AF210" s="1238"/>
      <c r="AG210" s="1238"/>
      <c r="AH210" s="1238"/>
      <c r="AI210" s="1238"/>
      <c r="AJ210" s="1238"/>
      <c r="AK210" s="1238"/>
      <c r="AL210" s="1238"/>
      <c r="AM210" s="1238"/>
      <c r="AN210" s="1238"/>
      <c r="AO210" s="1238"/>
      <c r="AP210" s="1238"/>
      <c r="AQ210" s="1239"/>
      <c r="AR210" s="1237" t="s">
        <v>464</v>
      </c>
      <c r="AS210" s="1238"/>
      <c r="AT210" s="1238"/>
      <c r="AU210" s="1238"/>
      <c r="AV210" s="1238"/>
      <c r="AW210" s="1238"/>
      <c r="AX210" s="1238"/>
      <c r="AY210" s="1238"/>
      <c r="AZ210" s="1238"/>
      <c r="BA210" s="1238"/>
      <c r="BB210" s="1238"/>
      <c r="BC210" s="1238"/>
      <c r="BD210" s="1240"/>
      <c r="BE210" s="440"/>
      <c r="BF210" s="440"/>
      <c r="BG210" s="440"/>
    </row>
    <row r="211" spans="2:59" ht="36" hidden="1" customHeight="1">
      <c r="B211" s="1253"/>
      <c r="C211" s="1254"/>
      <c r="D211" s="1254"/>
      <c r="E211" s="1237" t="s">
        <v>464</v>
      </c>
      <c r="F211" s="1238"/>
      <c r="G211" s="1238"/>
      <c r="H211" s="1238"/>
      <c r="I211" s="1238"/>
      <c r="J211" s="1238"/>
      <c r="K211" s="1238"/>
      <c r="L211" s="1238"/>
      <c r="M211" s="1238"/>
      <c r="N211" s="1238"/>
      <c r="O211" s="1238"/>
      <c r="P211" s="1238"/>
      <c r="Q211" s="1239"/>
      <c r="R211" s="1237" t="s">
        <v>464</v>
      </c>
      <c r="S211" s="1238"/>
      <c r="T211" s="1238"/>
      <c r="U211" s="1238"/>
      <c r="V211" s="1238"/>
      <c r="W211" s="1238"/>
      <c r="X211" s="1238"/>
      <c r="Y211" s="1238"/>
      <c r="Z211" s="1238"/>
      <c r="AA211" s="1238"/>
      <c r="AB211" s="1238"/>
      <c r="AC211" s="1238"/>
      <c r="AD211" s="1239"/>
      <c r="AE211" s="1237" t="s">
        <v>464</v>
      </c>
      <c r="AF211" s="1238"/>
      <c r="AG211" s="1238"/>
      <c r="AH211" s="1238"/>
      <c r="AI211" s="1238"/>
      <c r="AJ211" s="1238"/>
      <c r="AK211" s="1238"/>
      <c r="AL211" s="1238"/>
      <c r="AM211" s="1238"/>
      <c r="AN211" s="1238"/>
      <c r="AO211" s="1238"/>
      <c r="AP211" s="1238"/>
      <c r="AQ211" s="1239"/>
      <c r="AR211" s="1237" t="s">
        <v>464</v>
      </c>
      <c r="AS211" s="1238"/>
      <c r="AT211" s="1238"/>
      <c r="AU211" s="1238"/>
      <c r="AV211" s="1238"/>
      <c r="AW211" s="1238"/>
      <c r="AX211" s="1238"/>
      <c r="AY211" s="1238"/>
      <c r="AZ211" s="1238"/>
      <c r="BA211" s="1238"/>
      <c r="BB211" s="1238"/>
      <c r="BC211" s="1238"/>
      <c r="BD211" s="1240"/>
      <c r="BE211" s="440"/>
      <c r="BF211" s="440"/>
      <c r="BG211" s="440"/>
    </row>
    <row r="212" spans="2:59" ht="36" hidden="1" customHeight="1">
      <c r="B212" s="1253"/>
      <c r="C212" s="1254"/>
      <c r="D212" s="1254"/>
      <c r="E212" s="1237" t="s">
        <v>464</v>
      </c>
      <c r="F212" s="1238"/>
      <c r="G212" s="1238"/>
      <c r="H212" s="1238"/>
      <c r="I212" s="1238"/>
      <c r="J212" s="1238"/>
      <c r="K212" s="1238"/>
      <c r="L212" s="1238"/>
      <c r="M212" s="1238"/>
      <c r="N212" s="1238"/>
      <c r="O212" s="1238"/>
      <c r="P212" s="1238"/>
      <c r="Q212" s="1239"/>
      <c r="R212" s="1237" t="s">
        <v>464</v>
      </c>
      <c r="S212" s="1238"/>
      <c r="T212" s="1238"/>
      <c r="U212" s="1238"/>
      <c r="V212" s="1238"/>
      <c r="W212" s="1238"/>
      <c r="X212" s="1238"/>
      <c r="Y212" s="1238"/>
      <c r="Z212" s="1238"/>
      <c r="AA212" s="1238"/>
      <c r="AB212" s="1238"/>
      <c r="AC212" s="1238"/>
      <c r="AD212" s="1239"/>
      <c r="AE212" s="1237" t="s">
        <v>464</v>
      </c>
      <c r="AF212" s="1238"/>
      <c r="AG212" s="1238"/>
      <c r="AH212" s="1238"/>
      <c r="AI212" s="1238"/>
      <c r="AJ212" s="1238"/>
      <c r="AK212" s="1238"/>
      <c r="AL212" s="1238"/>
      <c r="AM212" s="1238"/>
      <c r="AN212" s="1238"/>
      <c r="AO212" s="1238"/>
      <c r="AP212" s="1238"/>
      <c r="AQ212" s="1239"/>
      <c r="AR212" s="1237" t="s">
        <v>464</v>
      </c>
      <c r="AS212" s="1238"/>
      <c r="AT212" s="1238"/>
      <c r="AU212" s="1238"/>
      <c r="AV212" s="1238"/>
      <c r="AW212" s="1238"/>
      <c r="AX212" s="1238"/>
      <c r="AY212" s="1238"/>
      <c r="AZ212" s="1238"/>
      <c r="BA212" s="1238"/>
      <c r="BB212" s="1238"/>
      <c r="BC212" s="1238"/>
      <c r="BD212" s="1240"/>
      <c r="BE212" s="440"/>
      <c r="BF212" s="440"/>
      <c r="BG212" s="440"/>
    </row>
    <row r="213" spans="2:59" ht="36" hidden="1" customHeight="1">
      <c r="B213" s="1253"/>
      <c r="C213" s="1254"/>
      <c r="D213" s="1254"/>
      <c r="E213" s="1237" t="s">
        <v>464</v>
      </c>
      <c r="F213" s="1238"/>
      <c r="G213" s="1238"/>
      <c r="H213" s="1238"/>
      <c r="I213" s="1238"/>
      <c r="J213" s="1238"/>
      <c r="K213" s="1238"/>
      <c r="L213" s="1238"/>
      <c r="M213" s="1238"/>
      <c r="N213" s="1238"/>
      <c r="O213" s="1238"/>
      <c r="P213" s="1238"/>
      <c r="Q213" s="1239"/>
      <c r="R213" s="1237" t="s">
        <v>464</v>
      </c>
      <c r="S213" s="1238"/>
      <c r="T213" s="1238"/>
      <c r="U213" s="1238"/>
      <c r="V213" s="1238"/>
      <c r="W213" s="1238"/>
      <c r="X213" s="1238"/>
      <c r="Y213" s="1238"/>
      <c r="Z213" s="1238"/>
      <c r="AA213" s="1238"/>
      <c r="AB213" s="1238"/>
      <c r="AC213" s="1238"/>
      <c r="AD213" s="1239"/>
      <c r="AE213" s="1237" t="s">
        <v>464</v>
      </c>
      <c r="AF213" s="1238"/>
      <c r="AG213" s="1238"/>
      <c r="AH213" s="1238"/>
      <c r="AI213" s="1238"/>
      <c r="AJ213" s="1238"/>
      <c r="AK213" s="1238"/>
      <c r="AL213" s="1238"/>
      <c r="AM213" s="1238"/>
      <c r="AN213" s="1238"/>
      <c r="AO213" s="1238"/>
      <c r="AP213" s="1238"/>
      <c r="AQ213" s="1239"/>
      <c r="AR213" s="1237" t="s">
        <v>464</v>
      </c>
      <c r="AS213" s="1238"/>
      <c r="AT213" s="1238"/>
      <c r="AU213" s="1238"/>
      <c r="AV213" s="1238"/>
      <c r="AW213" s="1238"/>
      <c r="AX213" s="1238"/>
      <c r="AY213" s="1238"/>
      <c r="AZ213" s="1238"/>
      <c r="BA213" s="1238"/>
      <c r="BB213" s="1238"/>
      <c r="BC213" s="1238"/>
      <c r="BD213" s="1240"/>
      <c r="BE213" s="440"/>
      <c r="BF213" s="440"/>
      <c r="BG213" s="440"/>
    </row>
    <row r="214" spans="2:59" ht="36" hidden="1" customHeight="1">
      <c r="B214" s="1253"/>
      <c r="C214" s="1254"/>
      <c r="D214" s="1254"/>
      <c r="E214" s="1237" t="s">
        <v>464</v>
      </c>
      <c r="F214" s="1238"/>
      <c r="G214" s="1238"/>
      <c r="H214" s="1238"/>
      <c r="I214" s="1238"/>
      <c r="J214" s="1238"/>
      <c r="K214" s="1238"/>
      <c r="L214" s="1238"/>
      <c r="M214" s="1238"/>
      <c r="N214" s="1238"/>
      <c r="O214" s="1238"/>
      <c r="P214" s="1238"/>
      <c r="Q214" s="1239"/>
      <c r="R214" s="1237" t="s">
        <v>464</v>
      </c>
      <c r="S214" s="1238"/>
      <c r="T214" s="1238"/>
      <c r="U214" s="1238"/>
      <c r="V214" s="1238"/>
      <c r="W214" s="1238"/>
      <c r="X214" s="1238"/>
      <c r="Y214" s="1238"/>
      <c r="Z214" s="1238"/>
      <c r="AA214" s="1238"/>
      <c r="AB214" s="1238"/>
      <c r="AC214" s="1238"/>
      <c r="AD214" s="1239"/>
      <c r="AE214" s="1237" t="s">
        <v>464</v>
      </c>
      <c r="AF214" s="1238"/>
      <c r="AG214" s="1238"/>
      <c r="AH214" s="1238"/>
      <c r="AI214" s="1238"/>
      <c r="AJ214" s="1238"/>
      <c r="AK214" s="1238"/>
      <c r="AL214" s="1238"/>
      <c r="AM214" s="1238"/>
      <c r="AN214" s="1238"/>
      <c r="AO214" s="1238"/>
      <c r="AP214" s="1238"/>
      <c r="AQ214" s="1239"/>
      <c r="AR214" s="1237" t="s">
        <v>464</v>
      </c>
      <c r="AS214" s="1238"/>
      <c r="AT214" s="1238"/>
      <c r="AU214" s="1238"/>
      <c r="AV214" s="1238"/>
      <c r="AW214" s="1238"/>
      <c r="AX214" s="1238"/>
      <c r="AY214" s="1238"/>
      <c r="AZ214" s="1238"/>
      <c r="BA214" s="1238"/>
      <c r="BB214" s="1238"/>
      <c r="BC214" s="1238"/>
      <c r="BD214" s="1240"/>
      <c r="BE214" s="440"/>
      <c r="BF214" s="440"/>
      <c r="BG214" s="440"/>
    </row>
    <row r="215" spans="2:59" ht="36" hidden="1" customHeight="1">
      <c r="B215" s="1253"/>
      <c r="C215" s="1254"/>
      <c r="D215" s="1254"/>
      <c r="E215" s="1237" t="s">
        <v>464</v>
      </c>
      <c r="F215" s="1238"/>
      <c r="G215" s="1238"/>
      <c r="H215" s="1238"/>
      <c r="I215" s="1238"/>
      <c r="J215" s="1238"/>
      <c r="K215" s="1238"/>
      <c r="L215" s="1238"/>
      <c r="M215" s="1238"/>
      <c r="N215" s="1238"/>
      <c r="O215" s="1238"/>
      <c r="P215" s="1238"/>
      <c r="Q215" s="1239"/>
      <c r="R215" s="1237" t="s">
        <v>464</v>
      </c>
      <c r="S215" s="1238"/>
      <c r="T215" s="1238"/>
      <c r="U215" s="1238"/>
      <c r="V215" s="1238"/>
      <c r="W215" s="1238"/>
      <c r="X215" s="1238"/>
      <c r="Y215" s="1238"/>
      <c r="Z215" s="1238"/>
      <c r="AA215" s="1238"/>
      <c r="AB215" s="1238"/>
      <c r="AC215" s="1238"/>
      <c r="AD215" s="1239"/>
      <c r="AE215" s="1237" t="s">
        <v>464</v>
      </c>
      <c r="AF215" s="1238"/>
      <c r="AG215" s="1238"/>
      <c r="AH215" s="1238"/>
      <c r="AI215" s="1238"/>
      <c r="AJ215" s="1238"/>
      <c r="AK215" s="1238"/>
      <c r="AL215" s="1238"/>
      <c r="AM215" s="1238"/>
      <c r="AN215" s="1238"/>
      <c r="AO215" s="1238"/>
      <c r="AP215" s="1238"/>
      <c r="AQ215" s="1239"/>
      <c r="AR215" s="1237" t="s">
        <v>464</v>
      </c>
      <c r="AS215" s="1238"/>
      <c r="AT215" s="1238"/>
      <c r="AU215" s="1238"/>
      <c r="AV215" s="1238"/>
      <c r="AW215" s="1238"/>
      <c r="AX215" s="1238"/>
      <c r="AY215" s="1238"/>
      <c r="AZ215" s="1238"/>
      <c r="BA215" s="1238"/>
      <c r="BB215" s="1238"/>
      <c r="BC215" s="1238"/>
      <c r="BD215" s="1240"/>
      <c r="BE215" s="440"/>
      <c r="BF215" s="440"/>
      <c r="BG215" s="440"/>
    </row>
    <row r="216" spans="2:59" ht="36" hidden="1" customHeight="1">
      <c r="B216" s="1255"/>
      <c r="C216" s="1256"/>
      <c r="D216" s="1256"/>
      <c r="E216" s="1237" t="s">
        <v>464</v>
      </c>
      <c r="F216" s="1238"/>
      <c r="G216" s="1238"/>
      <c r="H216" s="1238"/>
      <c r="I216" s="1238"/>
      <c r="J216" s="1238"/>
      <c r="K216" s="1238"/>
      <c r="L216" s="1238"/>
      <c r="M216" s="1238"/>
      <c r="N216" s="1238"/>
      <c r="O216" s="1238"/>
      <c r="P216" s="1238"/>
      <c r="Q216" s="1239"/>
      <c r="R216" s="1237" t="s">
        <v>464</v>
      </c>
      <c r="S216" s="1238"/>
      <c r="T216" s="1238"/>
      <c r="U216" s="1238"/>
      <c r="V216" s="1238"/>
      <c r="W216" s="1238"/>
      <c r="X216" s="1238"/>
      <c r="Y216" s="1238"/>
      <c r="Z216" s="1238"/>
      <c r="AA216" s="1238"/>
      <c r="AB216" s="1238"/>
      <c r="AC216" s="1238"/>
      <c r="AD216" s="1239"/>
      <c r="AE216" s="1237" t="s">
        <v>464</v>
      </c>
      <c r="AF216" s="1238"/>
      <c r="AG216" s="1238"/>
      <c r="AH216" s="1238"/>
      <c r="AI216" s="1238"/>
      <c r="AJ216" s="1238"/>
      <c r="AK216" s="1238"/>
      <c r="AL216" s="1238"/>
      <c r="AM216" s="1238"/>
      <c r="AN216" s="1238"/>
      <c r="AO216" s="1238"/>
      <c r="AP216" s="1238"/>
      <c r="AQ216" s="1239"/>
      <c r="AR216" s="1237" t="s">
        <v>464</v>
      </c>
      <c r="AS216" s="1238"/>
      <c r="AT216" s="1238"/>
      <c r="AU216" s="1238"/>
      <c r="AV216" s="1238"/>
      <c r="AW216" s="1238"/>
      <c r="AX216" s="1238"/>
      <c r="AY216" s="1238"/>
      <c r="AZ216" s="1238"/>
      <c r="BA216" s="1238"/>
      <c r="BB216" s="1238"/>
      <c r="BC216" s="1238"/>
      <c r="BD216" s="1240"/>
      <c r="BE216" s="440"/>
      <c r="BF216" s="440"/>
      <c r="BG216" s="440"/>
    </row>
    <row r="217" spans="2:59" ht="36" hidden="1" customHeight="1">
      <c r="B217" s="1255"/>
      <c r="C217" s="1256"/>
      <c r="D217" s="1256"/>
      <c r="E217" s="1237" t="s">
        <v>464</v>
      </c>
      <c r="F217" s="1238"/>
      <c r="G217" s="1238"/>
      <c r="H217" s="1238"/>
      <c r="I217" s="1238"/>
      <c r="J217" s="1238"/>
      <c r="K217" s="1238"/>
      <c r="L217" s="1238"/>
      <c r="M217" s="1238"/>
      <c r="N217" s="1238"/>
      <c r="O217" s="1238"/>
      <c r="P217" s="1238"/>
      <c r="Q217" s="1239"/>
      <c r="R217" s="1237" t="s">
        <v>464</v>
      </c>
      <c r="S217" s="1238"/>
      <c r="T217" s="1238"/>
      <c r="U217" s="1238"/>
      <c r="V217" s="1238"/>
      <c r="W217" s="1238"/>
      <c r="X217" s="1238"/>
      <c r="Y217" s="1238"/>
      <c r="Z217" s="1238"/>
      <c r="AA217" s="1238"/>
      <c r="AB217" s="1238"/>
      <c r="AC217" s="1238"/>
      <c r="AD217" s="1239"/>
      <c r="AE217" s="1237" t="s">
        <v>464</v>
      </c>
      <c r="AF217" s="1238"/>
      <c r="AG217" s="1238"/>
      <c r="AH217" s="1238"/>
      <c r="AI217" s="1238"/>
      <c r="AJ217" s="1238"/>
      <c r="AK217" s="1238"/>
      <c r="AL217" s="1238"/>
      <c r="AM217" s="1238"/>
      <c r="AN217" s="1238"/>
      <c r="AO217" s="1238"/>
      <c r="AP217" s="1238"/>
      <c r="AQ217" s="1239"/>
      <c r="AR217" s="1237" t="s">
        <v>464</v>
      </c>
      <c r="AS217" s="1238"/>
      <c r="AT217" s="1238"/>
      <c r="AU217" s="1238"/>
      <c r="AV217" s="1238"/>
      <c r="AW217" s="1238"/>
      <c r="AX217" s="1238"/>
      <c r="AY217" s="1238"/>
      <c r="AZ217" s="1238"/>
      <c r="BA217" s="1238"/>
      <c r="BB217" s="1238"/>
      <c r="BC217" s="1238"/>
      <c r="BD217" s="1240"/>
      <c r="BE217" s="440"/>
      <c r="BF217" s="440"/>
      <c r="BG217" s="440"/>
    </row>
    <row r="218" spans="2:59" ht="36" hidden="1" customHeight="1">
      <c r="B218" s="1255"/>
      <c r="C218" s="1256"/>
      <c r="D218" s="1256"/>
      <c r="E218" s="1237" t="s">
        <v>464</v>
      </c>
      <c r="F218" s="1238"/>
      <c r="G218" s="1238"/>
      <c r="H218" s="1238"/>
      <c r="I218" s="1238"/>
      <c r="J218" s="1238"/>
      <c r="K218" s="1238"/>
      <c r="L218" s="1238"/>
      <c r="M218" s="1238"/>
      <c r="N218" s="1238"/>
      <c r="O218" s="1238"/>
      <c r="P218" s="1238"/>
      <c r="Q218" s="1239"/>
      <c r="R218" s="1237" t="s">
        <v>464</v>
      </c>
      <c r="S218" s="1238"/>
      <c r="T218" s="1238"/>
      <c r="U218" s="1238"/>
      <c r="V218" s="1238"/>
      <c r="W218" s="1238"/>
      <c r="X218" s="1238"/>
      <c r="Y218" s="1238"/>
      <c r="Z218" s="1238"/>
      <c r="AA218" s="1238"/>
      <c r="AB218" s="1238"/>
      <c r="AC218" s="1238"/>
      <c r="AD218" s="1239"/>
      <c r="AE218" s="1237" t="s">
        <v>464</v>
      </c>
      <c r="AF218" s="1238"/>
      <c r="AG218" s="1238"/>
      <c r="AH218" s="1238"/>
      <c r="AI218" s="1238"/>
      <c r="AJ218" s="1238"/>
      <c r="AK218" s="1238"/>
      <c r="AL218" s="1238"/>
      <c r="AM218" s="1238"/>
      <c r="AN218" s="1238"/>
      <c r="AO218" s="1238"/>
      <c r="AP218" s="1238"/>
      <c r="AQ218" s="1239"/>
      <c r="AR218" s="1237" t="s">
        <v>464</v>
      </c>
      <c r="AS218" s="1238"/>
      <c r="AT218" s="1238"/>
      <c r="AU218" s="1238"/>
      <c r="AV218" s="1238"/>
      <c r="AW218" s="1238"/>
      <c r="AX218" s="1238"/>
      <c r="AY218" s="1238"/>
      <c r="AZ218" s="1238"/>
      <c r="BA218" s="1238"/>
      <c r="BB218" s="1238"/>
      <c r="BC218" s="1238"/>
      <c r="BD218" s="1240"/>
      <c r="BE218" s="440"/>
      <c r="BF218" s="440"/>
      <c r="BG218" s="440"/>
    </row>
    <row r="219" spans="2:59" ht="36" hidden="1" customHeight="1">
      <c r="B219" s="1255"/>
      <c r="C219" s="1256"/>
      <c r="D219" s="1256"/>
      <c r="E219" s="1237" t="s">
        <v>464</v>
      </c>
      <c r="F219" s="1238"/>
      <c r="G219" s="1238"/>
      <c r="H219" s="1238"/>
      <c r="I219" s="1238"/>
      <c r="J219" s="1238"/>
      <c r="K219" s="1238"/>
      <c r="L219" s="1238"/>
      <c r="M219" s="1238"/>
      <c r="N219" s="1238"/>
      <c r="O219" s="1238"/>
      <c r="P219" s="1238"/>
      <c r="Q219" s="1239"/>
      <c r="R219" s="1237" t="s">
        <v>464</v>
      </c>
      <c r="S219" s="1238"/>
      <c r="T219" s="1238"/>
      <c r="U219" s="1238"/>
      <c r="V219" s="1238"/>
      <c r="W219" s="1238"/>
      <c r="X219" s="1238"/>
      <c r="Y219" s="1238"/>
      <c r="Z219" s="1238"/>
      <c r="AA219" s="1238"/>
      <c r="AB219" s="1238"/>
      <c r="AC219" s="1238"/>
      <c r="AD219" s="1239"/>
      <c r="AE219" s="1237" t="s">
        <v>464</v>
      </c>
      <c r="AF219" s="1238"/>
      <c r="AG219" s="1238"/>
      <c r="AH219" s="1238"/>
      <c r="AI219" s="1238"/>
      <c r="AJ219" s="1238"/>
      <c r="AK219" s="1238"/>
      <c r="AL219" s="1238"/>
      <c r="AM219" s="1238"/>
      <c r="AN219" s="1238"/>
      <c r="AO219" s="1238"/>
      <c r="AP219" s="1238"/>
      <c r="AQ219" s="1239"/>
      <c r="AR219" s="1237" t="s">
        <v>464</v>
      </c>
      <c r="AS219" s="1238"/>
      <c r="AT219" s="1238"/>
      <c r="AU219" s="1238"/>
      <c r="AV219" s="1238"/>
      <c r="AW219" s="1238"/>
      <c r="AX219" s="1238"/>
      <c r="AY219" s="1238"/>
      <c r="AZ219" s="1238"/>
      <c r="BA219" s="1238"/>
      <c r="BB219" s="1238"/>
      <c r="BC219" s="1238"/>
      <c r="BD219" s="1240"/>
      <c r="BE219" s="440"/>
      <c r="BF219" s="440"/>
      <c r="BG219" s="440"/>
    </row>
    <row r="220" spans="2:59" ht="36" hidden="1" customHeight="1">
      <c r="B220" s="1255"/>
      <c r="C220" s="1256"/>
      <c r="D220" s="1256"/>
      <c r="E220" s="1237" t="s">
        <v>464</v>
      </c>
      <c r="F220" s="1238"/>
      <c r="G220" s="1238"/>
      <c r="H220" s="1238"/>
      <c r="I220" s="1238"/>
      <c r="J220" s="1238"/>
      <c r="K220" s="1238"/>
      <c r="L220" s="1238"/>
      <c r="M220" s="1238"/>
      <c r="N220" s="1238"/>
      <c r="O220" s="1238"/>
      <c r="P220" s="1238"/>
      <c r="Q220" s="1239"/>
      <c r="R220" s="1237" t="s">
        <v>464</v>
      </c>
      <c r="S220" s="1238"/>
      <c r="T220" s="1238"/>
      <c r="U220" s="1238"/>
      <c r="V220" s="1238"/>
      <c r="W220" s="1238"/>
      <c r="X220" s="1238"/>
      <c r="Y220" s="1238"/>
      <c r="Z220" s="1238"/>
      <c r="AA220" s="1238"/>
      <c r="AB220" s="1238"/>
      <c r="AC220" s="1238"/>
      <c r="AD220" s="1239"/>
      <c r="AE220" s="1237" t="s">
        <v>464</v>
      </c>
      <c r="AF220" s="1238"/>
      <c r="AG220" s="1238"/>
      <c r="AH220" s="1238"/>
      <c r="AI220" s="1238"/>
      <c r="AJ220" s="1238"/>
      <c r="AK220" s="1238"/>
      <c r="AL220" s="1238"/>
      <c r="AM220" s="1238"/>
      <c r="AN220" s="1238"/>
      <c r="AO220" s="1238"/>
      <c r="AP220" s="1238"/>
      <c r="AQ220" s="1239"/>
      <c r="AR220" s="1237" t="s">
        <v>464</v>
      </c>
      <c r="AS220" s="1238"/>
      <c r="AT220" s="1238"/>
      <c r="AU220" s="1238"/>
      <c r="AV220" s="1238"/>
      <c r="AW220" s="1238"/>
      <c r="AX220" s="1238"/>
      <c r="AY220" s="1238"/>
      <c r="AZ220" s="1238"/>
      <c r="BA220" s="1238"/>
      <c r="BB220" s="1238"/>
      <c r="BC220" s="1238"/>
      <c r="BD220" s="1240"/>
      <c r="BE220" s="440"/>
      <c r="BF220" s="440"/>
      <c r="BG220" s="440"/>
    </row>
    <row r="221" spans="2:59" ht="36" hidden="1" customHeight="1">
      <c r="B221" s="1255"/>
      <c r="C221" s="1256"/>
      <c r="D221" s="1256"/>
      <c r="E221" s="1237" t="s">
        <v>464</v>
      </c>
      <c r="F221" s="1238"/>
      <c r="G221" s="1238"/>
      <c r="H221" s="1238"/>
      <c r="I221" s="1238"/>
      <c r="J221" s="1238"/>
      <c r="K221" s="1238"/>
      <c r="L221" s="1238"/>
      <c r="M221" s="1238"/>
      <c r="N221" s="1238"/>
      <c r="O221" s="1238"/>
      <c r="P221" s="1238"/>
      <c r="Q221" s="1239"/>
      <c r="R221" s="1237" t="s">
        <v>464</v>
      </c>
      <c r="S221" s="1238"/>
      <c r="T221" s="1238"/>
      <c r="U221" s="1238"/>
      <c r="V221" s="1238"/>
      <c r="W221" s="1238"/>
      <c r="X221" s="1238"/>
      <c r="Y221" s="1238"/>
      <c r="Z221" s="1238"/>
      <c r="AA221" s="1238"/>
      <c r="AB221" s="1238"/>
      <c r="AC221" s="1238"/>
      <c r="AD221" s="1239"/>
      <c r="AE221" s="1237" t="s">
        <v>464</v>
      </c>
      <c r="AF221" s="1238"/>
      <c r="AG221" s="1238"/>
      <c r="AH221" s="1238"/>
      <c r="AI221" s="1238"/>
      <c r="AJ221" s="1238"/>
      <c r="AK221" s="1238"/>
      <c r="AL221" s="1238"/>
      <c r="AM221" s="1238"/>
      <c r="AN221" s="1238"/>
      <c r="AO221" s="1238"/>
      <c r="AP221" s="1238"/>
      <c r="AQ221" s="1239"/>
      <c r="AR221" s="1237" t="s">
        <v>464</v>
      </c>
      <c r="AS221" s="1238"/>
      <c r="AT221" s="1238"/>
      <c r="AU221" s="1238"/>
      <c r="AV221" s="1238"/>
      <c r="AW221" s="1238"/>
      <c r="AX221" s="1238"/>
      <c r="AY221" s="1238"/>
      <c r="AZ221" s="1238"/>
      <c r="BA221" s="1238"/>
      <c r="BB221" s="1238"/>
      <c r="BC221" s="1238"/>
      <c r="BD221" s="1240"/>
      <c r="BE221" s="440"/>
      <c r="BF221" s="440"/>
      <c r="BG221" s="440"/>
    </row>
    <row r="222" spans="2:59" ht="36" hidden="1" customHeight="1">
      <c r="B222" s="1255"/>
      <c r="C222" s="1256"/>
      <c r="D222" s="1256"/>
      <c r="E222" s="1237" t="s">
        <v>464</v>
      </c>
      <c r="F222" s="1238"/>
      <c r="G222" s="1238"/>
      <c r="H222" s="1238"/>
      <c r="I222" s="1238"/>
      <c r="J222" s="1238"/>
      <c r="K222" s="1238"/>
      <c r="L222" s="1238"/>
      <c r="M222" s="1238"/>
      <c r="N222" s="1238"/>
      <c r="O222" s="1238"/>
      <c r="P222" s="1238"/>
      <c r="Q222" s="1239"/>
      <c r="R222" s="1237" t="s">
        <v>464</v>
      </c>
      <c r="S222" s="1238"/>
      <c r="T222" s="1238"/>
      <c r="U222" s="1238"/>
      <c r="V222" s="1238"/>
      <c r="W222" s="1238"/>
      <c r="X222" s="1238"/>
      <c r="Y222" s="1238"/>
      <c r="Z222" s="1238"/>
      <c r="AA222" s="1238"/>
      <c r="AB222" s="1238"/>
      <c r="AC222" s="1238"/>
      <c r="AD222" s="1239"/>
      <c r="AE222" s="1237" t="s">
        <v>464</v>
      </c>
      <c r="AF222" s="1238"/>
      <c r="AG222" s="1238"/>
      <c r="AH222" s="1238"/>
      <c r="AI222" s="1238"/>
      <c r="AJ222" s="1238"/>
      <c r="AK222" s="1238"/>
      <c r="AL222" s="1238"/>
      <c r="AM222" s="1238"/>
      <c r="AN222" s="1238"/>
      <c r="AO222" s="1238"/>
      <c r="AP222" s="1238"/>
      <c r="AQ222" s="1239"/>
      <c r="AR222" s="1237" t="s">
        <v>464</v>
      </c>
      <c r="AS222" s="1238"/>
      <c r="AT222" s="1238"/>
      <c r="AU222" s="1238"/>
      <c r="AV222" s="1238"/>
      <c r="AW222" s="1238"/>
      <c r="AX222" s="1238"/>
      <c r="AY222" s="1238"/>
      <c r="AZ222" s="1238"/>
      <c r="BA222" s="1238"/>
      <c r="BB222" s="1238"/>
      <c r="BC222" s="1238"/>
      <c r="BD222" s="1240"/>
      <c r="BE222" s="440"/>
      <c r="BF222" s="440"/>
      <c r="BG222" s="440"/>
    </row>
    <row r="223" spans="2:59" ht="36" hidden="1" customHeight="1">
      <c r="B223" s="1255"/>
      <c r="C223" s="1256"/>
      <c r="D223" s="1256"/>
      <c r="E223" s="1237" t="s">
        <v>464</v>
      </c>
      <c r="F223" s="1238"/>
      <c r="G223" s="1238"/>
      <c r="H223" s="1238"/>
      <c r="I223" s="1238"/>
      <c r="J223" s="1238"/>
      <c r="K223" s="1238"/>
      <c r="L223" s="1238"/>
      <c r="M223" s="1238"/>
      <c r="N223" s="1238"/>
      <c r="O223" s="1238"/>
      <c r="P223" s="1238"/>
      <c r="Q223" s="1239"/>
      <c r="R223" s="1237" t="s">
        <v>464</v>
      </c>
      <c r="S223" s="1238"/>
      <c r="T223" s="1238"/>
      <c r="U223" s="1238"/>
      <c r="V223" s="1238"/>
      <c r="W223" s="1238"/>
      <c r="X223" s="1238"/>
      <c r="Y223" s="1238"/>
      <c r="Z223" s="1238"/>
      <c r="AA223" s="1238"/>
      <c r="AB223" s="1238"/>
      <c r="AC223" s="1238"/>
      <c r="AD223" s="1239"/>
      <c r="AE223" s="1237" t="s">
        <v>464</v>
      </c>
      <c r="AF223" s="1238"/>
      <c r="AG223" s="1238"/>
      <c r="AH223" s="1238"/>
      <c r="AI223" s="1238"/>
      <c r="AJ223" s="1238"/>
      <c r="AK223" s="1238"/>
      <c r="AL223" s="1238"/>
      <c r="AM223" s="1238"/>
      <c r="AN223" s="1238"/>
      <c r="AO223" s="1238"/>
      <c r="AP223" s="1238"/>
      <c r="AQ223" s="1239"/>
      <c r="AR223" s="1237" t="s">
        <v>464</v>
      </c>
      <c r="AS223" s="1238"/>
      <c r="AT223" s="1238"/>
      <c r="AU223" s="1238"/>
      <c r="AV223" s="1238"/>
      <c r="AW223" s="1238"/>
      <c r="AX223" s="1238"/>
      <c r="AY223" s="1238"/>
      <c r="AZ223" s="1238"/>
      <c r="BA223" s="1238"/>
      <c r="BB223" s="1238"/>
      <c r="BC223" s="1238"/>
      <c r="BD223" s="1240"/>
      <c r="BE223" s="440"/>
      <c r="BF223" s="440"/>
      <c r="BG223" s="440"/>
    </row>
    <row r="224" spans="2:59" ht="36" hidden="1" customHeight="1">
      <c r="B224" s="1255"/>
      <c r="C224" s="1256"/>
      <c r="D224" s="1256"/>
      <c r="E224" s="1237" t="s">
        <v>464</v>
      </c>
      <c r="F224" s="1238"/>
      <c r="G224" s="1238"/>
      <c r="H224" s="1238"/>
      <c r="I224" s="1238"/>
      <c r="J224" s="1238"/>
      <c r="K224" s="1238"/>
      <c r="L224" s="1238"/>
      <c r="M224" s="1238"/>
      <c r="N224" s="1238"/>
      <c r="O224" s="1238"/>
      <c r="P224" s="1238"/>
      <c r="Q224" s="1239"/>
      <c r="R224" s="1237" t="s">
        <v>464</v>
      </c>
      <c r="S224" s="1238"/>
      <c r="T224" s="1238"/>
      <c r="U224" s="1238"/>
      <c r="V224" s="1238"/>
      <c r="W224" s="1238"/>
      <c r="X224" s="1238"/>
      <c r="Y224" s="1238"/>
      <c r="Z224" s="1238"/>
      <c r="AA224" s="1238"/>
      <c r="AB224" s="1238"/>
      <c r="AC224" s="1238"/>
      <c r="AD224" s="1239"/>
      <c r="AE224" s="1237" t="s">
        <v>464</v>
      </c>
      <c r="AF224" s="1238"/>
      <c r="AG224" s="1238"/>
      <c r="AH224" s="1238"/>
      <c r="AI224" s="1238"/>
      <c r="AJ224" s="1238"/>
      <c r="AK224" s="1238"/>
      <c r="AL224" s="1238"/>
      <c r="AM224" s="1238"/>
      <c r="AN224" s="1238"/>
      <c r="AO224" s="1238"/>
      <c r="AP224" s="1238"/>
      <c r="AQ224" s="1239"/>
      <c r="AR224" s="1237" t="s">
        <v>464</v>
      </c>
      <c r="AS224" s="1238"/>
      <c r="AT224" s="1238"/>
      <c r="AU224" s="1238"/>
      <c r="AV224" s="1238"/>
      <c r="AW224" s="1238"/>
      <c r="AX224" s="1238"/>
      <c r="AY224" s="1238"/>
      <c r="AZ224" s="1238"/>
      <c r="BA224" s="1238"/>
      <c r="BB224" s="1238"/>
      <c r="BC224" s="1238"/>
      <c r="BD224" s="1240"/>
      <c r="BE224" s="440"/>
      <c r="BF224" s="440"/>
      <c r="BG224" s="440"/>
    </row>
    <row r="225" spans="2:59" ht="36" hidden="1" customHeight="1">
      <c r="B225" s="1255"/>
      <c r="C225" s="1256"/>
      <c r="D225" s="1256"/>
      <c r="E225" s="1237" t="s">
        <v>464</v>
      </c>
      <c r="F225" s="1238"/>
      <c r="G225" s="1238"/>
      <c r="H225" s="1238"/>
      <c r="I225" s="1238"/>
      <c r="J225" s="1238"/>
      <c r="K225" s="1238"/>
      <c r="L225" s="1238"/>
      <c r="M225" s="1238"/>
      <c r="N225" s="1238"/>
      <c r="O225" s="1238"/>
      <c r="P225" s="1238"/>
      <c r="Q225" s="1239"/>
      <c r="R225" s="1237" t="s">
        <v>464</v>
      </c>
      <c r="S225" s="1238"/>
      <c r="T225" s="1238"/>
      <c r="U225" s="1238"/>
      <c r="V225" s="1238"/>
      <c r="W225" s="1238"/>
      <c r="X225" s="1238"/>
      <c r="Y225" s="1238"/>
      <c r="Z225" s="1238"/>
      <c r="AA225" s="1238"/>
      <c r="AB225" s="1238"/>
      <c r="AC225" s="1238"/>
      <c r="AD225" s="1239"/>
      <c r="AE225" s="1237" t="s">
        <v>464</v>
      </c>
      <c r="AF225" s="1238"/>
      <c r="AG225" s="1238"/>
      <c r="AH225" s="1238"/>
      <c r="AI225" s="1238"/>
      <c r="AJ225" s="1238"/>
      <c r="AK225" s="1238"/>
      <c r="AL225" s="1238"/>
      <c r="AM225" s="1238"/>
      <c r="AN225" s="1238"/>
      <c r="AO225" s="1238"/>
      <c r="AP225" s="1238"/>
      <c r="AQ225" s="1239"/>
      <c r="AR225" s="1237" t="s">
        <v>464</v>
      </c>
      <c r="AS225" s="1238"/>
      <c r="AT225" s="1238"/>
      <c r="AU225" s="1238"/>
      <c r="AV225" s="1238"/>
      <c r="AW225" s="1238"/>
      <c r="AX225" s="1238"/>
      <c r="AY225" s="1238"/>
      <c r="AZ225" s="1238"/>
      <c r="BA225" s="1238"/>
      <c r="BB225" s="1238"/>
      <c r="BC225" s="1238"/>
      <c r="BD225" s="1240"/>
      <c r="BE225" s="440"/>
      <c r="BF225" s="440"/>
      <c r="BG225" s="440"/>
    </row>
    <row r="226" spans="2:59" ht="36" hidden="1" customHeight="1">
      <c r="B226" s="1255"/>
      <c r="C226" s="1256"/>
      <c r="D226" s="1256"/>
      <c r="E226" s="1237" t="s">
        <v>464</v>
      </c>
      <c r="F226" s="1238"/>
      <c r="G226" s="1238"/>
      <c r="H226" s="1238"/>
      <c r="I226" s="1238"/>
      <c r="J226" s="1238"/>
      <c r="K226" s="1238"/>
      <c r="L226" s="1238"/>
      <c r="M226" s="1238"/>
      <c r="N226" s="1238"/>
      <c r="O226" s="1238"/>
      <c r="P226" s="1238"/>
      <c r="Q226" s="1239"/>
      <c r="R226" s="1237" t="s">
        <v>464</v>
      </c>
      <c r="S226" s="1238"/>
      <c r="T226" s="1238"/>
      <c r="U226" s="1238"/>
      <c r="V226" s="1238"/>
      <c r="W226" s="1238"/>
      <c r="X226" s="1238"/>
      <c r="Y226" s="1238"/>
      <c r="Z226" s="1238"/>
      <c r="AA226" s="1238"/>
      <c r="AB226" s="1238"/>
      <c r="AC226" s="1238"/>
      <c r="AD226" s="1239"/>
      <c r="AE226" s="1237" t="s">
        <v>464</v>
      </c>
      <c r="AF226" s="1238"/>
      <c r="AG226" s="1238"/>
      <c r="AH226" s="1238"/>
      <c r="AI226" s="1238"/>
      <c r="AJ226" s="1238"/>
      <c r="AK226" s="1238"/>
      <c r="AL226" s="1238"/>
      <c r="AM226" s="1238"/>
      <c r="AN226" s="1238"/>
      <c r="AO226" s="1238"/>
      <c r="AP226" s="1238"/>
      <c r="AQ226" s="1239"/>
      <c r="AR226" s="1237" t="s">
        <v>464</v>
      </c>
      <c r="AS226" s="1238"/>
      <c r="AT226" s="1238"/>
      <c r="AU226" s="1238"/>
      <c r="AV226" s="1238"/>
      <c r="AW226" s="1238"/>
      <c r="AX226" s="1238"/>
      <c r="AY226" s="1238"/>
      <c r="AZ226" s="1238"/>
      <c r="BA226" s="1238"/>
      <c r="BB226" s="1238"/>
      <c r="BC226" s="1238"/>
      <c r="BD226" s="1240"/>
      <c r="BE226" s="440"/>
      <c r="BF226" s="440"/>
      <c r="BG226" s="440"/>
    </row>
    <row r="227" spans="2:59" ht="36" hidden="1" customHeight="1">
      <c r="B227" s="1255"/>
      <c r="C227" s="1256"/>
      <c r="D227" s="1256"/>
      <c r="E227" s="1237" t="s">
        <v>464</v>
      </c>
      <c r="F227" s="1238"/>
      <c r="G227" s="1238"/>
      <c r="H227" s="1238"/>
      <c r="I227" s="1238"/>
      <c r="J227" s="1238"/>
      <c r="K227" s="1238"/>
      <c r="L227" s="1238"/>
      <c r="M227" s="1238"/>
      <c r="N227" s="1238"/>
      <c r="O227" s="1238"/>
      <c r="P227" s="1238"/>
      <c r="Q227" s="1239"/>
      <c r="R227" s="1237" t="s">
        <v>464</v>
      </c>
      <c r="S227" s="1238"/>
      <c r="T227" s="1238"/>
      <c r="U227" s="1238"/>
      <c r="V227" s="1238"/>
      <c r="W227" s="1238"/>
      <c r="X227" s="1238"/>
      <c r="Y227" s="1238"/>
      <c r="Z227" s="1238"/>
      <c r="AA227" s="1238"/>
      <c r="AB227" s="1238"/>
      <c r="AC227" s="1238"/>
      <c r="AD227" s="1239"/>
      <c r="AE227" s="1237" t="s">
        <v>464</v>
      </c>
      <c r="AF227" s="1238"/>
      <c r="AG227" s="1238"/>
      <c r="AH227" s="1238"/>
      <c r="AI227" s="1238"/>
      <c r="AJ227" s="1238"/>
      <c r="AK227" s="1238"/>
      <c r="AL227" s="1238"/>
      <c r="AM227" s="1238"/>
      <c r="AN227" s="1238"/>
      <c r="AO227" s="1238"/>
      <c r="AP227" s="1238"/>
      <c r="AQ227" s="1239"/>
      <c r="AR227" s="1237" t="s">
        <v>464</v>
      </c>
      <c r="AS227" s="1238"/>
      <c r="AT227" s="1238"/>
      <c r="AU227" s="1238"/>
      <c r="AV227" s="1238"/>
      <c r="AW227" s="1238"/>
      <c r="AX227" s="1238"/>
      <c r="AY227" s="1238"/>
      <c r="AZ227" s="1238"/>
      <c r="BA227" s="1238"/>
      <c r="BB227" s="1238"/>
      <c r="BC227" s="1238"/>
      <c r="BD227" s="1240"/>
      <c r="BE227" s="440"/>
      <c r="BF227" s="440"/>
      <c r="BG227" s="440"/>
    </row>
    <row r="228" spans="2:59" ht="36" hidden="1" customHeight="1">
      <c r="B228" s="1255"/>
      <c r="C228" s="1256"/>
      <c r="D228" s="1256"/>
      <c r="E228" s="1237" t="s">
        <v>464</v>
      </c>
      <c r="F228" s="1238"/>
      <c r="G228" s="1238"/>
      <c r="H228" s="1238"/>
      <c r="I228" s="1238"/>
      <c r="J228" s="1238"/>
      <c r="K228" s="1238"/>
      <c r="L228" s="1238"/>
      <c r="M228" s="1238"/>
      <c r="N228" s="1238"/>
      <c r="O228" s="1238"/>
      <c r="P228" s="1238"/>
      <c r="Q228" s="1239"/>
      <c r="R228" s="1237" t="s">
        <v>464</v>
      </c>
      <c r="S228" s="1238"/>
      <c r="T228" s="1238"/>
      <c r="U228" s="1238"/>
      <c r="V228" s="1238"/>
      <c r="W228" s="1238"/>
      <c r="X228" s="1238"/>
      <c r="Y228" s="1238"/>
      <c r="Z228" s="1238"/>
      <c r="AA228" s="1238"/>
      <c r="AB228" s="1238"/>
      <c r="AC228" s="1238"/>
      <c r="AD228" s="1239"/>
      <c r="AE228" s="1237" t="s">
        <v>464</v>
      </c>
      <c r="AF228" s="1238"/>
      <c r="AG228" s="1238"/>
      <c r="AH228" s="1238"/>
      <c r="AI228" s="1238"/>
      <c r="AJ228" s="1238"/>
      <c r="AK228" s="1238"/>
      <c r="AL228" s="1238"/>
      <c r="AM228" s="1238"/>
      <c r="AN228" s="1238"/>
      <c r="AO228" s="1238"/>
      <c r="AP228" s="1238"/>
      <c r="AQ228" s="1239"/>
      <c r="AR228" s="1237" t="s">
        <v>464</v>
      </c>
      <c r="AS228" s="1238"/>
      <c r="AT228" s="1238"/>
      <c r="AU228" s="1238"/>
      <c r="AV228" s="1238"/>
      <c r="AW228" s="1238"/>
      <c r="AX228" s="1238"/>
      <c r="AY228" s="1238"/>
      <c r="AZ228" s="1238"/>
      <c r="BA228" s="1238"/>
      <c r="BB228" s="1238"/>
      <c r="BC228" s="1238"/>
      <c r="BD228" s="1240"/>
      <c r="BE228" s="440"/>
      <c r="BF228" s="440"/>
      <c r="BG228" s="440"/>
    </row>
    <row r="229" spans="2:59" ht="36" hidden="1" customHeight="1">
      <c r="B229" s="1255"/>
      <c r="C229" s="1256"/>
      <c r="D229" s="1256"/>
      <c r="E229" s="1237" t="s">
        <v>464</v>
      </c>
      <c r="F229" s="1238"/>
      <c r="G229" s="1238"/>
      <c r="H229" s="1238"/>
      <c r="I229" s="1238"/>
      <c r="J229" s="1238"/>
      <c r="K229" s="1238"/>
      <c r="L229" s="1238"/>
      <c r="M229" s="1238"/>
      <c r="N229" s="1238"/>
      <c r="O229" s="1238"/>
      <c r="P229" s="1238"/>
      <c r="Q229" s="1239"/>
      <c r="R229" s="1237" t="s">
        <v>464</v>
      </c>
      <c r="S229" s="1238"/>
      <c r="T229" s="1238"/>
      <c r="U229" s="1238"/>
      <c r="V229" s="1238"/>
      <c r="W229" s="1238"/>
      <c r="X229" s="1238"/>
      <c r="Y229" s="1238"/>
      <c r="Z229" s="1238"/>
      <c r="AA229" s="1238"/>
      <c r="AB229" s="1238"/>
      <c r="AC229" s="1238"/>
      <c r="AD229" s="1239"/>
      <c r="AE229" s="1237" t="s">
        <v>464</v>
      </c>
      <c r="AF229" s="1238"/>
      <c r="AG229" s="1238"/>
      <c r="AH229" s="1238"/>
      <c r="AI229" s="1238"/>
      <c r="AJ229" s="1238"/>
      <c r="AK229" s="1238"/>
      <c r="AL229" s="1238"/>
      <c r="AM229" s="1238"/>
      <c r="AN229" s="1238"/>
      <c r="AO229" s="1238"/>
      <c r="AP229" s="1238"/>
      <c r="AQ229" s="1239"/>
      <c r="AR229" s="1237" t="s">
        <v>464</v>
      </c>
      <c r="AS229" s="1238"/>
      <c r="AT229" s="1238"/>
      <c r="AU229" s="1238"/>
      <c r="AV229" s="1238"/>
      <c r="AW229" s="1238"/>
      <c r="AX229" s="1238"/>
      <c r="AY229" s="1238"/>
      <c r="AZ229" s="1238"/>
      <c r="BA229" s="1238"/>
      <c r="BB229" s="1238"/>
      <c r="BC229" s="1238"/>
      <c r="BD229" s="1240"/>
      <c r="BE229" s="440"/>
      <c r="BF229" s="440"/>
      <c r="BG229" s="440"/>
    </row>
    <row r="230" spans="2:59" ht="36" hidden="1" customHeight="1">
      <c r="B230" s="1255"/>
      <c r="C230" s="1256"/>
      <c r="D230" s="1256"/>
      <c r="E230" s="1237" t="s">
        <v>464</v>
      </c>
      <c r="F230" s="1238"/>
      <c r="G230" s="1238"/>
      <c r="H230" s="1238"/>
      <c r="I230" s="1238"/>
      <c r="J230" s="1238"/>
      <c r="K230" s="1238"/>
      <c r="L230" s="1238"/>
      <c r="M230" s="1238"/>
      <c r="N230" s="1238"/>
      <c r="O230" s="1238"/>
      <c r="P230" s="1238"/>
      <c r="Q230" s="1239"/>
      <c r="R230" s="1237" t="s">
        <v>464</v>
      </c>
      <c r="S230" s="1238"/>
      <c r="T230" s="1238"/>
      <c r="U230" s="1238"/>
      <c r="V230" s="1238"/>
      <c r="W230" s="1238"/>
      <c r="X230" s="1238"/>
      <c r="Y230" s="1238"/>
      <c r="Z230" s="1238"/>
      <c r="AA230" s="1238"/>
      <c r="AB230" s="1238"/>
      <c r="AC230" s="1238"/>
      <c r="AD230" s="1239"/>
      <c r="AE230" s="1237" t="s">
        <v>464</v>
      </c>
      <c r="AF230" s="1238"/>
      <c r="AG230" s="1238"/>
      <c r="AH230" s="1238"/>
      <c r="AI230" s="1238"/>
      <c r="AJ230" s="1238"/>
      <c r="AK230" s="1238"/>
      <c r="AL230" s="1238"/>
      <c r="AM230" s="1238"/>
      <c r="AN230" s="1238"/>
      <c r="AO230" s="1238"/>
      <c r="AP230" s="1238"/>
      <c r="AQ230" s="1239"/>
      <c r="AR230" s="1237" t="s">
        <v>464</v>
      </c>
      <c r="AS230" s="1238"/>
      <c r="AT230" s="1238"/>
      <c r="AU230" s="1238"/>
      <c r="AV230" s="1238"/>
      <c r="AW230" s="1238"/>
      <c r="AX230" s="1238"/>
      <c r="AY230" s="1238"/>
      <c r="AZ230" s="1238"/>
      <c r="BA230" s="1238"/>
      <c r="BB230" s="1238"/>
      <c r="BC230" s="1238"/>
      <c r="BD230" s="1240"/>
      <c r="BE230" s="440"/>
      <c r="BF230" s="440"/>
      <c r="BG230" s="440"/>
    </row>
    <row r="231" spans="2:59" ht="36" hidden="1" customHeight="1">
      <c r="B231" s="1255"/>
      <c r="C231" s="1256"/>
      <c r="D231" s="1256"/>
      <c r="E231" s="1237" t="s">
        <v>464</v>
      </c>
      <c r="F231" s="1238"/>
      <c r="G231" s="1238"/>
      <c r="H231" s="1238"/>
      <c r="I231" s="1238"/>
      <c r="J231" s="1238"/>
      <c r="K231" s="1238"/>
      <c r="L231" s="1238"/>
      <c r="M231" s="1238"/>
      <c r="N231" s="1238"/>
      <c r="O231" s="1238"/>
      <c r="P231" s="1238"/>
      <c r="Q231" s="1239"/>
      <c r="R231" s="1237" t="s">
        <v>464</v>
      </c>
      <c r="S231" s="1238"/>
      <c r="T231" s="1238"/>
      <c r="U231" s="1238"/>
      <c r="V231" s="1238"/>
      <c r="W231" s="1238"/>
      <c r="X231" s="1238"/>
      <c r="Y231" s="1238"/>
      <c r="Z231" s="1238"/>
      <c r="AA231" s="1238"/>
      <c r="AB231" s="1238"/>
      <c r="AC231" s="1238"/>
      <c r="AD231" s="1239"/>
      <c r="AE231" s="1237" t="s">
        <v>464</v>
      </c>
      <c r="AF231" s="1238"/>
      <c r="AG231" s="1238"/>
      <c r="AH231" s="1238"/>
      <c r="AI231" s="1238"/>
      <c r="AJ231" s="1238"/>
      <c r="AK231" s="1238"/>
      <c r="AL231" s="1238"/>
      <c r="AM231" s="1238"/>
      <c r="AN231" s="1238"/>
      <c r="AO231" s="1238"/>
      <c r="AP231" s="1238"/>
      <c r="AQ231" s="1239"/>
      <c r="AR231" s="1237" t="s">
        <v>464</v>
      </c>
      <c r="AS231" s="1238"/>
      <c r="AT231" s="1238"/>
      <c r="AU231" s="1238"/>
      <c r="AV231" s="1238"/>
      <c r="AW231" s="1238"/>
      <c r="AX231" s="1238"/>
      <c r="AY231" s="1238"/>
      <c r="AZ231" s="1238"/>
      <c r="BA231" s="1238"/>
      <c r="BB231" s="1238"/>
      <c r="BC231" s="1238"/>
      <c r="BD231" s="1240"/>
      <c r="BE231" s="440"/>
      <c r="BF231" s="440"/>
      <c r="BG231" s="440"/>
    </row>
    <row r="232" spans="2:59" ht="36" hidden="1" customHeight="1">
      <c r="B232" s="1255"/>
      <c r="C232" s="1256"/>
      <c r="D232" s="1256"/>
      <c r="E232" s="1237" t="s">
        <v>464</v>
      </c>
      <c r="F232" s="1238"/>
      <c r="G232" s="1238"/>
      <c r="H232" s="1238"/>
      <c r="I232" s="1238"/>
      <c r="J232" s="1238"/>
      <c r="K232" s="1238"/>
      <c r="L232" s="1238"/>
      <c r="M232" s="1238"/>
      <c r="N232" s="1238"/>
      <c r="O232" s="1238"/>
      <c r="P232" s="1238"/>
      <c r="Q232" s="1239"/>
      <c r="R232" s="1237" t="s">
        <v>464</v>
      </c>
      <c r="S232" s="1238"/>
      <c r="T232" s="1238"/>
      <c r="U232" s="1238"/>
      <c r="V232" s="1238"/>
      <c r="W232" s="1238"/>
      <c r="X232" s="1238"/>
      <c r="Y232" s="1238"/>
      <c r="Z232" s="1238"/>
      <c r="AA232" s="1238"/>
      <c r="AB232" s="1238"/>
      <c r="AC232" s="1238"/>
      <c r="AD232" s="1239"/>
      <c r="AE232" s="1237" t="s">
        <v>464</v>
      </c>
      <c r="AF232" s="1238"/>
      <c r="AG232" s="1238"/>
      <c r="AH232" s="1238"/>
      <c r="AI232" s="1238"/>
      <c r="AJ232" s="1238"/>
      <c r="AK232" s="1238"/>
      <c r="AL232" s="1238"/>
      <c r="AM232" s="1238"/>
      <c r="AN232" s="1238"/>
      <c r="AO232" s="1238"/>
      <c r="AP232" s="1238"/>
      <c r="AQ232" s="1239"/>
      <c r="AR232" s="1237" t="s">
        <v>464</v>
      </c>
      <c r="AS232" s="1238"/>
      <c r="AT232" s="1238"/>
      <c r="AU232" s="1238"/>
      <c r="AV232" s="1238"/>
      <c r="AW232" s="1238"/>
      <c r="AX232" s="1238"/>
      <c r="AY232" s="1238"/>
      <c r="AZ232" s="1238"/>
      <c r="BA232" s="1238"/>
      <c r="BB232" s="1238"/>
      <c r="BC232" s="1238"/>
      <c r="BD232" s="1240"/>
      <c r="BE232" s="440"/>
      <c r="BF232" s="440"/>
      <c r="BG232" s="440"/>
    </row>
    <row r="233" spans="2:59" ht="36" hidden="1" customHeight="1">
      <c r="B233" s="1255"/>
      <c r="C233" s="1256"/>
      <c r="D233" s="1256"/>
      <c r="E233" s="1237" t="s">
        <v>464</v>
      </c>
      <c r="F233" s="1238"/>
      <c r="G233" s="1238"/>
      <c r="H233" s="1238"/>
      <c r="I233" s="1238"/>
      <c r="J233" s="1238"/>
      <c r="K233" s="1238"/>
      <c r="L233" s="1238"/>
      <c r="M233" s="1238"/>
      <c r="N233" s="1238"/>
      <c r="O233" s="1238"/>
      <c r="P233" s="1238"/>
      <c r="Q233" s="1239"/>
      <c r="R233" s="1237" t="s">
        <v>464</v>
      </c>
      <c r="S233" s="1238"/>
      <c r="T233" s="1238"/>
      <c r="U233" s="1238"/>
      <c r="V233" s="1238"/>
      <c r="W233" s="1238"/>
      <c r="X233" s="1238"/>
      <c r="Y233" s="1238"/>
      <c r="Z233" s="1238"/>
      <c r="AA233" s="1238"/>
      <c r="AB233" s="1238"/>
      <c r="AC233" s="1238"/>
      <c r="AD233" s="1239"/>
      <c r="AE233" s="1237" t="s">
        <v>464</v>
      </c>
      <c r="AF233" s="1238"/>
      <c r="AG233" s="1238"/>
      <c r="AH233" s="1238"/>
      <c r="AI233" s="1238"/>
      <c r="AJ233" s="1238"/>
      <c r="AK233" s="1238"/>
      <c r="AL233" s="1238"/>
      <c r="AM233" s="1238"/>
      <c r="AN233" s="1238"/>
      <c r="AO233" s="1238"/>
      <c r="AP233" s="1238"/>
      <c r="AQ233" s="1239"/>
      <c r="AR233" s="1237" t="s">
        <v>464</v>
      </c>
      <c r="AS233" s="1238"/>
      <c r="AT233" s="1238"/>
      <c r="AU233" s="1238"/>
      <c r="AV233" s="1238"/>
      <c r="AW233" s="1238"/>
      <c r="AX233" s="1238"/>
      <c r="AY233" s="1238"/>
      <c r="AZ233" s="1238"/>
      <c r="BA233" s="1238"/>
      <c r="BB233" s="1238"/>
      <c r="BC233" s="1238"/>
      <c r="BD233" s="1240"/>
      <c r="BE233" s="440"/>
      <c r="BF233" s="440"/>
      <c r="BG233" s="440"/>
    </row>
    <row r="234" spans="2:59" ht="36" hidden="1" customHeight="1">
      <c r="B234" s="1255"/>
      <c r="C234" s="1256"/>
      <c r="D234" s="1256"/>
      <c r="E234" s="1237" t="s">
        <v>464</v>
      </c>
      <c r="F234" s="1238"/>
      <c r="G234" s="1238"/>
      <c r="H234" s="1238"/>
      <c r="I234" s="1238"/>
      <c r="J234" s="1238"/>
      <c r="K234" s="1238"/>
      <c r="L234" s="1238"/>
      <c r="M234" s="1238"/>
      <c r="N234" s="1238"/>
      <c r="O234" s="1238"/>
      <c r="P234" s="1238"/>
      <c r="Q234" s="1239"/>
      <c r="R234" s="1237" t="s">
        <v>464</v>
      </c>
      <c r="S234" s="1238"/>
      <c r="T234" s="1238"/>
      <c r="U234" s="1238"/>
      <c r="V234" s="1238"/>
      <c r="W234" s="1238"/>
      <c r="X234" s="1238"/>
      <c r="Y234" s="1238"/>
      <c r="Z234" s="1238"/>
      <c r="AA234" s="1238"/>
      <c r="AB234" s="1238"/>
      <c r="AC234" s="1238"/>
      <c r="AD234" s="1239"/>
      <c r="AE234" s="1237" t="s">
        <v>464</v>
      </c>
      <c r="AF234" s="1238"/>
      <c r="AG234" s="1238"/>
      <c r="AH234" s="1238"/>
      <c r="AI234" s="1238"/>
      <c r="AJ234" s="1238"/>
      <c r="AK234" s="1238"/>
      <c r="AL234" s="1238"/>
      <c r="AM234" s="1238"/>
      <c r="AN234" s="1238"/>
      <c r="AO234" s="1238"/>
      <c r="AP234" s="1238"/>
      <c r="AQ234" s="1239"/>
      <c r="AR234" s="1237" t="s">
        <v>464</v>
      </c>
      <c r="AS234" s="1238"/>
      <c r="AT234" s="1238"/>
      <c r="AU234" s="1238"/>
      <c r="AV234" s="1238"/>
      <c r="AW234" s="1238"/>
      <c r="AX234" s="1238"/>
      <c r="AY234" s="1238"/>
      <c r="AZ234" s="1238"/>
      <c r="BA234" s="1238"/>
      <c r="BB234" s="1238"/>
      <c r="BC234" s="1238"/>
      <c r="BD234" s="1240"/>
      <c r="BE234" s="440"/>
      <c r="BF234" s="440"/>
      <c r="BG234" s="440"/>
    </row>
    <row r="235" spans="2:59" ht="36" hidden="1" customHeight="1">
      <c r="B235" s="1255"/>
      <c r="C235" s="1256"/>
      <c r="D235" s="1256"/>
      <c r="E235" s="1237" t="s">
        <v>464</v>
      </c>
      <c r="F235" s="1238"/>
      <c r="G235" s="1238"/>
      <c r="H235" s="1238"/>
      <c r="I235" s="1238"/>
      <c r="J235" s="1238"/>
      <c r="K235" s="1238"/>
      <c r="L235" s="1238"/>
      <c r="M235" s="1238"/>
      <c r="N235" s="1238"/>
      <c r="O235" s="1238"/>
      <c r="P235" s="1238"/>
      <c r="Q235" s="1239"/>
      <c r="R235" s="1237" t="s">
        <v>464</v>
      </c>
      <c r="S235" s="1238"/>
      <c r="T235" s="1238"/>
      <c r="U235" s="1238"/>
      <c r="V235" s="1238"/>
      <c r="W235" s="1238"/>
      <c r="X235" s="1238"/>
      <c r="Y235" s="1238"/>
      <c r="Z235" s="1238"/>
      <c r="AA235" s="1238"/>
      <c r="AB235" s="1238"/>
      <c r="AC235" s="1238"/>
      <c r="AD235" s="1239"/>
      <c r="AE235" s="1237" t="s">
        <v>464</v>
      </c>
      <c r="AF235" s="1238"/>
      <c r="AG235" s="1238"/>
      <c r="AH235" s="1238"/>
      <c r="AI235" s="1238"/>
      <c r="AJ235" s="1238"/>
      <c r="AK235" s="1238"/>
      <c r="AL235" s="1238"/>
      <c r="AM235" s="1238"/>
      <c r="AN235" s="1238"/>
      <c r="AO235" s="1238"/>
      <c r="AP235" s="1238"/>
      <c r="AQ235" s="1239"/>
      <c r="AR235" s="1237" t="s">
        <v>464</v>
      </c>
      <c r="AS235" s="1238"/>
      <c r="AT235" s="1238"/>
      <c r="AU235" s="1238"/>
      <c r="AV235" s="1238"/>
      <c r="AW235" s="1238"/>
      <c r="AX235" s="1238"/>
      <c r="AY235" s="1238"/>
      <c r="AZ235" s="1238"/>
      <c r="BA235" s="1238"/>
      <c r="BB235" s="1238"/>
      <c r="BC235" s="1238"/>
      <c r="BD235" s="1240"/>
      <c r="BE235" s="440"/>
      <c r="BF235" s="440"/>
      <c r="BG235" s="440"/>
    </row>
    <row r="236" spans="2:59" ht="36" hidden="1" customHeight="1">
      <c r="B236" s="1255"/>
      <c r="C236" s="1256"/>
      <c r="D236" s="1256"/>
      <c r="E236" s="1237" t="s">
        <v>464</v>
      </c>
      <c r="F236" s="1238"/>
      <c r="G236" s="1238"/>
      <c r="H236" s="1238"/>
      <c r="I236" s="1238"/>
      <c r="J236" s="1238"/>
      <c r="K236" s="1238"/>
      <c r="L236" s="1238"/>
      <c r="M236" s="1238"/>
      <c r="N236" s="1238"/>
      <c r="O236" s="1238"/>
      <c r="P236" s="1238"/>
      <c r="Q236" s="1239"/>
      <c r="R236" s="1237" t="s">
        <v>464</v>
      </c>
      <c r="S236" s="1238"/>
      <c r="T236" s="1238"/>
      <c r="U236" s="1238"/>
      <c r="V236" s="1238"/>
      <c r="W236" s="1238"/>
      <c r="X236" s="1238"/>
      <c r="Y236" s="1238"/>
      <c r="Z236" s="1238"/>
      <c r="AA236" s="1238"/>
      <c r="AB236" s="1238"/>
      <c r="AC236" s="1238"/>
      <c r="AD236" s="1239"/>
      <c r="AE236" s="1237" t="s">
        <v>464</v>
      </c>
      <c r="AF236" s="1238"/>
      <c r="AG236" s="1238"/>
      <c r="AH236" s="1238"/>
      <c r="AI236" s="1238"/>
      <c r="AJ236" s="1238"/>
      <c r="AK236" s="1238"/>
      <c r="AL236" s="1238"/>
      <c r="AM236" s="1238"/>
      <c r="AN236" s="1238"/>
      <c r="AO236" s="1238"/>
      <c r="AP236" s="1238"/>
      <c r="AQ236" s="1239"/>
      <c r="AR236" s="1237" t="s">
        <v>464</v>
      </c>
      <c r="AS236" s="1238"/>
      <c r="AT236" s="1238"/>
      <c r="AU236" s="1238"/>
      <c r="AV236" s="1238"/>
      <c r="AW236" s="1238"/>
      <c r="AX236" s="1238"/>
      <c r="AY236" s="1238"/>
      <c r="AZ236" s="1238"/>
      <c r="BA236" s="1238"/>
      <c r="BB236" s="1238"/>
      <c r="BC236" s="1238"/>
      <c r="BD236" s="1240"/>
      <c r="BE236" s="440"/>
      <c r="BF236" s="440"/>
      <c r="BG236" s="440"/>
    </row>
    <row r="237" spans="2:59" ht="36" hidden="1" customHeight="1">
      <c r="B237" s="1255"/>
      <c r="C237" s="1256"/>
      <c r="D237" s="1256"/>
      <c r="E237" s="1237" t="s">
        <v>464</v>
      </c>
      <c r="F237" s="1238"/>
      <c r="G237" s="1238"/>
      <c r="H237" s="1238"/>
      <c r="I237" s="1238"/>
      <c r="J237" s="1238"/>
      <c r="K237" s="1238"/>
      <c r="L237" s="1238"/>
      <c r="M237" s="1238"/>
      <c r="N237" s="1238"/>
      <c r="O237" s="1238"/>
      <c r="P237" s="1238"/>
      <c r="Q237" s="1239"/>
      <c r="R237" s="1237" t="s">
        <v>464</v>
      </c>
      <c r="S237" s="1238"/>
      <c r="T237" s="1238"/>
      <c r="U237" s="1238"/>
      <c r="V237" s="1238"/>
      <c r="W237" s="1238"/>
      <c r="X237" s="1238"/>
      <c r="Y237" s="1238"/>
      <c r="Z237" s="1238"/>
      <c r="AA237" s="1238"/>
      <c r="AB237" s="1238"/>
      <c r="AC237" s="1238"/>
      <c r="AD237" s="1239"/>
      <c r="AE237" s="1237" t="s">
        <v>464</v>
      </c>
      <c r="AF237" s="1238"/>
      <c r="AG237" s="1238"/>
      <c r="AH237" s="1238"/>
      <c r="AI237" s="1238"/>
      <c r="AJ237" s="1238"/>
      <c r="AK237" s="1238"/>
      <c r="AL237" s="1238"/>
      <c r="AM237" s="1238"/>
      <c r="AN237" s="1238"/>
      <c r="AO237" s="1238"/>
      <c r="AP237" s="1238"/>
      <c r="AQ237" s="1239"/>
      <c r="AR237" s="1237" t="s">
        <v>464</v>
      </c>
      <c r="AS237" s="1238"/>
      <c r="AT237" s="1238"/>
      <c r="AU237" s="1238"/>
      <c r="AV237" s="1238"/>
      <c r="AW237" s="1238"/>
      <c r="AX237" s="1238"/>
      <c r="AY237" s="1238"/>
      <c r="AZ237" s="1238"/>
      <c r="BA237" s="1238"/>
      <c r="BB237" s="1238"/>
      <c r="BC237" s="1238"/>
      <c r="BD237" s="1240"/>
      <c r="BE237" s="440"/>
      <c r="BF237" s="440"/>
      <c r="BG237" s="440"/>
    </row>
    <row r="238" spans="2:59" ht="36" hidden="1" customHeight="1">
      <c r="B238" s="1255"/>
      <c r="C238" s="1256"/>
      <c r="D238" s="1256"/>
      <c r="E238" s="1237" t="s">
        <v>464</v>
      </c>
      <c r="F238" s="1238"/>
      <c r="G238" s="1238"/>
      <c r="H238" s="1238"/>
      <c r="I238" s="1238"/>
      <c r="J238" s="1238"/>
      <c r="K238" s="1238"/>
      <c r="L238" s="1238"/>
      <c r="M238" s="1238"/>
      <c r="N238" s="1238"/>
      <c r="O238" s="1238"/>
      <c r="P238" s="1238"/>
      <c r="Q238" s="1239"/>
      <c r="R238" s="1237" t="s">
        <v>464</v>
      </c>
      <c r="S238" s="1238"/>
      <c r="T238" s="1238"/>
      <c r="U238" s="1238"/>
      <c r="V238" s="1238"/>
      <c r="W238" s="1238"/>
      <c r="X238" s="1238"/>
      <c r="Y238" s="1238"/>
      <c r="Z238" s="1238"/>
      <c r="AA238" s="1238"/>
      <c r="AB238" s="1238"/>
      <c r="AC238" s="1238"/>
      <c r="AD238" s="1239"/>
      <c r="AE238" s="1237" t="s">
        <v>464</v>
      </c>
      <c r="AF238" s="1238"/>
      <c r="AG238" s="1238"/>
      <c r="AH238" s="1238"/>
      <c r="AI238" s="1238"/>
      <c r="AJ238" s="1238"/>
      <c r="AK238" s="1238"/>
      <c r="AL238" s="1238"/>
      <c r="AM238" s="1238"/>
      <c r="AN238" s="1238"/>
      <c r="AO238" s="1238"/>
      <c r="AP238" s="1238"/>
      <c r="AQ238" s="1239"/>
      <c r="AR238" s="1237" t="s">
        <v>464</v>
      </c>
      <c r="AS238" s="1238"/>
      <c r="AT238" s="1238"/>
      <c r="AU238" s="1238"/>
      <c r="AV238" s="1238"/>
      <c r="AW238" s="1238"/>
      <c r="AX238" s="1238"/>
      <c r="AY238" s="1238"/>
      <c r="AZ238" s="1238"/>
      <c r="BA238" s="1238"/>
      <c r="BB238" s="1238"/>
      <c r="BC238" s="1238"/>
      <c r="BD238" s="1240"/>
      <c r="BE238" s="440"/>
      <c r="BF238" s="440"/>
      <c r="BG238" s="440"/>
    </row>
    <row r="239" spans="2:59" ht="36" hidden="1" customHeight="1">
      <c r="B239" s="1255"/>
      <c r="C239" s="1256"/>
      <c r="D239" s="1256"/>
      <c r="E239" s="1237" t="s">
        <v>464</v>
      </c>
      <c r="F239" s="1238"/>
      <c r="G239" s="1238"/>
      <c r="H239" s="1238"/>
      <c r="I239" s="1238"/>
      <c r="J239" s="1238"/>
      <c r="K239" s="1238"/>
      <c r="L239" s="1238"/>
      <c r="M239" s="1238"/>
      <c r="N239" s="1238"/>
      <c r="O239" s="1238"/>
      <c r="P239" s="1238"/>
      <c r="Q239" s="1239"/>
      <c r="R239" s="1237" t="s">
        <v>464</v>
      </c>
      <c r="S239" s="1238"/>
      <c r="T239" s="1238"/>
      <c r="U239" s="1238"/>
      <c r="V239" s="1238"/>
      <c r="W239" s="1238"/>
      <c r="X239" s="1238"/>
      <c r="Y239" s="1238"/>
      <c r="Z239" s="1238"/>
      <c r="AA239" s="1238"/>
      <c r="AB239" s="1238"/>
      <c r="AC239" s="1238"/>
      <c r="AD239" s="1239"/>
      <c r="AE239" s="1237" t="s">
        <v>464</v>
      </c>
      <c r="AF239" s="1238"/>
      <c r="AG239" s="1238"/>
      <c r="AH239" s="1238"/>
      <c r="AI239" s="1238"/>
      <c r="AJ239" s="1238"/>
      <c r="AK239" s="1238"/>
      <c r="AL239" s="1238"/>
      <c r="AM239" s="1238"/>
      <c r="AN239" s="1238"/>
      <c r="AO239" s="1238"/>
      <c r="AP239" s="1238"/>
      <c r="AQ239" s="1239"/>
      <c r="AR239" s="1237" t="s">
        <v>464</v>
      </c>
      <c r="AS239" s="1238"/>
      <c r="AT239" s="1238"/>
      <c r="AU239" s="1238"/>
      <c r="AV239" s="1238"/>
      <c r="AW239" s="1238"/>
      <c r="AX239" s="1238"/>
      <c r="AY239" s="1238"/>
      <c r="AZ239" s="1238"/>
      <c r="BA239" s="1238"/>
      <c r="BB239" s="1238"/>
      <c r="BC239" s="1238"/>
      <c r="BD239" s="1240"/>
      <c r="BE239" s="440"/>
      <c r="BF239" s="440"/>
      <c r="BG239" s="440"/>
    </row>
    <row r="240" spans="2:59" ht="36" hidden="1" customHeight="1">
      <c r="B240" s="1255"/>
      <c r="C240" s="1256"/>
      <c r="D240" s="1256"/>
      <c r="E240" s="1237" t="s">
        <v>464</v>
      </c>
      <c r="F240" s="1238"/>
      <c r="G240" s="1238"/>
      <c r="H240" s="1238"/>
      <c r="I240" s="1238"/>
      <c r="J240" s="1238"/>
      <c r="K240" s="1238"/>
      <c r="L240" s="1238"/>
      <c r="M240" s="1238"/>
      <c r="N240" s="1238"/>
      <c r="O240" s="1238"/>
      <c r="P240" s="1238"/>
      <c r="Q240" s="1239"/>
      <c r="R240" s="1237" t="s">
        <v>464</v>
      </c>
      <c r="S240" s="1238"/>
      <c r="T240" s="1238"/>
      <c r="U240" s="1238"/>
      <c r="V240" s="1238"/>
      <c r="W240" s="1238"/>
      <c r="X240" s="1238"/>
      <c r="Y240" s="1238"/>
      <c r="Z240" s="1238"/>
      <c r="AA240" s="1238"/>
      <c r="AB240" s="1238"/>
      <c r="AC240" s="1238"/>
      <c r="AD240" s="1239"/>
      <c r="AE240" s="1237" t="s">
        <v>464</v>
      </c>
      <c r="AF240" s="1238"/>
      <c r="AG240" s="1238"/>
      <c r="AH240" s="1238"/>
      <c r="AI240" s="1238"/>
      <c r="AJ240" s="1238"/>
      <c r="AK240" s="1238"/>
      <c r="AL240" s="1238"/>
      <c r="AM240" s="1238"/>
      <c r="AN240" s="1238"/>
      <c r="AO240" s="1238"/>
      <c r="AP240" s="1238"/>
      <c r="AQ240" s="1239"/>
      <c r="AR240" s="1237" t="s">
        <v>464</v>
      </c>
      <c r="AS240" s="1238"/>
      <c r="AT240" s="1238"/>
      <c r="AU240" s="1238"/>
      <c r="AV240" s="1238"/>
      <c r="AW240" s="1238"/>
      <c r="AX240" s="1238"/>
      <c r="AY240" s="1238"/>
      <c r="AZ240" s="1238"/>
      <c r="BA240" s="1238"/>
      <c r="BB240" s="1238"/>
      <c r="BC240" s="1238"/>
      <c r="BD240" s="1240"/>
      <c r="BE240" s="440"/>
      <c r="BF240" s="440"/>
      <c r="BG240" s="440"/>
    </row>
    <row r="241" spans="2:61" ht="36" hidden="1" customHeight="1">
      <c r="B241" s="1255"/>
      <c r="C241" s="1256"/>
      <c r="D241" s="1256"/>
      <c r="E241" s="1237" t="s">
        <v>464</v>
      </c>
      <c r="F241" s="1238"/>
      <c r="G241" s="1238"/>
      <c r="H241" s="1238"/>
      <c r="I241" s="1238"/>
      <c r="J241" s="1238"/>
      <c r="K241" s="1238"/>
      <c r="L241" s="1238"/>
      <c r="M241" s="1238"/>
      <c r="N241" s="1238"/>
      <c r="O241" s="1238"/>
      <c r="P241" s="1238"/>
      <c r="Q241" s="1239"/>
      <c r="R241" s="1237" t="s">
        <v>464</v>
      </c>
      <c r="S241" s="1238"/>
      <c r="T241" s="1238"/>
      <c r="U241" s="1238"/>
      <c r="V241" s="1238"/>
      <c r="W241" s="1238"/>
      <c r="X241" s="1238"/>
      <c r="Y241" s="1238"/>
      <c r="Z241" s="1238"/>
      <c r="AA241" s="1238"/>
      <c r="AB241" s="1238"/>
      <c r="AC241" s="1238"/>
      <c r="AD241" s="1239"/>
      <c r="AE241" s="1237" t="s">
        <v>464</v>
      </c>
      <c r="AF241" s="1238"/>
      <c r="AG241" s="1238"/>
      <c r="AH241" s="1238"/>
      <c r="AI241" s="1238"/>
      <c r="AJ241" s="1238"/>
      <c r="AK241" s="1238"/>
      <c r="AL241" s="1238"/>
      <c r="AM241" s="1238"/>
      <c r="AN241" s="1238"/>
      <c r="AO241" s="1238"/>
      <c r="AP241" s="1238"/>
      <c r="AQ241" s="1239"/>
      <c r="AR241" s="1237" t="s">
        <v>464</v>
      </c>
      <c r="AS241" s="1238"/>
      <c r="AT241" s="1238"/>
      <c r="AU241" s="1238"/>
      <c r="AV241" s="1238"/>
      <c r="AW241" s="1238"/>
      <c r="AX241" s="1238"/>
      <c r="AY241" s="1238"/>
      <c r="AZ241" s="1238"/>
      <c r="BA241" s="1238"/>
      <c r="BB241" s="1238"/>
      <c r="BC241" s="1238"/>
      <c r="BD241" s="1240"/>
      <c r="BE241" s="440"/>
      <c r="BF241" s="440"/>
      <c r="BG241" s="440"/>
    </row>
    <row r="242" spans="2:61" ht="36" hidden="1" customHeight="1">
      <c r="B242" s="1255"/>
      <c r="C242" s="1256"/>
      <c r="D242" s="1256"/>
      <c r="E242" s="1237" t="s">
        <v>464</v>
      </c>
      <c r="F242" s="1238"/>
      <c r="G242" s="1238"/>
      <c r="H242" s="1238"/>
      <c r="I242" s="1238"/>
      <c r="J242" s="1238"/>
      <c r="K242" s="1238"/>
      <c r="L242" s="1238"/>
      <c r="M242" s="1238"/>
      <c r="N242" s="1238"/>
      <c r="O242" s="1238"/>
      <c r="P242" s="1238"/>
      <c r="Q242" s="1239"/>
      <c r="R242" s="1237" t="s">
        <v>464</v>
      </c>
      <c r="S242" s="1238"/>
      <c r="T242" s="1238"/>
      <c r="U242" s="1238"/>
      <c r="V242" s="1238"/>
      <c r="W242" s="1238"/>
      <c r="X242" s="1238"/>
      <c r="Y242" s="1238"/>
      <c r="Z242" s="1238"/>
      <c r="AA242" s="1238"/>
      <c r="AB242" s="1238"/>
      <c r="AC242" s="1238"/>
      <c r="AD242" s="1239"/>
      <c r="AE242" s="1237" t="s">
        <v>464</v>
      </c>
      <c r="AF242" s="1238"/>
      <c r="AG242" s="1238"/>
      <c r="AH242" s="1238"/>
      <c r="AI242" s="1238"/>
      <c r="AJ242" s="1238"/>
      <c r="AK242" s="1238"/>
      <c r="AL242" s="1238"/>
      <c r="AM242" s="1238"/>
      <c r="AN242" s="1238"/>
      <c r="AO242" s="1238"/>
      <c r="AP242" s="1238"/>
      <c r="AQ242" s="1239"/>
      <c r="AR242" s="1237" t="s">
        <v>464</v>
      </c>
      <c r="AS242" s="1238"/>
      <c r="AT242" s="1238"/>
      <c r="AU242" s="1238"/>
      <c r="AV242" s="1238"/>
      <c r="AW242" s="1238"/>
      <c r="AX242" s="1238"/>
      <c r="AY242" s="1238"/>
      <c r="AZ242" s="1238"/>
      <c r="BA242" s="1238"/>
      <c r="BB242" s="1238"/>
      <c r="BC242" s="1238"/>
      <c r="BD242" s="1240"/>
      <c r="BE242" s="440"/>
      <c r="BF242" s="440"/>
      <c r="BG242" s="440"/>
    </row>
    <row r="243" spans="2:61" ht="36" hidden="1" customHeight="1">
      <c r="B243" s="1255"/>
      <c r="C243" s="1256"/>
      <c r="D243" s="1256"/>
      <c r="E243" s="1237" t="s">
        <v>464</v>
      </c>
      <c r="F243" s="1238"/>
      <c r="G243" s="1238"/>
      <c r="H243" s="1238"/>
      <c r="I243" s="1238"/>
      <c r="J243" s="1238"/>
      <c r="K243" s="1238"/>
      <c r="L243" s="1238"/>
      <c r="M243" s="1238"/>
      <c r="N243" s="1238"/>
      <c r="O243" s="1238"/>
      <c r="P243" s="1238"/>
      <c r="Q243" s="1239"/>
      <c r="R243" s="1237" t="s">
        <v>464</v>
      </c>
      <c r="S243" s="1238"/>
      <c r="T243" s="1238"/>
      <c r="U243" s="1238"/>
      <c r="V243" s="1238"/>
      <c r="W243" s="1238"/>
      <c r="X243" s="1238"/>
      <c r="Y243" s="1238"/>
      <c r="Z243" s="1238"/>
      <c r="AA243" s="1238"/>
      <c r="AB243" s="1238"/>
      <c r="AC243" s="1238"/>
      <c r="AD243" s="1239"/>
      <c r="AE243" s="1237" t="s">
        <v>464</v>
      </c>
      <c r="AF243" s="1238"/>
      <c r="AG243" s="1238"/>
      <c r="AH243" s="1238"/>
      <c r="AI243" s="1238"/>
      <c r="AJ243" s="1238"/>
      <c r="AK243" s="1238"/>
      <c r="AL243" s="1238"/>
      <c r="AM243" s="1238"/>
      <c r="AN243" s="1238"/>
      <c r="AO243" s="1238"/>
      <c r="AP243" s="1238"/>
      <c r="AQ243" s="1239"/>
      <c r="AR243" s="1237" t="s">
        <v>464</v>
      </c>
      <c r="AS243" s="1238"/>
      <c r="AT243" s="1238"/>
      <c r="AU243" s="1238"/>
      <c r="AV243" s="1238"/>
      <c r="AW243" s="1238"/>
      <c r="AX243" s="1238"/>
      <c r="AY243" s="1238"/>
      <c r="AZ243" s="1238"/>
      <c r="BA243" s="1238"/>
      <c r="BB243" s="1238"/>
      <c r="BC243" s="1238"/>
      <c r="BD243" s="1240"/>
      <c r="BE243" s="440"/>
      <c r="BF243" s="440"/>
      <c r="BG243" s="440"/>
    </row>
    <row r="244" spans="2:61" ht="36" hidden="1" customHeight="1" thickBot="1">
      <c r="B244" s="1257"/>
      <c r="C244" s="1258"/>
      <c r="D244" s="1258"/>
      <c r="E244" s="1241" t="s">
        <v>464</v>
      </c>
      <c r="F244" s="1242"/>
      <c r="G244" s="1242"/>
      <c r="H244" s="1242"/>
      <c r="I244" s="1242"/>
      <c r="J244" s="1242"/>
      <c r="K244" s="1242"/>
      <c r="L244" s="1242"/>
      <c r="M244" s="1242"/>
      <c r="N244" s="1242"/>
      <c r="O244" s="1242"/>
      <c r="P244" s="1242"/>
      <c r="Q244" s="1243"/>
      <c r="R244" s="1241" t="s">
        <v>464</v>
      </c>
      <c r="S244" s="1242"/>
      <c r="T244" s="1242"/>
      <c r="U244" s="1242"/>
      <c r="V244" s="1242"/>
      <c r="W244" s="1242"/>
      <c r="X244" s="1242"/>
      <c r="Y244" s="1242"/>
      <c r="Z244" s="1242"/>
      <c r="AA244" s="1242"/>
      <c r="AB244" s="1242"/>
      <c r="AC244" s="1242"/>
      <c r="AD244" s="1243"/>
      <c r="AE244" s="1241" t="s">
        <v>464</v>
      </c>
      <c r="AF244" s="1242"/>
      <c r="AG244" s="1242"/>
      <c r="AH244" s="1242"/>
      <c r="AI244" s="1242"/>
      <c r="AJ244" s="1242"/>
      <c r="AK244" s="1242"/>
      <c r="AL244" s="1242"/>
      <c r="AM244" s="1242"/>
      <c r="AN244" s="1242"/>
      <c r="AO244" s="1242"/>
      <c r="AP244" s="1242"/>
      <c r="AQ244" s="1243"/>
      <c r="AR244" s="1241" t="s">
        <v>464</v>
      </c>
      <c r="AS244" s="1242"/>
      <c r="AT244" s="1242"/>
      <c r="AU244" s="1242"/>
      <c r="AV244" s="1242"/>
      <c r="AW244" s="1242"/>
      <c r="AX244" s="1242"/>
      <c r="AY244" s="1242"/>
      <c r="AZ244" s="1242"/>
      <c r="BA244" s="1242"/>
      <c r="BB244" s="1242"/>
      <c r="BC244" s="1242"/>
      <c r="BD244" s="1244"/>
      <c r="BE244" s="440"/>
      <c r="BF244" s="440"/>
      <c r="BG244" s="440"/>
    </row>
    <row r="245" spans="2:61" ht="27" customHeight="1">
      <c r="B245" s="454"/>
      <c r="C245" s="454"/>
      <c r="D245" s="454"/>
      <c r="E245" s="454"/>
      <c r="F245" s="454"/>
      <c r="G245" s="454"/>
      <c r="H245" s="454"/>
      <c r="I245" s="454"/>
      <c r="J245" s="454"/>
      <c r="K245" s="454"/>
      <c r="L245" s="454"/>
      <c r="M245" s="454"/>
      <c r="N245" s="454"/>
      <c r="O245" s="454"/>
      <c r="P245" s="454"/>
      <c r="Q245" s="454"/>
      <c r="R245" s="454"/>
      <c r="S245" s="454"/>
      <c r="T245" s="454"/>
      <c r="U245" s="454"/>
      <c r="V245" s="454"/>
      <c r="W245" s="454"/>
      <c r="X245" s="454"/>
      <c r="Y245" s="454"/>
      <c r="Z245" s="454"/>
      <c r="AA245" s="454"/>
      <c r="AB245" s="454"/>
      <c r="AC245" s="454"/>
      <c r="AD245" s="454"/>
      <c r="AE245" s="454"/>
      <c r="AF245" s="454"/>
      <c r="AG245" s="454"/>
      <c r="AH245" s="454"/>
      <c r="AI245" s="454"/>
      <c r="AJ245" s="454"/>
      <c r="AK245" s="454"/>
      <c r="AL245" s="454"/>
      <c r="AM245" s="454"/>
      <c r="AN245" s="454"/>
      <c r="AO245" s="454"/>
      <c r="AP245" s="454"/>
      <c r="AQ245" s="454"/>
      <c r="AR245" s="454"/>
      <c r="AS245" s="454"/>
      <c r="AT245" s="454"/>
      <c r="AU245" s="454"/>
      <c r="AV245" s="454"/>
      <c r="AW245" s="454"/>
      <c r="AX245" s="454"/>
      <c r="AY245" s="454"/>
      <c r="AZ245" s="454"/>
      <c r="BA245" s="454"/>
      <c r="BB245" s="454"/>
      <c r="BC245" s="454"/>
      <c r="BD245" s="454"/>
      <c r="BE245" s="440"/>
      <c r="BF245" s="440"/>
      <c r="BG245" s="440"/>
    </row>
    <row r="246" spans="2:61" ht="24.95" customHeight="1" thickBot="1">
      <c r="B246" s="455" t="s">
        <v>664</v>
      </c>
      <c r="C246" s="440"/>
      <c r="D246" s="440"/>
      <c r="E246" s="440"/>
      <c r="F246" s="440"/>
      <c r="G246" s="440"/>
      <c r="H246" s="440"/>
      <c r="I246" s="440"/>
      <c r="J246" s="440"/>
      <c r="K246" s="440"/>
      <c r="L246" s="440"/>
      <c r="M246" s="440"/>
      <c r="N246" s="440"/>
      <c r="O246" s="456"/>
      <c r="P246" s="456"/>
      <c r="Q246" s="456"/>
      <c r="R246" s="456"/>
      <c r="S246" s="456"/>
      <c r="T246" s="456"/>
      <c r="U246" s="456"/>
      <c r="V246" s="456"/>
      <c r="W246" s="456"/>
      <c r="X246" s="456"/>
      <c r="Y246" s="456"/>
      <c r="Z246" s="456"/>
      <c r="AA246" s="456"/>
      <c r="AB246" s="456"/>
      <c r="AC246" s="456"/>
      <c r="AD246" s="456"/>
      <c r="AE246" s="456"/>
      <c r="AF246" s="456"/>
      <c r="AG246" s="440"/>
      <c r="AH246" s="440"/>
      <c r="AI246" s="440"/>
      <c r="AJ246" s="440"/>
      <c r="AK246" s="440"/>
      <c r="AL246" s="440"/>
      <c r="AM246" s="440"/>
      <c r="AN246" s="440"/>
      <c r="AO246" s="440"/>
      <c r="AP246" s="440"/>
      <c r="AQ246" s="440"/>
      <c r="AR246" s="440"/>
      <c r="AS246" s="440"/>
      <c r="AT246" s="440"/>
      <c r="AU246" s="440"/>
      <c r="AV246" s="440"/>
      <c r="AW246" s="440"/>
      <c r="AX246" s="440"/>
      <c r="AY246" s="440"/>
      <c r="AZ246" s="440"/>
      <c r="BA246" s="440"/>
      <c r="BB246" s="440"/>
      <c r="BC246" s="440"/>
      <c r="BD246" s="440"/>
      <c r="BE246" s="440"/>
      <c r="BF246" s="440"/>
      <c r="BG246" s="440"/>
    </row>
    <row r="247" spans="2:61" ht="24.95" customHeight="1" thickBot="1">
      <c r="B247" s="1206"/>
      <c r="C247" s="1207"/>
      <c r="D247" s="1207"/>
      <c r="E247" s="1207"/>
      <c r="F247" s="1207"/>
      <c r="G247" s="1207"/>
      <c r="H247" s="1207"/>
      <c r="I247" s="1207"/>
      <c r="J247" s="1207"/>
      <c r="K247" s="1207"/>
      <c r="L247" s="1207"/>
      <c r="M247" s="1207"/>
      <c r="N247" s="1207"/>
      <c r="O247" s="1207"/>
      <c r="P247" s="1207"/>
      <c r="Q247" s="1207"/>
      <c r="R247" s="1207"/>
      <c r="S247" s="1207"/>
      <c r="T247" s="1207"/>
      <c r="U247" s="1207"/>
      <c r="V247" s="1207"/>
      <c r="W247" s="1207"/>
      <c r="X247" s="1207"/>
      <c r="Y247" s="1207"/>
      <c r="Z247" s="1207"/>
      <c r="AA247" s="1207"/>
      <c r="AB247" s="1207"/>
      <c r="AC247" s="1207"/>
      <c r="AD247" s="1207"/>
      <c r="AE247" s="1208"/>
      <c r="AF247" s="457"/>
      <c r="AG247" s="458"/>
      <c r="AH247" s="459" t="str">
        <f>IF(AI247="","",元号)</f>
        <v>西暦</v>
      </c>
      <c r="AI247" s="1209">
        <f>AW84</f>
        <v>2019</v>
      </c>
      <c r="AJ247" s="1209"/>
      <c r="AK247" s="1209"/>
      <c r="AL247" s="1210"/>
      <c r="AM247" s="1211" t="s">
        <v>665</v>
      </c>
      <c r="AN247" s="1211"/>
      <c r="AO247" s="1211"/>
      <c r="AP247" s="1212"/>
      <c r="AQ247" s="1213" t="s">
        <v>544</v>
      </c>
      <c r="AR247" s="1213"/>
      <c r="AS247" s="1213"/>
      <c r="AT247" s="1213"/>
      <c r="AU247" s="1213"/>
      <c r="AV247" s="1213"/>
      <c r="AW247" s="1213"/>
      <c r="AX247" s="1213"/>
      <c r="AY247" s="1213"/>
      <c r="AZ247" s="1213"/>
      <c r="BA247" s="1213"/>
      <c r="BB247" s="1213"/>
      <c r="BC247" s="1213"/>
      <c r="BD247" s="1214"/>
      <c r="BE247" s="440"/>
      <c r="BF247" s="440"/>
      <c r="BG247" s="440"/>
    </row>
    <row r="248" spans="2:61" ht="24.95" customHeight="1">
      <c r="B248" s="1215" t="s">
        <v>666</v>
      </c>
      <c r="C248" s="1216"/>
      <c r="D248" s="1216"/>
      <c r="E248" s="1216"/>
      <c r="F248" s="1216"/>
      <c r="G248" s="1216"/>
      <c r="H248" s="1216"/>
      <c r="I248" s="1216"/>
      <c r="J248" s="1216"/>
      <c r="K248" s="1216"/>
      <c r="L248" s="1216"/>
      <c r="M248" s="1216"/>
      <c r="N248" s="1216"/>
      <c r="O248" s="1216"/>
      <c r="P248" s="1216"/>
      <c r="Q248" s="1216"/>
      <c r="R248" s="1216"/>
      <c r="S248" s="1216"/>
      <c r="T248" s="1216"/>
      <c r="U248" s="1216"/>
      <c r="V248" s="1216"/>
      <c r="W248" s="1216"/>
      <c r="X248" s="1216"/>
      <c r="Y248" s="1216"/>
      <c r="Z248" s="1216"/>
      <c r="AA248" s="1216"/>
      <c r="AB248" s="1216"/>
      <c r="AC248" s="1216"/>
      <c r="AD248" s="1216"/>
      <c r="AE248" s="1217"/>
      <c r="AF248" s="1218" t="s">
        <v>667</v>
      </c>
      <c r="AG248" s="1219"/>
      <c r="AH248" s="1222">
        <f>[15]推移!$U$11</f>
        <v>22776</v>
      </c>
      <c r="AI248" s="1223"/>
      <c r="AJ248" s="1223"/>
      <c r="AK248" s="1223"/>
      <c r="AL248" s="1223"/>
      <c r="AM248" s="1223"/>
      <c r="AN248" s="1223"/>
      <c r="AO248" s="1223"/>
      <c r="AP248" s="1224"/>
      <c r="AQ248" s="1228">
        <f>[15]推移!$T$12</f>
        <v>0.96899999999999997</v>
      </c>
      <c r="AR248" s="1229"/>
      <c r="AS248" s="1229"/>
      <c r="AT248" s="1229"/>
      <c r="AU248" s="1229"/>
      <c r="AV248" s="1229"/>
      <c r="AW248" s="1229"/>
      <c r="AX248" s="1229"/>
      <c r="AY248" s="1229"/>
      <c r="AZ248" s="1229"/>
      <c r="BA248" s="1229"/>
      <c r="BB248" s="1229"/>
      <c r="BC248" s="1229"/>
      <c r="BD248" s="1230"/>
      <c r="BE248" s="440"/>
      <c r="BF248" s="440"/>
      <c r="BG248" s="440"/>
    </row>
    <row r="249" spans="2:61" ht="24.95" customHeight="1" thickBot="1">
      <c r="B249" s="460" t="s">
        <v>668</v>
      </c>
      <c r="C249" s="461"/>
      <c r="D249" s="461"/>
      <c r="E249" s="461"/>
      <c r="F249" s="461"/>
      <c r="G249" s="461"/>
      <c r="H249" s="461"/>
      <c r="I249" s="461"/>
      <c r="J249" s="462" t="s">
        <v>669</v>
      </c>
      <c r="K249" s="463"/>
      <c r="L249" s="463"/>
      <c r="M249" s="464"/>
      <c r="N249" s="1234" t="s">
        <v>670</v>
      </c>
      <c r="O249" s="1234"/>
      <c r="P249" s="1234"/>
      <c r="Q249" s="1234"/>
      <c r="R249" s="1234"/>
      <c r="S249" s="1234"/>
      <c r="T249" s="1234"/>
      <c r="U249" s="1234"/>
      <c r="V249" s="465" t="s">
        <v>671</v>
      </c>
      <c r="W249" s="466"/>
      <c r="X249" s="467"/>
      <c r="Y249" s="467"/>
      <c r="Z249" s="1235" t="s">
        <v>672</v>
      </c>
      <c r="AA249" s="1236"/>
      <c r="AB249" s="1236"/>
      <c r="AC249" s="1236"/>
      <c r="AD249" s="1236"/>
      <c r="AE249" s="468" t="s">
        <v>517</v>
      </c>
      <c r="AF249" s="1220"/>
      <c r="AG249" s="1221"/>
      <c r="AH249" s="1225"/>
      <c r="AI249" s="1226"/>
      <c r="AJ249" s="1226"/>
      <c r="AK249" s="1226"/>
      <c r="AL249" s="1226"/>
      <c r="AM249" s="1226"/>
      <c r="AN249" s="1226"/>
      <c r="AO249" s="1226"/>
      <c r="AP249" s="1227"/>
      <c r="AQ249" s="1231"/>
      <c r="AR249" s="1232"/>
      <c r="AS249" s="1232"/>
      <c r="AT249" s="1232"/>
      <c r="AU249" s="1232"/>
      <c r="AV249" s="1232"/>
      <c r="AW249" s="1232"/>
      <c r="AX249" s="1232"/>
      <c r="AY249" s="1232"/>
      <c r="AZ249" s="1232"/>
      <c r="BA249" s="1232"/>
      <c r="BB249" s="1232"/>
      <c r="BC249" s="1232"/>
      <c r="BD249" s="1233"/>
      <c r="BE249" s="440"/>
      <c r="BF249" s="440"/>
      <c r="BG249" s="440"/>
    </row>
    <row r="250" spans="2:61" ht="20.100000000000001" customHeight="1">
      <c r="B250" s="469"/>
      <c r="C250" s="469"/>
      <c r="D250" s="469"/>
      <c r="E250" s="469"/>
      <c r="F250" s="469"/>
      <c r="G250" s="469"/>
      <c r="H250" s="469"/>
      <c r="I250" s="469"/>
      <c r="J250" s="469"/>
      <c r="K250" s="469"/>
      <c r="L250" s="469"/>
      <c r="M250" s="469"/>
      <c r="N250" s="469"/>
      <c r="O250" s="469"/>
      <c r="P250" s="469"/>
      <c r="Q250" s="470"/>
      <c r="R250" s="470"/>
      <c r="S250" s="470"/>
      <c r="T250" s="470"/>
      <c r="U250" s="470"/>
      <c r="V250" s="470"/>
      <c r="W250" s="470"/>
      <c r="X250" s="469"/>
      <c r="Y250" s="470"/>
      <c r="Z250" s="470"/>
      <c r="AA250" s="470"/>
      <c r="AB250" s="470"/>
      <c r="AC250" s="470"/>
      <c r="AD250" s="469"/>
      <c r="AE250" s="469"/>
      <c r="AF250" s="471"/>
      <c r="AG250" s="472"/>
      <c r="AH250" s="472"/>
      <c r="AI250" s="472"/>
      <c r="AJ250" s="472"/>
      <c r="AK250" s="472"/>
      <c r="AL250" s="472"/>
      <c r="AM250" s="472"/>
      <c r="AN250" s="472"/>
      <c r="AO250" s="472"/>
      <c r="AP250" s="472"/>
      <c r="AQ250" s="472"/>
      <c r="AR250" s="472"/>
      <c r="AS250" s="472"/>
      <c r="AT250" s="472"/>
      <c r="AU250" s="472"/>
      <c r="AV250" s="472"/>
      <c r="AW250" s="472"/>
      <c r="AX250" s="472"/>
      <c r="AY250" s="472"/>
      <c r="AZ250" s="472"/>
      <c r="BA250" s="472"/>
      <c r="BB250" s="472"/>
      <c r="BC250" s="472"/>
      <c r="BD250" s="472"/>
      <c r="BE250" s="472"/>
      <c r="BF250" s="472"/>
      <c r="BG250" s="440"/>
    </row>
    <row r="251" spans="2:61" ht="20.100000000000001" customHeight="1">
      <c r="B251" s="473"/>
      <c r="C251" s="473"/>
      <c r="D251" s="473"/>
      <c r="E251" s="473"/>
      <c r="F251" s="473"/>
      <c r="G251" s="473"/>
      <c r="H251" s="473"/>
      <c r="I251" s="473"/>
      <c r="J251" s="473"/>
      <c r="K251" s="473"/>
      <c r="L251" s="473"/>
      <c r="M251" s="473"/>
      <c r="N251" s="473"/>
      <c r="O251" s="473"/>
      <c r="P251" s="473"/>
      <c r="Q251" s="474"/>
      <c r="R251" s="474"/>
      <c r="S251" s="474"/>
      <c r="T251" s="474"/>
      <c r="U251" s="474"/>
      <c r="V251" s="474"/>
      <c r="W251" s="474"/>
      <c r="X251" s="473"/>
      <c r="Y251" s="474"/>
      <c r="Z251" s="474"/>
      <c r="AA251" s="474"/>
      <c r="AB251" s="474"/>
      <c r="AC251" s="474"/>
      <c r="AD251" s="473"/>
      <c r="AE251" s="473"/>
      <c r="AF251" s="475"/>
      <c r="AG251" s="476"/>
      <c r="AH251" s="477"/>
      <c r="AI251" s="477"/>
      <c r="AJ251" s="477"/>
      <c r="AK251" s="477"/>
      <c r="AL251" s="477"/>
      <c r="AM251" s="477"/>
      <c r="AN251" s="477"/>
      <c r="AO251" s="477"/>
      <c r="AP251" s="477"/>
      <c r="AQ251" s="478"/>
      <c r="AR251" s="478"/>
      <c r="AS251" s="478"/>
      <c r="AT251" s="478"/>
      <c r="AU251" s="478"/>
      <c r="AV251" s="478"/>
      <c r="AW251" s="478"/>
      <c r="AX251" s="478"/>
      <c r="AY251" s="478"/>
      <c r="AZ251" s="478"/>
      <c r="BA251" s="478"/>
      <c r="BB251" s="478"/>
      <c r="BC251" s="478"/>
      <c r="BD251" s="478"/>
      <c r="BE251" s="440"/>
      <c r="BF251" s="440"/>
      <c r="BG251" s="440"/>
    </row>
    <row r="252" spans="2:61" ht="24.95" customHeight="1">
      <c r="B252" s="479" t="s">
        <v>673</v>
      </c>
      <c r="C252" s="440"/>
      <c r="D252" s="440"/>
      <c r="E252" s="440"/>
      <c r="F252" s="440"/>
      <c r="G252" s="440"/>
      <c r="H252" s="440"/>
      <c r="I252" s="440"/>
      <c r="J252" s="440"/>
      <c r="K252" s="440"/>
      <c r="L252" s="440"/>
      <c r="M252" s="440"/>
      <c r="N252" s="440"/>
      <c r="O252" s="440"/>
      <c r="P252" s="440"/>
      <c r="Q252" s="440"/>
      <c r="R252" s="440"/>
      <c r="S252" s="440"/>
      <c r="T252" s="440"/>
      <c r="U252" s="440"/>
      <c r="V252" s="440"/>
      <c r="W252" s="440"/>
      <c r="X252" s="440"/>
      <c r="Y252" s="440"/>
      <c r="Z252" s="440"/>
      <c r="AA252" s="440"/>
      <c r="AB252" s="440"/>
      <c r="AC252" s="440"/>
      <c r="AD252" s="440"/>
      <c r="AE252" s="440"/>
      <c r="AF252" s="440"/>
      <c r="AG252" s="480"/>
      <c r="AH252" s="440"/>
      <c r="AI252" s="440"/>
      <c r="AJ252" s="440"/>
      <c r="AK252" s="440"/>
      <c r="AL252" s="440"/>
      <c r="AM252" s="440"/>
      <c r="AN252" s="440"/>
      <c r="AO252" s="440"/>
      <c r="AP252" s="440"/>
      <c r="AQ252" s="440"/>
      <c r="AR252" s="440"/>
      <c r="AS252" s="440"/>
      <c r="AT252" s="440"/>
      <c r="AU252" s="440"/>
      <c r="AV252" s="440"/>
      <c r="AW252" s="440"/>
      <c r="AX252" s="440"/>
      <c r="AY252" s="440"/>
      <c r="AZ252" s="440"/>
      <c r="BA252" s="440"/>
      <c r="BB252" s="440"/>
      <c r="BC252" s="440"/>
      <c r="BD252" s="440"/>
      <c r="BE252" s="440"/>
      <c r="BF252" s="440"/>
    </row>
    <row r="253" spans="2:61" ht="24.95" customHeight="1">
      <c r="B253" s="481"/>
      <c r="C253" s="440"/>
      <c r="D253" s="440"/>
      <c r="E253" s="440"/>
      <c r="F253" s="440"/>
      <c r="G253" s="440"/>
      <c r="H253" s="440"/>
      <c r="I253" s="440"/>
      <c r="J253" s="440"/>
      <c r="K253" s="440"/>
      <c r="L253" s="440"/>
      <c r="M253" s="440"/>
      <c r="N253" s="440"/>
      <c r="O253" s="440"/>
      <c r="P253" s="440"/>
      <c r="Q253" s="440"/>
      <c r="R253" s="440"/>
      <c r="S253" s="440"/>
      <c r="T253" s="440"/>
      <c r="U253" s="440"/>
      <c r="V253" s="440"/>
      <c r="W253" s="440"/>
      <c r="X253" s="440"/>
      <c r="Y253" s="440"/>
      <c r="Z253" s="440"/>
      <c r="AA253" s="440"/>
      <c r="AB253" s="440"/>
      <c r="AC253" s="440"/>
      <c r="AD253" s="440"/>
      <c r="AE253" s="440"/>
      <c r="AF253" s="440"/>
      <c r="AG253" s="480"/>
      <c r="AH253" s="440"/>
      <c r="AI253" s="440"/>
      <c r="AJ253" s="440"/>
      <c r="AK253" s="440"/>
      <c r="AL253" s="440"/>
      <c r="AM253" s="440"/>
      <c r="AN253" s="440"/>
      <c r="AO253" s="440"/>
      <c r="AP253" s="440"/>
      <c r="AQ253" s="440"/>
      <c r="AR253" s="440"/>
      <c r="AS253" s="440"/>
      <c r="AT253" s="440"/>
      <c r="AU253" s="440"/>
      <c r="AV253" s="440"/>
      <c r="AW253" s="440"/>
      <c r="AX253" s="440"/>
      <c r="AY253" s="440"/>
      <c r="AZ253" s="440"/>
      <c r="BA253" s="440"/>
      <c r="BB253" s="440"/>
      <c r="BC253" s="440"/>
      <c r="BD253" s="440"/>
      <c r="BE253" s="440"/>
      <c r="BF253" s="440"/>
    </row>
    <row r="254" spans="2:61" ht="24.95" customHeight="1" thickBot="1">
      <c r="B254" s="479" t="s">
        <v>674</v>
      </c>
      <c r="C254" s="440"/>
      <c r="D254" s="440"/>
      <c r="E254" s="440"/>
      <c r="F254" s="440"/>
      <c r="G254" s="440"/>
      <c r="H254" s="440"/>
      <c r="I254" s="440"/>
      <c r="J254" s="440"/>
      <c r="K254" s="440"/>
      <c r="L254" s="440"/>
      <c r="M254" s="440"/>
      <c r="N254" s="440"/>
      <c r="O254" s="440"/>
      <c r="P254" s="440"/>
      <c r="Q254" s="440"/>
      <c r="R254" s="440"/>
      <c r="S254" s="440"/>
      <c r="T254" s="440"/>
      <c r="U254" s="440"/>
      <c r="V254" s="440"/>
      <c r="W254" s="440"/>
      <c r="X254" s="440"/>
      <c r="Y254" s="440"/>
      <c r="Z254" s="440"/>
      <c r="AA254" s="440"/>
      <c r="AB254" s="440"/>
      <c r="AC254" s="440"/>
      <c r="AD254" s="440"/>
      <c r="AE254" s="440"/>
      <c r="AF254" s="440"/>
      <c r="AG254" s="480"/>
      <c r="AH254" s="440"/>
      <c r="AI254" s="440"/>
      <c r="AJ254" s="440"/>
      <c r="AK254" s="440"/>
      <c r="AL254" s="440"/>
      <c r="AM254" s="440"/>
      <c r="AN254" s="440"/>
      <c r="AO254" s="440"/>
      <c r="AP254" s="440"/>
      <c r="AQ254" s="440"/>
      <c r="AR254" s="440"/>
      <c r="AS254" s="440"/>
      <c r="AT254" s="440"/>
      <c r="AU254" s="440"/>
      <c r="AV254" s="440"/>
      <c r="AW254" s="440"/>
      <c r="AX254" s="440"/>
      <c r="AY254" s="440"/>
      <c r="AZ254" s="440"/>
      <c r="BA254" s="440"/>
      <c r="BB254" s="440"/>
      <c r="BC254" s="440"/>
      <c r="BD254" s="440"/>
      <c r="BE254" s="440"/>
      <c r="BF254" s="440"/>
    </row>
    <row r="255" spans="2:61" ht="24.95" customHeight="1" thickBot="1">
      <c r="B255" s="1169"/>
      <c r="C255" s="1170"/>
      <c r="D255" s="1170"/>
      <c r="E255" s="1170"/>
      <c r="F255" s="1170"/>
      <c r="G255" s="1170"/>
      <c r="H255" s="1170"/>
      <c r="I255" s="1170"/>
      <c r="J255" s="1170"/>
      <c r="K255" s="1170"/>
      <c r="L255" s="1170"/>
      <c r="M255" s="1170"/>
      <c r="N255" s="1170"/>
      <c r="O255" s="1170"/>
      <c r="P255" s="1170"/>
      <c r="Q255" s="1170"/>
      <c r="R255" s="1170"/>
      <c r="S255" s="1170"/>
      <c r="T255" s="1170"/>
      <c r="U255" s="1170"/>
      <c r="V255" s="1170"/>
      <c r="W255" s="1170"/>
      <c r="X255" s="1170"/>
      <c r="Y255" s="1170"/>
      <c r="Z255" s="1170"/>
      <c r="AA255" s="1170"/>
      <c r="AB255" s="1170"/>
      <c r="AC255" s="1170"/>
      <c r="AD255" s="1170"/>
      <c r="AE255" s="1170"/>
      <c r="AF255" s="1170"/>
      <c r="AG255" s="1170"/>
      <c r="AH255" s="1171"/>
      <c r="AI255" s="482"/>
      <c r="AJ255" s="483"/>
      <c r="AK255" s="459" t="str">
        <f>IF(AL255="","",元号)</f>
        <v>西暦</v>
      </c>
      <c r="AL255" s="1172">
        <f>AW84</f>
        <v>2019</v>
      </c>
      <c r="AM255" s="1172"/>
      <c r="AN255" s="1172"/>
      <c r="AO255" s="1173" t="s">
        <v>665</v>
      </c>
      <c r="AP255" s="1173"/>
      <c r="AQ255" s="1174"/>
      <c r="AR255" s="1175" t="s">
        <v>544</v>
      </c>
      <c r="AS255" s="1176"/>
      <c r="AT255" s="1176"/>
      <c r="AU255" s="1176"/>
      <c r="AV255" s="1176"/>
      <c r="AW255" s="1176"/>
      <c r="AX255" s="1176"/>
      <c r="AY255" s="1176"/>
      <c r="AZ255" s="1176"/>
      <c r="BA255" s="1176"/>
      <c r="BB255" s="1176"/>
      <c r="BC255" s="1176"/>
      <c r="BD255" s="1003"/>
      <c r="BE255" s="440"/>
      <c r="BF255" s="440"/>
      <c r="BG255" s="440"/>
    </row>
    <row r="256" spans="2:61" ht="24" customHeight="1">
      <c r="B256" s="1203" t="s">
        <v>675</v>
      </c>
      <c r="C256" s="1002"/>
      <c r="D256" s="1002"/>
      <c r="E256" s="1002"/>
      <c r="F256" s="1002"/>
      <c r="G256" s="1002"/>
      <c r="H256" s="484" t="s">
        <v>676</v>
      </c>
      <c r="I256" s="485"/>
      <c r="J256" s="485"/>
      <c r="K256" s="485"/>
      <c r="L256" s="485"/>
      <c r="M256" s="485"/>
      <c r="N256" s="485"/>
      <c r="O256" s="485"/>
      <c r="P256" s="485"/>
      <c r="Q256" s="485"/>
      <c r="R256" s="485"/>
      <c r="S256" s="485"/>
      <c r="T256" s="485"/>
      <c r="U256" s="485"/>
      <c r="V256" s="485"/>
      <c r="W256" s="485"/>
      <c r="X256" s="485"/>
      <c r="Y256" s="485"/>
      <c r="Z256" s="485"/>
      <c r="AA256" s="485"/>
      <c r="AB256" s="485"/>
      <c r="AC256" s="486"/>
      <c r="AD256" s="487"/>
      <c r="AE256" s="487"/>
      <c r="AF256" s="488"/>
      <c r="AG256" s="489">
        <f ca="1">IF(BF256-BG256-BH256&lt;0, "",BF256-BG256-BH256)</f>
        <v>46500</v>
      </c>
      <c r="AH256" s="490"/>
      <c r="AI256" s="1183">
        <f ca="1">IF(AH248="","",IFERROR(ROUND(AG256/AG257,3-INT(LOG(AG256/AG257))),""))</f>
        <v>2.0419999999999998</v>
      </c>
      <c r="AJ256" s="1184"/>
      <c r="AK256" s="1184"/>
      <c r="AL256" s="1184"/>
      <c r="AM256" s="1184"/>
      <c r="AN256" s="1184"/>
      <c r="AO256" s="1184"/>
      <c r="AP256" s="1184"/>
      <c r="AQ256" s="1185"/>
      <c r="AR256" s="1192">
        <f>[15]推移!$T$14</f>
        <v>1.022</v>
      </c>
      <c r="AS256" s="1193"/>
      <c r="AT256" s="1193"/>
      <c r="AU256" s="1193"/>
      <c r="AV256" s="1193"/>
      <c r="AW256" s="1193"/>
      <c r="AX256" s="1193"/>
      <c r="AY256" s="1193"/>
      <c r="AZ256" s="1193"/>
      <c r="BA256" s="1193"/>
      <c r="BB256" s="1193"/>
      <c r="BC256" s="1193"/>
      <c r="BD256" s="1194"/>
      <c r="BE256" s="440"/>
      <c r="BF256" s="491">
        <f ca="1">IF(AF133="",0,AF133)</f>
        <v>46500</v>
      </c>
      <c r="BG256" s="491">
        <f ca="1">IF(AY133="",0,AY133)</f>
        <v>0</v>
      </c>
      <c r="BH256" s="492">
        <f ca="1">IF(BR133="",0,BR133)</f>
        <v>0</v>
      </c>
      <c r="BI256" s="416">
        <f>IF(AG127="",0,AG127*(1.3-1)*0.0258)</f>
        <v>4135.1137308000007</v>
      </c>
    </row>
    <row r="257" spans="2:59" ht="15" customHeight="1">
      <c r="B257" s="1204"/>
      <c r="C257" s="1205"/>
      <c r="D257" s="1205"/>
      <c r="E257" s="1205"/>
      <c r="F257" s="1205"/>
      <c r="G257" s="1205"/>
      <c r="H257" s="493" t="s">
        <v>677</v>
      </c>
      <c r="I257" s="494"/>
      <c r="J257" s="494"/>
      <c r="K257" s="494"/>
      <c r="L257" s="494"/>
      <c r="M257" s="494"/>
      <c r="N257" s="494"/>
      <c r="O257" s="494"/>
      <c r="P257" s="494"/>
      <c r="Q257" s="494"/>
      <c r="R257" s="494"/>
      <c r="S257" s="494"/>
      <c r="T257" s="494"/>
      <c r="U257" s="494"/>
      <c r="V257" s="494"/>
      <c r="W257" s="494"/>
      <c r="X257" s="494"/>
      <c r="Y257" s="494"/>
      <c r="Z257" s="494"/>
      <c r="AA257" s="494"/>
      <c r="AB257" s="494"/>
      <c r="AC257" s="465"/>
      <c r="AD257" s="495"/>
      <c r="AE257" s="495"/>
      <c r="AF257" s="495"/>
      <c r="AG257" s="496">
        <f>AH248</f>
        <v>22776</v>
      </c>
      <c r="AH257" s="497"/>
      <c r="AI257" s="1186"/>
      <c r="AJ257" s="1187"/>
      <c r="AK257" s="1187"/>
      <c r="AL257" s="1187"/>
      <c r="AM257" s="1187"/>
      <c r="AN257" s="1187"/>
      <c r="AO257" s="1187"/>
      <c r="AP257" s="1187"/>
      <c r="AQ257" s="1188"/>
      <c r="AR257" s="1195"/>
      <c r="AS257" s="1196"/>
      <c r="AT257" s="1196"/>
      <c r="AU257" s="1196"/>
      <c r="AV257" s="1196"/>
      <c r="AW257" s="1196"/>
      <c r="AX257" s="1196"/>
      <c r="AY257" s="1196"/>
      <c r="AZ257" s="1196"/>
      <c r="BA257" s="1196"/>
      <c r="BB257" s="1196"/>
      <c r="BC257" s="1196"/>
      <c r="BD257" s="1197"/>
      <c r="BE257" s="440"/>
      <c r="BF257" s="440"/>
      <c r="BG257" s="440"/>
    </row>
    <row r="258" spans="2:59" ht="24" customHeight="1" thickBot="1">
      <c r="B258" s="1201"/>
      <c r="C258" s="1202"/>
      <c r="D258" s="1202"/>
      <c r="E258" s="1202"/>
      <c r="F258" s="1202"/>
      <c r="G258" s="1202"/>
      <c r="H258" s="498" t="s">
        <v>678</v>
      </c>
      <c r="I258" s="498"/>
      <c r="J258" s="498"/>
      <c r="K258" s="498"/>
      <c r="L258" s="498"/>
      <c r="M258" s="498"/>
      <c r="N258" s="498"/>
      <c r="O258" s="498"/>
      <c r="P258" s="498"/>
      <c r="Q258" s="498"/>
      <c r="R258" s="498"/>
      <c r="S258" s="498"/>
      <c r="T258" s="498"/>
      <c r="U258" s="498"/>
      <c r="V258" s="498"/>
      <c r="W258" s="498"/>
      <c r="X258" s="498"/>
      <c r="Y258" s="498"/>
      <c r="Z258" s="498"/>
      <c r="AA258" s="498"/>
      <c r="AB258" s="498"/>
      <c r="AC258" s="499"/>
      <c r="AD258" s="499"/>
      <c r="AE258" s="499"/>
      <c r="AF258" s="499"/>
      <c r="AG258" s="499"/>
      <c r="AH258" s="500"/>
      <c r="AI258" s="1189"/>
      <c r="AJ258" s="1190"/>
      <c r="AK258" s="1190"/>
      <c r="AL258" s="1190"/>
      <c r="AM258" s="1190"/>
      <c r="AN258" s="1190"/>
      <c r="AO258" s="1190"/>
      <c r="AP258" s="1190"/>
      <c r="AQ258" s="1191"/>
      <c r="AR258" s="1198"/>
      <c r="AS258" s="1199"/>
      <c r="AT258" s="1199"/>
      <c r="AU258" s="1199"/>
      <c r="AV258" s="1199"/>
      <c r="AW258" s="1199"/>
      <c r="AX258" s="1199"/>
      <c r="AY258" s="1199"/>
      <c r="AZ258" s="1199"/>
      <c r="BA258" s="1199"/>
      <c r="BB258" s="1199"/>
      <c r="BC258" s="1199"/>
      <c r="BD258" s="1200"/>
      <c r="BE258" s="440"/>
      <c r="BF258" s="440"/>
      <c r="BG258" s="440"/>
    </row>
    <row r="259" spans="2:59" ht="25.5" customHeight="1">
      <c r="B259" s="440"/>
      <c r="C259" s="440"/>
      <c r="D259" s="440"/>
      <c r="E259" s="440"/>
      <c r="F259" s="440"/>
      <c r="G259" s="440"/>
      <c r="H259" s="440"/>
      <c r="I259" s="440"/>
      <c r="J259" s="440"/>
      <c r="K259" s="440"/>
      <c r="L259" s="440"/>
      <c r="M259" s="440"/>
      <c r="N259" s="440"/>
      <c r="O259" s="440"/>
      <c r="P259" s="440"/>
      <c r="Q259" s="440"/>
      <c r="R259" s="440"/>
      <c r="S259" s="440"/>
      <c r="T259" s="440"/>
      <c r="U259" s="440"/>
      <c r="V259" s="440"/>
      <c r="W259" s="440"/>
      <c r="X259" s="440"/>
      <c r="Y259" s="440"/>
      <c r="Z259" s="440"/>
      <c r="AA259" s="440"/>
      <c r="AB259" s="440"/>
      <c r="AC259" s="440"/>
      <c r="AD259" s="440"/>
      <c r="AE259" s="440"/>
      <c r="AF259" s="440"/>
      <c r="AG259" s="440"/>
      <c r="AH259" s="440"/>
      <c r="AI259" s="440"/>
      <c r="AJ259" s="440"/>
      <c r="AK259" s="440"/>
      <c r="AL259" s="440"/>
      <c r="AM259" s="440"/>
      <c r="AN259" s="440"/>
      <c r="AO259" s="440"/>
      <c r="AP259" s="440"/>
      <c r="AQ259" s="440"/>
      <c r="AR259" s="440"/>
      <c r="AS259" s="440"/>
      <c r="AT259" s="501"/>
      <c r="AU259" s="501"/>
      <c r="AV259" s="501"/>
      <c r="AW259" s="501"/>
      <c r="AX259" s="501"/>
      <c r="AY259" s="501"/>
      <c r="AZ259" s="501"/>
      <c r="BA259" s="501"/>
      <c r="BB259" s="501"/>
      <c r="BC259" s="440"/>
      <c r="BD259" s="440"/>
      <c r="BE259" s="440"/>
      <c r="BF259" s="440"/>
      <c r="BG259" s="440"/>
    </row>
    <row r="260" spans="2:59" ht="24.95" customHeight="1" thickBot="1">
      <c r="B260" s="479" t="s">
        <v>679</v>
      </c>
      <c r="C260" s="440"/>
      <c r="D260" s="440"/>
      <c r="E260" s="440"/>
      <c r="F260" s="440"/>
      <c r="G260" s="440"/>
      <c r="H260" s="440"/>
      <c r="I260" s="440"/>
      <c r="J260" s="440"/>
      <c r="K260" s="440"/>
      <c r="L260" s="440"/>
      <c r="M260" s="440"/>
      <c r="N260" s="440"/>
      <c r="O260" s="440"/>
      <c r="P260" s="440"/>
      <c r="Q260" s="440"/>
      <c r="R260" s="440"/>
      <c r="S260" s="440"/>
      <c r="T260" s="440"/>
      <c r="U260" s="440"/>
      <c r="V260" s="440"/>
      <c r="W260" s="440"/>
      <c r="X260" s="440"/>
      <c r="Y260" s="440"/>
      <c r="Z260" s="440"/>
      <c r="AA260" s="440"/>
      <c r="AB260" s="440"/>
      <c r="AC260" s="440"/>
      <c r="AD260" s="440"/>
      <c r="AE260" s="440"/>
      <c r="AF260" s="440"/>
      <c r="AG260" s="480"/>
      <c r="AH260" s="440"/>
      <c r="AI260" s="440"/>
      <c r="AJ260" s="440"/>
      <c r="AK260" s="440"/>
      <c r="AL260" s="440"/>
      <c r="AM260" s="440"/>
      <c r="AN260" s="440"/>
      <c r="AO260" s="440"/>
      <c r="AP260" s="440"/>
      <c r="AQ260" s="440"/>
      <c r="AR260" s="440"/>
      <c r="AS260" s="440"/>
      <c r="AT260" s="440"/>
      <c r="AU260" s="440"/>
      <c r="AV260" s="440"/>
      <c r="AW260" s="440"/>
      <c r="AX260" s="440"/>
      <c r="AY260" s="440"/>
      <c r="AZ260" s="440"/>
      <c r="BA260" s="440"/>
      <c r="BB260" s="440"/>
      <c r="BC260" s="440"/>
      <c r="BD260" s="440"/>
      <c r="BE260" s="440"/>
      <c r="BF260" s="440"/>
    </row>
    <row r="261" spans="2:59" ht="24.95" customHeight="1" thickBot="1">
      <c r="B261" s="1169"/>
      <c r="C261" s="1170"/>
      <c r="D261" s="1170"/>
      <c r="E261" s="1170"/>
      <c r="F261" s="1170"/>
      <c r="G261" s="1170"/>
      <c r="H261" s="1170"/>
      <c r="I261" s="1170"/>
      <c r="J261" s="1170"/>
      <c r="K261" s="1170"/>
      <c r="L261" s="1170"/>
      <c r="M261" s="1170"/>
      <c r="N261" s="1170"/>
      <c r="O261" s="1170"/>
      <c r="P261" s="1170"/>
      <c r="Q261" s="1170"/>
      <c r="R261" s="1170"/>
      <c r="S261" s="1170"/>
      <c r="T261" s="1170"/>
      <c r="U261" s="1170"/>
      <c r="V261" s="1170"/>
      <c r="W261" s="1170"/>
      <c r="X261" s="1170"/>
      <c r="Y261" s="1170"/>
      <c r="Z261" s="1170"/>
      <c r="AA261" s="1170"/>
      <c r="AB261" s="1170"/>
      <c r="AC261" s="1170"/>
      <c r="AD261" s="1170"/>
      <c r="AE261" s="1170"/>
      <c r="AF261" s="1170"/>
      <c r="AG261" s="1170"/>
      <c r="AH261" s="1171"/>
      <c r="AI261" s="482"/>
      <c r="AJ261" s="483"/>
      <c r="AK261" s="459" t="str">
        <f>IF(AL261="","",元号)</f>
        <v>西暦</v>
      </c>
      <c r="AL261" s="1172">
        <f>AW84</f>
        <v>2019</v>
      </c>
      <c r="AM261" s="1172"/>
      <c r="AN261" s="1172"/>
      <c r="AO261" s="1173" t="s">
        <v>665</v>
      </c>
      <c r="AP261" s="1173"/>
      <c r="AQ261" s="1174"/>
      <c r="AR261" s="1175" t="s">
        <v>544</v>
      </c>
      <c r="AS261" s="1176"/>
      <c r="AT261" s="1176"/>
      <c r="AU261" s="1176"/>
      <c r="AV261" s="1176"/>
      <c r="AW261" s="1176"/>
      <c r="AX261" s="1176"/>
      <c r="AY261" s="1176"/>
      <c r="AZ261" s="1176"/>
      <c r="BA261" s="1176"/>
      <c r="BB261" s="1176"/>
      <c r="BC261" s="1176"/>
      <c r="BD261" s="1003"/>
      <c r="BE261" s="440"/>
      <c r="BF261" s="440"/>
      <c r="BG261" s="440"/>
    </row>
    <row r="262" spans="2:59" ht="27.75" customHeight="1">
      <c r="B262" s="1177" t="s">
        <v>680</v>
      </c>
      <c r="C262" s="1178"/>
      <c r="D262" s="1178"/>
      <c r="E262" s="1178"/>
      <c r="F262" s="1178"/>
      <c r="G262" s="1178"/>
      <c r="H262" s="1181" t="s">
        <v>681</v>
      </c>
      <c r="I262" s="1182"/>
      <c r="J262" s="1182"/>
      <c r="K262" s="1182"/>
      <c r="L262" s="1182"/>
      <c r="M262" s="1182"/>
      <c r="N262" s="1182"/>
      <c r="O262" s="1182"/>
      <c r="P262" s="1182"/>
      <c r="Q262" s="1182"/>
      <c r="R262" s="1182"/>
      <c r="S262" s="1182"/>
      <c r="T262" s="1182"/>
      <c r="U262" s="1182"/>
      <c r="V262" s="1182"/>
      <c r="W262" s="1182"/>
      <c r="X262" s="1182"/>
      <c r="Y262" s="1182"/>
      <c r="Z262" s="1182"/>
      <c r="AA262" s="1182"/>
      <c r="AB262" s="1182"/>
      <c r="AC262" s="1182"/>
      <c r="AD262" s="1182"/>
      <c r="AE262" s="1182"/>
      <c r="AF262" s="502"/>
      <c r="AG262" s="503">
        <f ca="1">IF(BF256-BG256-BH256+BI256&lt;0,"",BF256-BG256-BH256+BI256)</f>
        <v>50635.113730800003</v>
      </c>
      <c r="AH262" s="504"/>
      <c r="AI262" s="1183">
        <f ca="1">IF(AH248="","",IFERROR(ROUND(AG262/AG263,3-INT(LOG(AG262/AG263))),""))</f>
        <v>2.2229999999999999</v>
      </c>
      <c r="AJ262" s="1184"/>
      <c r="AK262" s="1184"/>
      <c r="AL262" s="1184"/>
      <c r="AM262" s="1184"/>
      <c r="AN262" s="1184"/>
      <c r="AO262" s="1184"/>
      <c r="AP262" s="1184"/>
      <c r="AQ262" s="1185"/>
      <c r="AR262" s="1192">
        <f>[15]推移!$T$22</f>
        <v>1.022</v>
      </c>
      <c r="AS262" s="1193"/>
      <c r="AT262" s="1193"/>
      <c r="AU262" s="1193"/>
      <c r="AV262" s="1193"/>
      <c r="AW262" s="1193"/>
      <c r="AX262" s="1193"/>
      <c r="AY262" s="1193"/>
      <c r="AZ262" s="1193"/>
      <c r="BA262" s="1193"/>
      <c r="BB262" s="1193"/>
      <c r="BC262" s="1193"/>
      <c r="BD262" s="1194"/>
      <c r="BE262" s="440"/>
      <c r="BF262" s="440"/>
      <c r="BG262" s="440"/>
    </row>
    <row r="263" spans="2:59" ht="15" customHeight="1">
      <c r="B263" s="1179"/>
      <c r="C263" s="1180"/>
      <c r="D263" s="1180"/>
      <c r="E263" s="1180"/>
      <c r="F263" s="1180"/>
      <c r="G263" s="1180"/>
      <c r="H263" s="493" t="s">
        <v>677</v>
      </c>
      <c r="I263" s="494"/>
      <c r="J263" s="494"/>
      <c r="K263" s="494"/>
      <c r="L263" s="494"/>
      <c r="M263" s="494"/>
      <c r="N263" s="494"/>
      <c r="O263" s="494"/>
      <c r="P263" s="494"/>
      <c r="Q263" s="494"/>
      <c r="R263" s="494"/>
      <c r="S263" s="494"/>
      <c r="T263" s="494"/>
      <c r="U263" s="494"/>
      <c r="V263" s="494"/>
      <c r="W263" s="494"/>
      <c r="X263" s="494"/>
      <c r="Y263" s="494"/>
      <c r="Z263" s="494"/>
      <c r="AA263" s="494"/>
      <c r="AB263" s="494"/>
      <c r="AC263" s="465"/>
      <c r="AD263" s="495"/>
      <c r="AE263" s="495"/>
      <c r="AF263" s="495"/>
      <c r="AG263" s="496">
        <f>AH248</f>
        <v>22776</v>
      </c>
      <c r="AH263" s="497"/>
      <c r="AI263" s="1186"/>
      <c r="AJ263" s="1187"/>
      <c r="AK263" s="1187"/>
      <c r="AL263" s="1187"/>
      <c r="AM263" s="1187"/>
      <c r="AN263" s="1187"/>
      <c r="AO263" s="1187"/>
      <c r="AP263" s="1187"/>
      <c r="AQ263" s="1188"/>
      <c r="AR263" s="1195"/>
      <c r="AS263" s="1196"/>
      <c r="AT263" s="1196"/>
      <c r="AU263" s="1196"/>
      <c r="AV263" s="1196"/>
      <c r="AW263" s="1196"/>
      <c r="AX263" s="1196"/>
      <c r="AY263" s="1196"/>
      <c r="AZ263" s="1196"/>
      <c r="BA263" s="1196"/>
      <c r="BB263" s="1196"/>
      <c r="BC263" s="1196"/>
      <c r="BD263" s="1197"/>
      <c r="BE263" s="440"/>
      <c r="BF263" s="440"/>
      <c r="BG263" s="440"/>
    </row>
    <row r="264" spans="2:59" ht="24" customHeight="1" thickBot="1">
      <c r="B264" s="1201"/>
      <c r="C264" s="1202"/>
      <c r="D264" s="1202"/>
      <c r="E264" s="1202"/>
      <c r="F264" s="1202"/>
      <c r="G264" s="1202"/>
      <c r="H264" s="498" t="s">
        <v>678</v>
      </c>
      <c r="I264" s="498"/>
      <c r="J264" s="498"/>
      <c r="K264" s="498"/>
      <c r="L264" s="498"/>
      <c r="M264" s="498"/>
      <c r="N264" s="498"/>
      <c r="O264" s="498"/>
      <c r="P264" s="498"/>
      <c r="Q264" s="498"/>
      <c r="R264" s="498"/>
      <c r="S264" s="498"/>
      <c r="T264" s="498"/>
      <c r="U264" s="498"/>
      <c r="V264" s="498"/>
      <c r="W264" s="498"/>
      <c r="X264" s="498"/>
      <c r="Y264" s="498"/>
      <c r="Z264" s="498"/>
      <c r="AA264" s="498"/>
      <c r="AB264" s="498"/>
      <c r="AC264" s="499"/>
      <c r="AD264" s="499"/>
      <c r="AE264" s="499"/>
      <c r="AF264" s="499"/>
      <c r="AG264" s="499"/>
      <c r="AH264" s="500"/>
      <c r="AI264" s="1189"/>
      <c r="AJ264" s="1190"/>
      <c r="AK264" s="1190"/>
      <c r="AL264" s="1190"/>
      <c r="AM264" s="1190"/>
      <c r="AN264" s="1190"/>
      <c r="AO264" s="1190"/>
      <c r="AP264" s="1190"/>
      <c r="AQ264" s="1191"/>
      <c r="AR264" s="1198"/>
      <c r="AS264" s="1199"/>
      <c r="AT264" s="1199"/>
      <c r="AU264" s="1199"/>
      <c r="AV264" s="1199"/>
      <c r="AW264" s="1199"/>
      <c r="AX264" s="1199"/>
      <c r="AY264" s="1199"/>
      <c r="AZ264" s="1199"/>
      <c r="BA264" s="1199"/>
      <c r="BB264" s="1199"/>
      <c r="BC264" s="1199"/>
      <c r="BD264" s="1200"/>
      <c r="BE264" s="440"/>
      <c r="BF264" s="440"/>
      <c r="BG264" s="440"/>
    </row>
    <row r="265" spans="2:59" ht="20.100000000000001" customHeight="1">
      <c r="B265" s="505" t="s">
        <v>682</v>
      </c>
      <c r="C265" s="440"/>
      <c r="D265" s="440"/>
      <c r="E265" s="440"/>
      <c r="F265" s="440"/>
      <c r="G265" s="440"/>
      <c r="H265" s="440"/>
      <c r="I265" s="440"/>
      <c r="J265" s="440"/>
      <c r="K265" s="440"/>
      <c r="L265" s="440"/>
      <c r="M265" s="440"/>
      <c r="N265" s="440"/>
      <c r="O265" s="440"/>
      <c r="P265" s="440"/>
      <c r="Q265" s="440"/>
      <c r="R265" s="440"/>
      <c r="S265" s="440"/>
      <c r="T265" s="440"/>
      <c r="U265" s="440"/>
      <c r="V265" s="440"/>
      <c r="W265" s="440"/>
      <c r="X265" s="440"/>
      <c r="Y265" s="440"/>
      <c r="Z265" s="440"/>
      <c r="AA265" s="440"/>
      <c r="AB265" s="440"/>
      <c r="AC265" s="440"/>
      <c r="AD265" s="506"/>
      <c r="AE265" s="440"/>
      <c r="AF265" s="440"/>
      <c r="AG265" s="440"/>
      <c r="AH265" s="440"/>
      <c r="AI265" s="440"/>
      <c r="AJ265" s="440"/>
      <c r="AK265" s="440"/>
      <c r="AL265" s="440"/>
      <c r="AM265" s="440"/>
      <c r="AN265" s="440"/>
      <c r="AO265" s="440"/>
      <c r="AP265" s="440"/>
      <c r="AQ265" s="440"/>
      <c r="AR265" s="440"/>
      <c r="AS265" s="440"/>
      <c r="AT265" s="507"/>
      <c r="AU265" s="507"/>
      <c r="AV265" s="507"/>
      <c r="AW265" s="507"/>
      <c r="AX265" s="507"/>
      <c r="AY265" s="507"/>
      <c r="AZ265" s="507"/>
      <c r="BA265" s="507"/>
      <c r="BB265" s="507"/>
      <c r="BC265" s="440"/>
      <c r="BD265" s="440"/>
      <c r="BE265" s="440"/>
      <c r="BF265" s="440"/>
      <c r="BG265" s="440"/>
    </row>
    <row r="266" spans="2:59" ht="20.100000000000001" customHeight="1">
      <c r="B266" s="505" t="s">
        <v>683</v>
      </c>
      <c r="C266" s="440"/>
      <c r="D266" s="440"/>
      <c r="E266" s="440"/>
      <c r="F266" s="440"/>
      <c r="G266" s="440"/>
      <c r="H266" s="440"/>
      <c r="I266" s="440"/>
      <c r="J266" s="440"/>
      <c r="K266" s="440"/>
      <c r="L266" s="440"/>
      <c r="M266" s="440"/>
      <c r="N266" s="440"/>
      <c r="O266" s="440"/>
      <c r="P266" s="440"/>
      <c r="Q266" s="440"/>
      <c r="R266" s="440"/>
      <c r="S266" s="440"/>
      <c r="T266" s="440"/>
      <c r="U266" s="440"/>
      <c r="V266" s="440"/>
      <c r="W266" s="440"/>
      <c r="X266" s="440"/>
      <c r="Y266" s="440"/>
      <c r="Z266" s="440"/>
      <c r="AA266" s="440"/>
      <c r="AB266" s="440"/>
      <c r="AC266" s="440"/>
      <c r="AD266" s="506"/>
      <c r="AE266" s="440"/>
      <c r="AF266" s="440"/>
      <c r="AG266" s="440"/>
      <c r="AH266" s="440"/>
      <c r="AI266" s="440"/>
      <c r="AJ266" s="440"/>
      <c r="AK266" s="440"/>
      <c r="AL266" s="440"/>
      <c r="AM266" s="440"/>
      <c r="AN266" s="440"/>
      <c r="AO266" s="440"/>
      <c r="AP266" s="440"/>
      <c r="AQ266" s="440"/>
      <c r="AR266" s="440"/>
      <c r="AS266" s="440"/>
      <c r="AT266" s="507"/>
      <c r="AU266" s="507"/>
      <c r="AV266" s="507"/>
      <c r="AW266" s="507"/>
      <c r="AX266" s="507"/>
      <c r="AY266" s="507"/>
      <c r="AZ266" s="507"/>
      <c r="BA266" s="507"/>
      <c r="BB266" s="507"/>
      <c r="BC266" s="440"/>
      <c r="BD266" s="440"/>
      <c r="BE266" s="440"/>
      <c r="BF266" s="440"/>
      <c r="BG266" s="440"/>
    </row>
    <row r="267" spans="2:59" ht="67.5" customHeight="1">
      <c r="B267" s="440"/>
      <c r="C267" s="440"/>
      <c r="D267" s="440"/>
      <c r="E267" s="1165" t="s">
        <v>684</v>
      </c>
      <c r="F267" s="1166"/>
      <c r="G267" s="1166"/>
      <c r="H267" s="1166"/>
      <c r="I267" s="1166"/>
      <c r="J267" s="1166"/>
      <c r="K267" s="1166"/>
      <c r="L267" s="1166"/>
      <c r="M267" s="1166"/>
      <c r="N267" s="1166"/>
      <c r="O267" s="1166"/>
      <c r="P267" s="1166"/>
      <c r="Q267" s="1166"/>
      <c r="R267" s="1166"/>
      <c r="S267" s="1166"/>
      <c r="T267" s="1167" t="s">
        <v>685</v>
      </c>
      <c r="U267" s="1168"/>
      <c r="V267" s="1168"/>
      <c r="W267" s="1168"/>
      <c r="X267" s="1168"/>
      <c r="Y267" s="1168"/>
      <c r="Z267" s="1168"/>
      <c r="AA267" s="1168"/>
      <c r="AB267" s="1168"/>
      <c r="AC267" s="1168"/>
      <c r="AD267" s="1168"/>
      <c r="AE267" s="1168"/>
      <c r="AF267" s="1168"/>
      <c r="AG267" s="1168"/>
      <c r="AH267" s="1168"/>
      <c r="AI267" s="1168"/>
      <c r="AJ267" s="1168"/>
      <c r="AK267" s="1168"/>
      <c r="AL267" s="1168"/>
      <c r="AM267" s="1168"/>
      <c r="AN267" s="1168"/>
      <c r="AO267" s="1168"/>
      <c r="AP267" s="1168"/>
      <c r="AQ267" s="1168"/>
      <c r="AR267" s="1168"/>
      <c r="AS267" s="1168"/>
      <c r="AT267" s="1168"/>
      <c r="AU267" s="1168"/>
      <c r="AV267" s="1168"/>
      <c r="AW267" s="1168"/>
      <c r="AX267" s="1168"/>
      <c r="AY267" s="1168"/>
      <c r="AZ267" s="1168"/>
      <c r="BA267" s="1168"/>
      <c r="BB267" s="508"/>
      <c r="BC267" s="440"/>
      <c r="BD267" s="440"/>
      <c r="BE267" s="440"/>
      <c r="BF267" s="440"/>
      <c r="BG267" s="440"/>
    </row>
    <row r="268" spans="2:59" ht="20.100000000000001" customHeight="1">
      <c r="B268" s="440"/>
      <c r="C268" s="440"/>
      <c r="D268" s="440"/>
      <c r="E268" s="440"/>
      <c r="F268" s="440"/>
      <c r="G268" s="440"/>
      <c r="H268" s="440"/>
      <c r="I268" s="440"/>
      <c r="J268" s="440"/>
      <c r="K268" s="440"/>
      <c r="L268" s="440"/>
      <c r="M268" s="440"/>
      <c r="N268" s="440"/>
      <c r="O268" s="440"/>
      <c r="P268" s="440"/>
      <c r="Q268" s="440"/>
      <c r="R268" s="440"/>
      <c r="S268" s="440"/>
      <c r="T268" s="440"/>
      <c r="U268" s="440"/>
      <c r="V268" s="440"/>
      <c r="W268" s="440"/>
      <c r="X268" s="440"/>
      <c r="Y268" s="440"/>
      <c r="Z268" s="440"/>
      <c r="AA268" s="440"/>
      <c r="AB268" s="440"/>
      <c r="AC268" s="440"/>
      <c r="AD268" s="506"/>
      <c r="AE268" s="440"/>
      <c r="AF268" s="440"/>
      <c r="AG268" s="440"/>
      <c r="AH268" s="440"/>
      <c r="AI268" s="440"/>
      <c r="AJ268" s="440"/>
      <c r="AK268" s="440"/>
      <c r="AL268" s="440"/>
      <c r="AM268" s="440"/>
      <c r="AN268" s="440"/>
      <c r="AO268" s="440"/>
      <c r="AP268" s="440"/>
      <c r="AQ268" s="440"/>
      <c r="AR268" s="440"/>
      <c r="AS268" s="440"/>
      <c r="AT268" s="507"/>
      <c r="AU268" s="507"/>
      <c r="AV268" s="507"/>
      <c r="AW268" s="507"/>
      <c r="AX268" s="507"/>
      <c r="AY268" s="507"/>
      <c r="AZ268" s="507"/>
      <c r="BA268" s="507"/>
      <c r="BB268" s="507"/>
      <c r="BC268" s="440"/>
      <c r="BD268" s="440"/>
      <c r="BE268" s="440"/>
      <c r="BF268" s="440"/>
      <c r="BG268" s="440"/>
    </row>
    <row r="269" spans="2:59" ht="25.5" customHeight="1">
      <c r="B269" s="479" t="s">
        <v>686</v>
      </c>
      <c r="C269" s="440"/>
      <c r="D269" s="440"/>
      <c r="E269" s="440"/>
      <c r="F269" s="440"/>
      <c r="G269" s="440"/>
      <c r="H269" s="440"/>
      <c r="I269" s="440"/>
      <c r="J269" s="440"/>
      <c r="K269" s="440"/>
      <c r="L269" s="440"/>
      <c r="M269" s="440"/>
      <c r="N269" s="440"/>
      <c r="O269" s="440"/>
      <c r="P269" s="440"/>
      <c r="Q269" s="440"/>
      <c r="R269" s="440"/>
      <c r="S269" s="440"/>
      <c r="T269" s="440"/>
      <c r="U269" s="440"/>
      <c r="V269" s="440"/>
      <c r="W269" s="440"/>
      <c r="X269" s="440"/>
      <c r="Y269" s="440"/>
      <c r="Z269" s="440"/>
      <c r="AA269" s="440"/>
      <c r="AB269" s="440"/>
      <c r="AC269" s="440"/>
      <c r="AD269" s="440"/>
      <c r="AE269" s="440"/>
      <c r="AF269" s="440"/>
      <c r="AG269" s="440"/>
      <c r="AH269" s="440"/>
      <c r="AI269" s="440"/>
      <c r="AJ269" s="440"/>
      <c r="AK269" s="440"/>
      <c r="AL269" s="440"/>
      <c r="AM269" s="440"/>
      <c r="AN269" s="440"/>
      <c r="AO269" s="440"/>
      <c r="AP269" s="440"/>
      <c r="AQ269" s="440"/>
      <c r="AR269" s="440"/>
      <c r="AS269" s="440"/>
      <c r="AT269" s="440"/>
      <c r="AU269" s="440"/>
      <c r="AV269" s="440"/>
      <c r="AW269" s="440"/>
      <c r="AX269" s="440"/>
      <c r="AY269" s="440"/>
      <c r="AZ269" s="440"/>
      <c r="BA269" s="440"/>
      <c r="BB269" s="440"/>
      <c r="BC269" s="440"/>
      <c r="BD269" s="440"/>
      <c r="BE269" s="440"/>
      <c r="BF269" s="440"/>
      <c r="BG269" s="440"/>
    </row>
    <row r="270" spans="2:59" ht="25.5" customHeight="1">
      <c r="B270" s="481"/>
      <c r="C270" s="440"/>
      <c r="D270" s="440"/>
      <c r="E270" s="440"/>
      <c r="F270" s="440"/>
      <c r="G270" s="440"/>
      <c r="H270" s="440"/>
      <c r="I270" s="440"/>
      <c r="J270" s="440"/>
      <c r="K270" s="440"/>
      <c r="L270" s="440"/>
      <c r="M270" s="440"/>
      <c r="N270" s="440"/>
      <c r="O270" s="440"/>
      <c r="P270" s="440"/>
      <c r="Q270" s="440"/>
      <c r="R270" s="440"/>
      <c r="S270" s="440"/>
      <c r="T270" s="440"/>
      <c r="U270" s="440"/>
      <c r="V270" s="440"/>
      <c r="W270" s="440"/>
      <c r="X270" s="440"/>
      <c r="Y270" s="440"/>
      <c r="Z270" s="440"/>
      <c r="AA270" s="440"/>
      <c r="AB270" s="440"/>
      <c r="AC270" s="440"/>
      <c r="AD270" s="440"/>
      <c r="AE270" s="440"/>
      <c r="AF270" s="440"/>
      <c r="AG270" s="440"/>
      <c r="AH270" s="440"/>
      <c r="AI270" s="440"/>
      <c r="AJ270" s="440"/>
      <c r="AK270" s="440"/>
      <c r="AL270" s="509"/>
      <c r="AM270" s="440"/>
      <c r="AN270" s="509"/>
      <c r="AO270" s="440"/>
      <c r="AP270" s="440"/>
      <c r="AQ270" s="440"/>
      <c r="AR270" s="440"/>
      <c r="AS270" s="440"/>
      <c r="AT270" s="440"/>
      <c r="AU270" s="440"/>
      <c r="AV270" s="440"/>
      <c r="AW270" s="440"/>
      <c r="AX270" s="440"/>
      <c r="AY270" s="440"/>
      <c r="AZ270" s="440"/>
      <c r="BA270" s="440"/>
      <c r="BB270" s="440"/>
      <c r="BC270" s="440"/>
      <c r="BD270" s="440"/>
      <c r="BE270" s="440"/>
      <c r="BF270" s="440"/>
      <c r="BG270" s="440"/>
    </row>
    <row r="271" spans="2:59" ht="24.75" customHeight="1" thickBot="1">
      <c r="B271" s="479" t="s">
        <v>674</v>
      </c>
      <c r="C271" s="440"/>
      <c r="D271" s="440"/>
      <c r="E271" s="440"/>
      <c r="F271" s="440"/>
      <c r="G271" s="440"/>
      <c r="H271" s="440"/>
      <c r="I271" s="440"/>
      <c r="J271" s="440"/>
      <c r="K271" s="440"/>
      <c r="L271" s="440"/>
      <c r="M271" s="440"/>
      <c r="N271" s="440"/>
      <c r="O271" s="440"/>
      <c r="P271" s="440"/>
      <c r="Q271" s="440"/>
      <c r="R271" s="440"/>
      <c r="S271" s="440"/>
      <c r="T271" s="440"/>
      <c r="U271" s="440"/>
      <c r="V271" s="440"/>
      <c r="W271" s="440"/>
      <c r="X271" s="440"/>
      <c r="Y271" s="440"/>
      <c r="Z271" s="440"/>
      <c r="AA271" s="440"/>
      <c r="AB271" s="440"/>
      <c r="AC271" s="440"/>
      <c r="AD271" s="440"/>
      <c r="AE271" s="440"/>
      <c r="AF271" s="440"/>
      <c r="AG271" s="440"/>
      <c r="AH271" s="440"/>
      <c r="AI271" s="440"/>
      <c r="AJ271" s="440"/>
      <c r="AK271" s="440"/>
      <c r="AL271" s="440"/>
      <c r="AM271" s="440"/>
      <c r="AN271" s="440"/>
      <c r="AO271" s="440"/>
      <c r="AP271" s="440"/>
      <c r="AQ271" s="440"/>
      <c r="AR271" s="440"/>
      <c r="AS271" s="440"/>
      <c r="AT271" s="440"/>
      <c r="AU271" s="440"/>
      <c r="AV271" s="440"/>
      <c r="AW271" s="440"/>
      <c r="AX271" s="440"/>
      <c r="AY271" s="440"/>
      <c r="AZ271" s="440"/>
      <c r="BA271" s="440"/>
      <c r="BB271" s="440"/>
      <c r="BC271" s="440"/>
      <c r="BD271" s="440"/>
      <c r="BE271" s="440"/>
      <c r="BF271" s="440"/>
      <c r="BG271" s="440"/>
    </row>
    <row r="272" spans="2:59" ht="45" customHeight="1" thickBot="1">
      <c r="B272" s="1148"/>
      <c r="C272" s="1149"/>
      <c r="D272" s="1149"/>
      <c r="E272" s="1149"/>
      <c r="F272" s="1149"/>
      <c r="G272" s="1149"/>
      <c r="H272" s="1149"/>
      <c r="I272" s="1149"/>
      <c r="J272" s="1149"/>
      <c r="K272" s="1149"/>
      <c r="L272" s="1150"/>
      <c r="M272" s="1151" t="str">
        <f>"西暦 "&amp;$AW84-4</f>
        <v>西暦 2015</v>
      </c>
      <c r="N272" s="1152"/>
      <c r="O272" s="1152"/>
      <c r="P272" s="1152"/>
      <c r="Q272" s="1129" t="s">
        <v>687</v>
      </c>
      <c r="R272" s="1129"/>
      <c r="S272" s="1129"/>
      <c r="T272" s="1130"/>
      <c r="U272" s="1151" t="str">
        <f>"西暦 "&amp;$AW84-3</f>
        <v>西暦 2016</v>
      </c>
      <c r="V272" s="1152"/>
      <c r="W272" s="1152"/>
      <c r="X272" s="1152"/>
      <c r="Y272" s="1129" t="s">
        <v>687</v>
      </c>
      <c r="Z272" s="1129"/>
      <c r="AA272" s="1130"/>
      <c r="AB272" s="1151" t="str">
        <f>"西暦 "&amp;$AW84-2</f>
        <v>西暦 2017</v>
      </c>
      <c r="AC272" s="1152"/>
      <c r="AD272" s="1152"/>
      <c r="AE272" s="1152"/>
      <c r="AF272" s="1152"/>
      <c r="AG272" s="1129" t="s">
        <v>687</v>
      </c>
      <c r="AH272" s="1129"/>
      <c r="AI272" s="1130"/>
      <c r="AJ272" s="1151" t="str">
        <f>"西暦 "&amp;$AW84-1</f>
        <v>西暦 2018</v>
      </c>
      <c r="AK272" s="1152"/>
      <c r="AL272" s="1152"/>
      <c r="AM272" s="1152"/>
      <c r="AN272" s="1152"/>
      <c r="AO272" s="1129" t="s">
        <v>687</v>
      </c>
      <c r="AP272" s="1129"/>
      <c r="AQ272" s="1130"/>
      <c r="AR272" s="1131" t="str">
        <f>"西暦 "&amp;$AW84</f>
        <v>西暦 2019</v>
      </c>
      <c r="AS272" s="1132"/>
      <c r="AT272" s="1132"/>
      <c r="AU272" s="1132"/>
      <c r="AV272" s="1133" t="s">
        <v>687</v>
      </c>
      <c r="AW272" s="1133"/>
      <c r="AX272" s="1134"/>
      <c r="AY272" s="1162" t="s">
        <v>688</v>
      </c>
      <c r="AZ272" s="1163"/>
      <c r="BA272" s="1163"/>
      <c r="BB272" s="1163"/>
      <c r="BC272" s="1163"/>
      <c r="BD272" s="1163"/>
      <c r="BE272" s="1163"/>
      <c r="BF272" s="1164"/>
      <c r="BG272" s="440"/>
    </row>
    <row r="273" spans="1:94" ht="45" customHeight="1">
      <c r="B273" s="1138" t="s">
        <v>689</v>
      </c>
      <c r="C273" s="1139"/>
      <c r="D273" s="1139"/>
      <c r="E273" s="1139"/>
      <c r="F273" s="1139"/>
      <c r="G273" s="1139"/>
      <c r="H273" s="1139"/>
      <c r="I273" s="1139"/>
      <c r="J273" s="1139"/>
      <c r="K273" s="1139"/>
      <c r="L273" s="1140"/>
      <c r="M273" s="1141">
        <f>[15]推移!$P$13</f>
        <v>2.4319999999999999</v>
      </c>
      <c r="N273" s="1142"/>
      <c r="O273" s="1142"/>
      <c r="P273" s="1142"/>
      <c r="Q273" s="1142"/>
      <c r="R273" s="1142"/>
      <c r="S273" s="1142"/>
      <c r="T273" s="1143"/>
      <c r="U273" s="1141">
        <f>[15]推移!$Q$13</f>
        <v>2.3220000000000001</v>
      </c>
      <c r="V273" s="1142"/>
      <c r="W273" s="1142"/>
      <c r="X273" s="1142"/>
      <c r="Y273" s="1142"/>
      <c r="Z273" s="1142"/>
      <c r="AA273" s="1143"/>
      <c r="AB273" s="1141">
        <f>[15]推移!$R$13</f>
        <v>2.069</v>
      </c>
      <c r="AC273" s="1142"/>
      <c r="AD273" s="1142"/>
      <c r="AE273" s="1142"/>
      <c r="AF273" s="1142"/>
      <c r="AG273" s="1142"/>
      <c r="AH273" s="1142"/>
      <c r="AI273" s="1143"/>
      <c r="AJ273" s="1141">
        <f>[15]推移!$S$13</f>
        <v>1.968</v>
      </c>
      <c r="AK273" s="1142"/>
      <c r="AL273" s="1142"/>
      <c r="AM273" s="1142"/>
      <c r="AN273" s="1142"/>
      <c r="AO273" s="1142"/>
      <c r="AP273" s="1142"/>
      <c r="AQ273" s="1143"/>
      <c r="AR273" s="1144">
        <f ca="1">AI256</f>
        <v>2.0419999999999998</v>
      </c>
      <c r="AS273" s="1145"/>
      <c r="AT273" s="1145"/>
      <c r="AU273" s="1145"/>
      <c r="AV273" s="1145"/>
      <c r="AW273" s="1145"/>
      <c r="AX273" s="1145"/>
      <c r="AY273" s="1153"/>
      <c r="AZ273" s="1153"/>
      <c r="BA273" s="1153"/>
      <c r="BB273" s="1153"/>
      <c r="BC273" s="1153"/>
      <c r="BD273" s="1153"/>
      <c r="BE273" s="1153"/>
      <c r="BF273" s="1154"/>
      <c r="BG273" s="440"/>
    </row>
    <row r="274" spans="1:94" ht="45" customHeight="1" thickBot="1">
      <c r="B274" s="510"/>
      <c r="C274" s="1155" t="s">
        <v>690</v>
      </c>
      <c r="D274" s="1156"/>
      <c r="E274" s="1156"/>
      <c r="F274" s="1156"/>
      <c r="G274" s="1156"/>
      <c r="H274" s="1156"/>
      <c r="I274" s="1156"/>
      <c r="J274" s="1156"/>
      <c r="K274" s="1156"/>
      <c r="L274" s="1157"/>
      <c r="M274" s="1118"/>
      <c r="N274" s="1119"/>
      <c r="O274" s="1119"/>
      <c r="P274" s="1119"/>
      <c r="Q274" s="1119"/>
      <c r="R274" s="1119"/>
      <c r="S274" s="1119"/>
      <c r="T274" s="1120"/>
      <c r="U274" s="1158" t="s">
        <v>691</v>
      </c>
      <c r="V274" s="1159"/>
      <c r="W274" s="1105">
        <f>IF(ISERROR(U273/M273),"",U273/M273*100)</f>
        <v>95.476973684210535</v>
      </c>
      <c r="X274" s="1105"/>
      <c r="Y274" s="1105"/>
      <c r="Z274" s="1105"/>
      <c r="AA274" s="1106"/>
      <c r="AB274" s="1160" t="s">
        <v>692</v>
      </c>
      <c r="AC274" s="1161"/>
      <c r="AD274" s="1161"/>
      <c r="AE274" s="1105">
        <f>IF(ISERROR(AB273/U273),"",AB273/U273 *100)</f>
        <v>89.104220499569337</v>
      </c>
      <c r="AF274" s="1105"/>
      <c r="AG274" s="1105"/>
      <c r="AH274" s="1105"/>
      <c r="AI274" s="1106"/>
      <c r="AJ274" s="1160" t="s">
        <v>693</v>
      </c>
      <c r="AK274" s="1161"/>
      <c r="AL274" s="1105">
        <f>IF(ISERROR(AJ273/AB273),"",AJ273/AB273 *100)</f>
        <v>95.118414693088454</v>
      </c>
      <c r="AM274" s="1105"/>
      <c r="AN274" s="1105"/>
      <c r="AO274" s="1105"/>
      <c r="AP274" s="1105"/>
      <c r="AQ274" s="1106"/>
      <c r="AR274" s="1158" t="s">
        <v>694</v>
      </c>
      <c r="AS274" s="1159"/>
      <c r="AT274" s="1105">
        <f ca="1">IF(ISERROR(AR273/AJ273),"-",AR273/AJ273*100)</f>
        <v>103.76016260162602</v>
      </c>
      <c r="AU274" s="1105"/>
      <c r="AV274" s="1105"/>
      <c r="AW274" s="1105"/>
      <c r="AX274" s="1106"/>
      <c r="AY274" s="1146">
        <f ca="1">IF(ISERROR(W274*AE274*AL274*AT274)^(1/4),"-",(W274*AE274*AL274*AT274)^(1/4))</f>
        <v>95.724485722109208</v>
      </c>
      <c r="AZ274" s="1105"/>
      <c r="BA274" s="1105"/>
      <c r="BB274" s="1105"/>
      <c r="BC274" s="1105"/>
      <c r="BD274" s="1105"/>
      <c r="BE274" s="1105"/>
      <c r="BF274" s="1147"/>
      <c r="BG274" s="440"/>
      <c r="BL274" s="511">
        <f ca="1">IF(AT274="-",0,AT274)</f>
        <v>103.76016260162602</v>
      </c>
      <c r="BM274" s="511"/>
      <c r="BN274" s="511"/>
      <c r="BO274" s="511"/>
      <c r="BP274" s="511"/>
      <c r="BQ274" s="511"/>
      <c r="BR274" s="511"/>
      <c r="BS274" s="511">
        <f ca="1">IF(AY274="-",0,AY274)</f>
        <v>95.724485722109208</v>
      </c>
    </row>
    <row r="275" spans="1:94" ht="25.5" customHeight="1">
      <c r="B275" s="440"/>
      <c r="C275" s="440"/>
      <c r="D275" s="440"/>
      <c r="E275" s="440"/>
      <c r="F275" s="440"/>
      <c r="G275" s="440"/>
      <c r="H275" s="440"/>
      <c r="I275" s="440"/>
      <c r="J275" s="440"/>
      <c r="K275" s="440"/>
      <c r="L275" s="440"/>
      <c r="M275" s="440"/>
      <c r="N275" s="440"/>
      <c r="O275" s="440"/>
      <c r="P275" s="440"/>
      <c r="Q275" s="440"/>
      <c r="R275" s="440"/>
      <c r="S275" s="440"/>
      <c r="T275" s="440"/>
      <c r="U275" s="512"/>
      <c r="V275" s="440"/>
      <c r="W275" s="440"/>
      <c r="X275" s="440"/>
      <c r="Y275" s="440"/>
      <c r="Z275" s="440"/>
      <c r="AA275" s="440"/>
      <c r="AB275" s="440"/>
      <c r="AC275" s="440"/>
      <c r="AD275" s="440"/>
      <c r="AE275" s="440"/>
      <c r="AF275" s="440"/>
      <c r="AG275" s="440"/>
      <c r="AH275" s="440"/>
      <c r="AI275" s="440"/>
      <c r="AJ275" s="440"/>
      <c r="AK275" s="440"/>
      <c r="AL275" s="440"/>
      <c r="AM275" s="440"/>
      <c r="AN275" s="440"/>
      <c r="AO275" s="440"/>
      <c r="AP275" s="440"/>
      <c r="AQ275" s="440"/>
      <c r="AR275" s="440"/>
      <c r="AS275" s="440"/>
      <c r="AT275" s="440"/>
      <c r="AU275" s="440"/>
      <c r="AV275" s="440"/>
      <c r="AW275" s="440"/>
      <c r="AX275" s="440"/>
      <c r="AY275" s="440"/>
      <c r="AZ275" s="440"/>
      <c r="BA275" s="440"/>
      <c r="BB275" s="440"/>
      <c r="BC275" s="440"/>
      <c r="BD275" s="440"/>
      <c r="BE275" s="440"/>
      <c r="BF275" s="440"/>
      <c r="BG275" s="440"/>
    </row>
    <row r="276" spans="1:94" ht="24.75" customHeight="1" thickBot="1">
      <c r="B276" s="479" t="s">
        <v>679</v>
      </c>
      <c r="C276" s="440"/>
      <c r="D276" s="440"/>
      <c r="E276" s="440"/>
      <c r="F276" s="440"/>
      <c r="G276" s="440"/>
      <c r="H276" s="440"/>
      <c r="I276" s="440"/>
      <c r="J276" s="440"/>
      <c r="K276" s="440"/>
      <c r="L276" s="440"/>
      <c r="M276" s="440"/>
      <c r="N276" s="440"/>
      <c r="O276" s="440"/>
      <c r="P276" s="440"/>
      <c r="Q276" s="440"/>
      <c r="R276" s="440"/>
      <c r="S276" s="440"/>
      <c r="T276" s="440"/>
      <c r="U276" s="440"/>
      <c r="V276" s="440"/>
      <c r="W276" s="440"/>
      <c r="X276" s="440"/>
      <c r="Y276" s="440"/>
      <c r="Z276" s="440"/>
      <c r="AA276" s="440"/>
      <c r="AB276" s="440"/>
      <c r="AC276" s="440"/>
      <c r="AD276" s="440"/>
      <c r="AE276" s="440"/>
      <c r="AF276" s="440"/>
      <c r="AG276" s="440"/>
      <c r="AH276" s="440"/>
      <c r="AI276" s="440"/>
      <c r="AJ276" s="440"/>
      <c r="AK276" s="440"/>
      <c r="AL276" s="440"/>
      <c r="AM276" s="440"/>
      <c r="AN276" s="440"/>
      <c r="AO276" s="440"/>
      <c r="AP276" s="440"/>
      <c r="AQ276" s="440"/>
      <c r="AR276" s="440"/>
      <c r="AS276" s="440"/>
      <c r="AT276" s="440"/>
      <c r="AU276" s="440"/>
      <c r="AV276" s="440"/>
      <c r="AW276" s="440"/>
      <c r="AX276" s="440"/>
      <c r="AY276" s="440"/>
      <c r="AZ276" s="440"/>
      <c r="BA276" s="440"/>
      <c r="BB276" s="440"/>
      <c r="BC276" s="440"/>
      <c r="BD276" s="440"/>
      <c r="BE276" s="440"/>
      <c r="BF276" s="440"/>
      <c r="BG276" s="440"/>
    </row>
    <row r="277" spans="1:94" ht="45" customHeight="1" thickBot="1">
      <c r="B277" s="1148"/>
      <c r="C277" s="1149"/>
      <c r="D277" s="1149"/>
      <c r="E277" s="1149"/>
      <c r="F277" s="1149"/>
      <c r="G277" s="1149"/>
      <c r="H277" s="1149"/>
      <c r="I277" s="1149"/>
      <c r="J277" s="1149"/>
      <c r="K277" s="1149"/>
      <c r="L277" s="1150"/>
      <c r="M277" s="1151" t="str">
        <f>M272</f>
        <v>西暦 2015</v>
      </c>
      <c r="N277" s="1152"/>
      <c r="O277" s="1152"/>
      <c r="P277" s="1152"/>
      <c r="Q277" s="1129" t="s">
        <v>687</v>
      </c>
      <c r="R277" s="1129"/>
      <c r="S277" s="1129"/>
      <c r="T277" s="1130"/>
      <c r="U277" s="1151" t="str">
        <f>U272</f>
        <v>西暦 2016</v>
      </c>
      <c r="V277" s="1152"/>
      <c r="W277" s="1152"/>
      <c r="X277" s="1152"/>
      <c r="Y277" s="1129" t="s">
        <v>687</v>
      </c>
      <c r="Z277" s="1129"/>
      <c r="AA277" s="1130"/>
      <c r="AB277" s="1151" t="str">
        <f>AB272</f>
        <v>西暦 2017</v>
      </c>
      <c r="AC277" s="1152"/>
      <c r="AD277" s="1152"/>
      <c r="AE277" s="1152"/>
      <c r="AF277" s="1152"/>
      <c r="AG277" s="1129" t="s">
        <v>687</v>
      </c>
      <c r="AH277" s="1129"/>
      <c r="AI277" s="1130"/>
      <c r="AJ277" s="1151" t="str">
        <f>AJ272</f>
        <v>西暦 2018</v>
      </c>
      <c r="AK277" s="1152"/>
      <c r="AL277" s="1152"/>
      <c r="AM277" s="1152"/>
      <c r="AN277" s="1152"/>
      <c r="AO277" s="1129" t="s">
        <v>687</v>
      </c>
      <c r="AP277" s="1129"/>
      <c r="AQ277" s="1130"/>
      <c r="AR277" s="1131" t="str">
        <f>AR272</f>
        <v>西暦 2019</v>
      </c>
      <c r="AS277" s="1132"/>
      <c r="AT277" s="1132"/>
      <c r="AU277" s="1132"/>
      <c r="AV277" s="1133" t="s">
        <v>687</v>
      </c>
      <c r="AW277" s="1133"/>
      <c r="AX277" s="1134"/>
      <c r="AY277" s="1135" t="s">
        <v>688</v>
      </c>
      <c r="AZ277" s="1136"/>
      <c r="BA277" s="1136"/>
      <c r="BB277" s="1136"/>
      <c r="BC277" s="1136"/>
      <c r="BD277" s="1136"/>
      <c r="BE277" s="1136"/>
      <c r="BF277" s="1137"/>
      <c r="BG277" s="440"/>
    </row>
    <row r="278" spans="1:94" ht="45" customHeight="1">
      <c r="B278" s="1138" t="s">
        <v>695</v>
      </c>
      <c r="C278" s="1139"/>
      <c r="D278" s="1139"/>
      <c r="E278" s="1139"/>
      <c r="F278" s="1139"/>
      <c r="G278" s="1139"/>
      <c r="H278" s="1139"/>
      <c r="I278" s="1139"/>
      <c r="J278" s="1139"/>
      <c r="K278" s="1139"/>
      <c r="L278" s="1140"/>
      <c r="M278" s="1141">
        <f>[15]推移!$P$21</f>
        <v>2.6539999999999999</v>
      </c>
      <c r="N278" s="1142"/>
      <c r="O278" s="1142"/>
      <c r="P278" s="1142"/>
      <c r="Q278" s="1142"/>
      <c r="R278" s="1142"/>
      <c r="S278" s="1142"/>
      <c r="T278" s="1143"/>
      <c r="U278" s="1141">
        <f>[15]推移!$Q$21</f>
        <v>2.5369999999999999</v>
      </c>
      <c r="V278" s="1142"/>
      <c r="W278" s="1142"/>
      <c r="X278" s="1142"/>
      <c r="Y278" s="1142"/>
      <c r="Z278" s="1142"/>
      <c r="AA278" s="1143"/>
      <c r="AB278" s="1141">
        <f>[15]推移!$R$21</f>
        <v>2.2549999999999999</v>
      </c>
      <c r="AC278" s="1142"/>
      <c r="AD278" s="1142"/>
      <c r="AE278" s="1142"/>
      <c r="AF278" s="1142"/>
      <c r="AG278" s="1142"/>
      <c r="AH278" s="1142"/>
      <c r="AI278" s="1143"/>
      <c r="AJ278" s="1141">
        <f>[15]推移!$S$21</f>
        <v>2.145</v>
      </c>
      <c r="AK278" s="1142"/>
      <c r="AL278" s="1142"/>
      <c r="AM278" s="1142"/>
      <c r="AN278" s="1142"/>
      <c r="AO278" s="1142"/>
      <c r="AP278" s="1142"/>
      <c r="AQ278" s="1143"/>
      <c r="AR278" s="1144">
        <f ca="1">AI262</f>
        <v>2.2229999999999999</v>
      </c>
      <c r="AS278" s="1145"/>
      <c r="AT278" s="1145"/>
      <c r="AU278" s="1145"/>
      <c r="AV278" s="1145"/>
      <c r="AW278" s="1145"/>
      <c r="AX278" s="1145"/>
      <c r="AY278" s="1113"/>
      <c r="AZ278" s="1113"/>
      <c r="BA278" s="1113"/>
      <c r="BB278" s="1113"/>
      <c r="BC278" s="1113"/>
      <c r="BD278" s="1113"/>
      <c r="BE278" s="1113"/>
      <c r="BF278" s="1114"/>
      <c r="BG278" s="440"/>
    </row>
    <row r="279" spans="1:94" ht="45" customHeight="1" thickBot="1">
      <c r="B279" s="510"/>
      <c r="C279" s="1115" t="s">
        <v>690</v>
      </c>
      <c r="D279" s="1116"/>
      <c r="E279" s="1116"/>
      <c r="F279" s="1116"/>
      <c r="G279" s="1116"/>
      <c r="H279" s="1116"/>
      <c r="I279" s="1116"/>
      <c r="J279" s="1116"/>
      <c r="K279" s="1116"/>
      <c r="L279" s="1117"/>
      <c r="M279" s="1118"/>
      <c r="N279" s="1119"/>
      <c r="O279" s="1119"/>
      <c r="P279" s="1119"/>
      <c r="Q279" s="1119"/>
      <c r="R279" s="1119"/>
      <c r="S279" s="1119"/>
      <c r="T279" s="1120"/>
      <c r="U279" s="1121" t="s">
        <v>696</v>
      </c>
      <c r="V279" s="1122"/>
      <c r="W279" s="1123">
        <f>IF(ISERROR(U278/M278),"",U278/M278 *100)</f>
        <v>95.591559909570449</v>
      </c>
      <c r="X279" s="1123"/>
      <c r="Y279" s="1123"/>
      <c r="Z279" s="1123"/>
      <c r="AA279" s="1124"/>
      <c r="AB279" s="1125" t="s">
        <v>697</v>
      </c>
      <c r="AC279" s="1126"/>
      <c r="AD279" s="1126"/>
      <c r="AE279" s="1127">
        <f>IF(ISERROR(AB278/U278),"",AB278/U278 *100)</f>
        <v>88.884509262908949</v>
      </c>
      <c r="AF279" s="1127"/>
      <c r="AG279" s="1127"/>
      <c r="AH279" s="1127"/>
      <c r="AI279" s="1128"/>
      <c r="AJ279" s="1125" t="s">
        <v>698</v>
      </c>
      <c r="AK279" s="1126"/>
      <c r="AL279" s="1105">
        <f>IF(ISERROR(AJ278/AB278),"",AJ278/AB278 *100)</f>
        <v>95.121951219512198</v>
      </c>
      <c r="AM279" s="1105"/>
      <c r="AN279" s="1105"/>
      <c r="AO279" s="1105"/>
      <c r="AP279" s="1105"/>
      <c r="AQ279" s="1106"/>
      <c r="AR279" s="1121" t="s">
        <v>699</v>
      </c>
      <c r="AS279" s="1122"/>
      <c r="AT279" s="1105">
        <f ca="1">IF(ISERROR(AR278/AJ278),"-",AR278/AJ278*100)</f>
        <v>103.63636363636364</v>
      </c>
      <c r="AU279" s="1105"/>
      <c r="AV279" s="1105"/>
      <c r="AW279" s="1105"/>
      <c r="AX279" s="1106"/>
      <c r="AY279" s="1107">
        <f ca="1">IF(ISERROR(W279*AE279*AL279*AT279)^(1/4),"-",(W279*AE279*AL279*AT279)^(1/4))</f>
        <v>95.666445070835863</v>
      </c>
      <c r="AZ279" s="1108"/>
      <c r="BA279" s="1108"/>
      <c r="BB279" s="1108"/>
      <c r="BC279" s="1108"/>
      <c r="BD279" s="1108"/>
      <c r="BE279" s="1108"/>
      <c r="BF279" s="1109"/>
      <c r="BG279" s="440"/>
      <c r="BL279" s="511">
        <f ca="1">IF(AT279="-",0,AT279)</f>
        <v>103.63636363636364</v>
      </c>
      <c r="BM279" s="511"/>
      <c r="BN279" s="511"/>
      <c r="BO279" s="511"/>
      <c r="BP279" s="511"/>
      <c r="BQ279" s="511"/>
      <c r="BR279" s="511"/>
      <c r="BS279" s="511">
        <f ca="1">IF(AY279="-",0,AY279)</f>
        <v>95.666445070835863</v>
      </c>
    </row>
    <row r="280" spans="1:94" ht="25.5" customHeight="1">
      <c r="B280" s="440"/>
      <c r="C280" s="440"/>
      <c r="D280" s="440"/>
      <c r="E280" s="440"/>
      <c r="F280" s="440"/>
      <c r="G280" s="440"/>
      <c r="H280" s="440"/>
      <c r="I280" s="440"/>
      <c r="J280" s="440"/>
      <c r="K280" s="440"/>
      <c r="L280" s="440"/>
      <c r="M280" s="440"/>
      <c r="N280" s="440"/>
      <c r="O280" s="440"/>
      <c r="P280" s="440"/>
      <c r="Q280" s="440"/>
      <c r="R280" s="440"/>
      <c r="S280" s="440"/>
      <c r="T280" s="440"/>
      <c r="U280" s="512"/>
      <c r="V280" s="440"/>
      <c r="W280" s="440"/>
      <c r="X280" s="440"/>
      <c r="Y280" s="440"/>
      <c r="Z280" s="440"/>
      <c r="AA280" s="440"/>
      <c r="AB280" s="440"/>
      <c r="AC280" s="440"/>
      <c r="AD280" s="440"/>
      <c r="AE280" s="440"/>
      <c r="AF280" s="440"/>
      <c r="AG280" s="440"/>
      <c r="AH280" s="440"/>
      <c r="AI280" s="440"/>
      <c r="AJ280" s="440"/>
      <c r="AK280" s="440"/>
      <c r="AL280" s="440"/>
      <c r="AM280" s="440"/>
      <c r="AN280" s="440"/>
      <c r="AO280" s="440"/>
      <c r="AP280" s="440"/>
      <c r="AQ280" s="440"/>
      <c r="AR280" s="440"/>
      <c r="AS280" s="440"/>
      <c r="AT280" s="440"/>
      <c r="AU280" s="440"/>
      <c r="AV280" s="440"/>
      <c r="AW280" s="440"/>
      <c r="AX280" s="440"/>
      <c r="AY280" s="440"/>
      <c r="AZ280" s="440"/>
      <c r="BA280" s="440"/>
      <c r="BB280" s="440"/>
      <c r="BC280" s="440"/>
      <c r="BD280" s="440"/>
      <c r="BE280" s="440"/>
      <c r="BF280" s="440"/>
      <c r="BG280" s="440"/>
    </row>
    <row r="281" spans="1:94" ht="25.5" customHeight="1">
      <c r="B281" s="455" t="s">
        <v>700</v>
      </c>
      <c r="C281" s="440"/>
      <c r="D281" s="440"/>
      <c r="E281" s="440"/>
      <c r="F281" s="440"/>
      <c r="H281" s="513"/>
      <c r="J281" s="513"/>
      <c r="K281" s="513"/>
      <c r="L281" s="513"/>
      <c r="M281" s="513"/>
      <c r="N281" s="513"/>
      <c r="O281" s="513"/>
      <c r="P281" s="513"/>
      <c r="Q281" s="513"/>
      <c r="R281" s="513"/>
      <c r="S281" s="513"/>
      <c r="T281" s="513"/>
      <c r="U281" s="513"/>
      <c r="V281" s="513"/>
      <c r="W281" s="513"/>
      <c r="X281" s="513"/>
      <c r="Y281" s="513"/>
      <c r="Z281" s="513"/>
      <c r="AA281" s="513"/>
      <c r="AB281" s="513"/>
      <c r="AC281" s="513"/>
      <c r="AD281" s="513"/>
      <c r="AE281" s="513"/>
      <c r="AF281" s="513"/>
      <c r="AG281" s="513"/>
      <c r="AH281" s="513"/>
      <c r="AI281" s="513"/>
      <c r="AJ281" s="513"/>
      <c r="AK281" s="513"/>
      <c r="AL281" s="513"/>
      <c r="AM281" s="513"/>
      <c r="AN281" s="513"/>
      <c r="AO281" s="513"/>
      <c r="AP281" s="513"/>
      <c r="AQ281" s="513"/>
      <c r="AR281" s="513"/>
      <c r="AS281" s="513"/>
      <c r="AT281" s="513"/>
      <c r="AU281" s="513"/>
      <c r="AV281" s="513"/>
      <c r="AW281" s="513"/>
      <c r="AX281" s="513"/>
      <c r="AY281" s="513"/>
      <c r="AZ281" s="513"/>
      <c r="BA281" s="513"/>
      <c r="BB281" s="513"/>
      <c r="BC281" s="513"/>
      <c r="BD281" s="513"/>
      <c r="BE281" s="440"/>
      <c r="BF281" s="440"/>
      <c r="BG281" s="440"/>
      <c r="BH281" s="514"/>
      <c r="BI281" s="514"/>
      <c r="BJ281" s="514"/>
      <c r="BK281" s="514"/>
      <c r="BL281" s="514"/>
      <c r="BM281" s="514"/>
      <c r="BN281" s="514"/>
      <c r="BO281" s="514"/>
      <c r="BP281" s="514"/>
      <c r="BQ281" s="514"/>
      <c r="BR281" s="514"/>
      <c r="BS281" s="514"/>
      <c r="BT281" s="514"/>
      <c r="BU281" s="514"/>
      <c r="BV281" s="514"/>
      <c r="BW281" s="514"/>
      <c r="BX281" s="514"/>
      <c r="BY281" s="515"/>
      <c r="BZ281" s="514"/>
      <c r="CA281" s="514"/>
      <c r="CB281" s="514"/>
      <c r="CC281" s="514"/>
      <c r="CD281" s="514"/>
      <c r="CE281" s="514"/>
      <c r="CF281" s="514"/>
      <c r="CG281" s="514"/>
      <c r="CH281" s="514"/>
      <c r="CI281" s="514"/>
      <c r="CJ281" s="514"/>
      <c r="CK281" s="514"/>
      <c r="CL281" s="514"/>
      <c r="CM281" s="514"/>
      <c r="CN281" s="514"/>
      <c r="CO281" s="514"/>
      <c r="CP281" s="514"/>
    </row>
    <row r="282" spans="1:94" ht="19.5" customHeight="1">
      <c r="B282" s="455" t="s">
        <v>701</v>
      </c>
      <c r="C282" s="440"/>
      <c r="D282" s="440"/>
      <c r="E282" s="440"/>
      <c r="F282" s="440"/>
      <c r="H282" s="513"/>
      <c r="J282" s="513"/>
      <c r="K282" s="513"/>
      <c r="L282" s="513"/>
      <c r="M282" s="513"/>
      <c r="N282" s="513"/>
      <c r="O282" s="513"/>
      <c r="P282" s="513"/>
      <c r="Q282" s="513"/>
      <c r="R282" s="513"/>
      <c r="S282" s="513"/>
      <c r="T282" s="513"/>
      <c r="U282" s="513"/>
      <c r="V282" s="513"/>
      <c r="W282" s="513"/>
      <c r="X282" s="513"/>
      <c r="Y282" s="513"/>
      <c r="Z282" s="513"/>
      <c r="AA282" s="513"/>
      <c r="AB282" s="513"/>
      <c r="AC282" s="513"/>
      <c r="AD282" s="513"/>
      <c r="AE282" s="513"/>
      <c r="AF282" s="513"/>
      <c r="AG282" s="513"/>
      <c r="AH282" s="513"/>
      <c r="AI282" s="513"/>
      <c r="AJ282" s="513"/>
      <c r="AK282" s="513"/>
      <c r="AL282" s="513"/>
      <c r="AM282" s="513"/>
      <c r="AN282" s="513"/>
      <c r="AO282" s="513"/>
      <c r="AP282" s="513"/>
      <c r="AQ282" s="513"/>
      <c r="AR282" s="513"/>
      <c r="AS282" s="513"/>
      <c r="AT282" s="513"/>
      <c r="AU282" s="513"/>
      <c r="AV282" s="513"/>
      <c r="AW282" s="513"/>
      <c r="AX282" s="513"/>
      <c r="AY282" s="513"/>
      <c r="AZ282" s="513"/>
      <c r="BA282" s="513"/>
      <c r="BB282" s="513"/>
      <c r="BC282" s="513"/>
      <c r="BD282" s="513"/>
      <c r="BE282" s="440"/>
      <c r="BF282" s="440"/>
      <c r="BG282" s="440"/>
      <c r="BH282" s="514"/>
      <c r="BI282" s="514"/>
      <c r="BJ282" s="514"/>
      <c r="BK282" s="514"/>
      <c r="BL282" s="514"/>
      <c r="BM282" s="514"/>
      <c r="BN282" s="514"/>
      <c r="BO282" s="514"/>
      <c r="BP282" s="514"/>
      <c r="BQ282" s="514"/>
      <c r="BR282" s="514"/>
      <c r="BS282" s="514"/>
      <c r="BT282" s="514"/>
      <c r="BU282" s="514"/>
      <c r="BV282" s="514"/>
      <c r="BW282" s="514"/>
      <c r="BX282" s="514"/>
      <c r="BY282" s="515"/>
      <c r="BZ282" s="514"/>
      <c r="CA282" s="514"/>
      <c r="CB282" s="514"/>
      <c r="CC282" s="514"/>
      <c r="CD282" s="514"/>
      <c r="CE282" s="514"/>
      <c r="CF282" s="514"/>
      <c r="CG282" s="514"/>
      <c r="CH282" s="514"/>
      <c r="CI282" s="514"/>
      <c r="CJ282" s="514"/>
      <c r="CK282" s="514"/>
      <c r="CL282" s="514"/>
      <c r="CM282" s="514"/>
      <c r="CN282" s="514"/>
      <c r="CO282" s="514"/>
      <c r="CP282" s="514"/>
    </row>
    <row r="283" spans="1:94" ht="25.5" customHeight="1" thickBot="1">
      <c r="B283" s="516" t="s">
        <v>702</v>
      </c>
      <c r="C283" s="440"/>
      <c r="D283" s="440"/>
      <c r="E283" s="440"/>
      <c r="F283" s="440"/>
      <c r="G283" s="517"/>
      <c r="H283" s="517"/>
      <c r="I283" s="518"/>
      <c r="J283" s="517"/>
      <c r="K283" s="517"/>
      <c r="L283" s="517"/>
      <c r="M283" s="517"/>
      <c r="N283" s="517"/>
      <c r="O283" s="517"/>
      <c r="P283" s="517"/>
      <c r="Q283" s="517"/>
      <c r="R283" s="517"/>
      <c r="S283" s="517"/>
      <c r="T283" s="517"/>
      <c r="U283" s="517"/>
      <c r="V283" s="517"/>
      <c r="W283" s="517"/>
      <c r="X283" s="517"/>
      <c r="Y283" s="517"/>
      <c r="Z283" s="517"/>
      <c r="AA283" s="517"/>
      <c r="AB283" s="517"/>
      <c r="AC283" s="517"/>
      <c r="AD283" s="517"/>
      <c r="AE283" s="517"/>
      <c r="AF283" s="517"/>
      <c r="AG283" s="517"/>
      <c r="AH283" s="517"/>
      <c r="AI283" s="517"/>
      <c r="AJ283" s="517"/>
      <c r="AK283" s="517"/>
      <c r="AL283" s="517"/>
      <c r="AM283" s="517"/>
      <c r="AN283" s="517"/>
      <c r="AO283" s="517"/>
      <c r="AP283" s="517"/>
      <c r="AQ283" s="517"/>
      <c r="AR283" s="517"/>
      <c r="AS283" s="517"/>
      <c r="AT283" s="517"/>
      <c r="AU283" s="517"/>
      <c r="AV283" s="517"/>
      <c r="AW283" s="517"/>
      <c r="AX283" s="517"/>
      <c r="AY283" s="517"/>
      <c r="AZ283" s="517"/>
      <c r="BA283" s="517"/>
      <c r="BB283" s="517"/>
      <c r="BC283" s="517"/>
      <c r="BD283" s="517"/>
      <c r="BE283" s="440"/>
      <c r="BF283" s="440"/>
      <c r="BG283" s="440"/>
      <c r="BH283" s="514"/>
      <c r="BI283" s="514"/>
      <c r="BJ283" s="514"/>
      <c r="BK283" s="514"/>
      <c r="BL283" s="514"/>
      <c r="BM283" s="514"/>
      <c r="BN283" s="514"/>
      <c r="BO283" s="514"/>
      <c r="BP283" s="514"/>
      <c r="BQ283" s="514"/>
      <c r="BR283" s="514"/>
      <c r="BS283" s="514"/>
      <c r="BT283" s="514"/>
      <c r="BU283" s="514"/>
      <c r="BV283" s="514"/>
      <c r="BW283" s="514"/>
      <c r="BX283" s="514"/>
      <c r="BY283" s="515"/>
      <c r="BZ283" s="514"/>
      <c r="CA283" s="514"/>
      <c r="CB283" s="514"/>
      <c r="CC283" s="514"/>
      <c r="CD283" s="514"/>
      <c r="CE283" s="514"/>
      <c r="CF283" s="514"/>
      <c r="CG283" s="514"/>
      <c r="CH283" s="514"/>
      <c r="CI283" s="514"/>
      <c r="CJ283" s="514"/>
      <c r="CK283" s="514"/>
      <c r="CL283" s="514"/>
      <c r="CM283" s="514"/>
      <c r="CN283" s="514"/>
      <c r="CO283" s="514"/>
      <c r="CP283" s="514"/>
    </row>
    <row r="284" spans="1:94" ht="24" customHeight="1">
      <c r="B284" s="1110" t="s">
        <v>703</v>
      </c>
      <c r="C284" s="1111"/>
      <c r="D284" s="1111"/>
      <c r="E284" s="1111"/>
      <c r="F284" s="1111"/>
      <c r="G284" s="1111"/>
      <c r="H284" s="1111"/>
      <c r="I284" s="1111"/>
      <c r="J284" s="1111"/>
      <c r="K284" s="1111"/>
      <c r="L284" s="1111"/>
      <c r="M284" s="1111"/>
      <c r="N284" s="1111"/>
      <c r="O284" s="1111"/>
      <c r="P284" s="1111"/>
      <c r="Q284" s="1111"/>
      <c r="R284" s="1111"/>
      <c r="S284" s="1111"/>
      <c r="T284" s="1111"/>
      <c r="U284" s="1111"/>
      <c r="V284" s="1111"/>
      <c r="W284" s="1111"/>
      <c r="X284" s="1111"/>
      <c r="Y284" s="1111"/>
      <c r="Z284" s="1111"/>
      <c r="AA284" s="1111"/>
      <c r="AB284" s="1111"/>
      <c r="AC284" s="1111"/>
      <c r="AD284" s="1111"/>
      <c r="AE284" s="1111"/>
      <c r="AF284" s="1111"/>
      <c r="AG284" s="1111"/>
      <c r="AH284" s="1111"/>
      <c r="AI284" s="1111"/>
      <c r="AJ284" s="1111"/>
      <c r="AK284" s="1111"/>
      <c r="AL284" s="1111"/>
      <c r="AM284" s="1111"/>
      <c r="AN284" s="1111"/>
      <c r="AO284" s="1111"/>
      <c r="AP284" s="1111"/>
      <c r="AQ284" s="1111"/>
      <c r="AR284" s="1111"/>
      <c r="AS284" s="1111"/>
      <c r="AT284" s="1111"/>
      <c r="AU284" s="1111"/>
      <c r="AV284" s="1111"/>
      <c r="AW284" s="1111"/>
      <c r="AX284" s="1111"/>
      <c r="AY284" s="1111"/>
      <c r="AZ284" s="1111"/>
      <c r="BA284" s="1111"/>
      <c r="BB284" s="1111"/>
      <c r="BC284" s="1111"/>
      <c r="BD284" s="1112"/>
      <c r="BE284" s="440"/>
      <c r="BF284" s="440"/>
      <c r="BG284" s="440"/>
    </row>
    <row r="285" spans="1:94" ht="36.6" customHeight="1">
      <c r="A285" s="519"/>
      <c r="B285" s="520"/>
      <c r="C285" s="1093"/>
      <c r="D285" s="1093"/>
      <c r="E285" s="1093"/>
      <c r="F285" s="1093"/>
      <c r="G285" s="1093"/>
      <c r="H285" s="1093"/>
      <c r="I285" s="1093"/>
      <c r="J285" s="1093"/>
      <c r="K285" s="1093"/>
      <c r="L285" s="1093"/>
      <c r="M285" s="1093"/>
      <c r="N285" s="1093"/>
      <c r="O285" s="1093"/>
      <c r="P285" s="1093"/>
      <c r="Q285" s="1093"/>
      <c r="R285" s="1093"/>
      <c r="S285" s="1093"/>
      <c r="T285" s="1093"/>
      <c r="U285" s="1093"/>
      <c r="V285" s="1093"/>
      <c r="W285" s="1093"/>
      <c r="X285" s="1093"/>
      <c r="Y285" s="1093"/>
      <c r="Z285" s="1093"/>
      <c r="AA285" s="1093"/>
      <c r="AB285" s="1093"/>
      <c r="AC285" s="1093"/>
      <c r="AD285" s="1093"/>
      <c r="AE285" s="1093"/>
      <c r="AF285" s="1093"/>
      <c r="AG285" s="1093"/>
      <c r="AH285" s="1093"/>
      <c r="AI285" s="1093"/>
      <c r="AJ285" s="1093"/>
      <c r="AK285" s="1093"/>
      <c r="AL285" s="1093"/>
      <c r="AM285" s="1093"/>
      <c r="AN285" s="1093"/>
      <c r="AO285" s="1093"/>
      <c r="AP285" s="1093"/>
      <c r="AQ285" s="1093"/>
      <c r="AR285" s="1093"/>
      <c r="AS285" s="1093"/>
      <c r="AT285" s="1093"/>
      <c r="AU285" s="1093"/>
      <c r="AV285" s="1093"/>
      <c r="AW285" s="1093"/>
      <c r="AX285" s="1093"/>
      <c r="AY285" s="1093"/>
      <c r="AZ285" s="1093"/>
      <c r="BA285" s="1093"/>
      <c r="BB285" s="1093"/>
      <c r="BC285" s="1093"/>
      <c r="BD285" s="521"/>
      <c r="BE285" s="440"/>
      <c r="BF285" s="440"/>
      <c r="BG285" s="440"/>
    </row>
    <row r="286" spans="1:94" ht="36.6" customHeight="1">
      <c r="A286" s="519"/>
      <c r="B286" s="522"/>
      <c r="C286" s="1094"/>
      <c r="D286" s="1094"/>
      <c r="E286" s="1094"/>
      <c r="F286" s="1094"/>
      <c r="G286" s="1094"/>
      <c r="H286" s="1094"/>
      <c r="I286" s="1094"/>
      <c r="J286" s="1094"/>
      <c r="K286" s="1094"/>
      <c r="L286" s="1094"/>
      <c r="M286" s="1094"/>
      <c r="N286" s="1094"/>
      <c r="O286" s="1094"/>
      <c r="P286" s="1094"/>
      <c r="Q286" s="1094"/>
      <c r="R286" s="1094"/>
      <c r="S286" s="1094"/>
      <c r="T286" s="1094"/>
      <c r="U286" s="1094"/>
      <c r="V286" s="1094"/>
      <c r="W286" s="1094"/>
      <c r="X286" s="1094"/>
      <c r="Y286" s="1094"/>
      <c r="Z286" s="1094"/>
      <c r="AA286" s="1094"/>
      <c r="AB286" s="1094"/>
      <c r="AC286" s="1094"/>
      <c r="AD286" s="1094"/>
      <c r="AE286" s="1094"/>
      <c r="AF286" s="1094"/>
      <c r="AG286" s="1094"/>
      <c r="AH286" s="1094"/>
      <c r="AI286" s="1094"/>
      <c r="AJ286" s="1094"/>
      <c r="AK286" s="1094"/>
      <c r="AL286" s="1094"/>
      <c r="AM286" s="1094"/>
      <c r="AN286" s="1094"/>
      <c r="AO286" s="1094"/>
      <c r="AP286" s="1094"/>
      <c r="AQ286" s="1094"/>
      <c r="AR286" s="1094"/>
      <c r="AS286" s="1094"/>
      <c r="AT286" s="1094"/>
      <c r="AU286" s="1094"/>
      <c r="AV286" s="1094"/>
      <c r="AW286" s="1094"/>
      <c r="AX286" s="1094"/>
      <c r="AY286" s="1094"/>
      <c r="AZ286" s="1094"/>
      <c r="BA286" s="1094"/>
      <c r="BB286" s="1094"/>
      <c r="BC286" s="1094"/>
      <c r="BD286" s="521"/>
      <c r="BE286" s="440"/>
      <c r="BF286" s="440"/>
      <c r="BG286" s="440"/>
    </row>
    <row r="287" spans="1:94" ht="36.950000000000003" customHeight="1">
      <c r="A287" s="519"/>
      <c r="B287" s="520"/>
      <c r="C287" s="1093"/>
      <c r="D287" s="1093"/>
      <c r="E287" s="1093"/>
      <c r="F287" s="1093"/>
      <c r="G287" s="1093"/>
      <c r="H287" s="1093"/>
      <c r="I287" s="1093"/>
      <c r="J287" s="1093"/>
      <c r="K287" s="1093"/>
      <c r="L287" s="1093"/>
      <c r="M287" s="1093"/>
      <c r="N287" s="1093"/>
      <c r="O287" s="1093"/>
      <c r="P287" s="1093"/>
      <c r="Q287" s="1093"/>
      <c r="R287" s="1093"/>
      <c r="S287" s="1093"/>
      <c r="T287" s="1093"/>
      <c r="U287" s="1093"/>
      <c r="V287" s="1093"/>
      <c r="W287" s="1093"/>
      <c r="X287" s="1093"/>
      <c r="Y287" s="1093"/>
      <c r="Z287" s="1093"/>
      <c r="AA287" s="1093"/>
      <c r="AB287" s="1093"/>
      <c r="AC287" s="1093"/>
      <c r="AD287" s="1093"/>
      <c r="AE287" s="1093"/>
      <c r="AF287" s="1093"/>
      <c r="AG287" s="1093"/>
      <c r="AH287" s="1093"/>
      <c r="AI287" s="1093"/>
      <c r="AJ287" s="1093"/>
      <c r="AK287" s="1093"/>
      <c r="AL287" s="1093"/>
      <c r="AM287" s="1093"/>
      <c r="AN287" s="1093"/>
      <c r="AO287" s="1093"/>
      <c r="AP287" s="1093"/>
      <c r="AQ287" s="1093"/>
      <c r="AR287" s="1093"/>
      <c r="AS287" s="1093"/>
      <c r="AT287" s="1093"/>
      <c r="AU287" s="1093"/>
      <c r="AV287" s="1093"/>
      <c r="AW287" s="1093"/>
      <c r="AX287" s="1093"/>
      <c r="AY287" s="1093"/>
      <c r="AZ287" s="1093"/>
      <c r="BA287" s="1093"/>
      <c r="BB287" s="1093"/>
      <c r="BC287" s="1093"/>
      <c r="BD287" s="521"/>
      <c r="BE287" s="440"/>
      <c r="BF287" s="440"/>
      <c r="BG287" s="440"/>
    </row>
    <row r="288" spans="1:94" ht="36.950000000000003" customHeight="1">
      <c r="A288" s="519"/>
      <c r="B288" s="520"/>
      <c r="C288" s="1093"/>
      <c r="D288" s="1093"/>
      <c r="E288" s="1093"/>
      <c r="F288" s="1093"/>
      <c r="G288" s="1093"/>
      <c r="H288" s="1093"/>
      <c r="I288" s="1093"/>
      <c r="J288" s="1093"/>
      <c r="K288" s="1093"/>
      <c r="L288" s="1093"/>
      <c r="M288" s="1093"/>
      <c r="N288" s="1093"/>
      <c r="O288" s="1093"/>
      <c r="P288" s="1093"/>
      <c r="Q288" s="1093"/>
      <c r="R288" s="1093"/>
      <c r="S288" s="1093"/>
      <c r="T288" s="1093"/>
      <c r="U288" s="1093"/>
      <c r="V288" s="1093"/>
      <c r="W288" s="1093"/>
      <c r="X288" s="1093"/>
      <c r="Y288" s="1093"/>
      <c r="Z288" s="1093"/>
      <c r="AA288" s="1093"/>
      <c r="AB288" s="1093"/>
      <c r="AC288" s="1093"/>
      <c r="AD288" s="1093"/>
      <c r="AE288" s="1093"/>
      <c r="AF288" s="1093"/>
      <c r="AG288" s="1093"/>
      <c r="AH288" s="1093"/>
      <c r="AI288" s="1093"/>
      <c r="AJ288" s="1093"/>
      <c r="AK288" s="1093"/>
      <c r="AL288" s="1093"/>
      <c r="AM288" s="1093"/>
      <c r="AN288" s="1093"/>
      <c r="AO288" s="1093"/>
      <c r="AP288" s="1093"/>
      <c r="AQ288" s="1093"/>
      <c r="AR288" s="1093"/>
      <c r="AS288" s="1093"/>
      <c r="AT288" s="1093"/>
      <c r="AU288" s="1093"/>
      <c r="AV288" s="1093"/>
      <c r="AW288" s="1093"/>
      <c r="AX288" s="1093"/>
      <c r="AY288" s="1093"/>
      <c r="AZ288" s="1093"/>
      <c r="BA288" s="1093"/>
      <c r="BB288" s="1093"/>
      <c r="BC288" s="1093"/>
      <c r="BD288" s="521"/>
      <c r="BE288" s="440"/>
      <c r="BF288" s="440"/>
      <c r="BG288" s="440"/>
      <c r="BQ288" s="381"/>
    </row>
    <row r="289" spans="1:90" ht="36.950000000000003" customHeight="1">
      <c r="A289" s="519"/>
      <c r="B289" s="520"/>
      <c r="C289" s="1093"/>
      <c r="D289" s="1093"/>
      <c r="E289" s="1093"/>
      <c r="F289" s="1093"/>
      <c r="G289" s="1093"/>
      <c r="H289" s="1093"/>
      <c r="I289" s="1093"/>
      <c r="J289" s="1093"/>
      <c r="K289" s="1093"/>
      <c r="L289" s="1093"/>
      <c r="M289" s="1093"/>
      <c r="N289" s="1093"/>
      <c r="O289" s="1093"/>
      <c r="P289" s="1093"/>
      <c r="Q289" s="1093"/>
      <c r="R289" s="1093"/>
      <c r="S289" s="1093"/>
      <c r="T289" s="1093"/>
      <c r="U289" s="1093"/>
      <c r="V289" s="1093"/>
      <c r="W289" s="1093"/>
      <c r="X289" s="1093"/>
      <c r="Y289" s="1093"/>
      <c r="Z289" s="1093"/>
      <c r="AA289" s="1093"/>
      <c r="AB289" s="1093"/>
      <c r="AC289" s="1093"/>
      <c r="AD289" s="1093"/>
      <c r="AE289" s="1093"/>
      <c r="AF289" s="1093"/>
      <c r="AG289" s="1093"/>
      <c r="AH289" s="1093"/>
      <c r="AI289" s="1093"/>
      <c r="AJ289" s="1093"/>
      <c r="AK289" s="1093"/>
      <c r="AL289" s="1093"/>
      <c r="AM289" s="1093"/>
      <c r="AN289" s="1093"/>
      <c r="AO289" s="1093"/>
      <c r="AP289" s="1093"/>
      <c r="AQ289" s="1093"/>
      <c r="AR289" s="1093"/>
      <c r="AS289" s="1093"/>
      <c r="AT289" s="1093"/>
      <c r="AU289" s="1093"/>
      <c r="AV289" s="1093"/>
      <c r="AW289" s="1093"/>
      <c r="AX289" s="1093"/>
      <c r="AY289" s="1093"/>
      <c r="AZ289" s="1093"/>
      <c r="BA289" s="1093"/>
      <c r="BB289" s="1093"/>
      <c r="BC289" s="1093"/>
      <c r="BD289" s="521"/>
      <c r="BE289" s="440"/>
      <c r="BF289" s="440"/>
      <c r="BG289" s="440"/>
      <c r="CL289" s="381"/>
    </row>
    <row r="290" spans="1:90" ht="36.950000000000003" customHeight="1" thickBot="1">
      <c r="A290" s="519"/>
      <c r="B290" s="520"/>
      <c r="C290" s="1093"/>
      <c r="D290" s="1093"/>
      <c r="E290" s="1093"/>
      <c r="F290" s="1093"/>
      <c r="G290" s="1093"/>
      <c r="H290" s="1093"/>
      <c r="I290" s="1093"/>
      <c r="J290" s="1093"/>
      <c r="K290" s="1093"/>
      <c r="L290" s="1093"/>
      <c r="M290" s="1093"/>
      <c r="N290" s="1093"/>
      <c r="O290" s="1093"/>
      <c r="P290" s="1093"/>
      <c r="Q290" s="1093"/>
      <c r="R290" s="1093"/>
      <c r="S290" s="1093"/>
      <c r="T290" s="1093"/>
      <c r="U290" s="1093"/>
      <c r="V290" s="1093"/>
      <c r="W290" s="1093"/>
      <c r="X290" s="1093"/>
      <c r="Y290" s="1093"/>
      <c r="Z290" s="1093"/>
      <c r="AA290" s="1093"/>
      <c r="AB290" s="1093"/>
      <c r="AC290" s="1093"/>
      <c r="AD290" s="1093"/>
      <c r="AE290" s="1093"/>
      <c r="AF290" s="1093"/>
      <c r="AG290" s="1093"/>
      <c r="AH290" s="1093"/>
      <c r="AI290" s="1093"/>
      <c r="AJ290" s="1093"/>
      <c r="AK290" s="1093"/>
      <c r="AL290" s="1093"/>
      <c r="AM290" s="1093"/>
      <c r="AN290" s="1093"/>
      <c r="AO290" s="1093"/>
      <c r="AP290" s="1093"/>
      <c r="AQ290" s="1093"/>
      <c r="AR290" s="1093"/>
      <c r="AS290" s="1093"/>
      <c r="AT290" s="1093"/>
      <c r="AU290" s="1093"/>
      <c r="AV290" s="1093"/>
      <c r="AW290" s="1093"/>
      <c r="AX290" s="1093"/>
      <c r="AY290" s="1093"/>
      <c r="AZ290" s="1093"/>
      <c r="BA290" s="1093"/>
      <c r="BB290" s="1093"/>
      <c r="BC290" s="1093"/>
      <c r="BD290" s="521"/>
      <c r="BE290" s="440"/>
      <c r="BF290" s="440"/>
      <c r="BG290" s="440"/>
    </row>
    <row r="291" spans="1:90" ht="36.950000000000003" hidden="1" customHeight="1">
      <c r="A291" s="519"/>
      <c r="B291" s="523"/>
      <c r="C291" s="1095"/>
      <c r="D291" s="1095"/>
      <c r="E291" s="1095"/>
      <c r="F291" s="1095"/>
      <c r="G291" s="1095"/>
      <c r="H291" s="1095"/>
      <c r="I291" s="1095"/>
      <c r="J291" s="1095"/>
      <c r="K291" s="1095"/>
      <c r="L291" s="1095"/>
      <c r="M291" s="1095"/>
      <c r="N291" s="1095"/>
      <c r="O291" s="1095"/>
      <c r="P291" s="1095"/>
      <c r="Q291" s="1095"/>
      <c r="R291" s="1095"/>
      <c r="S291" s="1095"/>
      <c r="T291" s="1095"/>
      <c r="U291" s="1095"/>
      <c r="V291" s="1095"/>
      <c r="W291" s="1095"/>
      <c r="X291" s="1095"/>
      <c r="Y291" s="1095"/>
      <c r="Z291" s="1095"/>
      <c r="AA291" s="1095"/>
      <c r="AB291" s="1095"/>
      <c r="AC291" s="1095"/>
      <c r="AD291" s="1095"/>
      <c r="AE291" s="1095"/>
      <c r="AF291" s="1095"/>
      <c r="AG291" s="1095"/>
      <c r="AH291" s="1095"/>
      <c r="AI291" s="1095"/>
      <c r="AJ291" s="1095"/>
      <c r="AK291" s="1095"/>
      <c r="AL291" s="1095"/>
      <c r="AM291" s="1095"/>
      <c r="AN291" s="1095"/>
      <c r="AO291" s="1095"/>
      <c r="AP291" s="1095"/>
      <c r="AQ291" s="1095"/>
      <c r="AR291" s="1095"/>
      <c r="AS291" s="1095"/>
      <c r="AT291" s="1095"/>
      <c r="AU291" s="1095"/>
      <c r="AV291" s="1095"/>
      <c r="AW291" s="1095"/>
      <c r="AX291" s="1095"/>
      <c r="AY291" s="1095"/>
      <c r="AZ291" s="1095"/>
      <c r="BA291" s="1095"/>
      <c r="BB291" s="1095"/>
      <c r="BC291" s="1095"/>
      <c r="BD291" s="524"/>
      <c r="BE291" s="440"/>
      <c r="BF291" s="440"/>
      <c r="BG291" s="440"/>
    </row>
    <row r="292" spans="1:90" ht="36.950000000000003" hidden="1" customHeight="1">
      <c r="B292" s="525"/>
      <c r="C292" s="1095"/>
      <c r="D292" s="1095"/>
      <c r="E292" s="1095"/>
      <c r="F292" s="1095"/>
      <c r="G292" s="1095"/>
      <c r="H292" s="1095"/>
      <c r="I292" s="1095"/>
      <c r="J292" s="1095"/>
      <c r="K292" s="1095"/>
      <c r="L292" s="1095"/>
      <c r="M292" s="1095"/>
      <c r="N292" s="1095"/>
      <c r="O292" s="1095"/>
      <c r="P292" s="1095"/>
      <c r="Q292" s="1095"/>
      <c r="R292" s="1095"/>
      <c r="S292" s="1095"/>
      <c r="T292" s="1095"/>
      <c r="U292" s="1095"/>
      <c r="V292" s="1095"/>
      <c r="W292" s="1095"/>
      <c r="X292" s="1095"/>
      <c r="Y292" s="1095"/>
      <c r="Z292" s="1095"/>
      <c r="AA292" s="1095"/>
      <c r="AB292" s="1095"/>
      <c r="AC292" s="1095"/>
      <c r="AD292" s="1095"/>
      <c r="AE292" s="1095"/>
      <c r="AF292" s="1095"/>
      <c r="AG292" s="1095"/>
      <c r="AH292" s="1095"/>
      <c r="AI292" s="1095"/>
      <c r="AJ292" s="1095"/>
      <c r="AK292" s="1095"/>
      <c r="AL292" s="1095"/>
      <c r="AM292" s="1095"/>
      <c r="AN292" s="1095"/>
      <c r="AO292" s="1095"/>
      <c r="AP292" s="1095"/>
      <c r="AQ292" s="1095"/>
      <c r="AR292" s="1095"/>
      <c r="AS292" s="1095"/>
      <c r="AT292" s="1095"/>
      <c r="AU292" s="1095"/>
      <c r="AV292" s="1095"/>
      <c r="AW292" s="1095"/>
      <c r="AX292" s="1095"/>
      <c r="AY292" s="1095"/>
      <c r="AZ292" s="1095"/>
      <c r="BA292" s="1095"/>
      <c r="BB292" s="1095"/>
      <c r="BC292" s="1095"/>
      <c r="BD292" s="524"/>
      <c r="BE292" s="440"/>
      <c r="BF292" s="440"/>
      <c r="BG292" s="440"/>
    </row>
    <row r="293" spans="1:90" ht="36.950000000000003" hidden="1" customHeight="1">
      <c r="A293" s="519"/>
      <c r="B293" s="523"/>
      <c r="C293" s="1095" t="s">
        <v>464</v>
      </c>
      <c r="D293" s="1095"/>
      <c r="E293" s="1095"/>
      <c r="F293" s="1095"/>
      <c r="G293" s="1095"/>
      <c r="H293" s="1095"/>
      <c r="I293" s="1095"/>
      <c r="J293" s="1095"/>
      <c r="K293" s="1095"/>
      <c r="L293" s="1095"/>
      <c r="M293" s="1095"/>
      <c r="N293" s="1095"/>
      <c r="O293" s="1095"/>
      <c r="P293" s="1095"/>
      <c r="Q293" s="1095"/>
      <c r="R293" s="1095"/>
      <c r="S293" s="1095"/>
      <c r="T293" s="1095"/>
      <c r="U293" s="1095"/>
      <c r="V293" s="1095"/>
      <c r="W293" s="1095"/>
      <c r="X293" s="1095"/>
      <c r="Y293" s="1095"/>
      <c r="Z293" s="1095"/>
      <c r="AA293" s="1095"/>
      <c r="AB293" s="1095"/>
      <c r="AC293" s="1095"/>
      <c r="AD293" s="1095"/>
      <c r="AE293" s="1095"/>
      <c r="AF293" s="1095"/>
      <c r="AG293" s="1095"/>
      <c r="AH293" s="1095"/>
      <c r="AI293" s="1095"/>
      <c r="AJ293" s="1095"/>
      <c r="AK293" s="1095"/>
      <c r="AL293" s="1095"/>
      <c r="AM293" s="1095"/>
      <c r="AN293" s="1095"/>
      <c r="AO293" s="1095"/>
      <c r="AP293" s="1095"/>
      <c r="AQ293" s="1095"/>
      <c r="AR293" s="1095"/>
      <c r="AS293" s="1095"/>
      <c r="AT293" s="1095"/>
      <c r="AU293" s="1095"/>
      <c r="AV293" s="1095"/>
      <c r="AW293" s="1095"/>
      <c r="AX293" s="1095"/>
      <c r="AY293" s="1095"/>
      <c r="AZ293" s="1095"/>
      <c r="BA293" s="1095"/>
      <c r="BB293" s="1095"/>
      <c r="BC293" s="1095"/>
      <c r="BD293" s="524"/>
      <c r="BE293" s="440"/>
      <c r="BF293" s="440"/>
      <c r="BG293" s="440"/>
    </row>
    <row r="294" spans="1:90" ht="36.950000000000003" hidden="1" customHeight="1">
      <c r="A294" s="519"/>
      <c r="B294" s="523"/>
      <c r="C294" s="1095" t="s">
        <v>464</v>
      </c>
      <c r="D294" s="1095"/>
      <c r="E294" s="1095"/>
      <c r="F294" s="1095"/>
      <c r="G294" s="1095"/>
      <c r="H294" s="1095"/>
      <c r="I294" s="1095"/>
      <c r="J294" s="1095"/>
      <c r="K294" s="1095"/>
      <c r="L294" s="1095"/>
      <c r="M294" s="1095"/>
      <c r="N294" s="1095"/>
      <c r="O294" s="1095"/>
      <c r="P294" s="1095"/>
      <c r="Q294" s="1095"/>
      <c r="R294" s="1095"/>
      <c r="S294" s="1095"/>
      <c r="T294" s="1095"/>
      <c r="U294" s="1095"/>
      <c r="V294" s="1095"/>
      <c r="W294" s="1095"/>
      <c r="X294" s="1095"/>
      <c r="Y294" s="1095"/>
      <c r="Z294" s="1095"/>
      <c r="AA294" s="1095"/>
      <c r="AB294" s="1095"/>
      <c r="AC294" s="1095"/>
      <c r="AD294" s="1095"/>
      <c r="AE294" s="1095"/>
      <c r="AF294" s="1095"/>
      <c r="AG294" s="1095"/>
      <c r="AH294" s="1095"/>
      <c r="AI294" s="1095"/>
      <c r="AJ294" s="1095"/>
      <c r="AK294" s="1095"/>
      <c r="AL294" s="1095"/>
      <c r="AM294" s="1095"/>
      <c r="AN294" s="1095"/>
      <c r="AO294" s="1095"/>
      <c r="AP294" s="1095"/>
      <c r="AQ294" s="1095"/>
      <c r="AR294" s="1095"/>
      <c r="AS294" s="1095"/>
      <c r="AT294" s="1095"/>
      <c r="AU294" s="1095"/>
      <c r="AV294" s="1095"/>
      <c r="AW294" s="1095"/>
      <c r="AX294" s="1095"/>
      <c r="AY294" s="1095"/>
      <c r="AZ294" s="1095"/>
      <c r="BA294" s="1095"/>
      <c r="BB294" s="1095"/>
      <c r="BC294" s="1095"/>
      <c r="BD294" s="524"/>
      <c r="BE294" s="440"/>
      <c r="BF294" s="440"/>
      <c r="BG294" s="440"/>
    </row>
    <row r="295" spans="1:90" ht="36.950000000000003" hidden="1" customHeight="1">
      <c r="A295" s="519"/>
      <c r="B295" s="523"/>
      <c r="C295" s="1095" t="s">
        <v>464</v>
      </c>
      <c r="D295" s="1095"/>
      <c r="E295" s="1095"/>
      <c r="F295" s="1095"/>
      <c r="G295" s="1095"/>
      <c r="H295" s="1095"/>
      <c r="I295" s="1095"/>
      <c r="J295" s="1095"/>
      <c r="K295" s="1095"/>
      <c r="L295" s="1095"/>
      <c r="M295" s="1095"/>
      <c r="N295" s="1095"/>
      <c r="O295" s="1095"/>
      <c r="P295" s="1095"/>
      <c r="Q295" s="1095"/>
      <c r="R295" s="1095"/>
      <c r="S295" s="1095"/>
      <c r="T295" s="1095"/>
      <c r="U295" s="1095"/>
      <c r="V295" s="1095"/>
      <c r="W295" s="1095"/>
      <c r="X295" s="1095"/>
      <c r="Y295" s="1095"/>
      <c r="Z295" s="1095"/>
      <c r="AA295" s="1095"/>
      <c r="AB295" s="1095"/>
      <c r="AC295" s="1095"/>
      <c r="AD295" s="1095"/>
      <c r="AE295" s="1095"/>
      <c r="AF295" s="1095"/>
      <c r="AG295" s="1095"/>
      <c r="AH295" s="1095"/>
      <c r="AI295" s="1095"/>
      <c r="AJ295" s="1095"/>
      <c r="AK295" s="1095"/>
      <c r="AL295" s="1095"/>
      <c r="AM295" s="1095"/>
      <c r="AN295" s="1095"/>
      <c r="AO295" s="1095"/>
      <c r="AP295" s="1095"/>
      <c r="AQ295" s="1095"/>
      <c r="AR295" s="1095"/>
      <c r="AS295" s="1095"/>
      <c r="AT295" s="1095"/>
      <c r="AU295" s="1095"/>
      <c r="AV295" s="1095"/>
      <c r="AW295" s="1095"/>
      <c r="AX295" s="1095"/>
      <c r="AY295" s="1095"/>
      <c r="AZ295" s="1095"/>
      <c r="BA295" s="1095"/>
      <c r="BB295" s="1095"/>
      <c r="BC295" s="1095"/>
      <c r="BD295" s="524"/>
      <c r="BE295" s="440"/>
      <c r="BF295" s="440"/>
      <c r="BG295" s="440"/>
    </row>
    <row r="296" spans="1:90" ht="36.950000000000003" hidden="1" customHeight="1">
      <c r="A296" s="519"/>
      <c r="B296" s="523"/>
      <c r="C296" s="1095" t="s">
        <v>464</v>
      </c>
      <c r="D296" s="1095"/>
      <c r="E296" s="1095"/>
      <c r="F296" s="1095"/>
      <c r="G296" s="1095"/>
      <c r="H296" s="1095"/>
      <c r="I296" s="1095"/>
      <c r="J296" s="1095"/>
      <c r="K296" s="1095"/>
      <c r="L296" s="1095"/>
      <c r="M296" s="1095"/>
      <c r="N296" s="1095"/>
      <c r="O296" s="1095"/>
      <c r="P296" s="1095"/>
      <c r="Q296" s="1095"/>
      <c r="R296" s="1095"/>
      <c r="S296" s="1095"/>
      <c r="T296" s="1095"/>
      <c r="U296" s="1095"/>
      <c r="V296" s="1095"/>
      <c r="W296" s="1095"/>
      <c r="X296" s="1095"/>
      <c r="Y296" s="1095"/>
      <c r="Z296" s="1095"/>
      <c r="AA296" s="1095"/>
      <c r="AB296" s="1095"/>
      <c r="AC296" s="1095"/>
      <c r="AD296" s="1095"/>
      <c r="AE296" s="1095"/>
      <c r="AF296" s="1095"/>
      <c r="AG296" s="1095"/>
      <c r="AH296" s="1095"/>
      <c r="AI296" s="1095"/>
      <c r="AJ296" s="1095"/>
      <c r="AK296" s="1095"/>
      <c r="AL296" s="1095"/>
      <c r="AM296" s="1095"/>
      <c r="AN296" s="1095"/>
      <c r="AO296" s="1095"/>
      <c r="AP296" s="1095"/>
      <c r="AQ296" s="1095"/>
      <c r="AR296" s="1095"/>
      <c r="AS296" s="1095"/>
      <c r="AT296" s="1095"/>
      <c r="AU296" s="1095"/>
      <c r="AV296" s="1095"/>
      <c r="AW296" s="1095"/>
      <c r="AX296" s="1095"/>
      <c r="AY296" s="1095"/>
      <c r="AZ296" s="1095"/>
      <c r="BA296" s="1095"/>
      <c r="BB296" s="1095"/>
      <c r="BC296" s="1095"/>
      <c r="BD296" s="524"/>
      <c r="BE296" s="440"/>
      <c r="BF296" s="440"/>
      <c r="BG296" s="440"/>
    </row>
    <row r="297" spans="1:90" ht="36.950000000000003" hidden="1" customHeight="1">
      <c r="A297" s="519"/>
      <c r="B297" s="523"/>
      <c r="C297" s="1095" t="s">
        <v>464</v>
      </c>
      <c r="D297" s="1095"/>
      <c r="E297" s="1095"/>
      <c r="F297" s="1095"/>
      <c r="G297" s="1095"/>
      <c r="H297" s="1095"/>
      <c r="I297" s="1095"/>
      <c r="J297" s="1095"/>
      <c r="K297" s="1095"/>
      <c r="L297" s="1095"/>
      <c r="M297" s="1095"/>
      <c r="N297" s="1095"/>
      <c r="O297" s="1095"/>
      <c r="P297" s="1095"/>
      <c r="Q297" s="1095"/>
      <c r="R297" s="1095"/>
      <c r="S297" s="1095"/>
      <c r="T297" s="1095"/>
      <c r="U297" s="1095"/>
      <c r="V297" s="1095"/>
      <c r="W297" s="1095"/>
      <c r="X297" s="1095"/>
      <c r="Y297" s="1095"/>
      <c r="Z297" s="1095"/>
      <c r="AA297" s="1095"/>
      <c r="AB297" s="1095"/>
      <c r="AC297" s="1095"/>
      <c r="AD297" s="1095"/>
      <c r="AE297" s="1095"/>
      <c r="AF297" s="1095"/>
      <c r="AG297" s="1095"/>
      <c r="AH297" s="1095"/>
      <c r="AI297" s="1095"/>
      <c r="AJ297" s="1095"/>
      <c r="AK297" s="1095"/>
      <c r="AL297" s="1095"/>
      <c r="AM297" s="1095"/>
      <c r="AN297" s="1095"/>
      <c r="AO297" s="1095"/>
      <c r="AP297" s="1095"/>
      <c r="AQ297" s="1095"/>
      <c r="AR297" s="1095"/>
      <c r="AS297" s="1095"/>
      <c r="AT297" s="1095"/>
      <c r="AU297" s="1095"/>
      <c r="AV297" s="1095"/>
      <c r="AW297" s="1095"/>
      <c r="AX297" s="1095"/>
      <c r="AY297" s="1095"/>
      <c r="AZ297" s="1095"/>
      <c r="BA297" s="1095"/>
      <c r="BB297" s="1095"/>
      <c r="BC297" s="1095"/>
      <c r="BD297" s="524"/>
      <c r="BE297" s="440"/>
      <c r="BF297" s="440"/>
      <c r="BG297" s="440"/>
    </row>
    <row r="298" spans="1:90" ht="36.950000000000003" hidden="1" customHeight="1">
      <c r="A298" s="519"/>
      <c r="B298" s="523"/>
      <c r="C298" s="1095" t="s">
        <v>464</v>
      </c>
      <c r="D298" s="1095"/>
      <c r="E298" s="1095"/>
      <c r="F298" s="1095"/>
      <c r="G298" s="1095"/>
      <c r="H298" s="1095"/>
      <c r="I298" s="1095"/>
      <c r="J298" s="1095"/>
      <c r="K298" s="1095"/>
      <c r="L298" s="1095"/>
      <c r="M298" s="1095"/>
      <c r="N298" s="1095"/>
      <c r="O298" s="1095"/>
      <c r="P298" s="1095"/>
      <c r="Q298" s="1095"/>
      <c r="R298" s="1095"/>
      <c r="S298" s="1095"/>
      <c r="T298" s="1095"/>
      <c r="U298" s="1095"/>
      <c r="V298" s="1095"/>
      <c r="W298" s="1095"/>
      <c r="X298" s="1095"/>
      <c r="Y298" s="1095"/>
      <c r="Z298" s="1095"/>
      <c r="AA298" s="1095"/>
      <c r="AB298" s="1095"/>
      <c r="AC298" s="1095"/>
      <c r="AD298" s="1095"/>
      <c r="AE298" s="1095"/>
      <c r="AF298" s="1095"/>
      <c r="AG298" s="1095"/>
      <c r="AH298" s="1095"/>
      <c r="AI298" s="1095"/>
      <c r="AJ298" s="1095"/>
      <c r="AK298" s="1095"/>
      <c r="AL298" s="1095"/>
      <c r="AM298" s="1095"/>
      <c r="AN298" s="1095"/>
      <c r="AO298" s="1095"/>
      <c r="AP298" s="1095"/>
      <c r="AQ298" s="1095"/>
      <c r="AR298" s="1095"/>
      <c r="AS298" s="1095"/>
      <c r="AT298" s="1095"/>
      <c r="AU298" s="1095"/>
      <c r="AV298" s="1095"/>
      <c r="AW298" s="1095"/>
      <c r="AX298" s="1095"/>
      <c r="AY298" s="1095"/>
      <c r="AZ298" s="1095"/>
      <c r="BA298" s="1095"/>
      <c r="BB298" s="1095"/>
      <c r="BC298" s="1095"/>
      <c r="BD298" s="524"/>
      <c r="BE298" s="440"/>
      <c r="BF298" s="440"/>
      <c r="BG298" s="440"/>
    </row>
    <row r="299" spans="1:90" ht="36.950000000000003" hidden="1" customHeight="1">
      <c r="A299" s="519"/>
      <c r="B299" s="523"/>
      <c r="C299" s="1095" t="s">
        <v>464</v>
      </c>
      <c r="D299" s="1095"/>
      <c r="E299" s="1095"/>
      <c r="F299" s="1095"/>
      <c r="G299" s="1095"/>
      <c r="H299" s="1095"/>
      <c r="I299" s="1095"/>
      <c r="J299" s="1095"/>
      <c r="K299" s="1095"/>
      <c r="L299" s="1095"/>
      <c r="M299" s="1095"/>
      <c r="N299" s="1095"/>
      <c r="O299" s="1095"/>
      <c r="P299" s="1095"/>
      <c r="Q299" s="1095"/>
      <c r="R299" s="1095"/>
      <c r="S299" s="1095"/>
      <c r="T299" s="1095"/>
      <c r="U299" s="1095"/>
      <c r="V299" s="1095"/>
      <c r="W299" s="1095"/>
      <c r="X299" s="1095"/>
      <c r="Y299" s="1095"/>
      <c r="Z299" s="1095"/>
      <c r="AA299" s="1095"/>
      <c r="AB299" s="1095"/>
      <c r="AC299" s="1095"/>
      <c r="AD299" s="1095"/>
      <c r="AE299" s="1095"/>
      <c r="AF299" s="1095"/>
      <c r="AG299" s="1095"/>
      <c r="AH299" s="1095"/>
      <c r="AI299" s="1095"/>
      <c r="AJ299" s="1095"/>
      <c r="AK299" s="1095"/>
      <c r="AL299" s="1095"/>
      <c r="AM299" s="1095"/>
      <c r="AN299" s="1095"/>
      <c r="AO299" s="1095"/>
      <c r="AP299" s="1095"/>
      <c r="AQ299" s="1095"/>
      <c r="AR299" s="1095"/>
      <c r="AS299" s="1095"/>
      <c r="AT299" s="1095"/>
      <c r="AU299" s="1095"/>
      <c r="AV299" s="1095"/>
      <c r="AW299" s="1095"/>
      <c r="AX299" s="1095"/>
      <c r="AY299" s="1095"/>
      <c r="AZ299" s="1095"/>
      <c r="BA299" s="1095"/>
      <c r="BB299" s="1095"/>
      <c r="BC299" s="1095"/>
      <c r="BD299" s="524"/>
      <c r="BE299" s="440"/>
      <c r="BF299" s="440"/>
      <c r="BG299" s="440"/>
    </row>
    <row r="300" spans="1:90" ht="36.950000000000003" hidden="1" customHeight="1">
      <c r="A300" s="519"/>
      <c r="B300" s="523"/>
      <c r="C300" s="1095" t="s">
        <v>464</v>
      </c>
      <c r="D300" s="1095"/>
      <c r="E300" s="1095"/>
      <c r="F300" s="1095"/>
      <c r="G300" s="1095"/>
      <c r="H300" s="1095"/>
      <c r="I300" s="1095"/>
      <c r="J300" s="1095"/>
      <c r="K300" s="1095"/>
      <c r="L300" s="1095"/>
      <c r="M300" s="1095"/>
      <c r="N300" s="1095"/>
      <c r="O300" s="1095"/>
      <c r="P300" s="1095"/>
      <c r="Q300" s="1095"/>
      <c r="R300" s="1095"/>
      <c r="S300" s="1095"/>
      <c r="T300" s="1095"/>
      <c r="U300" s="1095"/>
      <c r="V300" s="1095"/>
      <c r="W300" s="1095"/>
      <c r="X300" s="1095"/>
      <c r="Y300" s="1095"/>
      <c r="Z300" s="1095"/>
      <c r="AA300" s="1095"/>
      <c r="AB300" s="1095"/>
      <c r="AC300" s="1095"/>
      <c r="AD300" s="1095"/>
      <c r="AE300" s="1095"/>
      <c r="AF300" s="1095"/>
      <c r="AG300" s="1095"/>
      <c r="AH300" s="1095"/>
      <c r="AI300" s="1095"/>
      <c r="AJ300" s="1095"/>
      <c r="AK300" s="1095"/>
      <c r="AL300" s="1095"/>
      <c r="AM300" s="1095"/>
      <c r="AN300" s="1095"/>
      <c r="AO300" s="1095"/>
      <c r="AP300" s="1095"/>
      <c r="AQ300" s="1095"/>
      <c r="AR300" s="1095"/>
      <c r="AS300" s="1095"/>
      <c r="AT300" s="1095"/>
      <c r="AU300" s="1095"/>
      <c r="AV300" s="1095"/>
      <c r="AW300" s="1095"/>
      <c r="AX300" s="1095"/>
      <c r="AY300" s="1095"/>
      <c r="AZ300" s="1095"/>
      <c r="BA300" s="1095"/>
      <c r="BB300" s="1095"/>
      <c r="BC300" s="1095"/>
      <c r="BD300" s="524"/>
      <c r="BE300" s="440"/>
      <c r="BF300" s="440"/>
      <c r="BG300" s="440"/>
    </row>
    <row r="301" spans="1:90" ht="36.950000000000003" hidden="1" customHeight="1">
      <c r="A301" s="519"/>
      <c r="B301" s="523"/>
      <c r="C301" s="1095" t="s">
        <v>464</v>
      </c>
      <c r="D301" s="1095"/>
      <c r="E301" s="1095"/>
      <c r="F301" s="1095"/>
      <c r="G301" s="1095"/>
      <c r="H301" s="1095"/>
      <c r="I301" s="1095"/>
      <c r="J301" s="1095"/>
      <c r="K301" s="1095"/>
      <c r="L301" s="1095"/>
      <c r="M301" s="1095"/>
      <c r="N301" s="1095"/>
      <c r="O301" s="1095"/>
      <c r="P301" s="1095"/>
      <c r="Q301" s="1095"/>
      <c r="R301" s="1095"/>
      <c r="S301" s="1095"/>
      <c r="T301" s="1095"/>
      <c r="U301" s="1095"/>
      <c r="V301" s="1095"/>
      <c r="W301" s="1095"/>
      <c r="X301" s="1095"/>
      <c r="Y301" s="1095"/>
      <c r="Z301" s="1095"/>
      <c r="AA301" s="1095"/>
      <c r="AB301" s="1095"/>
      <c r="AC301" s="1095"/>
      <c r="AD301" s="1095"/>
      <c r="AE301" s="1095"/>
      <c r="AF301" s="1095"/>
      <c r="AG301" s="1095"/>
      <c r="AH301" s="1095"/>
      <c r="AI301" s="1095"/>
      <c r="AJ301" s="1095"/>
      <c r="AK301" s="1095"/>
      <c r="AL301" s="1095"/>
      <c r="AM301" s="1095"/>
      <c r="AN301" s="1095"/>
      <c r="AO301" s="1095"/>
      <c r="AP301" s="1095"/>
      <c r="AQ301" s="1095"/>
      <c r="AR301" s="1095"/>
      <c r="AS301" s="1095"/>
      <c r="AT301" s="1095"/>
      <c r="AU301" s="1095"/>
      <c r="AV301" s="1095"/>
      <c r="AW301" s="1095"/>
      <c r="AX301" s="1095"/>
      <c r="AY301" s="1095"/>
      <c r="AZ301" s="1095"/>
      <c r="BA301" s="1095"/>
      <c r="BB301" s="1095"/>
      <c r="BC301" s="1095"/>
      <c r="BD301" s="524"/>
      <c r="BE301" s="440"/>
      <c r="BF301" s="440"/>
      <c r="BG301" s="440"/>
    </row>
    <row r="302" spans="1:90" ht="36.950000000000003" hidden="1" customHeight="1">
      <c r="A302" s="519"/>
      <c r="B302" s="523"/>
      <c r="C302" s="1095" t="s">
        <v>464</v>
      </c>
      <c r="D302" s="1095"/>
      <c r="E302" s="1095"/>
      <c r="F302" s="1095"/>
      <c r="G302" s="1095"/>
      <c r="H302" s="1095"/>
      <c r="I302" s="1095"/>
      <c r="J302" s="1095"/>
      <c r="K302" s="1095"/>
      <c r="L302" s="1095"/>
      <c r="M302" s="1095"/>
      <c r="N302" s="1095"/>
      <c r="O302" s="1095"/>
      <c r="P302" s="1095"/>
      <c r="Q302" s="1095"/>
      <c r="R302" s="1095"/>
      <c r="S302" s="1095"/>
      <c r="T302" s="1095"/>
      <c r="U302" s="1095"/>
      <c r="V302" s="1095"/>
      <c r="W302" s="1095"/>
      <c r="X302" s="1095"/>
      <c r="Y302" s="1095"/>
      <c r="Z302" s="1095"/>
      <c r="AA302" s="1095"/>
      <c r="AB302" s="1095"/>
      <c r="AC302" s="1095"/>
      <c r="AD302" s="1095"/>
      <c r="AE302" s="1095"/>
      <c r="AF302" s="1095"/>
      <c r="AG302" s="1095"/>
      <c r="AH302" s="1095"/>
      <c r="AI302" s="1095"/>
      <c r="AJ302" s="1095"/>
      <c r="AK302" s="1095"/>
      <c r="AL302" s="1095"/>
      <c r="AM302" s="1095"/>
      <c r="AN302" s="1095"/>
      <c r="AO302" s="1095"/>
      <c r="AP302" s="1095"/>
      <c r="AQ302" s="1095"/>
      <c r="AR302" s="1095"/>
      <c r="AS302" s="1095"/>
      <c r="AT302" s="1095"/>
      <c r="AU302" s="1095"/>
      <c r="AV302" s="1095"/>
      <c r="AW302" s="1095"/>
      <c r="AX302" s="1095"/>
      <c r="AY302" s="1095"/>
      <c r="AZ302" s="1095"/>
      <c r="BA302" s="1095"/>
      <c r="BB302" s="1095"/>
      <c r="BC302" s="1095"/>
      <c r="BD302" s="524"/>
      <c r="BE302" s="440"/>
      <c r="BF302" s="440"/>
      <c r="BG302" s="440"/>
    </row>
    <row r="303" spans="1:90" ht="36.950000000000003" hidden="1" customHeight="1">
      <c r="A303" s="519"/>
      <c r="B303" s="523"/>
      <c r="C303" s="1095" t="s">
        <v>464</v>
      </c>
      <c r="D303" s="1095"/>
      <c r="E303" s="1095"/>
      <c r="F303" s="1095"/>
      <c r="G303" s="1095"/>
      <c r="H303" s="1095"/>
      <c r="I303" s="1095"/>
      <c r="J303" s="1095"/>
      <c r="K303" s="1095"/>
      <c r="L303" s="1095"/>
      <c r="M303" s="1095"/>
      <c r="N303" s="1095"/>
      <c r="O303" s="1095"/>
      <c r="P303" s="1095"/>
      <c r="Q303" s="1095"/>
      <c r="R303" s="1095"/>
      <c r="S303" s="1095"/>
      <c r="T303" s="1095"/>
      <c r="U303" s="1095"/>
      <c r="V303" s="1095"/>
      <c r="W303" s="1095"/>
      <c r="X303" s="1095"/>
      <c r="Y303" s="1095"/>
      <c r="Z303" s="1095"/>
      <c r="AA303" s="1095"/>
      <c r="AB303" s="1095"/>
      <c r="AC303" s="1095"/>
      <c r="AD303" s="1095"/>
      <c r="AE303" s="1095"/>
      <c r="AF303" s="1095"/>
      <c r="AG303" s="1095"/>
      <c r="AH303" s="1095"/>
      <c r="AI303" s="1095"/>
      <c r="AJ303" s="1095"/>
      <c r="AK303" s="1095"/>
      <c r="AL303" s="1095"/>
      <c r="AM303" s="1095"/>
      <c r="AN303" s="1095"/>
      <c r="AO303" s="1095"/>
      <c r="AP303" s="1095"/>
      <c r="AQ303" s="1095"/>
      <c r="AR303" s="1095"/>
      <c r="AS303" s="1095"/>
      <c r="AT303" s="1095"/>
      <c r="AU303" s="1095"/>
      <c r="AV303" s="1095"/>
      <c r="AW303" s="1095"/>
      <c r="AX303" s="1095"/>
      <c r="AY303" s="1095"/>
      <c r="AZ303" s="1095"/>
      <c r="BA303" s="1095"/>
      <c r="BB303" s="1095"/>
      <c r="BC303" s="1095"/>
      <c r="BD303" s="524"/>
      <c r="BE303" s="440"/>
      <c r="BF303" s="440"/>
      <c r="BG303" s="440"/>
    </row>
    <row r="304" spans="1:90" ht="36.950000000000003" hidden="1" customHeight="1">
      <c r="A304" s="519"/>
      <c r="B304" s="523"/>
      <c r="C304" s="1095" t="s">
        <v>464</v>
      </c>
      <c r="D304" s="1095"/>
      <c r="E304" s="1095"/>
      <c r="F304" s="1095"/>
      <c r="G304" s="1095"/>
      <c r="H304" s="1095"/>
      <c r="I304" s="1095"/>
      <c r="J304" s="1095"/>
      <c r="K304" s="1095"/>
      <c r="L304" s="1095"/>
      <c r="M304" s="1095"/>
      <c r="N304" s="1095"/>
      <c r="O304" s="1095"/>
      <c r="P304" s="1095"/>
      <c r="Q304" s="1095"/>
      <c r="R304" s="1095"/>
      <c r="S304" s="1095"/>
      <c r="T304" s="1095"/>
      <c r="U304" s="1095"/>
      <c r="V304" s="1095"/>
      <c r="W304" s="1095"/>
      <c r="X304" s="1095"/>
      <c r="Y304" s="1095"/>
      <c r="Z304" s="1095"/>
      <c r="AA304" s="1095"/>
      <c r="AB304" s="1095"/>
      <c r="AC304" s="1095"/>
      <c r="AD304" s="1095"/>
      <c r="AE304" s="1095"/>
      <c r="AF304" s="1095"/>
      <c r="AG304" s="1095"/>
      <c r="AH304" s="1095"/>
      <c r="AI304" s="1095"/>
      <c r="AJ304" s="1095"/>
      <c r="AK304" s="1095"/>
      <c r="AL304" s="1095"/>
      <c r="AM304" s="1095"/>
      <c r="AN304" s="1095"/>
      <c r="AO304" s="1095"/>
      <c r="AP304" s="1095"/>
      <c r="AQ304" s="1095"/>
      <c r="AR304" s="1095"/>
      <c r="AS304" s="1095"/>
      <c r="AT304" s="1095"/>
      <c r="AU304" s="1095"/>
      <c r="AV304" s="1095"/>
      <c r="AW304" s="1095"/>
      <c r="AX304" s="1095"/>
      <c r="AY304" s="1095"/>
      <c r="AZ304" s="1095"/>
      <c r="BA304" s="1095"/>
      <c r="BB304" s="1095"/>
      <c r="BC304" s="1095"/>
      <c r="BD304" s="524"/>
      <c r="BE304" s="440"/>
      <c r="BF304" s="440"/>
      <c r="BG304" s="440"/>
    </row>
    <row r="305" spans="1:89" ht="36.950000000000003" hidden="1" customHeight="1">
      <c r="A305" s="519"/>
      <c r="B305" s="523"/>
      <c r="C305" s="1095" t="s">
        <v>464</v>
      </c>
      <c r="D305" s="1095"/>
      <c r="E305" s="1095"/>
      <c r="F305" s="1095"/>
      <c r="G305" s="1095"/>
      <c r="H305" s="1095"/>
      <c r="I305" s="1095"/>
      <c r="J305" s="1095"/>
      <c r="K305" s="1095"/>
      <c r="L305" s="1095"/>
      <c r="M305" s="1095"/>
      <c r="N305" s="1095"/>
      <c r="O305" s="1095"/>
      <c r="P305" s="1095"/>
      <c r="Q305" s="1095"/>
      <c r="R305" s="1095"/>
      <c r="S305" s="1095"/>
      <c r="T305" s="1095"/>
      <c r="U305" s="1095"/>
      <c r="V305" s="1095"/>
      <c r="W305" s="1095"/>
      <c r="X305" s="1095"/>
      <c r="Y305" s="1095"/>
      <c r="Z305" s="1095"/>
      <c r="AA305" s="1095"/>
      <c r="AB305" s="1095"/>
      <c r="AC305" s="1095"/>
      <c r="AD305" s="1095"/>
      <c r="AE305" s="1095"/>
      <c r="AF305" s="1095"/>
      <c r="AG305" s="1095"/>
      <c r="AH305" s="1095"/>
      <c r="AI305" s="1095"/>
      <c r="AJ305" s="1095"/>
      <c r="AK305" s="1095"/>
      <c r="AL305" s="1095"/>
      <c r="AM305" s="1095"/>
      <c r="AN305" s="1095"/>
      <c r="AO305" s="1095"/>
      <c r="AP305" s="1095"/>
      <c r="AQ305" s="1095"/>
      <c r="AR305" s="1095"/>
      <c r="AS305" s="1095"/>
      <c r="AT305" s="1095"/>
      <c r="AU305" s="1095"/>
      <c r="AV305" s="1095"/>
      <c r="AW305" s="1095"/>
      <c r="AX305" s="1095"/>
      <c r="AY305" s="1095"/>
      <c r="AZ305" s="1095"/>
      <c r="BA305" s="1095"/>
      <c r="BB305" s="1095"/>
      <c r="BC305" s="1095"/>
      <c r="BD305" s="524"/>
      <c r="BE305" s="440"/>
      <c r="BF305" s="440"/>
      <c r="BG305" s="440"/>
    </row>
    <row r="306" spans="1:89" ht="36.950000000000003" hidden="1" customHeight="1">
      <c r="A306" s="519"/>
      <c r="B306" s="523"/>
      <c r="C306" s="1095" t="s">
        <v>464</v>
      </c>
      <c r="D306" s="1095"/>
      <c r="E306" s="1095"/>
      <c r="F306" s="1095"/>
      <c r="G306" s="1095"/>
      <c r="H306" s="1095"/>
      <c r="I306" s="1095"/>
      <c r="J306" s="1095"/>
      <c r="K306" s="1095"/>
      <c r="L306" s="1095"/>
      <c r="M306" s="1095"/>
      <c r="N306" s="1095"/>
      <c r="O306" s="1095"/>
      <c r="P306" s="1095"/>
      <c r="Q306" s="1095"/>
      <c r="R306" s="1095"/>
      <c r="S306" s="1095"/>
      <c r="T306" s="1095"/>
      <c r="U306" s="1095"/>
      <c r="V306" s="1095"/>
      <c r="W306" s="1095"/>
      <c r="X306" s="1095"/>
      <c r="Y306" s="1095"/>
      <c r="Z306" s="1095"/>
      <c r="AA306" s="1095"/>
      <c r="AB306" s="1095"/>
      <c r="AC306" s="1095"/>
      <c r="AD306" s="1095"/>
      <c r="AE306" s="1095"/>
      <c r="AF306" s="1095"/>
      <c r="AG306" s="1095"/>
      <c r="AH306" s="1095"/>
      <c r="AI306" s="1095"/>
      <c r="AJ306" s="1095"/>
      <c r="AK306" s="1095"/>
      <c r="AL306" s="1095"/>
      <c r="AM306" s="1095"/>
      <c r="AN306" s="1095"/>
      <c r="AO306" s="1095"/>
      <c r="AP306" s="1095"/>
      <c r="AQ306" s="1095"/>
      <c r="AR306" s="1095"/>
      <c r="AS306" s="1095"/>
      <c r="AT306" s="1095"/>
      <c r="AU306" s="1095"/>
      <c r="AV306" s="1095"/>
      <c r="AW306" s="1095"/>
      <c r="AX306" s="1095"/>
      <c r="AY306" s="1095"/>
      <c r="AZ306" s="1095"/>
      <c r="BA306" s="1095"/>
      <c r="BB306" s="1095"/>
      <c r="BC306" s="1095"/>
      <c r="BD306" s="524"/>
      <c r="BE306" s="440"/>
      <c r="BF306" s="440"/>
      <c r="BG306" s="440"/>
    </row>
    <row r="307" spans="1:89" ht="36.950000000000003" hidden="1" customHeight="1">
      <c r="A307" s="519"/>
      <c r="B307" s="523"/>
      <c r="C307" s="1095" t="s">
        <v>464</v>
      </c>
      <c r="D307" s="1095"/>
      <c r="E307" s="1095"/>
      <c r="F307" s="1095"/>
      <c r="G307" s="1095"/>
      <c r="H307" s="1095"/>
      <c r="I307" s="1095"/>
      <c r="J307" s="1095"/>
      <c r="K307" s="1095"/>
      <c r="L307" s="1095"/>
      <c r="M307" s="1095"/>
      <c r="N307" s="1095"/>
      <c r="O307" s="1095"/>
      <c r="P307" s="1095"/>
      <c r="Q307" s="1095"/>
      <c r="R307" s="1095"/>
      <c r="S307" s="1095"/>
      <c r="T307" s="1095"/>
      <c r="U307" s="1095"/>
      <c r="V307" s="1095"/>
      <c r="W307" s="1095"/>
      <c r="X307" s="1095"/>
      <c r="Y307" s="1095"/>
      <c r="Z307" s="1095"/>
      <c r="AA307" s="1095"/>
      <c r="AB307" s="1095"/>
      <c r="AC307" s="1095"/>
      <c r="AD307" s="1095"/>
      <c r="AE307" s="1095"/>
      <c r="AF307" s="1095"/>
      <c r="AG307" s="1095"/>
      <c r="AH307" s="1095"/>
      <c r="AI307" s="1095"/>
      <c r="AJ307" s="1095"/>
      <c r="AK307" s="1095"/>
      <c r="AL307" s="1095"/>
      <c r="AM307" s="1095"/>
      <c r="AN307" s="1095"/>
      <c r="AO307" s="1095"/>
      <c r="AP307" s="1095"/>
      <c r="AQ307" s="1095"/>
      <c r="AR307" s="1095"/>
      <c r="AS307" s="1095"/>
      <c r="AT307" s="1095"/>
      <c r="AU307" s="1095"/>
      <c r="AV307" s="1095"/>
      <c r="AW307" s="1095"/>
      <c r="AX307" s="1095"/>
      <c r="AY307" s="1095"/>
      <c r="AZ307" s="1095"/>
      <c r="BA307" s="1095"/>
      <c r="BB307" s="1095"/>
      <c r="BC307" s="1095"/>
      <c r="BD307" s="524"/>
      <c r="BE307" s="440"/>
      <c r="BF307" s="440"/>
      <c r="BG307" s="440"/>
    </row>
    <row r="308" spans="1:89" ht="36.950000000000003" hidden="1" customHeight="1">
      <c r="A308" s="519"/>
      <c r="B308" s="523"/>
      <c r="C308" s="1095" t="s">
        <v>464</v>
      </c>
      <c r="D308" s="1095"/>
      <c r="E308" s="1095"/>
      <c r="F308" s="1095"/>
      <c r="G308" s="1095"/>
      <c r="H308" s="1095"/>
      <c r="I308" s="1095"/>
      <c r="J308" s="1095"/>
      <c r="K308" s="1095"/>
      <c r="L308" s="1095"/>
      <c r="M308" s="1095"/>
      <c r="N308" s="1095"/>
      <c r="O308" s="1095"/>
      <c r="P308" s="1095"/>
      <c r="Q308" s="1095"/>
      <c r="R308" s="1095"/>
      <c r="S308" s="1095"/>
      <c r="T308" s="1095"/>
      <c r="U308" s="1095"/>
      <c r="V308" s="1095"/>
      <c r="W308" s="1095"/>
      <c r="X308" s="1095"/>
      <c r="Y308" s="1095"/>
      <c r="Z308" s="1095"/>
      <c r="AA308" s="1095"/>
      <c r="AB308" s="1095"/>
      <c r="AC308" s="1095"/>
      <c r="AD308" s="1095"/>
      <c r="AE308" s="1095"/>
      <c r="AF308" s="1095"/>
      <c r="AG308" s="1095"/>
      <c r="AH308" s="1095"/>
      <c r="AI308" s="1095"/>
      <c r="AJ308" s="1095"/>
      <c r="AK308" s="1095"/>
      <c r="AL308" s="1095"/>
      <c r="AM308" s="1095"/>
      <c r="AN308" s="1095"/>
      <c r="AO308" s="1095"/>
      <c r="AP308" s="1095"/>
      <c r="AQ308" s="1095"/>
      <c r="AR308" s="1095"/>
      <c r="AS308" s="1095"/>
      <c r="AT308" s="1095"/>
      <c r="AU308" s="1095"/>
      <c r="AV308" s="1095"/>
      <c r="AW308" s="1095"/>
      <c r="AX308" s="1095"/>
      <c r="AY308" s="1095"/>
      <c r="AZ308" s="1095"/>
      <c r="BA308" s="1095"/>
      <c r="BB308" s="1095"/>
      <c r="BC308" s="1095"/>
      <c r="BD308" s="524"/>
      <c r="BE308" s="440"/>
      <c r="BF308" s="440"/>
      <c r="BG308" s="440"/>
    </row>
    <row r="309" spans="1:89" ht="36.950000000000003" hidden="1" customHeight="1">
      <c r="A309" s="519"/>
      <c r="B309" s="523"/>
      <c r="C309" s="1095" t="s">
        <v>464</v>
      </c>
      <c r="D309" s="1095"/>
      <c r="E309" s="1095"/>
      <c r="F309" s="1095"/>
      <c r="G309" s="1095"/>
      <c r="H309" s="1095"/>
      <c r="I309" s="1095"/>
      <c r="J309" s="1095"/>
      <c r="K309" s="1095"/>
      <c r="L309" s="1095"/>
      <c r="M309" s="1095"/>
      <c r="N309" s="1095"/>
      <c r="O309" s="1095"/>
      <c r="P309" s="1095"/>
      <c r="Q309" s="1095"/>
      <c r="R309" s="1095"/>
      <c r="S309" s="1095"/>
      <c r="T309" s="1095"/>
      <c r="U309" s="1095"/>
      <c r="V309" s="1095"/>
      <c r="W309" s="1095"/>
      <c r="X309" s="1095"/>
      <c r="Y309" s="1095"/>
      <c r="Z309" s="1095"/>
      <c r="AA309" s="1095"/>
      <c r="AB309" s="1095"/>
      <c r="AC309" s="1095"/>
      <c r="AD309" s="1095"/>
      <c r="AE309" s="1095"/>
      <c r="AF309" s="1095"/>
      <c r="AG309" s="1095"/>
      <c r="AH309" s="1095"/>
      <c r="AI309" s="1095"/>
      <c r="AJ309" s="1095"/>
      <c r="AK309" s="1095"/>
      <c r="AL309" s="1095"/>
      <c r="AM309" s="1095"/>
      <c r="AN309" s="1095"/>
      <c r="AO309" s="1095"/>
      <c r="AP309" s="1095"/>
      <c r="AQ309" s="1095"/>
      <c r="AR309" s="1095"/>
      <c r="AS309" s="1095"/>
      <c r="AT309" s="1095"/>
      <c r="AU309" s="1095"/>
      <c r="AV309" s="1095"/>
      <c r="AW309" s="1095"/>
      <c r="AX309" s="1095"/>
      <c r="AY309" s="1095"/>
      <c r="AZ309" s="1095"/>
      <c r="BA309" s="1095"/>
      <c r="BB309" s="1095"/>
      <c r="BC309" s="1095"/>
      <c r="BD309" s="524"/>
      <c r="BE309" s="440"/>
      <c r="BF309" s="440"/>
      <c r="BG309" s="440"/>
    </row>
    <row r="310" spans="1:89" ht="36.950000000000003" hidden="1" customHeight="1">
      <c r="A310" s="519"/>
      <c r="B310" s="523"/>
      <c r="C310" s="1095" t="s">
        <v>464</v>
      </c>
      <c r="D310" s="1095"/>
      <c r="E310" s="1095"/>
      <c r="F310" s="1095"/>
      <c r="G310" s="1095"/>
      <c r="H310" s="1095"/>
      <c r="I310" s="1095"/>
      <c r="J310" s="1095"/>
      <c r="K310" s="1095"/>
      <c r="L310" s="1095"/>
      <c r="M310" s="1095"/>
      <c r="N310" s="1095"/>
      <c r="O310" s="1095"/>
      <c r="P310" s="1095"/>
      <c r="Q310" s="1095"/>
      <c r="R310" s="1095"/>
      <c r="S310" s="1095"/>
      <c r="T310" s="1095"/>
      <c r="U310" s="1095"/>
      <c r="V310" s="1095"/>
      <c r="W310" s="1095"/>
      <c r="X310" s="1095"/>
      <c r="Y310" s="1095"/>
      <c r="Z310" s="1095"/>
      <c r="AA310" s="1095"/>
      <c r="AB310" s="1095"/>
      <c r="AC310" s="1095"/>
      <c r="AD310" s="1095"/>
      <c r="AE310" s="1095"/>
      <c r="AF310" s="1095"/>
      <c r="AG310" s="1095"/>
      <c r="AH310" s="1095"/>
      <c r="AI310" s="1095"/>
      <c r="AJ310" s="1095"/>
      <c r="AK310" s="1095"/>
      <c r="AL310" s="1095"/>
      <c r="AM310" s="1095"/>
      <c r="AN310" s="1095"/>
      <c r="AO310" s="1095"/>
      <c r="AP310" s="1095"/>
      <c r="AQ310" s="1095"/>
      <c r="AR310" s="1095"/>
      <c r="AS310" s="1095"/>
      <c r="AT310" s="1095"/>
      <c r="AU310" s="1095"/>
      <c r="AV310" s="1095"/>
      <c r="AW310" s="1095"/>
      <c r="AX310" s="1095"/>
      <c r="AY310" s="1095"/>
      <c r="AZ310" s="1095"/>
      <c r="BA310" s="1095"/>
      <c r="BB310" s="1095"/>
      <c r="BC310" s="1095"/>
      <c r="BD310" s="524"/>
      <c r="BE310" s="440"/>
      <c r="BF310" s="440"/>
      <c r="BG310" s="440"/>
    </row>
    <row r="311" spans="1:89" ht="36.950000000000003" hidden="1" customHeight="1">
      <c r="A311" s="519"/>
      <c r="B311" s="523"/>
      <c r="C311" s="1095" t="s">
        <v>464</v>
      </c>
      <c r="D311" s="1095"/>
      <c r="E311" s="1095"/>
      <c r="F311" s="1095"/>
      <c r="G311" s="1095"/>
      <c r="H311" s="1095"/>
      <c r="I311" s="1095"/>
      <c r="J311" s="1095"/>
      <c r="K311" s="1095"/>
      <c r="L311" s="1095"/>
      <c r="M311" s="1095"/>
      <c r="N311" s="1095"/>
      <c r="O311" s="1095"/>
      <c r="P311" s="1095"/>
      <c r="Q311" s="1095"/>
      <c r="R311" s="1095"/>
      <c r="S311" s="1095"/>
      <c r="T311" s="1095"/>
      <c r="U311" s="1095"/>
      <c r="V311" s="1095"/>
      <c r="W311" s="1095"/>
      <c r="X311" s="1095"/>
      <c r="Y311" s="1095"/>
      <c r="Z311" s="1095"/>
      <c r="AA311" s="1095"/>
      <c r="AB311" s="1095"/>
      <c r="AC311" s="1095"/>
      <c r="AD311" s="1095"/>
      <c r="AE311" s="1095"/>
      <c r="AF311" s="1095"/>
      <c r="AG311" s="1095"/>
      <c r="AH311" s="1095"/>
      <c r="AI311" s="1095"/>
      <c r="AJ311" s="1095"/>
      <c r="AK311" s="1095"/>
      <c r="AL311" s="1095"/>
      <c r="AM311" s="1095"/>
      <c r="AN311" s="1095"/>
      <c r="AO311" s="1095"/>
      <c r="AP311" s="1095"/>
      <c r="AQ311" s="1095"/>
      <c r="AR311" s="1095"/>
      <c r="AS311" s="1095"/>
      <c r="AT311" s="1095"/>
      <c r="AU311" s="1095"/>
      <c r="AV311" s="1095"/>
      <c r="AW311" s="1095"/>
      <c r="AX311" s="1095"/>
      <c r="AY311" s="1095"/>
      <c r="AZ311" s="1095"/>
      <c r="BA311" s="1095"/>
      <c r="BB311" s="1095"/>
      <c r="BC311" s="1095"/>
      <c r="BD311" s="524"/>
      <c r="BE311" s="440"/>
      <c r="BF311" s="440"/>
      <c r="BG311" s="440"/>
    </row>
    <row r="312" spans="1:89" ht="36.950000000000003" hidden="1" customHeight="1">
      <c r="A312" s="519"/>
      <c r="B312" s="523"/>
      <c r="C312" s="1095" t="s">
        <v>464</v>
      </c>
      <c r="D312" s="1095"/>
      <c r="E312" s="1095"/>
      <c r="F312" s="1095"/>
      <c r="G312" s="1095"/>
      <c r="H312" s="1095"/>
      <c r="I312" s="1095"/>
      <c r="J312" s="1095"/>
      <c r="K312" s="1095"/>
      <c r="L312" s="1095"/>
      <c r="M312" s="1095"/>
      <c r="N312" s="1095"/>
      <c r="O312" s="1095"/>
      <c r="P312" s="1095"/>
      <c r="Q312" s="1095"/>
      <c r="R312" s="1095"/>
      <c r="S312" s="1095"/>
      <c r="T312" s="1095"/>
      <c r="U312" s="1095"/>
      <c r="V312" s="1095"/>
      <c r="W312" s="1095"/>
      <c r="X312" s="1095"/>
      <c r="Y312" s="1095"/>
      <c r="Z312" s="1095"/>
      <c r="AA312" s="1095"/>
      <c r="AB312" s="1095"/>
      <c r="AC312" s="1095"/>
      <c r="AD312" s="1095"/>
      <c r="AE312" s="1095"/>
      <c r="AF312" s="1095"/>
      <c r="AG312" s="1095"/>
      <c r="AH312" s="1095"/>
      <c r="AI312" s="1095"/>
      <c r="AJ312" s="1095"/>
      <c r="AK312" s="1095"/>
      <c r="AL312" s="1095"/>
      <c r="AM312" s="1095"/>
      <c r="AN312" s="1095"/>
      <c r="AO312" s="1095"/>
      <c r="AP312" s="1095"/>
      <c r="AQ312" s="1095"/>
      <c r="AR312" s="1095"/>
      <c r="AS312" s="1095"/>
      <c r="AT312" s="1095"/>
      <c r="AU312" s="1095"/>
      <c r="AV312" s="1095"/>
      <c r="AW312" s="1095"/>
      <c r="AX312" s="1095"/>
      <c r="AY312" s="1095"/>
      <c r="AZ312" s="1095"/>
      <c r="BA312" s="1095"/>
      <c r="BB312" s="1095"/>
      <c r="BC312" s="1095"/>
      <c r="BD312" s="524"/>
      <c r="BE312" s="440"/>
      <c r="BF312" s="440"/>
      <c r="BG312" s="440"/>
    </row>
    <row r="313" spans="1:89" ht="36.950000000000003" hidden="1" customHeight="1">
      <c r="A313" s="519"/>
      <c r="B313" s="523"/>
      <c r="C313" s="1095" t="s">
        <v>464</v>
      </c>
      <c r="D313" s="1095"/>
      <c r="E313" s="1095"/>
      <c r="F313" s="1095"/>
      <c r="G313" s="1095"/>
      <c r="H313" s="1095"/>
      <c r="I313" s="1095"/>
      <c r="J313" s="1095"/>
      <c r="K313" s="1095"/>
      <c r="L313" s="1095"/>
      <c r="M313" s="1095"/>
      <c r="N313" s="1095"/>
      <c r="O313" s="1095"/>
      <c r="P313" s="1095"/>
      <c r="Q313" s="1095"/>
      <c r="R313" s="1095"/>
      <c r="S313" s="1095"/>
      <c r="T313" s="1095"/>
      <c r="U313" s="1095"/>
      <c r="V313" s="1095"/>
      <c r="W313" s="1095"/>
      <c r="X313" s="1095"/>
      <c r="Y313" s="1095"/>
      <c r="Z313" s="1095"/>
      <c r="AA313" s="1095"/>
      <c r="AB313" s="1095"/>
      <c r="AC313" s="1095"/>
      <c r="AD313" s="1095"/>
      <c r="AE313" s="1095"/>
      <c r="AF313" s="1095"/>
      <c r="AG313" s="1095"/>
      <c r="AH313" s="1095"/>
      <c r="AI313" s="1095"/>
      <c r="AJ313" s="1095"/>
      <c r="AK313" s="1095"/>
      <c r="AL313" s="1095"/>
      <c r="AM313" s="1095"/>
      <c r="AN313" s="1095"/>
      <c r="AO313" s="1095"/>
      <c r="AP313" s="1095"/>
      <c r="AQ313" s="1095"/>
      <c r="AR313" s="1095"/>
      <c r="AS313" s="1095"/>
      <c r="AT313" s="1095"/>
      <c r="AU313" s="1095"/>
      <c r="AV313" s="1095"/>
      <c r="AW313" s="1095"/>
      <c r="AX313" s="1095"/>
      <c r="AY313" s="1095"/>
      <c r="AZ313" s="1095"/>
      <c r="BA313" s="1095"/>
      <c r="BB313" s="1095"/>
      <c r="BC313" s="1095"/>
      <c r="BD313" s="524"/>
      <c r="BE313" s="440"/>
      <c r="BF313" s="440"/>
      <c r="BG313" s="440"/>
    </row>
    <row r="314" spans="1:89" ht="36.950000000000003" hidden="1" customHeight="1">
      <c r="A314" s="519"/>
      <c r="B314" s="523"/>
      <c r="C314" s="1095" t="s">
        <v>464</v>
      </c>
      <c r="D314" s="1095"/>
      <c r="E314" s="1095"/>
      <c r="F314" s="1095"/>
      <c r="G314" s="1095"/>
      <c r="H314" s="1095"/>
      <c r="I314" s="1095"/>
      <c r="J314" s="1095"/>
      <c r="K314" s="1095"/>
      <c r="L314" s="1095"/>
      <c r="M314" s="1095"/>
      <c r="N314" s="1095"/>
      <c r="O314" s="1095"/>
      <c r="P314" s="1095"/>
      <c r="Q314" s="1095"/>
      <c r="R314" s="1095"/>
      <c r="S314" s="1095"/>
      <c r="T314" s="1095"/>
      <c r="U314" s="1095"/>
      <c r="V314" s="1095"/>
      <c r="W314" s="1095"/>
      <c r="X314" s="1095"/>
      <c r="Y314" s="1095"/>
      <c r="Z314" s="1095"/>
      <c r="AA314" s="1095"/>
      <c r="AB314" s="1095"/>
      <c r="AC314" s="1095"/>
      <c r="AD314" s="1095"/>
      <c r="AE314" s="1095"/>
      <c r="AF314" s="1095"/>
      <c r="AG314" s="1095"/>
      <c r="AH314" s="1095"/>
      <c r="AI314" s="1095"/>
      <c r="AJ314" s="1095"/>
      <c r="AK314" s="1095"/>
      <c r="AL314" s="1095"/>
      <c r="AM314" s="1095"/>
      <c r="AN314" s="1095"/>
      <c r="AO314" s="1095"/>
      <c r="AP314" s="1095"/>
      <c r="AQ314" s="1095"/>
      <c r="AR314" s="1095"/>
      <c r="AS314" s="1095"/>
      <c r="AT314" s="1095"/>
      <c r="AU314" s="1095"/>
      <c r="AV314" s="1095"/>
      <c r="AW314" s="1095"/>
      <c r="AX314" s="1095"/>
      <c r="AY314" s="1095"/>
      <c r="AZ314" s="1095"/>
      <c r="BA314" s="1095"/>
      <c r="BB314" s="1095"/>
      <c r="BC314" s="1095"/>
      <c r="BD314" s="524"/>
      <c r="BE314" s="440"/>
      <c r="BF314" s="440"/>
      <c r="BG314" s="440"/>
    </row>
    <row r="315" spans="1:89" ht="36.950000000000003" hidden="1" customHeight="1">
      <c r="A315" s="519"/>
      <c r="B315" s="523"/>
      <c r="C315" s="1095" t="s">
        <v>464</v>
      </c>
      <c r="D315" s="1095"/>
      <c r="E315" s="1095"/>
      <c r="F315" s="1095"/>
      <c r="G315" s="1095"/>
      <c r="H315" s="1095"/>
      <c r="I315" s="1095"/>
      <c r="J315" s="1095"/>
      <c r="K315" s="1095"/>
      <c r="L315" s="1095"/>
      <c r="M315" s="1095"/>
      <c r="N315" s="1095"/>
      <c r="O315" s="1095"/>
      <c r="P315" s="1095"/>
      <c r="Q315" s="1095"/>
      <c r="R315" s="1095"/>
      <c r="S315" s="1095"/>
      <c r="T315" s="1095"/>
      <c r="U315" s="1095"/>
      <c r="V315" s="1095"/>
      <c r="W315" s="1095"/>
      <c r="X315" s="1095"/>
      <c r="Y315" s="1095"/>
      <c r="Z315" s="1095"/>
      <c r="AA315" s="1095"/>
      <c r="AB315" s="1095"/>
      <c r="AC315" s="1095"/>
      <c r="AD315" s="1095"/>
      <c r="AE315" s="1095"/>
      <c r="AF315" s="1095"/>
      <c r="AG315" s="1095"/>
      <c r="AH315" s="1095"/>
      <c r="AI315" s="1095"/>
      <c r="AJ315" s="1095"/>
      <c r="AK315" s="1095"/>
      <c r="AL315" s="1095"/>
      <c r="AM315" s="1095"/>
      <c r="AN315" s="1095"/>
      <c r="AO315" s="1095"/>
      <c r="AP315" s="1095"/>
      <c r="AQ315" s="1095"/>
      <c r="AR315" s="1095"/>
      <c r="AS315" s="1095"/>
      <c r="AT315" s="1095"/>
      <c r="AU315" s="1095"/>
      <c r="AV315" s="1095"/>
      <c r="AW315" s="1095"/>
      <c r="AX315" s="1095"/>
      <c r="AY315" s="1095"/>
      <c r="AZ315" s="1095"/>
      <c r="BA315" s="1095"/>
      <c r="BB315" s="1095"/>
      <c r="BC315" s="1095"/>
      <c r="BD315" s="524"/>
      <c r="BE315" s="440"/>
      <c r="BF315" s="440"/>
      <c r="BG315" s="440"/>
    </row>
    <row r="316" spans="1:89" ht="36.950000000000003" hidden="1" customHeight="1" thickBot="1">
      <c r="A316" s="519"/>
      <c r="B316" s="526"/>
      <c r="C316" s="1104" t="s">
        <v>464</v>
      </c>
      <c r="D316" s="1104"/>
      <c r="E316" s="1104"/>
      <c r="F316" s="1104"/>
      <c r="G316" s="1104"/>
      <c r="H316" s="1104"/>
      <c r="I316" s="1104"/>
      <c r="J316" s="1104"/>
      <c r="K316" s="1104"/>
      <c r="L316" s="1104"/>
      <c r="M316" s="1104"/>
      <c r="N316" s="1104"/>
      <c r="O316" s="1104"/>
      <c r="P316" s="1104"/>
      <c r="Q316" s="1104"/>
      <c r="R316" s="1104"/>
      <c r="S316" s="1104"/>
      <c r="T316" s="1104"/>
      <c r="U316" s="1104"/>
      <c r="V316" s="1104"/>
      <c r="W316" s="1104"/>
      <c r="X316" s="1104"/>
      <c r="Y316" s="1104"/>
      <c r="Z316" s="1104"/>
      <c r="AA316" s="1104"/>
      <c r="AB316" s="1104"/>
      <c r="AC316" s="1104"/>
      <c r="AD316" s="1104"/>
      <c r="AE316" s="1104"/>
      <c r="AF316" s="1104"/>
      <c r="AG316" s="1104"/>
      <c r="AH316" s="1104"/>
      <c r="AI316" s="1104"/>
      <c r="AJ316" s="1104"/>
      <c r="AK316" s="1104"/>
      <c r="AL316" s="1104"/>
      <c r="AM316" s="1104"/>
      <c r="AN316" s="1104"/>
      <c r="AO316" s="1104"/>
      <c r="AP316" s="1104"/>
      <c r="AQ316" s="1104"/>
      <c r="AR316" s="1104"/>
      <c r="AS316" s="1104"/>
      <c r="AT316" s="1104"/>
      <c r="AU316" s="1104"/>
      <c r="AV316" s="1104"/>
      <c r="AW316" s="1104"/>
      <c r="AX316" s="1104"/>
      <c r="AY316" s="1104"/>
      <c r="AZ316" s="1104"/>
      <c r="BA316" s="1104"/>
      <c r="BB316" s="1104"/>
      <c r="BC316" s="1104"/>
      <c r="BD316" s="527"/>
      <c r="BE316" s="440"/>
      <c r="BF316" s="440"/>
      <c r="BG316" s="440"/>
    </row>
    <row r="317" spans="1:89" ht="23.25" customHeight="1">
      <c r="A317" s="519"/>
      <c r="B317" s="1096" t="s">
        <v>704</v>
      </c>
      <c r="C317" s="1097"/>
      <c r="D317" s="1097"/>
      <c r="E317" s="1097"/>
      <c r="F317" s="1097"/>
      <c r="G317" s="1097"/>
      <c r="H317" s="1097"/>
      <c r="I317" s="1097"/>
      <c r="J317" s="1097"/>
      <c r="K317" s="1097"/>
      <c r="L317" s="1097"/>
      <c r="M317" s="1097"/>
      <c r="N317" s="1097"/>
      <c r="O317" s="1097"/>
      <c r="P317" s="1097"/>
      <c r="Q317" s="1097"/>
      <c r="R317" s="1097"/>
      <c r="S317" s="1097"/>
      <c r="T317" s="1097"/>
      <c r="U317" s="1097"/>
      <c r="V317" s="1097"/>
      <c r="W317" s="1097"/>
      <c r="X317" s="1097"/>
      <c r="Y317" s="1097"/>
      <c r="Z317" s="1097"/>
      <c r="AA317" s="1097"/>
      <c r="AB317" s="1097"/>
      <c r="AC317" s="1097"/>
      <c r="AD317" s="1097"/>
      <c r="AE317" s="1097"/>
      <c r="AF317" s="1097"/>
      <c r="AG317" s="1097"/>
      <c r="AH317" s="1097"/>
      <c r="AI317" s="1097"/>
      <c r="AJ317" s="1097"/>
      <c r="AK317" s="1097"/>
      <c r="AL317" s="1097"/>
      <c r="AM317" s="1097"/>
      <c r="AN317" s="1097"/>
      <c r="AO317" s="1097"/>
      <c r="AP317" s="1097"/>
      <c r="AQ317" s="1097"/>
      <c r="AR317" s="1097"/>
      <c r="AS317" s="1097"/>
      <c r="AT317" s="1097"/>
      <c r="AU317" s="1097"/>
      <c r="AV317" s="1097"/>
      <c r="AW317" s="1097"/>
      <c r="AX317" s="1097"/>
      <c r="AY317" s="1097"/>
      <c r="AZ317" s="1097"/>
      <c r="BA317" s="1097"/>
      <c r="BB317" s="1097"/>
      <c r="BC317" s="1097"/>
      <c r="BD317" s="1098"/>
      <c r="BE317" s="440"/>
      <c r="BF317" s="440"/>
      <c r="BG317" s="440"/>
    </row>
    <row r="318" spans="1:89" ht="36.6" customHeight="1">
      <c r="A318" s="519"/>
      <c r="B318" s="522"/>
      <c r="C318" s="1094"/>
      <c r="D318" s="1094"/>
      <c r="E318" s="1094"/>
      <c r="F318" s="1094"/>
      <c r="G318" s="1094"/>
      <c r="H318" s="1094"/>
      <c r="I318" s="1094"/>
      <c r="J318" s="1094"/>
      <c r="K318" s="1094"/>
      <c r="L318" s="1094"/>
      <c r="M318" s="1094"/>
      <c r="N318" s="1094"/>
      <c r="O318" s="1094"/>
      <c r="P318" s="1094"/>
      <c r="Q318" s="1094"/>
      <c r="R318" s="1094"/>
      <c r="S318" s="1094"/>
      <c r="T318" s="1094"/>
      <c r="U318" s="1094"/>
      <c r="V318" s="1094"/>
      <c r="W318" s="1094"/>
      <c r="X318" s="1094"/>
      <c r="Y318" s="1094"/>
      <c r="Z318" s="1094"/>
      <c r="AA318" s="1094"/>
      <c r="AB318" s="1094"/>
      <c r="AC318" s="1094"/>
      <c r="AD318" s="1094"/>
      <c r="AE318" s="1094"/>
      <c r="AF318" s="1094"/>
      <c r="AG318" s="1094"/>
      <c r="AH318" s="1094"/>
      <c r="AI318" s="1094"/>
      <c r="AJ318" s="1094"/>
      <c r="AK318" s="1094"/>
      <c r="AL318" s="1094"/>
      <c r="AM318" s="1094"/>
      <c r="AN318" s="1094"/>
      <c r="AO318" s="1094"/>
      <c r="AP318" s="1094"/>
      <c r="AQ318" s="1094"/>
      <c r="AR318" s="1094"/>
      <c r="AS318" s="1094"/>
      <c r="AT318" s="1094"/>
      <c r="AU318" s="1094"/>
      <c r="AV318" s="1094"/>
      <c r="AW318" s="1094"/>
      <c r="AX318" s="1094"/>
      <c r="AY318" s="1094"/>
      <c r="AZ318" s="1094"/>
      <c r="BA318" s="1094"/>
      <c r="BB318" s="1094"/>
      <c r="BC318" s="1094"/>
      <c r="BD318" s="524"/>
      <c r="BE318" s="440"/>
      <c r="BF318" s="440"/>
      <c r="BG318" s="440"/>
    </row>
    <row r="319" spans="1:89" ht="36.950000000000003" customHeight="1">
      <c r="A319" s="519"/>
      <c r="B319" s="520"/>
      <c r="C319" s="1093"/>
      <c r="D319" s="1093"/>
      <c r="E319" s="1093"/>
      <c r="F319" s="1093"/>
      <c r="G319" s="1093"/>
      <c r="H319" s="1093"/>
      <c r="I319" s="1093"/>
      <c r="J319" s="1093"/>
      <c r="K319" s="1093"/>
      <c r="L319" s="1093"/>
      <c r="M319" s="1093"/>
      <c r="N319" s="1093"/>
      <c r="O319" s="1093"/>
      <c r="P319" s="1093"/>
      <c r="Q319" s="1093"/>
      <c r="R319" s="1093"/>
      <c r="S319" s="1093"/>
      <c r="T319" s="1093"/>
      <c r="U319" s="1093"/>
      <c r="V319" s="1093"/>
      <c r="W319" s="1093"/>
      <c r="X319" s="1093"/>
      <c r="Y319" s="1093"/>
      <c r="Z319" s="1093"/>
      <c r="AA319" s="1093"/>
      <c r="AB319" s="1093"/>
      <c r="AC319" s="1093"/>
      <c r="AD319" s="1093"/>
      <c r="AE319" s="1093"/>
      <c r="AF319" s="1093"/>
      <c r="AG319" s="1093"/>
      <c r="AH319" s="1093"/>
      <c r="AI319" s="1093"/>
      <c r="AJ319" s="1093"/>
      <c r="AK319" s="1093"/>
      <c r="AL319" s="1093"/>
      <c r="AM319" s="1093"/>
      <c r="AN319" s="1093"/>
      <c r="AO319" s="1093"/>
      <c r="AP319" s="1093"/>
      <c r="AQ319" s="1093"/>
      <c r="AR319" s="1093"/>
      <c r="AS319" s="1093"/>
      <c r="AT319" s="1093"/>
      <c r="AU319" s="1093"/>
      <c r="AV319" s="1093"/>
      <c r="AW319" s="1093"/>
      <c r="AX319" s="1093"/>
      <c r="AY319" s="1093"/>
      <c r="AZ319" s="1093"/>
      <c r="BA319" s="1093"/>
      <c r="BB319" s="1093"/>
      <c r="BC319" s="1093"/>
      <c r="BD319" s="524"/>
      <c r="BE319" s="440"/>
      <c r="BF319" s="440"/>
      <c r="BG319" s="440"/>
      <c r="CK319" s="381"/>
    </row>
    <row r="320" spans="1:89" ht="36.950000000000003" customHeight="1">
      <c r="A320" s="519"/>
      <c r="B320" s="522"/>
      <c r="C320" s="1094"/>
      <c r="D320" s="1094"/>
      <c r="E320" s="1094"/>
      <c r="F320" s="1094"/>
      <c r="G320" s="1094"/>
      <c r="H320" s="1094"/>
      <c r="I320" s="1094"/>
      <c r="J320" s="1094"/>
      <c r="K320" s="1094"/>
      <c r="L320" s="1094"/>
      <c r="M320" s="1094"/>
      <c r="N320" s="1094"/>
      <c r="O320" s="1094"/>
      <c r="P320" s="1094"/>
      <c r="Q320" s="1094"/>
      <c r="R320" s="1094"/>
      <c r="S320" s="1094"/>
      <c r="T320" s="1094"/>
      <c r="U320" s="1094"/>
      <c r="V320" s="1094"/>
      <c r="W320" s="1094"/>
      <c r="X320" s="1094"/>
      <c r="Y320" s="1094"/>
      <c r="Z320" s="1094"/>
      <c r="AA320" s="1094"/>
      <c r="AB320" s="1094"/>
      <c r="AC320" s="1094"/>
      <c r="AD320" s="1094"/>
      <c r="AE320" s="1094"/>
      <c r="AF320" s="1094"/>
      <c r="AG320" s="1094"/>
      <c r="AH320" s="1094"/>
      <c r="AI320" s="1094"/>
      <c r="AJ320" s="1094"/>
      <c r="AK320" s="1094"/>
      <c r="AL320" s="1094"/>
      <c r="AM320" s="1094"/>
      <c r="AN320" s="1094"/>
      <c r="AO320" s="1094"/>
      <c r="AP320" s="1094"/>
      <c r="AQ320" s="1094"/>
      <c r="AR320" s="1094"/>
      <c r="AS320" s="1094"/>
      <c r="AT320" s="1094"/>
      <c r="AU320" s="1094"/>
      <c r="AV320" s="1094"/>
      <c r="AW320" s="1094"/>
      <c r="AX320" s="1094"/>
      <c r="AY320" s="1094"/>
      <c r="AZ320" s="1094"/>
      <c r="BA320" s="1094"/>
      <c r="BB320" s="1094"/>
      <c r="BC320" s="1094"/>
      <c r="BD320" s="524"/>
      <c r="BE320" s="440"/>
      <c r="BF320" s="440"/>
      <c r="BG320" s="440"/>
    </row>
    <row r="321" spans="1:63" ht="36.950000000000003" customHeight="1">
      <c r="A321" s="519"/>
      <c r="B321" s="528"/>
      <c r="C321" s="1093"/>
      <c r="D321" s="1093"/>
      <c r="E321" s="1093"/>
      <c r="F321" s="1093"/>
      <c r="G321" s="1093"/>
      <c r="H321" s="1093"/>
      <c r="I321" s="1093"/>
      <c r="J321" s="1093"/>
      <c r="K321" s="1093"/>
      <c r="L321" s="1093"/>
      <c r="M321" s="1093"/>
      <c r="N321" s="1093"/>
      <c r="O321" s="1093"/>
      <c r="P321" s="1093"/>
      <c r="Q321" s="1093"/>
      <c r="R321" s="1093"/>
      <c r="S321" s="1093"/>
      <c r="T321" s="1093"/>
      <c r="U321" s="1093"/>
      <c r="V321" s="1093"/>
      <c r="W321" s="1093"/>
      <c r="X321" s="1093"/>
      <c r="Y321" s="1093"/>
      <c r="Z321" s="1093"/>
      <c r="AA321" s="1093"/>
      <c r="AB321" s="1093"/>
      <c r="AC321" s="1093"/>
      <c r="AD321" s="1093"/>
      <c r="AE321" s="1093"/>
      <c r="AF321" s="1093"/>
      <c r="AG321" s="1093"/>
      <c r="AH321" s="1093"/>
      <c r="AI321" s="1093"/>
      <c r="AJ321" s="1093"/>
      <c r="AK321" s="1093"/>
      <c r="AL321" s="1093"/>
      <c r="AM321" s="1093"/>
      <c r="AN321" s="1093"/>
      <c r="AO321" s="1093"/>
      <c r="AP321" s="1093"/>
      <c r="AQ321" s="1093"/>
      <c r="AR321" s="1093"/>
      <c r="AS321" s="1093"/>
      <c r="AT321" s="1093"/>
      <c r="AU321" s="1093"/>
      <c r="AV321" s="1093"/>
      <c r="AW321" s="1093"/>
      <c r="AX321" s="1093"/>
      <c r="AY321" s="1093"/>
      <c r="AZ321" s="1093"/>
      <c r="BA321" s="1093"/>
      <c r="BB321" s="1093"/>
      <c r="BC321" s="1093"/>
      <c r="BD321" s="524"/>
      <c r="BE321" s="440"/>
      <c r="BF321" s="440"/>
      <c r="BG321" s="440"/>
    </row>
    <row r="322" spans="1:63" ht="36.950000000000003" customHeight="1">
      <c r="A322" s="519"/>
      <c r="B322" s="529"/>
      <c r="C322" s="1094"/>
      <c r="D322" s="1094"/>
      <c r="E322" s="1094"/>
      <c r="F322" s="1094"/>
      <c r="G322" s="1094"/>
      <c r="H322" s="1094"/>
      <c r="I322" s="1094"/>
      <c r="J322" s="1094"/>
      <c r="K322" s="1094"/>
      <c r="L322" s="1094"/>
      <c r="M322" s="1094"/>
      <c r="N322" s="1094"/>
      <c r="O322" s="1094"/>
      <c r="P322" s="1094"/>
      <c r="Q322" s="1094"/>
      <c r="R322" s="1094"/>
      <c r="S322" s="1094"/>
      <c r="T322" s="1094"/>
      <c r="U322" s="1094"/>
      <c r="V322" s="1094"/>
      <c r="W322" s="1094"/>
      <c r="X322" s="1094"/>
      <c r="Y322" s="1094"/>
      <c r="Z322" s="1094"/>
      <c r="AA322" s="1094"/>
      <c r="AB322" s="1094"/>
      <c r="AC322" s="1094"/>
      <c r="AD322" s="1094"/>
      <c r="AE322" s="1094"/>
      <c r="AF322" s="1094"/>
      <c r="AG322" s="1094"/>
      <c r="AH322" s="1094"/>
      <c r="AI322" s="1094"/>
      <c r="AJ322" s="1094"/>
      <c r="AK322" s="1094"/>
      <c r="AL322" s="1094"/>
      <c r="AM322" s="1094"/>
      <c r="AN322" s="1094"/>
      <c r="AO322" s="1094"/>
      <c r="AP322" s="1094"/>
      <c r="AQ322" s="1094"/>
      <c r="AR322" s="1094"/>
      <c r="AS322" s="1094"/>
      <c r="AT322" s="1094"/>
      <c r="AU322" s="1094"/>
      <c r="AV322" s="1094"/>
      <c r="AW322" s="1094"/>
      <c r="AX322" s="1094"/>
      <c r="AY322" s="1094"/>
      <c r="AZ322" s="1094"/>
      <c r="BA322" s="1094"/>
      <c r="BB322" s="1094"/>
      <c r="BC322" s="1094"/>
      <c r="BD322" s="524"/>
      <c r="BE322" s="440"/>
      <c r="BF322" s="440"/>
      <c r="BG322" s="440"/>
    </row>
    <row r="323" spans="1:63" ht="36.950000000000003" customHeight="1">
      <c r="A323" s="519"/>
      <c r="B323" s="528"/>
      <c r="C323" s="1093"/>
      <c r="D323" s="1093"/>
      <c r="E323" s="1093"/>
      <c r="F323" s="1093"/>
      <c r="G323" s="1093"/>
      <c r="H323" s="1093"/>
      <c r="I323" s="1093"/>
      <c r="J323" s="1093"/>
      <c r="K323" s="1093"/>
      <c r="L323" s="1093"/>
      <c r="M323" s="1093"/>
      <c r="N323" s="1093"/>
      <c r="O323" s="1093"/>
      <c r="P323" s="1093"/>
      <c r="Q323" s="1093"/>
      <c r="R323" s="1093"/>
      <c r="S323" s="1093"/>
      <c r="T323" s="1093"/>
      <c r="U323" s="1093"/>
      <c r="V323" s="1093"/>
      <c r="W323" s="1093"/>
      <c r="X323" s="1093"/>
      <c r="Y323" s="1093"/>
      <c r="Z323" s="1093"/>
      <c r="AA323" s="1093"/>
      <c r="AB323" s="1093"/>
      <c r="AC323" s="1093"/>
      <c r="AD323" s="1093"/>
      <c r="AE323" s="1093"/>
      <c r="AF323" s="1093"/>
      <c r="AG323" s="1093"/>
      <c r="AH323" s="1093"/>
      <c r="AI323" s="1093"/>
      <c r="AJ323" s="1093"/>
      <c r="AK323" s="1093"/>
      <c r="AL323" s="1093"/>
      <c r="AM323" s="1093"/>
      <c r="AN323" s="1093"/>
      <c r="AO323" s="1093"/>
      <c r="AP323" s="1093"/>
      <c r="AQ323" s="1093"/>
      <c r="AR323" s="1093"/>
      <c r="AS323" s="1093"/>
      <c r="AT323" s="1093"/>
      <c r="AU323" s="1093"/>
      <c r="AV323" s="1093"/>
      <c r="AW323" s="1093"/>
      <c r="AX323" s="1093"/>
      <c r="AY323" s="1093"/>
      <c r="AZ323" s="1093"/>
      <c r="BA323" s="1093"/>
      <c r="BB323" s="1093"/>
      <c r="BC323" s="1093"/>
      <c r="BD323" s="524"/>
      <c r="BE323" s="440"/>
      <c r="BF323" s="440"/>
      <c r="BG323" s="440"/>
    </row>
    <row r="324" spans="1:63" ht="36.950000000000003" customHeight="1" thickBot="1">
      <c r="A324" s="519"/>
      <c r="B324" s="520"/>
      <c r="C324" s="1093"/>
      <c r="D324" s="1093"/>
      <c r="E324" s="1093"/>
      <c r="F324" s="1093"/>
      <c r="G324" s="1093"/>
      <c r="H324" s="1093"/>
      <c r="I324" s="1093"/>
      <c r="J324" s="1093"/>
      <c r="K324" s="1093"/>
      <c r="L324" s="1093"/>
      <c r="M324" s="1093"/>
      <c r="N324" s="1093"/>
      <c r="O324" s="1093"/>
      <c r="P324" s="1093"/>
      <c r="Q324" s="1093"/>
      <c r="R324" s="1093"/>
      <c r="S324" s="1093"/>
      <c r="T324" s="1093"/>
      <c r="U324" s="1093"/>
      <c r="V324" s="1093"/>
      <c r="W324" s="1093"/>
      <c r="X324" s="1093"/>
      <c r="Y324" s="1093"/>
      <c r="Z324" s="1093"/>
      <c r="AA324" s="1093"/>
      <c r="AB324" s="1093"/>
      <c r="AC324" s="1093"/>
      <c r="AD324" s="1093"/>
      <c r="AE324" s="1093"/>
      <c r="AF324" s="1093"/>
      <c r="AG324" s="1093"/>
      <c r="AH324" s="1093"/>
      <c r="AI324" s="1093"/>
      <c r="AJ324" s="1093"/>
      <c r="AK324" s="1093"/>
      <c r="AL324" s="1093"/>
      <c r="AM324" s="1093"/>
      <c r="AN324" s="1093"/>
      <c r="AO324" s="1093"/>
      <c r="AP324" s="1093"/>
      <c r="AQ324" s="1093"/>
      <c r="AR324" s="1093"/>
      <c r="AS324" s="1093"/>
      <c r="AT324" s="1093"/>
      <c r="AU324" s="1093"/>
      <c r="AV324" s="1093"/>
      <c r="AW324" s="1093"/>
      <c r="AX324" s="1093"/>
      <c r="AY324" s="1093"/>
      <c r="AZ324" s="1093"/>
      <c r="BA324" s="1093"/>
      <c r="BB324" s="1093"/>
      <c r="BC324" s="1093"/>
      <c r="BD324" s="524"/>
      <c r="BE324" s="440"/>
      <c r="BF324" s="440"/>
      <c r="BG324" s="440"/>
    </row>
    <row r="325" spans="1:63" ht="36.950000000000003" hidden="1" customHeight="1">
      <c r="A325" s="519"/>
      <c r="B325" s="523"/>
      <c r="C325" s="1103"/>
      <c r="D325" s="1103"/>
      <c r="E325" s="1103"/>
      <c r="F325" s="1103"/>
      <c r="G325" s="1103"/>
      <c r="H325" s="1103"/>
      <c r="I325" s="1103"/>
      <c r="J325" s="1103"/>
      <c r="K325" s="1103"/>
      <c r="L325" s="1103"/>
      <c r="M325" s="1103"/>
      <c r="N325" s="1103"/>
      <c r="O325" s="1103"/>
      <c r="P325" s="1103"/>
      <c r="Q325" s="1103"/>
      <c r="R325" s="1103"/>
      <c r="S325" s="1103"/>
      <c r="T325" s="1103"/>
      <c r="U325" s="1103"/>
      <c r="V325" s="1103"/>
      <c r="W325" s="1103"/>
      <c r="X325" s="1103"/>
      <c r="Y325" s="1103"/>
      <c r="Z325" s="1103"/>
      <c r="AA325" s="1103"/>
      <c r="AB325" s="1103"/>
      <c r="AC325" s="1103"/>
      <c r="AD325" s="1103"/>
      <c r="AE325" s="1103"/>
      <c r="AF325" s="1103"/>
      <c r="AG325" s="1103"/>
      <c r="AH325" s="1103"/>
      <c r="AI325" s="1103"/>
      <c r="AJ325" s="1103"/>
      <c r="AK325" s="1103"/>
      <c r="AL325" s="1103"/>
      <c r="AM325" s="1103"/>
      <c r="AN325" s="1103"/>
      <c r="AO325" s="1103"/>
      <c r="AP325" s="1103"/>
      <c r="AQ325" s="1103"/>
      <c r="AR325" s="1103"/>
      <c r="AS325" s="1103"/>
      <c r="AT325" s="1103"/>
      <c r="AU325" s="1103"/>
      <c r="AV325" s="1103"/>
      <c r="AW325" s="1103"/>
      <c r="AX325" s="1103"/>
      <c r="AY325" s="1103"/>
      <c r="AZ325" s="1103"/>
      <c r="BA325" s="1103"/>
      <c r="BB325" s="1103"/>
      <c r="BC325" s="1103"/>
      <c r="BD325" s="524"/>
      <c r="BE325" s="440"/>
      <c r="BF325" s="440"/>
      <c r="BG325" s="440"/>
    </row>
    <row r="326" spans="1:63" ht="36.950000000000003" hidden="1" customHeight="1">
      <c r="A326" s="519"/>
      <c r="B326" s="530"/>
      <c r="C326" s="1087"/>
      <c r="D326" s="1087"/>
      <c r="E326" s="1087"/>
      <c r="F326" s="1087"/>
      <c r="G326" s="1087"/>
      <c r="H326" s="1087"/>
      <c r="I326" s="1087"/>
      <c r="J326" s="1087"/>
      <c r="K326" s="1087"/>
      <c r="L326" s="1087"/>
      <c r="M326" s="1087"/>
      <c r="N326" s="1087"/>
      <c r="O326" s="1087"/>
      <c r="P326" s="1087"/>
      <c r="Q326" s="1087"/>
      <c r="R326" s="1087"/>
      <c r="S326" s="1087"/>
      <c r="T326" s="1087"/>
      <c r="U326" s="1087"/>
      <c r="V326" s="1087"/>
      <c r="W326" s="1087"/>
      <c r="X326" s="1087"/>
      <c r="Y326" s="1087"/>
      <c r="Z326" s="1087"/>
      <c r="AA326" s="1087"/>
      <c r="AB326" s="1087"/>
      <c r="AC326" s="1087"/>
      <c r="AD326" s="1087"/>
      <c r="AE326" s="1087"/>
      <c r="AF326" s="1087"/>
      <c r="AG326" s="1087"/>
      <c r="AH326" s="1087"/>
      <c r="AI326" s="1087"/>
      <c r="AJ326" s="1087"/>
      <c r="AK326" s="1087"/>
      <c r="AL326" s="1087"/>
      <c r="AM326" s="1087"/>
      <c r="AN326" s="1087"/>
      <c r="AO326" s="1087"/>
      <c r="AP326" s="1087"/>
      <c r="AQ326" s="1087"/>
      <c r="AR326" s="1087"/>
      <c r="AS326" s="1087"/>
      <c r="AT326" s="1087"/>
      <c r="AU326" s="1087"/>
      <c r="AV326" s="1087"/>
      <c r="AW326" s="1087"/>
      <c r="AX326" s="1087"/>
      <c r="AY326" s="1087"/>
      <c r="AZ326" s="1087"/>
      <c r="BA326" s="1087"/>
      <c r="BB326" s="1087"/>
      <c r="BC326" s="1087"/>
      <c r="BD326" s="524"/>
      <c r="BE326" s="440"/>
      <c r="BF326" s="440"/>
      <c r="BG326" s="440"/>
      <c r="BK326" s="381"/>
    </row>
    <row r="327" spans="1:63" ht="36.950000000000003" hidden="1" customHeight="1">
      <c r="A327" s="519"/>
      <c r="B327" s="530"/>
      <c r="C327" s="1087"/>
      <c r="D327" s="1087"/>
      <c r="E327" s="1087"/>
      <c r="F327" s="1087"/>
      <c r="G327" s="1087"/>
      <c r="H327" s="1087"/>
      <c r="I327" s="1087"/>
      <c r="J327" s="1087"/>
      <c r="K327" s="1087"/>
      <c r="L327" s="1087"/>
      <c r="M327" s="1087"/>
      <c r="N327" s="1087"/>
      <c r="O327" s="1087"/>
      <c r="P327" s="1087"/>
      <c r="Q327" s="1087"/>
      <c r="R327" s="1087"/>
      <c r="S327" s="1087"/>
      <c r="T327" s="1087"/>
      <c r="U327" s="1087"/>
      <c r="V327" s="1087"/>
      <c r="W327" s="1087"/>
      <c r="X327" s="1087"/>
      <c r="Y327" s="1087"/>
      <c r="Z327" s="1087"/>
      <c r="AA327" s="1087"/>
      <c r="AB327" s="1087"/>
      <c r="AC327" s="1087"/>
      <c r="AD327" s="1087"/>
      <c r="AE327" s="1087"/>
      <c r="AF327" s="1087"/>
      <c r="AG327" s="1087"/>
      <c r="AH327" s="1087"/>
      <c r="AI327" s="1087"/>
      <c r="AJ327" s="1087"/>
      <c r="AK327" s="1087"/>
      <c r="AL327" s="1087"/>
      <c r="AM327" s="1087"/>
      <c r="AN327" s="1087"/>
      <c r="AO327" s="1087"/>
      <c r="AP327" s="1087"/>
      <c r="AQ327" s="1087"/>
      <c r="AR327" s="1087"/>
      <c r="AS327" s="1087"/>
      <c r="AT327" s="1087"/>
      <c r="AU327" s="1087"/>
      <c r="AV327" s="1087"/>
      <c r="AW327" s="1087"/>
      <c r="AX327" s="1087"/>
      <c r="AY327" s="1087"/>
      <c r="AZ327" s="1087"/>
      <c r="BA327" s="1087"/>
      <c r="BB327" s="1087"/>
      <c r="BC327" s="1087"/>
      <c r="BD327" s="524"/>
      <c r="BE327" s="440"/>
      <c r="BF327" s="440"/>
      <c r="BG327" s="440"/>
    </row>
    <row r="328" spans="1:63" ht="36.950000000000003" hidden="1" customHeight="1">
      <c r="A328" s="519"/>
      <c r="B328" s="530"/>
      <c r="C328" s="1087"/>
      <c r="D328" s="1087"/>
      <c r="E328" s="1087"/>
      <c r="F328" s="1087"/>
      <c r="G328" s="1087"/>
      <c r="H328" s="1087"/>
      <c r="I328" s="1087"/>
      <c r="J328" s="1087"/>
      <c r="K328" s="1087"/>
      <c r="L328" s="1087"/>
      <c r="M328" s="1087"/>
      <c r="N328" s="1087"/>
      <c r="O328" s="1087"/>
      <c r="P328" s="1087"/>
      <c r="Q328" s="1087"/>
      <c r="R328" s="1087"/>
      <c r="S328" s="1087"/>
      <c r="T328" s="1087"/>
      <c r="U328" s="1087"/>
      <c r="V328" s="1087"/>
      <c r="W328" s="1087"/>
      <c r="X328" s="1087"/>
      <c r="Y328" s="1087"/>
      <c r="Z328" s="1087"/>
      <c r="AA328" s="1087"/>
      <c r="AB328" s="1087"/>
      <c r="AC328" s="1087"/>
      <c r="AD328" s="1087"/>
      <c r="AE328" s="1087"/>
      <c r="AF328" s="1087"/>
      <c r="AG328" s="1087"/>
      <c r="AH328" s="1087"/>
      <c r="AI328" s="1087"/>
      <c r="AJ328" s="1087"/>
      <c r="AK328" s="1087"/>
      <c r="AL328" s="1087"/>
      <c r="AM328" s="1087"/>
      <c r="AN328" s="1087"/>
      <c r="AO328" s="1087"/>
      <c r="AP328" s="1087"/>
      <c r="AQ328" s="1087"/>
      <c r="AR328" s="1087"/>
      <c r="AS328" s="1087"/>
      <c r="AT328" s="1087"/>
      <c r="AU328" s="1087"/>
      <c r="AV328" s="1087"/>
      <c r="AW328" s="1087"/>
      <c r="AX328" s="1087"/>
      <c r="AY328" s="1087"/>
      <c r="AZ328" s="1087"/>
      <c r="BA328" s="1087"/>
      <c r="BB328" s="1087"/>
      <c r="BC328" s="1087"/>
      <c r="BD328" s="524"/>
      <c r="BE328" s="440"/>
      <c r="BF328" s="440"/>
      <c r="BG328" s="440"/>
    </row>
    <row r="329" spans="1:63" ht="36.950000000000003" hidden="1" customHeight="1">
      <c r="A329" s="519"/>
      <c r="B329" s="523"/>
      <c r="C329" s="1087"/>
      <c r="D329" s="1087"/>
      <c r="E329" s="1087"/>
      <c r="F329" s="1087"/>
      <c r="G329" s="1087"/>
      <c r="H329" s="1087"/>
      <c r="I329" s="1087"/>
      <c r="J329" s="1087"/>
      <c r="K329" s="1087"/>
      <c r="L329" s="1087"/>
      <c r="M329" s="1087"/>
      <c r="N329" s="1087"/>
      <c r="O329" s="1087"/>
      <c r="P329" s="1087"/>
      <c r="Q329" s="1087"/>
      <c r="R329" s="1087"/>
      <c r="S329" s="1087"/>
      <c r="T329" s="1087"/>
      <c r="U329" s="1087"/>
      <c r="V329" s="1087"/>
      <c r="W329" s="1087"/>
      <c r="X329" s="1087"/>
      <c r="Y329" s="1087"/>
      <c r="Z329" s="1087"/>
      <c r="AA329" s="1087"/>
      <c r="AB329" s="1087"/>
      <c r="AC329" s="1087"/>
      <c r="AD329" s="1087"/>
      <c r="AE329" s="1087"/>
      <c r="AF329" s="1087"/>
      <c r="AG329" s="1087"/>
      <c r="AH329" s="1087"/>
      <c r="AI329" s="1087"/>
      <c r="AJ329" s="1087"/>
      <c r="AK329" s="1087"/>
      <c r="AL329" s="1087"/>
      <c r="AM329" s="1087"/>
      <c r="AN329" s="1087"/>
      <c r="AO329" s="1087"/>
      <c r="AP329" s="1087"/>
      <c r="AQ329" s="1087"/>
      <c r="AR329" s="1087"/>
      <c r="AS329" s="1087"/>
      <c r="AT329" s="1087"/>
      <c r="AU329" s="1087"/>
      <c r="AV329" s="1087"/>
      <c r="AW329" s="1087"/>
      <c r="AX329" s="1087"/>
      <c r="AY329" s="1087"/>
      <c r="AZ329" s="1087"/>
      <c r="BA329" s="1087"/>
      <c r="BB329" s="1087"/>
      <c r="BC329" s="1087"/>
      <c r="BD329" s="524"/>
      <c r="BE329" s="440"/>
      <c r="BF329" s="440"/>
      <c r="BG329" s="440"/>
    </row>
    <row r="330" spans="1:63" ht="36.950000000000003" hidden="1" customHeight="1">
      <c r="A330" s="519"/>
      <c r="B330" s="523"/>
      <c r="C330" s="1087"/>
      <c r="D330" s="1087"/>
      <c r="E330" s="1087"/>
      <c r="F330" s="1087"/>
      <c r="G330" s="1087"/>
      <c r="H330" s="1087"/>
      <c r="I330" s="1087"/>
      <c r="J330" s="1087"/>
      <c r="K330" s="1087"/>
      <c r="L330" s="1087"/>
      <c r="M330" s="1087"/>
      <c r="N330" s="1087"/>
      <c r="O330" s="1087"/>
      <c r="P330" s="1087"/>
      <c r="Q330" s="1087"/>
      <c r="R330" s="1087"/>
      <c r="S330" s="1087"/>
      <c r="T330" s="1087"/>
      <c r="U330" s="1087"/>
      <c r="V330" s="1087"/>
      <c r="W330" s="1087"/>
      <c r="X330" s="1087"/>
      <c r="Y330" s="1087"/>
      <c r="Z330" s="1087"/>
      <c r="AA330" s="1087"/>
      <c r="AB330" s="1087"/>
      <c r="AC330" s="1087"/>
      <c r="AD330" s="1087"/>
      <c r="AE330" s="1087"/>
      <c r="AF330" s="1087"/>
      <c r="AG330" s="1087"/>
      <c r="AH330" s="1087"/>
      <c r="AI330" s="1087"/>
      <c r="AJ330" s="1087"/>
      <c r="AK330" s="1087"/>
      <c r="AL330" s="1087"/>
      <c r="AM330" s="1087"/>
      <c r="AN330" s="1087"/>
      <c r="AO330" s="1087"/>
      <c r="AP330" s="1087"/>
      <c r="AQ330" s="1087"/>
      <c r="AR330" s="1087"/>
      <c r="AS330" s="1087"/>
      <c r="AT330" s="1087"/>
      <c r="AU330" s="1087"/>
      <c r="AV330" s="1087"/>
      <c r="AW330" s="1087"/>
      <c r="AX330" s="1087"/>
      <c r="AY330" s="1087"/>
      <c r="AZ330" s="1087"/>
      <c r="BA330" s="1087"/>
      <c r="BB330" s="1087"/>
      <c r="BC330" s="1087"/>
      <c r="BD330" s="524"/>
      <c r="BE330" s="440"/>
      <c r="BF330" s="440"/>
      <c r="BG330" s="440"/>
    </row>
    <row r="331" spans="1:63" ht="36.950000000000003" hidden="1" customHeight="1">
      <c r="A331" s="519"/>
      <c r="B331" s="530"/>
      <c r="C331" s="1087"/>
      <c r="D331" s="1087"/>
      <c r="E331" s="1087"/>
      <c r="F331" s="1087"/>
      <c r="G331" s="1087"/>
      <c r="H331" s="1087"/>
      <c r="I331" s="1087"/>
      <c r="J331" s="1087"/>
      <c r="K331" s="1087"/>
      <c r="L331" s="1087"/>
      <c r="M331" s="1087"/>
      <c r="N331" s="1087"/>
      <c r="O331" s="1087"/>
      <c r="P331" s="1087"/>
      <c r="Q331" s="1087"/>
      <c r="R331" s="1087"/>
      <c r="S331" s="1087"/>
      <c r="T331" s="1087"/>
      <c r="U331" s="1087"/>
      <c r="V331" s="1087"/>
      <c r="W331" s="1087"/>
      <c r="X331" s="1087"/>
      <c r="Y331" s="1087"/>
      <c r="Z331" s="1087"/>
      <c r="AA331" s="1087"/>
      <c r="AB331" s="1087"/>
      <c r="AC331" s="1087"/>
      <c r="AD331" s="1087"/>
      <c r="AE331" s="1087"/>
      <c r="AF331" s="1087"/>
      <c r="AG331" s="1087"/>
      <c r="AH331" s="1087"/>
      <c r="AI331" s="1087"/>
      <c r="AJ331" s="1087"/>
      <c r="AK331" s="1087"/>
      <c r="AL331" s="1087"/>
      <c r="AM331" s="1087"/>
      <c r="AN331" s="1087"/>
      <c r="AO331" s="1087"/>
      <c r="AP331" s="1087"/>
      <c r="AQ331" s="1087"/>
      <c r="AR331" s="1087"/>
      <c r="AS331" s="1087"/>
      <c r="AT331" s="1087"/>
      <c r="AU331" s="1087"/>
      <c r="AV331" s="1087"/>
      <c r="AW331" s="1087"/>
      <c r="AX331" s="1087"/>
      <c r="AY331" s="1087"/>
      <c r="AZ331" s="1087"/>
      <c r="BA331" s="1087"/>
      <c r="BB331" s="1087"/>
      <c r="BC331" s="1087"/>
      <c r="BD331" s="524"/>
      <c r="BE331" s="440"/>
      <c r="BF331" s="440"/>
      <c r="BG331" s="440"/>
    </row>
    <row r="332" spans="1:63" ht="36.950000000000003" hidden="1" customHeight="1">
      <c r="A332" s="519"/>
      <c r="B332" s="530"/>
      <c r="C332" s="1087"/>
      <c r="D332" s="1087"/>
      <c r="E332" s="1087"/>
      <c r="F332" s="1087"/>
      <c r="G332" s="1087"/>
      <c r="H332" s="1087"/>
      <c r="I332" s="1087"/>
      <c r="J332" s="1087"/>
      <c r="K332" s="1087"/>
      <c r="L332" s="1087"/>
      <c r="M332" s="1087"/>
      <c r="N332" s="1087"/>
      <c r="O332" s="1087"/>
      <c r="P332" s="1087"/>
      <c r="Q332" s="1087"/>
      <c r="R332" s="1087"/>
      <c r="S332" s="1087"/>
      <c r="T332" s="1087"/>
      <c r="U332" s="1087"/>
      <c r="V332" s="1087"/>
      <c r="W332" s="1087"/>
      <c r="X332" s="1087"/>
      <c r="Y332" s="1087"/>
      <c r="Z332" s="1087"/>
      <c r="AA332" s="1087"/>
      <c r="AB332" s="1087"/>
      <c r="AC332" s="1087"/>
      <c r="AD332" s="1087"/>
      <c r="AE332" s="1087"/>
      <c r="AF332" s="1087"/>
      <c r="AG332" s="1087"/>
      <c r="AH332" s="1087"/>
      <c r="AI332" s="1087"/>
      <c r="AJ332" s="1087"/>
      <c r="AK332" s="1087"/>
      <c r="AL332" s="1087"/>
      <c r="AM332" s="1087"/>
      <c r="AN332" s="1087"/>
      <c r="AO332" s="1087"/>
      <c r="AP332" s="1087"/>
      <c r="AQ332" s="1087"/>
      <c r="AR332" s="1087"/>
      <c r="AS332" s="1087"/>
      <c r="AT332" s="1087"/>
      <c r="AU332" s="1087"/>
      <c r="AV332" s="1087"/>
      <c r="AW332" s="1087"/>
      <c r="AX332" s="1087"/>
      <c r="AY332" s="1087"/>
      <c r="AZ332" s="1087"/>
      <c r="BA332" s="1087"/>
      <c r="BB332" s="1087"/>
      <c r="BC332" s="1087"/>
      <c r="BD332" s="524"/>
      <c r="BE332" s="440"/>
      <c r="BF332" s="440"/>
      <c r="BG332" s="440"/>
    </row>
    <row r="333" spans="1:63" ht="36.950000000000003" hidden="1" customHeight="1">
      <c r="A333" s="519"/>
      <c r="B333" s="530"/>
      <c r="C333" s="1087"/>
      <c r="D333" s="1087"/>
      <c r="E333" s="1087"/>
      <c r="F333" s="1087"/>
      <c r="G333" s="1087"/>
      <c r="H333" s="1087"/>
      <c r="I333" s="1087"/>
      <c r="J333" s="1087"/>
      <c r="K333" s="1087"/>
      <c r="L333" s="1087"/>
      <c r="M333" s="1087"/>
      <c r="N333" s="1087"/>
      <c r="O333" s="1087"/>
      <c r="P333" s="1087"/>
      <c r="Q333" s="1087"/>
      <c r="R333" s="1087"/>
      <c r="S333" s="1087"/>
      <c r="T333" s="1087"/>
      <c r="U333" s="1087"/>
      <c r="V333" s="1087"/>
      <c r="W333" s="1087"/>
      <c r="X333" s="1087"/>
      <c r="Y333" s="1087"/>
      <c r="Z333" s="1087"/>
      <c r="AA333" s="1087"/>
      <c r="AB333" s="1087"/>
      <c r="AC333" s="1087"/>
      <c r="AD333" s="1087"/>
      <c r="AE333" s="1087"/>
      <c r="AF333" s="1087"/>
      <c r="AG333" s="1087"/>
      <c r="AH333" s="1087"/>
      <c r="AI333" s="1087"/>
      <c r="AJ333" s="1087"/>
      <c r="AK333" s="1087"/>
      <c r="AL333" s="1087"/>
      <c r="AM333" s="1087"/>
      <c r="AN333" s="1087"/>
      <c r="AO333" s="1087"/>
      <c r="AP333" s="1087"/>
      <c r="AQ333" s="1087"/>
      <c r="AR333" s="1087"/>
      <c r="AS333" s="1087"/>
      <c r="AT333" s="1087"/>
      <c r="AU333" s="1087"/>
      <c r="AV333" s="1087"/>
      <c r="AW333" s="1087"/>
      <c r="AX333" s="1087"/>
      <c r="AY333" s="1087"/>
      <c r="AZ333" s="1087"/>
      <c r="BA333" s="1087"/>
      <c r="BB333" s="1087"/>
      <c r="BC333" s="1087"/>
      <c r="BD333" s="524"/>
      <c r="BE333" s="440"/>
      <c r="BF333" s="440"/>
      <c r="BG333" s="440"/>
    </row>
    <row r="334" spans="1:63" ht="36.950000000000003" hidden="1" customHeight="1">
      <c r="A334" s="519"/>
      <c r="B334" s="523"/>
      <c r="C334" s="1087"/>
      <c r="D334" s="1087"/>
      <c r="E334" s="1087"/>
      <c r="F334" s="1087"/>
      <c r="G334" s="1087"/>
      <c r="H334" s="1087"/>
      <c r="I334" s="1087"/>
      <c r="J334" s="1087"/>
      <c r="K334" s="1087"/>
      <c r="L334" s="1087"/>
      <c r="M334" s="1087"/>
      <c r="N334" s="1087"/>
      <c r="O334" s="1087"/>
      <c r="P334" s="1087"/>
      <c r="Q334" s="1087"/>
      <c r="R334" s="1087"/>
      <c r="S334" s="1087"/>
      <c r="T334" s="1087"/>
      <c r="U334" s="1087"/>
      <c r="V334" s="1087"/>
      <c r="W334" s="1087"/>
      <c r="X334" s="1087"/>
      <c r="Y334" s="1087"/>
      <c r="Z334" s="1087"/>
      <c r="AA334" s="1087"/>
      <c r="AB334" s="1087"/>
      <c r="AC334" s="1087"/>
      <c r="AD334" s="1087"/>
      <c r="AE334" s="1087"/>
      <c r="AF334" s="1087"/>
      <c r="AG334" s="1087"/>
      <c r="AH334" s="1087"/>
      <c r="AI334" s="1087"/>
      <c r="AJ334" s="1087"/>
      <c r="AK334" s="1087"/>
      <c r="AL334" s="1087"/>
      <c r="AM334" s="1087"/>
      <c r="AN334" s="1087"/>
      <c r="AO334" s="1087"/>
      <c r="AP334" s="1087"/>
      <c r="AQ334" s="1087"/>
      <c r="AR334" s="1087"/>
      <c r="AS334" s="1087"/>
      <c r="AT334" s="1087"/>
      <c r="AU334" s="1087"/>
      <c r="AV334" s="1087"/>
      <c r="AW334" s="1087"/>
      <c r="AX334" s="1087"/>
      <c r="AY334" s="1087"/>
      <c r="AZ334" s="1087"/>
      <c r="BA334" s="1087"/>
      <c r="BB334" s="1087"/>
      <c r="BC334" s="1087"/>
      <c r="BD334" s="524"/>
      <c r="BE334" s="440"/>
      <c r="BF334" s="440"/>
      <c r="BG334" s="440"/>
    </row>
    <row r="335" spans="1:63" ht="36.950000000000003" hidden="1" customHeight="1">
      <c r="A335" s="519"/>
      <c r="B335" s="523"/>
      <c r="C335" s="1087"/>
      <c r="D335" s="1087"/>
      <c r="E335" s="1087"/>
      <c r="F335" s="1087"/>
      <c r="G335" s="1087"/>
      <c r="H335" s="1087"/>
      <c r="I335" s="1087"/>
      <c r="J335" s="1087"/>
      <c r="K335" s="1087"/>
      <c r="L335" s="1087"/>
      <c r="M335" s="1087"/>
      <c r="N335" s="1087"/>
      <c r="O335" s="1087"/>
      <c r="P335" s="1087"/>
      <c r="Q335" s="1087"/>
      <c r="R335" s="1087"/>
      <c r="S335" s="1087"/>
      <c r="T335" s="1087"/>
      <c r="U335" s="1087"/>
      <c r="V335" s="1087"/>
      <c r="W335" s="1087"/>
      <c r="X335" s="1087"/>
      <c r="Y335" s="1087"/>
      <c r="Z335" s="1087"/>
      <c r="AA335" s="1087"/>
      <c r="AB335" s="1087"/>
      <c r="AC335" s="1087"/>
      <c r="AD335" s="1087"/>
      <c r="AE335" s="1087"/>
      <c r="AF335" s="1087"/>
      <c r="AG335" s="1087"/>
      <c r="AH335" s="1087"/>
      <c r="AI335" s="1087"/>
      <c r="AJ335" s="1087"/>
      <c r="AK335" s="1087"/>
      <c r="AL335" s="1087"/>
      <c r="AM335" s="1087"/>
      <c r="AN335" s="1087"/>
      <c r="AO335" s="1087"/>
      <c r="AP335" s="1087"/>
      <c r="AQ335" s="1087"/>
      <c r="AR335" s="1087"/>
      <c r="AS335" s="1087"/>
      <c r="AT335" s="1087"/>
      <c r="AU335" s="1087"/>
      <c r="AV335" s="1087"/>
      <c r="AW335" s="1087"/>
      <c r="AX335" s="1087"/>
      <c r="AY335" s="1087"/>
      <c r="AZ335" s="1087"/>
      <c r="BA335" s="1087"/>
      <c r="BB335" s="1087"/>
      <c r="BC335" s="1087"/>
      <c r="BD335" s="524"/>
      <c r="BE335" s="440"/>
      <c r="BF335" s="440"/>
      <c r="BG335" s="440"/>
    </row>
    <row r="336" spans="1:63" ht="36.950000000000003" hidden="1" customHeight="1">
      <c r="A336" s="519"/>
      <c r="B336" s="530"/>
      <c r="C336" s="1087"/>
      <c r="D336" s="1087"/>
      <c r="E336" s="1087"/>
      <c r="F336" s="1087"/>
      <c r="G336" s="1087"/>
      <c r="H336" s="1087"/>
      <c r="I336" s="1087"/>
      <c r="J336" s="1087"/>
      <c r="K336" s="1087"/>
      <c r="L336" s="1087"/>
      <c r="M336" s="1087"/>
      <c r="N336" s="1087"/>
      <c r="O336" s="1087"/>
      <c r="P336" s="1087"/>
      <c r="Q336" s="1087"/>
      <c r="R336" s="1087"/>
      <c r="S336" s="1087"/>
      <c r="T336" s="1087"/>
      <c r="U336" s="1087"/>
      <c r="V336" s="1087"/>
      <c r="W336" s="1087"/>
      <c r="X336" s="1087"/>
      <c r="Y336" s="1087"/>
      <c r="Z336" s="1087"/>
      <c r="AA336" s="1087"/>
      <c r="AB336" s="1087"/>
      <c r="AC336" s="1087"/>
      <c r="AD336" s="1087"/>
      <c r="AE336" s="1087"/>
      <c r="AF336" s="1087"/>
      <c r="AG336" s="1087"/>
      <c r="AH336" s="1087"/>
      <c r="AI336" s="1087"/>
      <c r="AJ336" s="1087"/>
      <c r="AK336" s="1087"/>
      <c r="AL336" s="1087"/>
      <c r="AM336" s="1087"/>
      <c r="AN336" s="1087"/>
      <c r="AO336" s="1087"/>
      <c r="AP336" s="1087"/>
      <c r="AQ336" s="1087"/>
      <c r="AR336" s="1087"/>
      <c r="AS336" s="1087"/>
      <c r="AT336" s="1087"/>
      <c r="AU336" s="1087"/>
      <c r="AV336" s="1087"/>
      <c r="AW336" s="1087"/>
      <c r="AX336" s="1087"/>
      <c r="AY336" s="1087"/>
      <c r="AZ336" s="1087"/>
      <c r="BA336" s="1087"/>
      <c r="BB336" s="1087"/>
      <c r="BC336" s="1087"/>
      <c r="BD336" s="524"/>
      <c r="BE336" s="440"/>
      <c r="BF336" s="440"/>
      <c r="BG336" s="440"/>
    </row>
    <row r="337" spans="1:76" ht="36.950000000000003" hidden="1" customHeight="1">
      <c r="A337" s="519"/>
      <c r="B337" s="530"/>
      <c r="C337" s="1087"/>
      <c r="D337" s="1087"/>
      <c r="E337" s="1087"/>
      <c r="F337" s="1087"/>
      <c r="G337" s="1087"/>
      <c r="H337" s="1087"/>
      <c r="I337" s="1087"/>
      <c r="J337" s="1087"/>
      <c r="K337" s="1087"/>
      <c r="L337" s="1087"/>
      <c r="M337" s="1087"/>
      <c r="N337" s="1087"/>
      <c r="O337" s="1087"/>
      <c r="P337" s="1087"/>
      <c r="Q337" s="1087"/>
      <c r="R337" s="1087"/>
      <c r="S337" s="1087"/>
      <c r="T337" s="1087"/>
      <c r="U337" s="1087"/>
      <c r="V337" s="1087"/>
      <c r="W337" s="1087"/>
      <c r="X337" s="1087"/>
      <c r="Y337" s="1087"/>
      <c r="Z337" s="1087"/>
      <c r="AA337" s="1087"/>
      <c r="AB337" s="1087"/>
      <c r="AC337" s="1087"/>
      <c r="AD337" s="1087"/>
      <c r="AE337" s="1087"/>
      <c r="AF337" s="1087"/>
      <c r="AG337" s="1087"/>
      <c r="AH337" s="1087"/>
      <c r="AI337" s="1087"/>
      <c r="AJ337" s="1087"/>
      <c r="AK337" s="1087"/>
      <c r="AL337" s="1087"/>
      <c r="AM337" s="1087"/>
      <c r="AN337" s="1087"/>
      <c r="AO337" s="1087"/>
      <c r="AP337" s="1087"/>
      <c r="AQ337" s="1087"/>
      <c r="AR337" s="1087"/>
      <c r="AS337" s="1087"/>
      <c r="AT337" s="1087"/>
      <c r="AU337" s="1087"/>
      <c r="AV337" s="1087"/>
      <c r="AW337" s="1087"/>
      <c r="AX337" s="1087"/>
      <c r="AY337" s="1087"/>
      <c r="AZ337" s="1087"/>
      <c r="BA337" s="1087"/>
      <c r="BB337" s="1087"/>
      <c r="BC337" s="1087"/>
      <c r="BD337" s="524"/>
      <c r="BE337" s="440"/>
      <c r="BF337" s="440"/>
      <c r="BG337" s="440"/>
    </row>
    <row r="338" spans="1:76" ht="36.950000000000003" hidden="1" customHeight="1">
      <c r="A338" s="519"/>
      <c r="B338" s="530"/>
      <c r="C338" s="1087"/>
      <c r="D338" s="1087"/>
      <c r="E338" s="1087"/>
      <c r="F338" s="1087"/>
      <c r="G338" s="1087"/>
      <c r="H338" s="1087"/>
      <c r="I338" s="1087"/>
      <c r="J338" s="1087"/>
      <c r="K338" s="1087"/>
      <c r="L338" s="1087"/>
      <c r="M338" s="1087"/>
      <c r="N338" s="1087"/>
      <c r="O338" s="1087"/>
      <c r="P338" s="1087"/>
      <c r="Q338" s="1087"/>
      <c r="R338" s="1087"/>
      <c r="S338" s="1087"/>
      <c r="T338" s="1087"/>
      <c r="U338" s="1087"/>
      <c r="V338" s="1087"/>
      <c r="W338" s="1087"/>
      <c r="X338" s="1087"/>
      <c r="Y338" s="1087"/>
      <c r="Z338" s="1087"/>
      <c r="AA338" s="1087"/>
      <c r="AB338" s="1087"/>
      <c r="AC338" s="1087"/>
      <c r="AD338" s="1087"/>
      <c r="AE338" s="1087"/>
      <c r="AF338" s="1087"/>
      <c r="AG338" s="1087"/>
      <c r="AH338" s="1087"/>
      <c r="AI338" s="1087"/>
      <c r="AJ338" s="1087"/>
      <c r="AK338" s="1087"/>
      <c r="AL338" s="1087"/>
      <c r="AM338" s="1087"/>
      <c r="AN338" s="1087"/>
      <c r="AO338" s="1087"/>
      <c r="AP338" s="1087"/>
      <c r="AQ338" s="1087"/>
      <c r="AR338" s="1087"/>
      <c r="AS338" s="1087"/>
      <c r="AT338" s="1087"/>
      <c r="AU338" s="1087"/>
      <c r="AV338" s="1087"/>
      <c r="AW338" s="1087"/>
      <c r="AX338" s="1087"/>
      <c r="AY338" s="1087"/>
      <c r="AZ338" s="1087"/>
      <c r="BA338" s="1087"/>
      <c r="BB338" s="1087"/>
      <c r="BC338" s="1087"/>
      <c r="BD338" s="524"/>
      <c r="BE338" s="440"/>
      <c r="BF338" s="440"/>
      <c r="BG338" s="440"/>
    </row>
    <row r="339" spans="1:76" ht="36.950000000000003" hidden="1" customHeight="1">
      <c r="A339" s="519"/>
      <c r="B339" s="523"/>
      <c r="C339" s="1087"/>
      <c r="D339" s="1087"/>
      <c r="E339" s="1087"/>
      <c r="F339" s="1087"/>
      <c r="G339" s="1087"/>
      <c r="H339" s="1087"/>
      <c r="I339" s="1087"/>
      <c r="J339" s="1087"/>
      <c r="K339" s="1087"/>
      <c r="L339" s="1087"/>
      <c r="M339" s="1087"/>
      <c r="N339" s="1087"/>
      <c r="O339" s="1087"/>
      <c r="P339" s="1087"/>
      <c r="Q339" s="1087"/>
      <c r="R339" s="1087"/>
      <c r="S339" s="1087"/>
      <c r="T339" s="1087"/>
      <c r="U339" s="1087"/>
      <c r="V339" s="1087"/>
      <c r="W339" s="1087"/>
      <c r="X339" s="1087"/>
      <c r="Y339" s="1087"/>
      <c r="Z339" s="1087"/>
      <c r="AA339" s="1087"/>
      <c r="AB339" s="1087"/>
      <c r="AC339" s="1087"/>
      <c r="AD339" s="1087"/>
      <c r="AE339" s="1087"/>
      <c r="AF339" s="1087"/>
      <c r="AG339" s="1087"/>
      <c r="AH339" s="1087"/>
      <c r="AI339" s="1087"/>
      <c r="AJ339" s="1087"/>
      <c r="AK339" s="1087"/>
      <c r="AL339" s="1087"/>
      <c r="AM339" s="1087"/>
      <c r="AN339" s="1087"/>
      <c r="AO339" s="1087"/>
      <c r="AP339" s="1087"/>
      <c r="AQ339" s="1087"/>
      <c r="AR339" s="1087"/>
      <c r="AS339" s="1087"/>
      <c r="AT339" s="1087"/>
      <c r="AU339" s="1087"/>
      <c r="AV339" s="1087"/>
      <c r="AW339" s="1087"/>
      <c r="AX339" s="1087"/>
      <c r="AY339" s="1087"/>
      <c r="AZ339" s="1087"/>
      <c r="BA339" s="1087"/>
      <c r="BB339" s="1087"/>
      <c r="BC339" s="1087"/>
      <c r="BD339" s="524"/>
      <c r="BE339" s="440"/>
      <c r="BF339" s="440"/>
      <c r="BG339" s="440"/>
    </row>
    <row r="340" spans="1:76" ht="36.950000000000003" hidden="1" customHeight="1">
      <c r="A340" s="519"/>
      <c r="B340" s="523"/>
      <c r="C340" s="1087"/>
      <c r="D340" s="1087"/>
      <c r="E340" s="1087"/>
      <c r="F340" s="1087"/>
      <c r="G340" s="1087"/>
      <c r="H340" s="1087"/>
      <c r="I340" s="1087"/>
      <c r="J340" s="1087"/>
      <c r="K340" s="1087"/>
      <c r="L340" s="1087"/>
      <c r="M340" s="1087"/>
      <c r="N340" s="1087"/>
      <c r="O340" s="1087"/>
      <c r="P340" s="1087"/>
      <c r="Q340" s="1087"/>
      <c r="R340" s="1087"/>
      <c r="S340" s="1087"/>
      <c r="T340" s="1087"/>
      <c r="U340" s="1087"/>
      <c r="V340" s="1087"/>
      <c r="W340" s="1087"/>
      <c r="X340" s="1087"/>
      <c r="Y340" s="1087"/>
      <c r="Z340" s="1087"/>
      <c r="AA340" s="1087"/>
      <c r="AB340" s="1087"/>
      <c r="AC340" s="1087"/>
      <c r="AD340" s="1087"/>
      <c r="AE340" s="1087"/>
      <c r="AF340" s="1087"/>
      <c r="AG340" s="1087"/>
      <c r="AH340" s="1087"/>
      <c r="AI340" s="1087"/>
      <c r="AJ340" s="1087"/>
      <c r="AK340" s="1087"/>
      <c r="AL340" s="1087"/>
      <c r="AM340" s="1087"/>
      <c r="AN340" s="1087"/>
      <c r="AO340" s="1087"/>
      <c r="AP340" s="1087"/>
      <c r="AQ340" s="1087"/>
      <c r="AR340" s="1087"/>
      <c r="AS340" s="1087"/>
      <c r="AT340" s="1087"/>
      <c r="AU340" s="1087"/>
      <c r="AV340" s="1087"/>
      <c r="AW340" s="1087"/>
      <c r="AX340" s="1087"/>
      <c r="AY340" s="1087"/>
      <c r="AZ340" s="1087"/>
      <c r="BA340" s="1087"/>
      <c r="BB340" s="1087"/>
      <c r="BC340" s="1087"/>
      <c r="BD340" s="524"/>
      <c r="BE340" s="440"/>
      <c r="BF340" s="440"/>
      <c r="BG340" s="440"/>
    </row>
    <row r="341" spans="1:76" ht="36.950000000000003" hidden="1" customHeight="1">
      <c r="A341" s="519"/>
      <c r="B341" s="530"/>
      <c r="C341" s="1087"/>
      <c r="D341" s="1087"/>
      <c r="E341" s="1087"/>
      <c r="F341" s="1087"/>
      <c r="G341" s="1087"/>
      <c r="H341" s="1087"/>
      <c r="I341" s="1087"/>
      <c r="J341" s="1087"/>
      <c r="K341" s="1087"/>
      <c r="L341" s="1087"/>
      <c r="M341" s="1087"/>
      <c r="N341" s="1087"/>
      <c r="O341" s="1087"/>
      <c r="P341" s="1087"/>
      <c r="Q341" s="1087"/>
      <c r="R341" s="1087"/>
      <c r="S341" s="1087"/>
      <c r="T341" s="1087"/>
      <c r="U341" s="1087"/>
      <c r="V341" s="1087"/>
      <c r="W341" s="1087"/>
      <c r="X341" s="1087"/>
      <c r="Y341" s="1087"/>
      <c r="Z341" s="1087"/>
      <c r="AA341" s="1087"/>
      <c r="AB341" s="1087"/>
      <c r="AC341" s="1087"/>
      <c r="AD341" s="1087"/>
      <c r="AE341" s="1087"/>
      <c r="AF341" s="1087"/>
      <c r="AG341" s="1087"/>
      <c r="AH341" s="1087"/>
      <c r="AI341" s="1087"/>
      <c r="AJ341" s="1087"/>
      <c r="AK341" s="1087"/>
      <c r="AL341" s="1087"/>
      <c r="AM341" s="1087"/>
      <c r="AN341" s="1087"/>
      <c r="AO341" s="1087"/>
      <c r="AP341" s="1087"/>
      <c r="AQ341" s="1087"/>
      <c r="AR341" s="1087"/>
      <c r="AS341" s="1087"/>
      <c r="AT341" s="1087"/>
      <c r="AU341" s="1087"/>
      <c r="AV341" s="1087"/>
      <c r="AW341" s="1087"/>
      <c r="AX341" s="1087"/>
      <c r="AY341" s="1087"/>
      <c r="AZ341" s="1087"/>
      <c r="BA341" s="1087"/>
      <c r="BB341" s="1087"/>
      <c r="BC341" s="1087"/>
      <c r="BD341" s="524"/>
      <c r="BE341" s="440"/>
      <c r="BF341" s="440"/>
      <c r="BG341" s="440"/>
    </row>
    <row r="342" spans="1:76" ht="36.950000000000003" hidden="1" customHeight="1">
      <c r="A342" s="519"/>
      <c r="B342" s="530"/>
      <c r="C342" s="1087"/>
      <c r="D342" s="1087"/>
      <c r="E342" s="1087"/>
      <c r="F342" s="1087"/>
      <c r="G342" s="1087"/>
      <c r="H342" s="1087"/>
      <c r="I342" s="1087"/>
      <c r="J342" s="1087"/>
      <c r="K342" s="1087"/>
      <c r="L342" s="1087"/>
      <c r="M342" s="1087"/>
      <c r="N342" s="1087"/>
      <c r="O342" s="1087"/>
      <c r="P342" s="1087"/>
      <c r="Q342" s="1087"/>
      <c r="R342" s="1087"/>
      <c r="S342" s="1087"/>
      <c r="T342" s="1087"/>
      <c r="U342" s="1087"/>
      <c r="V342" s="1087"/>
      <c r="W342" s="1087"/>
      <c r="X342" s="1087"/>
      <c r="Y342" s="1087"/>
      <c r="Z342" s="1087"/>
      <c r="AA342" s="1087"/>
      <c r="AB342" s="1087"/>
      <c r="AC342" s="1087"/>
      <c r="AD342" s="1087"/>
      <c r="AE342" s="1087"/>
      <c r="AF342" s="1087"/>
      <c r="AG342" s="1087"/>
      <c r="AH342" s="1087"/>
      <c r="AI342" s="1087"/>
      <c r="AJ342" s="1087"/>
      <c r="AK342" s="1087"/>
      <c r="AL342" s="1087"/>
      <c r="AM342" s="1087"/>
      <c r="AN342" s="1087"/>
      <c r="AO342" s="1087"/>
      <c r="AP342" s="1087"/>
      <c r="AQ342" s="1087"/>
      <c r="AR342" s="1087"/>
      <c r="AS342" s="1087"/>
      <c r="AT342" s="1087"/>
      <c r="AU342" s="1087"/>
      <c r="AV342" s="1087"/>
      <c r="AW342" s="1087"/>
      <c r="AX342" s="1087"/>
      <c r="AY342" s="1087"/>
      <c r="AZ342" s="1087"/>
      <c r="BA342" s="1087"/>
      <c r="BB342" s="1087"/>
      <c r="BC342" s="1087"/>
      <c r="BD342" s="524"/>
      <c r="BE342" s="440"/>
      <c r="BF342" s="440"/>
      <c r="BG342" s="440"/>
    </row>
    <row r="343" spans="1:76" ht="36.950000000000003" hidden="1" customHeight="1">
      <c r="A343" s="519"/>
      <c r="B343" s="530"/>
      <c r="C343" s="1087"/>
      <c r="D343" s="1087"/>
      <c r="E343" s="1087"/>
      <c r="F343" s="1087"/>
      <c r="G343" s="1087"/>
      <c r="H343" s="1087"/>
      <c r="I343" s="1087"/>
      <c r="J343" s="1087"/>
      <c r="K343" s="1087"/>
      <c r="L343" s="1087"/>
      <c r="M343" s="1087"/>
      <c r="N343" s="1087"/>
      <c r="O343" s="1087"/>
      <c r="P343" s="1087"/>
      <c r="Q343" s="1087"/>
      <c r="R343" s="1087"/>
      <c r="S343" s="1087"/>
      <c r="T343" s="1087"/>
      <c r="U343" s="1087"/>
      <c r="V343" s="1087"/>
      <c r="W343" s="1087"/>
      <c r="X343" s="1087"/>
      <c r="Y343" s="1087"/>
      <c r="Z343" s="1087"/>
      <c r="AA343" s="1087"/>
      <c r="AB343" s="1087"/>
      <c r="AC343" s="1087"/>
      <c r="AD343" s="1087"/>
      <c r="AE343" s="1087"/>
      <c r="AF343" s="1087"/>
      <c r="AG343" s="1087"/>
      <c r="AH343" s="1087"/>
      <c r="AI343" s="1087"/>
      <c r="AJ343" s="1087"/>
      <c r="AK343" s="1087"/>
      <c r="AL343" s="1087"/>
      <c r="AM343" s="1087"/>
      <c r="AN343" s="1087"/>
      <c r="AO343" s="1087"/>
      <c r="AP343" s="1087"/>
      <c r="AQ343" s="1087"/>
      <c r="AR343" s="1087"/>
      <c r="AS343" s="1087"/>
      <c r="AT343" s="1087"/>
      <c r="AU343" s="1087"/>
      <c r="AV343" s="1087"/>
      <c r="AW343" s="1087"/>
      <c r="AX343" s="1087"/>
      <c r="AY343" s="1087"/>
      <c r="AZ343" s="1087"/>
      <c r="BA343" s="1087"/>
      <c r="BB343" s="1087"/>
      <c r="BC343" s="1087"/>
      <c r="BD343" s="524"/>
      <c r="BE343" s="440"/>
      <c r="BF343" s="440"/>
      <c r="BG343" s="440"/>
    </row>
    <row r="344" spans="1:76" ht="36.950000000000003" hidden="1" customHeight="1">
      <c r="A344" s="519"/>
      <c r="B344" s="523"/>
      <c r="C344" s="1087"/>
      <c r="D344" s="1087"/>
      <c r="E344" s="1087"/>
      <c r="F344" s="1087"/>
      <c r="G344" s="1087"/>
      <c r="H344" s="1087"/>
      <c r="I344" s="1087"/>
      <c r="J344" s="1087"/>
      <c r="K344" s="1087"/>
      <c r="L344" s="1087"/>
      <c r="M344" s="1087"/>
      <c r="N344" s="1087"/>
      <c r="O344" s="1087"/>
      <c r="P344" s="1087"/>
      <c r="Q344" s="1087"/>
      <c r="R344" s="1087"/>
      <c r="S344" s="1087"/>
      <c r="T344" s="1087"/>
      <c r="U344" s="1087"/>
      <c r="V344" s="1087"/>
      <c r="W344" s="1087"/>
      <c r="X344" s="1087"/>
      <c r="Y344" s="1087"/>
      <c r="Z344" s="1087"/>
      <c r="AA344" s="1087"/>
      <c r="AB344" s="1087"/>
      <c r="AC344" s="1087"/>
      <c r="AD344" s="1087"/>
      <c r="AE344" s="1087"/>
      <c r="AF344" s="1087"/>
      <c r="AG344" s="1087"/>
      <c r="AH344" s="1087"/>
      <c r="AI344" s="1087"/>
      <c r="AJ344" s="1087"/>
      <c r="AK344" s="1087"/>
      <c r="AL344" s="1087"/>
      <c r="AM344" s="1087"/>
      <c r="AN344" s="1087"/>
      <c r="AO344" s="1087"/>
      <c r="AP344" s="1087"/>
      <c r="AQ344" s="1087"/>
      <c r="AR344" s="1087"/>
      <c r="AS344" s="1087"/>
      <c r="AT344" s="1087"/>
      <c r="AU344" s="1087"/>
      <c r="AV344" s="1087"/>
      <c r="AW344" s="1087"/>
      <c r="AX344" s="1087"/>
      <c r="AY344" s="1087"/>
      <c r="AZ344" s="1087"/>
      <c r="BA344" s="1087"/>
      <c r="BB344" s="1087"/>
      <c r="BC344" s="1087"/>
      <c r="BD344" s="524"/>
      <c r="BE344" s="440"/>
      <c r="BF344" s="440"/>
      <c r="BG344" s="440"/>
    </row>
    <row r="345" spans="1:76" ht="36.950000000000003" hidden="1" customHeight="1">
      <c r="A345" s="519"/>
      <c r="B345" s="523"/>
      <c r="C345" s="1087"/>
      <c r="D345" s="1087"/>
      <c r="E345" s="1087"/>
      <c r="F345" s="1087"/>
      <c r="G345" s="1087"/>
      <c r="H345" s="1087"/>
      <c r="I345" s="1087"/>
      <c r="J345" s="1087"/>
      <c r="K345" s="1087"/>
      <c r="L345" s="1087"/>
      <c r="M345" s="1087"/>
      <c r="N345" s="1087"/>
      <c r="O345" s="1087"/>
      <c r="P345" s="1087"/>
      <c r="Q345" s="1087"/>
      <c r="R345" s="1087"/>
      <c r="S345" s="1087"/>
      <c r="T345" s="1087"/>
      <c r="U345" s="1087"/>
      <c r="V345" s="1087"/>
      <c r="W345" s="1087"/>
      <c r="X345" s="1087"/>
      <c r="Y345" s="1087"/>
      <c r="Z345" s="1087"/>
      <c r="AA345" s="1087"/>
      <c r="AB345" s="1087"/>
      <c r="AC345" s="1087"/>
      <c r="AD345" s="1087"/>
      <c r="AE345" s="1087"/>
      <c r="AF345" s="1087"/>
      <c r="AG345" s="1087"/>
      <c r="AH345" s="1087"/>
      <c r="AI345" s="1087"/>
      <c r="AJ345" s="1087"/>
      <c r="AK345" s="1087"/>
      <c r="AL345" s="1087"/>
      <c r="AM345" s="1087"/>
      <c r="AN345" s="1087"/>
      <c r="AO345" s="1087"/>
      <c r="AP345" s="1087"/>
      <c r="AQ345" s="1087"/>
      <c r="AR345" s="1087"/>
      <c r="AS345" s="1087"/>
      <c r="AT345" s="1087"/>
      <c r="AU345" s="1087"/>
      <c r="AV345" s="1087"/>
      <c r="AW345" s="1087"/>
      <c r="AX345" s="1087"/>
      <c r="AY345" s="1087"/>
      <c r="AZ345" s="1087"/>
      <c r="BA345" s="1087"/>
      <c r="BB345" s="1087"/>
      <c r="BC345" s="1087"/>
      <c r="BD345" s="524"/>
      <c r="BE345" s="440"/>
      <c r="BF345" s="440"/>
      <c r="BG345" s="440"/>
    </row>
    <row r="346" spans="1:76" ht="36.950000000000003" hidden="1" customHeight="1">
      <c r="A346" s="519"/>
      <c r="B346" s="530"/>
      <c r="C346" s="1087"/>
      <c r="D346" s="1087"/>
      <c r="E346" s="1087"/>
      <c r="F346" s="1087"/>
      <c r="G346" s="1087"/>
      <c r="H346" s="1087"/>
      <c r="I346" s="1087"/>
      <c r="J346" s="1087"/>
      <c r="K346" s="1087"/>
      <c r="L346" s="1087"/>
      <c r="M346" s="1087"/>
      <c r="N346" s="1087"/>
      <c r="O346" s="1087"/>
      <c r="P346" s="1087"/>
      <c r="Q346" s="1087"/>
      <c r="R346" s="1087"/>
      <c r="S346" s="1087"/>
      <c r="T346" s="1087"/>
      <c r="U346" s="1087"/>
      <c r="V346" s="1087"/>
      <c r="W346" s="1087"/>
      <c r="X346" s="1087"/>
      <c r="Y346" s="1087"/>
      <c r="Z346" s="1087"/>
      <c r="AA346" s="1087"/>
      <c r="AB346" s="1087"/>
      <c r="AC346" s="1087"/>
      <c r="AD346" s="1087"/>
      <c r="AE346" s="1087"/>
      <c r="AF346" s="1087"/>
      <c r="AG346" s="1087"/>
      <c r="AH346" s="1087"/>
      <c r="AI346" s="1087"/>
      <c r="AJ346" s="1087"/>
      <c r="AK346" s="1087"/>
      <c r="AL346" s="1087"/>
      <c r="AM346" s="1087"/>
      <c r="AN346" s="1087"/>
      <c r="AO346" s="1087"/>
      <c r="AP346" s="1087"/>
      <c r="AQ346" s="1087"/>
      <c r="AR346" s="1087"/>
      <c r="AS346" s="1087"/>
      <c r="AT346" s="1087"/>
      <c r="AU346" s="1087"/>
      <c r="AV346" s="1087"/>
      <c r="AW346" s="1087"/>
      <c r="AX346" s="1087"/>
      <c r="AY346" s="1087"/>
      <c r="AZ346" s="1087"/>
      <c r="BA346" s="1087"/>
      <c r="BB346" s="1087"/>
      <c r="BC346" s="1087"/>
      <c r="BD346" s="524"/>
      <c r="BE346" s="440"/>
      <c r="BF346" s="440"/>
      <c r="BG346" s="440"/>
    </row>
    <row r="347" spans="1:76" ht="36.950000000000003" hidden="1" customHeight="1">
      <c r="A347" s="519"/>
      <c r="B347" s="530"/>
      <c r="C347" s="1087"/>
      <c r="D347" s="1087"/>
      <c r="E347" s="1087"/>
      <c r="F347" s="1087"/>
      <c r="G347" s="1087"/>
      <c r="H347" s="1087"/>
      <c r="I347" s="1087"/>
      <c r="J347" s="1087"/>
      <c r="K347" s="1087"/>
      <c r="L347" s="1087"/>
      <c r="M347" s="1087"/>
      <c r="N347" s="1087"/>
      <c r="O347" s="1087"/>
      <c r="P347" s="1087"/>
      <c r="Q347" s="1087"/>
      <c r="R347" s="1087"/>
      <c r="S347" s="1087"/>
      <c r="T347" s="1087"/>
      <c r="U347" s="1087"/>
      <c r="V347" s="1087"/>
      <c r="W347" s="1087"/>
      <c r="X347" s="1087"/>
      <c r="Y347" s="1087"/>
      <c r="Z347" s="1087"/>
      <c r="AA347" s="1087"/>
      <c r="AB347" s="1087"/>
      <c r="AC347" s="1087"/>
      <c r="AD347" s="1087"/>
      <c r="AE347" s="1087"/>
      <c r="AF347" s="1087"/>
      <c r="AG347" s="1087"/>
      <c r="AH347" s="1087"/>
      <c r="AI347" s="1087"/>
      <c r="AJ347" s="1087"/>
      <c r="AK347" s="1087"/>
      <c r="AL347" s="1087"/>
      <c r="AM347" s="1087"/>
      <c r="AN347" s="1087"/>
      <c r="AO347" s="1087"/>
      <c r="AP347" s="1087"/>
      <c r="AQ347" s="1087"/>
      <c r="AR347" s="1087"/>
      <c r="AS347" s="1087"/>
      <c r="AT347" s="1087"/>
      <c r="AU347" s="1087"/>
      <c r="AV347" s="1087"/>
      <c r="AW347" s="1087"/>
      <c r="AX347" s="1087"/>
      <c r="AY347" s="1087"/>
      <c r="AZ347" s="1087"/>
      <c r="BA347" s="1087"/>
      <c r="BB347" s="1087"/>
      <c r="BC347" s="1087"/>
      <c r="BD347" s="524"/>
      <c r="BE347" s="440"/>
      <c r="BF347" s="440"/>
      <c r="BG347" s="440"/>
    </row>
    <row r="348" spans="1:76" ht="36.950000000000003" hidden="1" customHeight="1">
      <c r="A348" s="519"/>
      <c r="B348" s="530"/>
      <c r="C348" s="1087"/>
      <c r="D348" s="1087"/>
      <c r="E348" s="1087"/>
      <c r="F348" s="1087"/>
      <c r="G348" s="1087"/>
      <c r="H348" s="1087"/>
      <c r="I348" s="1087"/>
      <c r="J348" s="1087"/>
      <c r="K348" s="1087"/>
      <c r="L348" s="1087"/>
      <c r="M348" s="1087"/>
      <c r="N348" s="1087"/>
      <c r="O348" s="1087"/>
      <c r="P348" s="1087"/>
      <c r="Q348" s="1087"/>
      <c r="R348" s="1087"/>
      <c r="S348" s="1087"/>
      <c r="T348" s="1087"/>
      <c r="U348" s="1087"/>
      <c r="V348" s="1087"/>
      <c r="W348" s="1087"/>
      <c r="X348" s="1087"/>
      <c r="Y348" s="1087"/>
      <c r="Z348" s="1087"/>
      <c r="AA348" s="1087"/>
      <c r="AB348" s="1087"/>
      <c r="AC348" s="1087"/>
      <c r="AD348" s="1087"/>
      <c r="AE348" s="1087"/>
      <c r="AF348" s="1087"/>
      <c r="AG348" s="1087"/>
      <c r="AH348" s="1087"/>
      <c r="AI348" s="1087"/>
      <c r="AJ348" s="1087"/>
      <c r="AK348" s="1087"/>
      <c r="AL348" s="1087"/>
      <c r="AM348" s="1087"/>
      <c r="AN348" s="1087"/>
      <c r="AO348" s="1087"/>
      <c r="AP348" s="1087"/>
      <c r="AQ348" s="1087"/>
      <c r="AR348" s="1087"/>
      <c r="AS348" s="1087"/>
      <c r="AT348" s="1087"/>
      <c r="AU348" s="1087"/>
      <c r="AV348" s="1087"/>
      <c r="AW348" s="1087"/>
      <c r="AX348" s="1087"/>
      <c r="AY348" s="1087"/>
      <c r="AZ348" s="1087"/>
      <c r="BA348" s="1087"/>
      <c r="BB348" s="1087"/>
      <c r="BC348" s="1087"/>
      <c r="BD348" s="524"/>
      <c r="BE348" s="440"/>
      <c r="BF348" s="440"/>
      <c r="BG348" s="440"/>
    </row>
    <row r="349" spans="1:76" ht="36.950000000000003" hidden="1" customHeight="1" thickBot="1">
      <c r="A349" s="519"/>
      <c r="B349" s="531"/>
      <c r="C349" s="1088"/>
      <c r="D349" s="1088"/>
      <c r="E349" s="1088"/>
      <c r="F349" s="1088"/>
      <c r="G349" s="1088"/>
      <c r="H349" s="1088"/>
      <c r="I349" s="1088"/>
      <c r="J349" s="1088"/>
      <c r="K349" s="1088"/>
      <c r="L349" s="1088"/>
      <c r="M349" s="1088"/>
      <c r="N349" s="1088"/>
      <c r="O349" s="1088"/>
      <c r="P349" s="1088"/>
      <c r="Q349" s="1088"/>
      <c r="R349" s="1088"/>
      <c r="S349" s="1088"/>
      <c r="T349" s="1088"/>
      <c r="U349" s="1088"/>
      <c r="V349" s="1088"/>
      <c r="W349" s="1088"/>
      <c r="X349" s="1088"/>
      <c r="Y349" s="1088"/>
      <c r="Z349" s="1088"/>
      <c r="AA349" s="1088"/>
      <c r="AB349" s="1088"/>
      <c r="AC349" s="1088"/>
      <c r="AD349" s="1088"/>
      <c r="AE349" s="1088"/>
      <c r="AF349" s="1088"/>
      <c r="AG349" s="1088"/>
      <c r="AH349" s="1088"/>
      <c r="AI349" s="1088"/>
      <c r="AJ349" s="1088"/>
      <c r="AK349" s="1088"/>
      <c r="AL349" s="1088"/>
      <c r="AM349" s="1088"/>
      <c r="AN349" s="1088"/>
      <c r="AO349" s="1088"/>
      <c r="AP349" s="1088"/>
      <c r="AQ349" s="1088"/>
      <c r="AR349" s="1088"/>
      <c r="AS349" s="1088"/>
      <c r="AT349" s="1088"/>
      <c r="AU349" s="1088"/>
      <c r="AV349" s="1088"/>
      <c r="AW349" s="1088"/>
      <c r="AX349" s="1088"/>
      <c r="AY349" s="1088"/>
      <c r="AZ349" s="1088"/>
      <c r="BA349" s="1088"/>
      <c r="BB349" s="1088"/>
      <c r="BC349" s="1088"/>
      <c r="BD349" s="527"/>
      <c r="BE349" s="440"/>
      <c r="BF349" s="440"/>
      <c r="BG349" s="440"/>
    </row>
    <row r="350" spans="1:76" ht="25.5" customHeight="1">
      <c r="B350" s="532" t="s">
        <v>705</v>
      </c>
      <c r="C350" s="533"/>
      <c r="D350" s="533"/>
      <c r="E350" s="533"/>
      <c r="F350" s="533"/>
      <c r="G350" s="533"/>
      <c r="H350" s="533"/>
      <c r="I350" s="533"/>
      <c r="J350" s="533"/>
      <c r="K350" s="533"/>
      <c r="L350" s="533"/>
      <c r="M350" s="533"/>
      <c r="N350" s="533"/>
      <c r="O350" s="533"/>
      <c r="P350" s="533"/>
      <c r="Q350" s="533"/>
      <c r="R350" s="533"/>
      <c r="S350" s="533"/>
      <c r="T350" s="533"/>
      <c r="U350" s="533"/>
      <c r="V350" s="533"/>
      <c r="W350" s="533"/>
      <c r="X350" s="533"/>
      <c r="Y350" s="533"/>
      <c r="Z350" s="533"/>
      <c r="AA350" s="533"/>
      <c r="AB350" s="533"/>
      <c r="AC350" s="533"/>
      <c r="AD350" s="533"/>
      <c r="AE350" s="533"/>
      <c r="AF350" s="533"/>
      <c r="AG350" s="533"/>
      <c r="AH350" s="533"/>
      <c r="AI350" s="533"/>
      <c r="AJ350" s="533"/>
      <c r="AK350" s="533"/>
      <c r="AL350" s="533"/>
      <c r="AM350" s="533"/>
      <c r="AN350" s="533"/>
      <c r="AO350" s="533"/>
      <c r="AP350" s="533"/>
      <c r="AQ350" s="533"/>
      <c r="AR350" s="533"/>
      <c r="AS350" s="533"/>
      <c r="AT350" s="533"/>
      <c r="AU350" s="533"/>
      <c r="AV350" s="533"/>
      <c r="AW350" s="533"/>
      <c r="AX350" s="533"/>
      <c r="AY350" s="533"/>
      <c r="AZ350" s="533"/>
      <c r="BA350" s="533"/>
      <c r="BB350" s="533"/>
      <c r="BC350" s="533"/>
      <c r="BD350" s="533"/>
      <c r="BX350" s="534"/>
    </row>
    <row r="351" spans="1:76">
      <c r="BX351" s="534"/>
    </row>
    <row r="352" spans="1:76" ht="25.5" customHeight="1">
      <c r="B352" s="440"/>
      <c r="BX352" s="534"/>
    </row>
    <row r="353" spans="1:94" ht="19.5" customHeight="1">
      <c r="B353" s="455" t="s">
        <v>706</v>
      </c>
      <c r="C353" s="440"/>
      <c r="D353" s="440"/>
      <c r="E353" s="440"/>
      <c r="F353" s="440"/>
      <c r="H353" s="513"/>
      <c r="J353" s="513"/>
      <c r="K353" s="513"/>
      <c r="L353" s="513"/>
      <c r="M353" s="513"/>
      <c r="N353" s="513"/>
      <c r="O353" s="513"/>
      <c r="P353" s="513"/>
      <c r="Q353" s="513"/>
      <c r="R353" s="513"/>
      <c r="S353" s="513"/>
      <c r="T353" s="513"/>
      <c r="U353" s="513"/>
      <c r="V353" s="513"/>
      <c r="W353" s="513"/>
      <c r="X353" s="513"/>
      <c r="Y353" s="513"/>
      <c r="Z353" s="513"/>
      <c r="AA353" s="513"/>
      <c r="AB353" s="513"/>
      <c r="AC353" s="513"/>
      <c r="AD353" s="513"/>
      <c r="AE353" s="513"/>
      <c r="AF353" s="513"/>
      <c r="AG353" s="513"/>
      <c r="AH353" s="513"/>
      <c r="AI353" s="513"/>
      <c r="AJ353" s="513"/>
      <c r="AK353" s="513"/>
      <c r="AL353" s="513"/>
      <c r="AM353" s="513"/>
      <c r="AN353" s="513"/>
      <c r="AO353" s="513"/>
      <c r="AP353" s="513"/>
      <c r="AQ353" s="513"/>
      <c r="AR353" s="513"/>
      <c r="AS353" s="513"/>
      <c r="AT353" s="513"/>
      <c r="AU353" s="513"/>
      <c r="AV353" s="513"/>
      <c r="AW353" s="513"/>
      <c r="AX353" s="513"/>
      <c r="AY353" s="513"/>
      <c r="AZ353" s="513"/>
      <c r="BA353" s="513"/>
      <c r="BB353" s="513"/>
      <c r="BC353" s="513"/>
      <c r="BD353" s="513"/>
      <c r="BE353" s="440"/>
      <c r="BF353" s="440"/>
      <c r="BG353" s="440"/>
      <c r="BH353" s="514"/>
      <c r="BI353" s="514"/>
      <c r="BJ353" s="514"/>
      <c r="BK353" s="514"/>
      <c r="BL353" s="514"/>
      <c r="BM353" s="514"/>
      <c r="BN353" s="514"/>
      <c r="BO353" s="514"/>
      <c r="BP353" s="514"/>
      <c r="BQ353" s="514"/>
      <c r="BR353" s="514"/>
      <c r="BS353" s="514"/>
      <c r="BT353" s="514"/>
      <c r="BU353" s="514"/>
      <c r="BV353" s="514"/>
      <c r="BW353" s="514"/>
      <c r="BX353" s="514"/>
      <c r="BY353" s="515"/>
      <c r="BZ353" s="514"/>
      <c r="CA353" s="514"/>
      <c r="CB353" s="514"/>
      <c r="CC353" s="514"/>
      <c r="CD353" s="514"/>
      <c r="CE353" s="514"/>
      <c r="CF353" s="514"/>
      <c r="CG353" s="514"/>
      <c r="CH353" s="514"/>
      <c r="CI353" s="514"/>
      <c r="CJ353" s="514"/>
      <c r="CK353" s="514"/>
      <c r="CL353" s="514"/>
      <c r="CM353" s="514"/>
      <c r="CN353" s="514"/>
      <c r="CO353" s="514"/>
      <c r="CP353" s="514"/>
    </row>
    <row r="354" spans="1:94" ht="25.5" customHeight="1" thickBot="1">
      <c r="B354" s="516" t="s">
        <v>707</v>
      </c>
      <c r="C354" s="440"/>
      <c r="D354" s="440"/>
      <c r="E354" s="440"/>
      <c r="F354" s="440"/>
      <c r="G354" s="517"/>
      <c r="H354" s="517"/>
      <c r="I354" s="518"/>
      <c r="J354" s="517"/>
      <c r="K354" s="517"/>
      <c r="L354" s="517"/>
      <c r="M354" s="517"/>
      <c r="N354" s="517"/>
      <c r="O354" s="517"/>
      <c r="P354" s="517"/>
      <c r="Q354" s="517"/>
      <c r="R354" s="517"/>
      <c r="S354" s="517"/>
      <c r="T354" s="517"/>
      <c r="U354" s="517"/>
      <c r="V354" s="517"/>
      <c r="W354" s="517"/>
      <c r="X354" s="517"/>
      <c r="Y354" s="517"/>
      <c r="Z354" s="517"/>
      <c r="AA354" s="517"/>
      <c r="AB354" s="517"/>
      <c r="AC354" s="517"/>
      <c r="AD354" s="517"/>
      <c r="AE354" s="517"/>
      <c r="AF354" s="517"/>
      <c r="AG354" s="517"/>
      <c r="AH354" s="517"/>
      <c r="AI354" s="517"/>
      <c r="AJ354" s="517"/>
      <c r="AK354" s="517"/>
      <c r="AL354" s="517"/>
      <c r="AM354" s="517"/>
      <c r="AN354" s="517"/>
      <c r="AO354" s="517"/>
      <c r="AP354" s="517"/>
      <c r="AQ354" s="517"/>
      <c r="AR354" s="517"/>
      <c r="AS354" s="517"/>
      <c r="AT354" s="517"/>
      <c r="AU354" s="517"/>
      <c r="AV354" s="517"/>
      <c r="AW354" s="517"/>
      <c r="AX354" s="517"/>
      <c r="AY354" s="517"/>
      <c r="AZ354" s="517"/>
      <c r="BA354" s="517"/>
      <c r="BB354" s="517"/>
      <c r="BC354" s="517"/>
      <c r="BD354" s="517"/>
      <c r="BE354" s="440"/>
      <c r="BF354" s="440"/>
      <c r="BG354" s="440"/>
      <c r="BH354" s="514"/>
      <c r="BI354" s="514"/>
      <c r="BJ354" s="514"/>
      <c r="BK354" s="514"/>
      <c r="BL354" s="514"/>
      <c r="BM354" s="514"/>
      <c r="BN354" s="514"/>
      <c r="BO354" s="514"/>
      <c r="BP354" s="514"/>
      <c r="BQ354" s="514"/>
      <c r="BR354" s="514"/>
      <c r="BS354" s="514"/>
      <c r="BT354" s="514"/>
      <c r="BU354" s="514"/>
      <c r="BV354" s="514"/>
      <c r="BW354" s="514"/>
      <c r="BX354" s="514"/>
      <c r="BY354" s="515"/>
      <c r="BZ354" s="514"/>
      <c r="CA354" s="514"/>
      <c r="CB354" s="514"/>
      <c r="CC354" s="514"/>
      <c r="CD354" s="514"/>
      <c r="CE354" s="514"/>
      <c r="CF354" s="514"/>
      <c r="CG354" s="514"/>
      <c r="CH354" s="514"/>
      <c r="CI354" s="514"/>
      <c r="CJ354" s="514"/>
      <c r="CK354" s="514"/>
      <c r="CL354" s="514"/>
      <c r="CM354" s="514"/>
      <c r="CN354" s="514"/>
      <c r="CO354" s="514"/>
      <c r="CP354" s="514"/>
    </row>
    <row r="355" spans="1:94" ht="29.25" customHeight="1">
      <c r="B355" s="1099" t="s">
        <v>708</v>
      </c>
      <c r="C355" s="1100"/>
      <c r="D355" s="1100"/>
      <c r="E355" s="1100"/>
      <c r="F355" s="1100"/>
      <c r="G355" s="1100"/>
      <c r="H355" s="1100"/>
      <c r="I355" s="1100"/>
      <c r="J355" s="1100"/>
      <c r="K355" s="1100"/>
      <c r="L355" s="1100"/>
      <c r="M355" s="1100"/>
      <c r="N355" s="1100"/>
      <c r="O355" s="1100"/>
      <c r="P355" s="1100"/>
      <c r="Q355" s="1100"/>
      <c r="R355" s="1100"/>
      <c r="S355" s="1100"/>
      <c r="T355" s="1100"/>
      <c r="U355" s="1100"/>
      <c r="V355" s="1100"/>
      <c r="W355" s="1100"/>
      <c r="X355" s="1100"/>
      <c r="Y355" s="1100"/>
      <c r="Z355" s="1100"/>
      <c r="AA355" s="1100"/>
      <c r="AB355" s="1100"/>
      <c r="AC355" s="1100"/>
      <c r="AD355" s="1100"/>
      <c r="AE355" s="1100"/>
      <c r="AF355" s="1100"/>
      <c r="AG355" s="1100"/>
      <c r="AH355" s="1100"/>
      <c r="AI355" s="1100"/>
      <c r="AJ355" s="1100"/>
      <c r="AK355" s="1100"/>
      <c r="AL355" s="1100"/>
      <c r="AM355" s="1100"/>
      <c r="AN355" s="1100"/>
      <c r="AO355" s="1100"/>
      <c r="AP355" s="1100"/>
      <c r="AQ355" s="1100"/>
      <c r="AR355" s="1100"/>
      <c r="AS355" s="1100"/>
      <c r="AT355" s="1100"/>
      <c r="AU355" s="1100"/>
      <c r="AV355" s="1100"/>
      <c r="AW355" s="1100"/>
      <c r="AX355" s="1100"/>
      <c r="AY355" s="1100"/>
      <c r="AZ355" s="1100"/>
      <c r="BA355" s="1100"/>
      <c r="BB355" s="1100"/>
      <c r="BC355" s="1100"/>
      <c r="BD355" s="1101"/>
      <c r="BE355" s="440"/>
      <c r="BF355" s="440"/>
      <c r="BG355" s="440"/>
    </row>
    <row r="356" spans="1:94" ht="36.6" customHeight="1">
      <c r="A356" s="519"/>
      <c r="B356" s="535"/>
      <c r="C356" s="1102"/>
      <c r="D356" s="1102"/>
      <c r="E356" s="1102"/>
      <c r="F356" s="1102"/>
      <c r="G356" s="1102"/>
      <c r="H356" s="1102"/>
      <c r="I356" s="1102"/>
      <c r="J356" s="1102"/>
      <c r="K356" s="1102"/>
      <c r="L356" s="1102"/>
      <c r="M356" s="1102"/>
      <c r="N356" s="1102"/>
      <c r="O356" s="1102"/>
      <c r="P356" s="1102"/>
      <c r="Q356" s="1102"/>
      <c r="R356" s="1102"/>
      <c r="S356" s="1102"/>
      <c r="T356" s="1102"/>
      <c r="U356" s="1102"/>
      <c r="V356" s="1102"/>
      <c r="W356" s="1102"/>
      <c r="X356" s="1102"/>
      <c r="Y356" s="1102"/>
      <c r="Z356" s="1102"/>
      <c r="AA356" s="1102"/>
      <c r="AB356" s="1102"/>
      <c r="AC356" s="1102"/>
      <c r="AD356" s="1102"/>
      <c r="AE356" s="1102"/>
      <c r="AF356" s="1102"/>
      <c r="AG356" s="1102"/>
      <c r="AH356" s="1102"/>
      <c r="AI356" s="1102"/>
      <c r="AJ356" s="1102"/>
      <c r="AK356" s="1102"/>
      <c r="AL356" s="1102"/>
      <c r="AM356" s="1102"/>
      <c r="AN356" s="1102"/>
      <c r="AO356" s="1102"/>
      <c r="AP356" s="1102"/>
      <c r="AQ356" s="1102"/>
      <c r="AR356" s="1102"/>
      <c r="AS356" s="1102"/>
      <c r="AT356" s="1102"/>
      <c r="AU356" s="1102"/>
      <c r="AV356" s="1102"/>
      <c r="AW356" s="1102"/>
      <c r="AX356" s="1102"/>
      <c r="AY356" s="1102"/>
      <c r="AZ356" s="1102"/>
      <c r="BA356" s="1102"/>
      <c r="BB356" s="1102"/>
      <c r="BC356" s="1102"/>
      <c r="BD356" s="521"/>
      <c r="BE356" s="440"/>
      <c r="BF356" s="440"/>
      <c r="BG356" s="440"/>
    </row>
    <row r="357" spans="1:94" ht="36.950000000000003" customHeight="1">
      <c r="A357" s="519"/>
      <c r="B357" s="520"/>
      <c r="C357" s="1093"/>
      <c r="D357" s="1093"/>
      <c r="E357" s="1093"/>
      <c r="F357" s="1093"/>
      <c r="G357" s="1093"/>
      <c r="H357" s="1093"/>
      <c r="I357" s="1093"/>
      <c r="J357" s="1093"/>
      <c r="K357" s="1093"/>
      <c r="L357" s="1093"/>
      <c r="M357" s="1093"/>
      <c r="N357" s="1093"/>
      <c r="O357" s="1093"/>
      <c r="P357" s="1093"/>
      <c r="Q357" s="1093"/>
      <c r="R357" s="1093"/>
      <c r="S357" s="1093"/>
      <c r="T357" s="1093"/>
      <c r="U357" s="1093"/>
      <c r="V357" s="1093"/>
      <c r="W357" s="1093"/>
      <c r="X357" s="1093"/>
      <c r="Y357" s="1093"/>
      <c r="Z357" s="1093"/>
      <c r="AA357" s="1093"/>
      <c r="AB357" s="1093"/>
      <c r="AC357" s="1093"/>
      <c r="AD357" s="1093"/>
      <c r="AE357" s="1093"/>
      <c r="AF357" s="1093"/>
      <c r="AG357" s="1093"/>
      <c r="AH357" s="1093"/>
      <c r="AI357" s="1093"/>
      <c r="AJ357" s="1093"/>
      <c r="AK357" s="1093"/>
      <c r="AL357" s="1093"/>
      <c r="AM357" s="1093"/>
      <c r="AN357" s="1093"/>
      <c r="AO357" s="1093"/>
      <c r="AP357" s="1093"/>
      <c r="AQ357" s="1093"/>
      <c r="AR357" s="1093"/>
      <c r="AS357" s="1093"/>
      <c r="AT357" s="1093"/>
      <c r="AU357" s="1093"/>
      <c r="AV357" s="1093"/>
      <c r="AW357" s="1093"/>
      <c r="AX357" s="1093"/>
      <c r="AY357" s="1093"/>
      <c r="AZ357" s="1093"/>
      <c r="BA357" s="1093"/>
      <c r="BB357" s="1093"/>
      <c r="BC357" s="1093"/>
      <c r="BD357" s="521"/>
      <c r="BE357" s="440"/>
      <c r="BF357" s="440"/>
      <c r="BG357" s="440"/>
    </row>
    <row r="358" spans="1:94" ht="36.950000000000003" customHeight="1">
      <c r="A358" s="519"/>
      <c r="B358" s="522"/>
      <c r="C358" s="1094"/>
      <c r="D358" s="1094"/>
      <c r="E358" s="1094"/>
      <c r="F358" s="1094"/>
      <c r="G358" s="1094"/>
      <c r="H358" s="1094"/>
      <c r="I358" s="1094"/>
      <c r="J358" s="1094"/>
      <c r="K358" s="1094"/>
      <c r="L358" s="1094"/>
      <c r="M358" s="1094"/>
      <c r="N358" s="1094"/>
      <c r="O358" s="1094"/>
      <c r="P358" s="1094"/>
      <c r="Q358" s="1094"/>
      <c r="R358" s="1094"/>
      <c r="S358" s="1094"/>
      <c r="T358" s="1094"/>
      <c r="U358" s="1094"/>
      <c r="V358" s="1094"/>
      <c r="W358" s="1094"/>
      <c r="X358" s="1094"/>
      <c r="Y358" s="1094"/>
      <c r="Z358" s="1094"/>
      <c r="AA358" s="1094"/>
      <c r="AB358" s="1094"/>
      <c r="AC358" s="1094"/>
      <c r="AD358" s="1094"/>
      <c r="AE358" s="1094"/>
      <c r="AF358" s="1094"/>
      <c r="AG358" s="1094"/>
      <c r="AH358" s="1094"/>
      <c r="AI358" s="1094"/>
      <c r="AJ358" s="1094"/>
      <c r="AK358" s="1094"/>
      <c r="AL358" s="1094"/>
      <c r="AM358" s="1094"/>
      <c r="AN358" s="1094"/>
      <c r="AO358" s="1094"/>
      <c r="AP358" s="1094"/>
      <c r="AQ358" s="1094"/>
      <c r="AR358" s="1094"/>
      <c r="AS358" s="1094"/>
      <c r="AT358" s="1094"/>
      <c r="AU358" s="1094"/>
      <c r="AV358" s="1094"/>
      <c r="AW358" s="1094"/>
      <c r="AX358" s="1094"/>
      <c r="AY358" s="1094"/>
      <c r="AZ358" s="1094"/>
      <c r="BA358" s="1094"/>
      <c r="BB358" s="1094"/>
      <c r="BC358" s="1094"/>
      <c r="BD358" s="521"/>
      <c r="BE358" s="440"/>
      <c r="BF358" s="440"/>
      <c r="BG358" s="440"/>
    </row>
    <row r="359" spans="1:94" ht="36.950000000000003" customHeight="1">
      <c r="A359" s="519"/>
      <c r="B359" s="520"/>
      <c r="C359" s="1093"/>
      <c r="D359" s="1093"/>
      <c r="E359" s="1093"/>
      <c r="F359" s="1093"/>
      <c r="G359" s="1093"/>
      <c r="H359" s="1093"/>
      <c r="I359" s="1093"/>
      <c r="J359" s="1093"/>
      <c r="K359" s="1093"/>
      <c r="L359" s="1093"/>
      <c r="M359" s="1093"/>
      <c r="N359" s="1093"/>
      <c r="O359" s="1093"/>
      <c r="P359" s="1093"/>
      <c r="Q359" s="1093"/>
      <c r="R359" s="1093"/>
      <c r="S359" s="1093"/>
      <c r="T359" s="1093"/>
      <c r="U359" s="1093"/>
      <c r="V359" s="1093"/>
      <c r="W359" s="1093"/>
      <c r="X359" s="1093"/>
      <c r="Y359" s="1093"/>
      <c r="Z359" s="1093"/>
      <c r="AA359" s="1093"/>
      <c r="AB359" s="1093"/>
      <c r="AC359" s="1093"/>
      <c r="AD359" s="1093"/>
      <c r="AE359" s="1093"/>
      <c r="AF359" s="1093"/>
      <c r="AG359" s="1093"/>
      <c r="AH359" s="1093"/>
      <c r="AI359" s="1093"/>
      <c r="AJ359" s="1093"/>
      <c r="AK359" s="1093"/>
      <c r="AL359" s="1093"/>
      <c r="AM359" s="1093"/>
      <c r="AN359" s="1093"/>
      <c r="AO359" s="1093"/>
      <c r="AP359" s="1093"/>
      <c r="AQ359" s="1093"/>
      <c r="AR359" s="1093"/>
      <c r="AS359" s="1093"/>
      <c r="AT359" s="1093"/>
      <c r="AU359" s="1093"/>
      <c r="AV359" s="1093"/>
      <c r="AW359" s="1093"/>
      <c r="AX359" s="1093"/>
      <c r="AY359" s="1093"/>
      <c r="AZ359" s="1093"/>
      <c r="BA359" s="1093"/>
      <c r="BB359" s="1093"/>
      <c r="BC359" s="1093"/>
      <c r="BD359" s="521"/>
      <c r="BE359" s="440"/>
      <c r="BF359" s="440"/>
      <c r="BG359" s="440"/>
    </row>
    <row r="360" spans="1:94" ht="36.950000000000003" customHeight="1">
      <c r="A360" s="519"/>
      <c r="B360" s="522"/>
      <c r="C360" s="1094"/>
      <c r="D360" s="1094"/>
      <c r="E360" s="1094"/>
      <c r="F360" s="1094"/>
      <c r="G360" s="1094"/>
      <c r="H360" s="1094"/>
      <c r="I360" s="1094"/>
      <c r="J360" s="1094"/>
      <c r="K360" s="1094"/>
      <c r="L360" s="1094"/>
      <c r="M360" s="1094"/>
      <c r="N360" s="1094"/>
      <c r="O360" s="1094"/>
      <c r="P360" s="1094"/>
      <c r="Q360" s="1094"/>
      <c r="R360" s="1094"/>
      <c r="S360" s="1094"/>
      <c r="T360" s="1094"/>
      <c r="U360" s="1094"/>
      <c r="V360" s="1094"/>
      <c r="W360" s="1094"/>
      <c r="X360" s="1094"/>
      <c r="Y360" s="1094"/>
      <c r="Z360" s="1094"/>
      <c r="AA360" s="1094"/>
      <c r="AB360" s="1094"/>
      <c r="AC360" s="1094"/>
      <c r="AD360" s="1094"/>
      <c r="AE360" s="1094"/>
      <c r="AF360" s="1094"/>
      <c r="AG360" s="1094"/>
      <c r="AH360" s="1094"/>
      <c r="AI360" s="1094"/>
      <c r="AJ360" s="1094"/>
      <c r="AK360" s="1094"/>
      <c r="AL360" s="1094"/>
      <c r="AM360" s="1094"/>
      <c r="AN360" s="1094"/>
      <c r="AO360" s="1094"/>
      <c r="AP360" s="1094"/>
      <c r="AQ360" s="1094"/>
      <c r="AR360" s="1094"/>
      <c r="AS360" s="1094"/>
      <c r="AT360" s="1094"/>
      <c r="AU360" s="1094"/>
      <c r="AV360" s="1094"/>
      <c r="AW360" s="1094"/>
      <c r="AX360" s="1094"/>
      <c r="AY360" s="1094"/>
      <c r="AZ360" s="1094"/>
      <c r="BA360" s="1094"/>
      <c r="BB360" s="1094"/>
      <c r="BC360" s="1094"/>
      <c r="BD360" s="521"/>
      <c r="BE360" s="440"/>
      <c r="BF360" s="440"/>
      <c r="BG360" s="440"/>
      <c r="BQ360" s="381"/>
      <c r="BT360" s="381"/>
    </row>
    <row r="361" spans="1:94" ht="36.950000000000003" customHeight="1">
      <c r="A361" s="519"/>
      <c r="B361" s="520"/>
      <c r="C361" s="1093"/>
      <c r="D361" s="1093"/>
      <c r="E361" s="1093"/>
      <c r="F361" s="1093"/>
      <c r="G361" s="1093"/>
      <c r="H361" s="1093"/>
      <c r="I361" s="1093"/>
      <c r="J361" s="1093"/>
      <c r="K361" s="1093"/>
      <c r="L361" s="1093"/>
      <c r="M361" s="1093"/>
      <c r="N361" s="1093"/>
      <c r="O361" s="1093"/>
      <c r="P361" s="1093"/>
      <c r="Q361" s="1093"/>
      <c r="R361" s="1093"/>
      <c r="S361" s="1093"/>
      <c r="T361" s="1093"/>
      <c r="U361" s="1093"/>
      <c r="V361" s="1093"/>
      <c r="W361" s="1093"/>
      <c r="X361" s="1093"/>
      <c r="Y361" s="1093"/>
      <c r="Z361" s="1093"/>
      <c r="AA361" s="1093"/>
      <c r="AB361" s="1093"/>
      <c r="AC361" s="1093"/>
      <c r="AD361" s="1093"/>
      <c r="AE361" s="1093"/>
      <c r="AF361" s="1093"/>
      <c r="AG361" s="1093"/>
      <c r="AH361" s="1093"/>
      <c r="AI361" s="1093"/>
      <c r="AJ361" s="1093"/>
      <c r="AK361" s="1093"/>
      <c r="AL361" s="1093"/>
      <c r="AM361" s="1093"/>
      <c r="AN361" s="1093"/>
      <c r="AO361" s="1093"/>
      <c r="AP361" s="1093"/>
      <c r="AQ361" s="1093"/>
      <c r="AR361" s="1093"/>
      <c r="AS361" s="1093"/>
      <c r="AT361" s="1093"/>
      <c r="AU361" s="1093"/>
      <c r="AV361" s="1093"/>
      <c r="AW361" s="1093"/>
      <c r="AX361" s="1093"/>
      <c r="AY361" s="1093"/>
      <c r="AZ361" s="1093"/>
      <c r="BA361" s="1093"/>
      <c r="BB361" s="1093"/>
      <c r="BC361" s="1093"/>
      <c r="BD361" s="521"/>
      <c r="BE361" s="440"/>
      <c r="BF361" s="440"/>
      <c r="BG361" s="440"/>
    </row>
    <row r="362" spans="1:94" ht="36.950000000000003" customHeight="1" thickBot="1">
      <c r="A362" s="519"/>
      <c r="B362" s="520"/>
      <c r="C362" s="1093"/>
      <c r="D362" s="1093"/>
      <c r="E362" s="1093"/>
      <c r="F362" s="1093"/>
      <c r="G362" s="1093"/>
      <c r="H362" s="1093"/>
      <c r="I362" s="1093"/>
      <c r="J362" s="1093"/>
      <c r="K362" s="1093"/>
      <c r="L362" s="1093"/>
      <c r="M362" s="1093"/>
      <c r="N362" s="1093"/>
      <c r="O362" s="1093"/>
      <c r="P362" s="1093"/>
      <c r="Q362" s="1093"/>
      <c r="R362" s="1093"/>
      <c r="S362" s="1093"/>
      <c r="T362" s="1093"/>
      <c r="U362" s="1093"/>
      <c r="V362" s="1093"/>
      <c r="W362" s="1093"/>
      <c r="X362" s="1093"/>
      <c r="Y362" s="1093"/>
      <c r="Z362" s="1093"/>
      <c r="AA362" s="1093"/>
      <c r="AB362" s="1093"/>
      <c r="AC362" s="1093"/>
      <c r="AD362" s="1093"/>
      <c r="AE362" s="1093"/>
      <c r="AF362" s="1093"/>
      <c r="AG362" s="1093"/>
      <c r="AH362" s="1093"/>
      <c r="AI362" s="1093"/>
      <c r="AJ362" s="1093"/>
      <c r="AK362" s="1093"/>
      <c r="AL362" s="1093"/>
      <c r="AM362" s="1093"/>
      <c r="AN362" s="1093"/>
      <c r="AO362" s="1093"/>
      <c r="AP362" s="1093"/>
      <c r="AQ362" s="1093"/>
      <c r="AR362" s="1093"/>
      <c r="AS362" s="1093"/>
      <c r="AT362" s="1093"/>
      <c r="AU362" s="1093"/>
      <c r="AV362" s="1093"/>
      <c r="AW362" s="1093"/>
      <c r="AX362" s="1093"/>
      <c r="AY362" s="1093"/>
      <c r="AZ362" s="1093"/>
      <c r="BA362" s="1093"/>
      <c r="BB362" s="1093"/>
      <c r="BC362" s="1093"/>
      <c r="BD362" s="521"/>
      <c r="BE362" s="440"/>
      <c r="BF362" s="440"/>
      <c r="BG362" s="440"/>
    </row>
    <row r="363" spans="1:94" ht="36.950000000000003" hidden="1" customHeight="1">
      <c r="A363" s="519"/>
      <c r="B363" s="523"/>
      <c r="C363" s="1095"/>
      <c r="D363" s="1095"/>
      <c r="E363" s="1095"/>
      <c r="F363" s="1095"/>
      <c r="G363" s="1095"/>
      <c r="H363" s="1095"/>
      <c r="I363" s="1095"/>
      <c r="J363" s="1095"/>
      <c r="K363" s="1095"/>
      <c r="L363" s="1095"/>
      <c r="M363" s="1095"/>
      <c r="N363" s="1095"/>
      <c r="O363" s="1095"/>
      <c r="P363" s="1095"/>
      <c r="Q363" s="1095"/>
      <c r="R363" s="1095"/>
      <c r="S363" s="1095"/>
      <c r="T363" s="1095"/>
      <c r="U363" s="1095"/>
      <c r="V363" s="1095"/>
      <c r="W363" s="1095"/>
      <c r="X363" s="1095"/>
      <c r="Y363" s="1095"/>
      <c r="Z363" s="1095"/>
      <c r="AA363" s="1095"/>
      <c r="AB363" s="1095"/>
      <c r="AC363" s="1095"/>
      <c r="AD363" s="1095"/>
      <c r="AE363" s="1095"/>
      <c r="AF363" s="1095"/>
      <c r="AG363" s="1095"/>
      <c r="AH363" s="1095"/>
      <c r="AI363" s="1095"/>
      <c r="AJ363" s="1095"/>
      <c r="AK363" s="1095"/>
      <c r="AL363" s="1095"/>
      <c r="AM363" s="1095"/>
      <c r="AN363" s="1095"/>
      <c r="AO363" s="1095"/>
      <c r="AP363" s="1095"/>
      <c r="AQ363" s="1095"/>
      <c r="AR363" s="1095"/>
      <c r="AS363" s="1095"/>
      <c r="AT363" s="1095"/>
      <c r="AU363" s="1095"/>
      <c r="AV363" s="1095"/>
      <c r="AW363" s="1095"/>
      <c r="AX363" s="1095"/>
      <c r="AY363" s="1095"/>
      <c r="AZ363" s="1095"/>
      <c r="BA363" s="1095"/>
      <c r="BB363" s="1095"/>
      <c r="BC363" s="1095"/>
      <c r="BD363" s="524"/>
      <c r="BE363" s="440"/>
      <c r="BF363" s="440"/>
      <c r="BG363" s="440"/>
    </row>
    <row r="364" spans="1:94" ht="36.950000000000003" hidden="1" customHeight="1">
      <c r="A364" s="519"/>
      <c r="B364" s="523"/>
      <c r="C364" s="1095" t="s">
        <v>464</v>
      </c>
      <c r="D364" s="1095"/>
      <c r="E364" s="1095"/>
      <c r="F364" s="1095"/>
      <c r="G364" s="1095"/>
      <c r="H364" s="1095"/>
      <c r="I364" s="1095"/>
      <c r="J364" s="1095"/>
      <c r="K364" s="1095"/>
      <c r="L364" s="1095"/>
      <c r="M364" s="1095"/>
      <c r="N364" s="1095"/>
      <c r="O364" s="1095"/>
      <c r="P364" s="1095"/>
      <c r="Q364" s="1095"/>
      <c r="R364" s="1095"/>
      <c r="S364" s="1095"/>
      <c r="T364" s="1095"/>
      <c r="U364" s="1095"/>
      <c r="V364" s="1095"/>
      <c r="W364" s="1095"/>
      <c r="X364" s="1095"/>
      <c r="Y364" s="1095"/>
      <c r="Z364" s="1095"/>
      <c r="AA364" s="1095"/>
      <c r="AB364" s="1095"/>
      <c r="AC364" s="1095"/>
      <c r="AD364" s="1095"/>
      <c r="AE364" s="1095"/>
      <c r="AF364" s="1095"/>
      <c r="AG364" s="1095"/>
      <c r="AH364" s="1095"/>
      <c r="AI364" s="1095"/>
      <c r="AJ364" s="1095"/>
      <c r="AK364" s="1095"/>
      <c r="AL364" s="1095"/>
      <c r="AM364" s="1095"/>
      <c r="AN364" s="1095"/>
      <c r="AO364" s="1095"/>
      <c r="AP364" s="1095"/>
      <c r="AQ364" s="1095"/>
      <c r="AR364" s="1095"/>
      <c r="AS364" s="1095"/>
      <c r="AT364" s="1095"/>
      <c r="AU364" s="1095"/>
      <c r="AV364" s="1095"/>
      <c r="AW364" s="1095"/>
      <c r="AX364" s="1095"/>
      <c r="AY364" s="1095"/>
      <c r="AZ364" s="1095"/>
      <c r="BA364" s="1095"/>
      <c r="BB364" s="1095"/>
      <c r="BC364" s="1095"/>
      <c r="BD364" s="524"/>
      <c r="BE364" s="440"/>
      <c r="BF364" s="440"/>
      <c r="BG364" s="440"/>
    </row>
    <row r="365" spans="1:94" ht="36.950000000000003" hidden="1" customHeight="1">
      <c r="A365" s="519"/>
      <c r="B365" s="523"/>
      <c r="C365" s="1095" t="s">
        <v>464</v>
      </c>
      <c r="D365" s="1095"/>
      <c r="E365" s="1095"/>
      <c r="F365" s="1095"/>
      <c r="G365" s="1095"/>
      <c r="H365" s="1095"/>
      <c r="I365" s="1095"/>
      <c r="J365" s="1095"/>
      <c r="K365" s="1095"/>
      <c r="L365" s="1095"/>
      <c r="M365" s="1095"/>
      <c r="N365" s="1095"/>
      <c r="O365" s="1095"/>
      <c r="P365" s="1095"/>
      <c r="Q365" s="1095"/>
      <c r="R365" s="1095"/>
      <c r="S365" s="1095"/>
      <c r="T365" s="1095"/>
      <c r="U365" s="1095"/>
      <c r="V365" s="1095"/>
      <c r="W365" s="1095"/>
      <c r="X365" s="1095"/>
      <c r="Y365" s="1095"/>
      <c r="Z365" s="1095"/>
      <c r="AA365" s="1095"/>
      <c r="AB365" s="1095"/>
      <c r="AC365" s="1095"/>
      <c r="AD365" s="1095"/>
      <c r="AE365" s="1095"/>
      <c r="AF365" s="1095"/>
      <c r="AG365" s="1095"/>
      <c r="AH365" s="1095"/>
      <c r="AI365" s="1095"/>
      <c r="AJ365" s="1095"/>
      <c r="AK365" s="1095"/>
      <c r="AL365" s="1095"/>
      <c r="AM365" s="1095"/>
      <c r="AN365" s="1095"/>
      <c r="AO365" s="1095"/>
      <c r="AP365" s="1095"/>
      <c r="AQ365" s="1095"/>
      <c r="AR365" s="1095"/>
      <c r="AS365" s="1095"/>
      <c r="AT365" s="1095"/>
      <c r="AU365" s="1095"/>
      <c r="AV365" s="1095"/>
      <c r="AW365" s="1095"/>
      <c r="AX365" s="1095"/>
      <c r="AY365" s="1095"/>
      <c r="AZ365" s="1095"/>
      <c r="BA365" s="1095"/>
      <c r="BB365" s="1095"/>
      <c r="BC365" s="1095"/>
      <c r="BD365" s="524"/>
      <c r="BE365" s="440"/>
      <c r="BF365" s="440"/>
      <c r="BG365" s="440"/>
    </row>
    <row r="366" spans="1:94" ht="36.950000000000003" hidden="1" customHeight="1">
      <c r="A366" s="519"/>
      <c r="B366" s="523"/>
      <c r="C366" s="1095" t="s">
        <v>464</v>
      </c>
      <c r="D366" s="1095"/>
      <c r="E366" s="1095"/>
      <c r="F366" s="1095"/>
      <c r="G366" s="1095"/>
      <c r="H366" s="1095"/>
      <c r="I366" s="1095"/>
      <c r="J366" s="1095"/>
      <c r="K366" s="1095"/>
      <c r="L366" s="1095"/>
      <c r="M366" s="1095"/>
      <c r="N366" s="1095"/>
      <c r="O366" s="1095"/>
      <c r="P366" s="1095"/>
      <c r="Q366" s="1095"/>
      <c r="R366" s="1095"/>
      <c r="S366" s="1095"/>
      <c r="T366" s="1095"/>
      <c r="U366" s="1095"/>
      <c r="V366" s="1095"/>
      <c r="W366" s="1095"/>
      <c r="X366" s="1095"/>
      <c r="Y366" s="1095"/>
      <c r="Z366" s="1095"/>
      <c r="AA366" s="1095"/>
      <c r="AB366" s="1095"/>
      <c r="AC366" s="1095"/>
      <c r="AD366" s="1095"/>
      <c r="AE366" s="1095"/>
      <c r="AF366" s="1095"/>
      <c r="AG366" s="1095"/>
      <c r="AH366" s="1095"/>
      <c r="AI366" s="1095"/>
      <c r="AJ366" s="1095"/>
      <c r="AK366" s="1095"/>
      <c r="AL366" s="1095"/>
      <c r="AM366" s="1095"/>
      <c r="AN366" s="1095"/>
      <c r="AO366" s="1095"/>
      <c r="AP366" s="1095"/>
      <c r="AQ366" s="1095"/>
      <c r="AR366" s="1095"/>
      <c r="AS366" s="1095"/>
      <c r="AT366" s="1095"/>
      <c r="AU366" s="1095"/>
      <c r="AV366" s="1095"/>
      <c r="AW366" s="1095"/>
      <c r="AX366" s="1095"/>
      <c r="AY366" s="1095"/>
      <c r="AZ366" s="1095"/>
      <c r="BA366" s="1095"/>
      <c r="BB366" s="1095"/>
      <c r="BC366" s="1095"/>
      <c r="BD366" s="524"/>
      <c r="BE366" s="440"/>
      <c r="BF366" s="440"/>
      <c r="BG366" s="440"/>
    </row>
    <row r="367" spans="1:94" ht="36.950000000000003" hidden="1" customHeight="1">
      <c r="A367" s="519"/>
      <c r="B367" s="523"/>
      <c r="C367" s="1095" t="s">
        <v>464</v>
      </c>
      <c r="D367" s="1095"/>
      <c r="E367" s="1095"/>
      <c r="F367" s="1095"/>
      <c r="G367" s="1095"/>
      <c r="H367" s="1095"/>
      <c r="I367" s="1095"/>
      <c r="J367" s="1095"/>
      <c r="K367" s="1095"/>
      <c r="L367" s="1095"/>
      <c r="M367" s="1095"/>
      <c r="N367" s="1095"/>
      <c r="O367" s="1095"/>
      <c r="P367" s="1095"/>
      <c r="Q367" s="1095"/>
      <c r="R367" s="1095"/>
      <c r="S367" s="1095"/>
      <c r="T367" s="1095"/>
      <c r="U367" s="1095"/>
      <c r="V367" s="1095"/>
      <c r="W367" s="1095"/>
      <c r="X367" s="1095"/>
      <c r="Y367" s="1095"/>
      <c r="Z367" s="1095"/>
      <c r="AA367" s="1095"/>
      <c r="AB367" s="1095"/>
      <c r="AC367" s="1095"/>
      <c r="AD367" s="1095"/>
      <c r="AE367" s="1095"/>
      <c r="AF367" s="1095"/>
      <c r="AG367" s="1095"/>
      <c r="AH367" s="1095"/>
      <c r="AI367" s="1095"/>
      <c r="AJ367" s="1095"/>
      <c r="AK367" s="1095"/>
      <c r="AL367" s="1095"/>
      <c r="AM367" s="1095"/>
      <c r="AN367" s="1095"/>
      <c r="AO367" s="1095"/>
      <c r="AP367" s="1095"/>
      <c r="AQ367" s="1095"/>
      <c r="AR367" s="1095"/>
      <c r="AS367" s="1095"/>
      <c r="AT367" s="1095"/>
      <c r="AU367" s="1095"/>
      <c r="AV367" s="1095"/>
      <c r="AW367" s="1095"/>
      <c r="AX367" s="1095"/>
      <c r="AY367" s="1095"/>
      <c r="AZ367" s="1095"/>
      <c r="BA367" s="1095"/>
      <c r="BB367" s="1095"/>
      <c r="BC367" s="1095"/>
      <c r="BD367" s="524"/>
      <c r="BE367" s="440"/>
      <c r="BF367" s="440"/>
      <c r="BG367" s="440"/>
    </row>
    <row r="368" spans="1:94" ht="36.950000000000003" hidden="1" customHeight="1">
      <c r="A368" s="519"/>
      <c r="B368" s="523"/>
      <c r="C368" s="1095" t="s">
        <v>464</v>
      </c>
      <c r="D368" s="1095"/>
      <c r="E368" s="1095"/>
      <c r="F368" s="1095"/>
      <c r="G368" s="1095"/>
      <c r="H368" s="1095"/>
      <c r="I368" s="1095"/>
      <c r="J368" s="1095"/>
      <c r="K368" s="1095"/>
      <c r="L368" s="1095"/>
      <c r="M368" s="1095"/>
      <c r="N368" s="1095"/>
      <c r="O368" s="1095"/>
      <c r="P368" s="1095"/>
      <c r="Q368" s="1095"/>
      <c r="R368" s="1095"/>
      <c r="S368" s="1095"/>
      <c r="T368" s="1095"/>
      <c r="U368" s="1095"/>
      <c r="V368" s="1095"/>
      <c r="W368" s="1095"/>
      <c r="X368" s="1095"/>
      <c r="Y368" s="1095"/>
      <c r="Z368" s="1095"/>
      <c r="AA368" s="1095"/>
      <c r="AB368" s="1095"/>
      <c r="AC368" s="1095"/>
      <c r="AD368" s="1095"/>
      <c r="AE368" s="1095"/>
      <c r="AF368" s="1095"/>
      <c r="AG368" s="1095"/>
      <c r="AH368" s="1095"/>
      <c r="AI368" s="1095"/>
      <c r="AJ368" s="1095"/>
      <c r="AK368" s="1095"/>
      <c r="AL368" s="1095"/>
      <c r="AM368" s="1095"/>
      <c r="AN368" s="1095"/>
      <c r="AO368" s="1095"/>
      <c r="AP368" s="1095"/>
      <c r="AQ368" s="1095"/>
      <c r="AR368" s="1095"/>
      <c r="AS368" s="1095"/>
      <c r="AT368" s="1095"/>
      <c r="AU368" s="1095"/>
      <c r="AV368" s="1095"/>
      <c r="AW368" s="1095"/>
      <c r="AX368" s="1095"/>
      <c r="AY368" s="1095"/>
      <c r="AZ368" s="1095"/>
      <c r="BA368" s="1095"/>
      <c r="BB368" s="1095"/>
      <c r="BC368" s="1095"/>
      <c r="BD368" s="524"/>
      <c r="BE368" s="440"/>
      <c r="BF368" s="440"/>
      <c r="BG368" s="440"/>
    </row>
    <row r="369" spans="1:59" ht="36.950000000000003" hidden="1" customHeight="1">
      <c r="A369" s="519"/>
      <c r="B369" s="523"/>
      <c r="C369" s="1095" t="s">
        <v>464</v>
      </c>
      <c r="D369" s="1095"/>
      <c r="E369" s="1095"/>
      <c r="F369" s="1095"/>
      <c r="G369" s="1095"/>
      <c r="H369" s="1095"/>
      <c r="I369" s="1095"/>
      <c r="J369" s="1095"/>
      <c r="K369" s="1095"/>
      <c r="L369" s="1095"/>
      <c r="M369" s="1095"/>
      <c r="N369" s="1095"/>
      <c r="O369" s="1095"/>
      <c r="P369" s="1095"/>
      <c r="Q369" s="1095"/>
      <c r="R369" s="1095"/>
      <c r="S369" s="1095"/>
      <c r="T369" s="1095"/>
      <c r="U369" s="1095"/>
      <c r="V369" s="1095"/>
      <c r="W369" s="1095"/>
      <c r="X369" s="1095"/>
      <c r="Y369" s="1095"/>
      <c r="Z369" s="1095"/>
      <c r="AA369" s="1095"/>
      <c r="AB369" s="1095"/>
      <c r="AC369" s="1095"/>
      <c r="AD369" s="1095"/>
      <c r="AE369" s="1095"/>
      <c r="AF369" s="1095"/>
      <c r="AG369" s="1095"/>
      <c r="AH369" s="1095"/>
      <c r="AI369" s="1095"/>
      <c r="AJ369" s="1095"/>
      <c r="AK369" s="1095"/>
      <c r="AL369" s="1095"/>
      <c r="AM369" s="1095"/>
      <c r="AN369" s="1095"/>
      <c r="AO369" s="1095"/>
      <c r="AP369" s="1095"/>
      <c r="AQ369" s="1095"/>
      <c r="AR369" s="1095"/>
      <c r="AS369" s="1095"/>
      <c r="AT369" s="1095"/>
      <c r="AU369" s="1095"/>
      <c r="AV369" s="1095"/>
      <c r="AW369" s="1095"/>
      <c r="AX369" s="1095"/>
      <c r="AY369" s="1095"/>
      <c r="AZ369" s="1095"/>
      <c r="BA369" s="1095"/>
      <c r="BB369" s="1095"/>
      <c r="BC369" s="1095"/>
      <c r="BD369" s="524"/>
      <c r="BE369" s="440"/>
      <c r="BF369" s="440"/>
      <c r="BG369" s="440"/>
    </row>
    <row r="370" spans="1:59" ht="36.950000000000003" hidden="1" customHeight="1">
      <c r="A370" s="519"/>
      <c r="B370" s="523"/>
      <c r="C370" s="1095" t="s">
        <v>464</v>
      </c>
      <c r="D370" s="1095"/>
      <c r="E370" s="1095"/>
      <c r="F370" s="1095"/>
      <c r="G370" s="1095"/>
      <c r="H370" s="1095"/>
      <c r="I370" s="1095"/>
      <c r="J370" s="1095"/>
      <c r="K370" s="1095"/>
      <c r="L370" s="1095"/>
      <c r="M370" s="1095"/>
      <c r="N370" s="1095"/>
      <c r="O370" s="1095"/>
      <c r="P370" s="1095"/>
      <c r="Q370" s="1095"/>
      <c r="R370" s="1095"/>
      <c r="S370" s="1095"/>
      <c r="T370" s="1095"/>
      <c r="U370" s="1095"/>
      <c r="V370" s="1095"/>
      <c r="W370" s="1095"/>
      <c r="X370" s="1095"/>
      <c r="Y370" s="1095"/>
      <c r="Z370" s="1095"/>
      <c r="AA370" s="1095"/>
      <c r="AB370" s="1095"/>
      <c r="AC370" s="1095"/>
      <c r="AD370" s="1095"/>
      <c r="AE370" s="1095"/>
      <c r="AF370" s="1095"/>
      <c r="AG370" s="1095"/>
      <c r="AH370" s="1095"/>
      <c r="AI370" s="1095"/>
      <c r="AJ370" s="1095"/>
      <c r="AK370" s="1095"/>
      <c r="AL370" s="1095"/>
      <c r="AM370" s="1095"/>
      <c r="AN370" s="1095"/>
      <c r="AO370" s="1095"/>
      <c r="AP370" s="1095"/>
      <c r="AQ370" s="1095"/>
      <c r="AR370" s="1095"/>
      <c r="AS370" s="1095"/>
      <c r="AT370" s="1095"/>
      <c r="AU370" s="1095"/>
      <c r="AV370" s="1095"/>
      <c r="AW370" s="1095"/>
      <c r="AX370" s="1095"/>
      <c r="AY370" s="1095"/>
      <c r="AZ370" s="1095"/>
      <c r="BA370" s="1095"/>
      <c r="BB370" s="1095"/>
      <c r="BC370" s="1095"/>
      <c r="BD370" s="524"/>
      <c r="BE370" s="440"/>
      <c r="BF370" s="440"/>
      <c r="BG370" s="440"/>
    </row>
    <row r="371" spans="1:59" ht="36.950000000000003" hidden="1" customHeight="1">
      <c r="A371" s="519"/>
      <c r="B371" s="523"/>
      <c r="C371" s="1095" t="s">
        <v>464</v>
      </c>
      <c r="D371" s="1095"/>
      <c r="E371" s="1095"/>
      <c r="F371" s="1095"/>
      <c r="G371" s="1095"/>
      <c r="H371" s="1095"/>
      <c r="I371" s="1095"/>
      <c r="J371" s="1095"/>
      <c r="K371" s="1095"/>
      <c r="L371" s="1095"/>
      <c r="M371" s="1095"/>
      <c r="N371" s="1095"/>
      <c r="O371" s="1095"/>
      <c r="P371" s="1095"/>
      <c r="Q371" s="1095"/>
      <c r="R371" s="1095"/>
      <c r="S371" s="1095"/>
      <c r="T371" s="1095"/>
      <c r="U371" s="1095"/>
      <c r="V371" s="1095"/>
      <c r="W371" s="1095"/>
      <c r="X371" s="1095"/>
      <c r="Y371" s="1095"/>
      <c r="Z371" s="1095"/>
      <c r="AA371" s="1095"/>
      <c r="AB371" s="1095"/>
      <c r="AC371" s="1095"/>
      <c r="AD371" s="1095"/>
      <c r="AE371" s="1095"/>
      <c r="AF371" s="1095"/>
      <c r="AG371" s="1095"/>
      <c r="AH371" s="1095"/>
      <c r="AI371" s="1095"/>
      <c r="AJ371" s="1095"/>
      <c r="AK371" s="1095"/>
      <c r="AL371" s="1095"/>
      <c r="AM371" s="1095"/>
      <c r="AN371" s="1095"/>
      <c r="AO371" s="1095"/>
      <c r="AP371" s="1095"/>
      <c r="AQ371" s="1095"/>
      <c r="AR371" s="1095"/>
      <c r="AS371" s="1095"/>
      <c r="AT371" s="1095"/>
      <c r="AU371" s="1095"/>
      <c r="AV371" s="1095"/>
      <c r="AW371" s="1095"/>
      <c r="AX371" s="1095"/>
      <c r="AY371" s="1095"/>
      <c r="AZ371" s="1095"/>
      <c r="BA371" s="1095"/>
      <c r="BB371" s="1095"/>
      <c r="BC371" s="1095"/>
      <c r="BD371" s="524"/>
      <c r="BE371" s="440"/>
      <c r="BF371" s="440"/>
      <c r="BG371" s="440"/>
    </row>
    <row r="372" spans="1:59" ht="36.950000000000003" hidden="1" customHeight="1">
      <c r="A372" s="519"/>
      <c r="B372" s="523"/>
      <c r="C372" s="1095" t="s">
        <v>464</v>
      </c>
      <c r="D372" s="1095"/>
      <c r="E372" s="1095"/>
      <c r="F372" s="1095"/>
      <c r="G372" s="1095"/>
      <c r="H372" s="1095"/>
      <c r="I372" s="1095"/>
      <c r="J372" s="1095"/>
      <c r="K372" s="1095"/>
      <c r="L372" s="1095"/>
      <c r="M372" s="1095"/>
      <c r="N372" s="1095"/>
      <c r="O372" s="1095"/>
      <c r="P372" s="1095"/>
      <c r="Q372" s="1095"/>
      <c r="R372" s="1095"/>
      <c r="S372" s="1095"/>
      <c r="T372" s="1095"/>
      <c r="U372" s="1095"/>
      <c r="V372" s="1095"/>
      <c r="W372" s="1095"/>
      <c r="X372" s="1095"/>
      <c r="Y372" s="1095"/>
      <c r="Z372" s="1095"/>
      <c r="AA372" s="1095"/>
      <c r="AB372" s="1095"/>
      <c r="AC372" s="1095"/>
      <c r="AD372" s="1095"/>
      <c r="AE372" s="1095"/>
      <c r="AF372" s="1095"/>
      <c r="AG372" s="1095"/>
      <c r="AH372" s="1095"/>
      <c r="AI372" s="1095"/>
      <c r="AJ372" s="1095"/>
      <c r="AK372" s="1095"/>
      <c r="AL372" s="1095"/>
      <c r="AM372" s="1095"/>
      <c r="AN372" s="1095"/>
      <c r="AO372" s="1095"/>
      <c r="AP372" s="1095"/>
      <c r="AQ372" s="1095"/>
      <c r="AR372" s="1095"/>
      <c r="AS372" s="1095"/>
      <c r="AT372" s="1095"/>
      <c r="AU372" s="1095"/>
      <c r="AV372" s="1095"/>
      <c r="AW372" s="1095"/>
      <c r="AX372" s="1095"/>
      <c r="AY372" s="1095"/>
      <c r="AZ372" s="1095"/>
      <c r="BA372" s="1095"/>
      <c r="BB372" s="1095"/>
      <c r="BC372" s="1095"/>
      <c r="BD372" s="524"/>
      <c r="BE372" s="440"/>
      <c r="BF372" s="440"/>
      <c r="BG372" s="440"/>
    </row>
    <row r="373" spans="1:59" ht="36.950000000000003" hidden="1" customHeight="1">
      <c r="B373" s="525"/>
      <c r="C373" s="1095" t="s">
        <v>464</v>
      </c>
      <c r="D373" s="1095"/>
      <c r="E373" s="1095"/>
      <c r="F373" s="1095"/>
      <c r="G373" s="1095"/>
      <c r="H373" s="1095"/>
      <c r="I373" s="1095"/>
      <c r="J373" s="1095"/>
      <c r="K373" s="1095"/>
      <c r="L373" s="1095"/>
      <c r="M373" s="1095"/>
      <c r="N373" s="1095"/>
      <c r="O373" s="1095"/>
      <c r="P373" s="1095"/>
      <c r="Q373" s="1095"/>
      <c r="R373" s="1095"/>
      <c r="S373" s="1095"/>
      <c r="T373" s="1095"/>
      <c r="U373" s="1095"/>
      <c r="V373" s="1095"/>
      <c r="W373" s="1095"/>
      <c r="X373" s="1095"/>
      <c r="Y373" s="1095"/>
      <c r="Z373" s="1095"/>
      <c r="AA373" s="1095"/>
      <c r="AB373" s="1095"/>
      <c r="AC373" s="1095"/>
      <c r="AD373" s="1095"/>
      <c r="AE373" s="1095"/>
      <c r="AF373" s="1095"/>
      <c r="AG373" s="1095"/>
      <c r="AH373" s="1095"/>
      <c r="AI373" s="1095"/>
      <c r="AJ373" s="1095"/>
      <c r="AK373" s="1095"/>
      <c r="AL373" s="1095"/>
      <c r="AM373" s="1095"/>
      <c r="AN373" s="1095"/>
      <c r="AO373" s="1095"/>
      <c r="AP373" s="1095"/>
      <c r="AQ373" s="1095"/>
      <c r="AR373" s="1095"/>
      <c r="AS373" s="1095"/>
      <c r="AT373" s="1095"/>
      <c r="AU373" s="1095"/>
      <c r="AV373" s="1095"/>
      <c r="AW373" s="1095"/>
      <c r="AX373" s="1095"/>
      <c r="AY373" s="1095"/>
      <c r="AZ373" s="1095"/>
      <c r="BA373" s="1095"/>
      <c r="BB373" s="1095"/>
      <c r="BC373" s="1095"/>
      <c r="BD373" s="524"/>
      <c r="BE373" s="440"/>
      <c r="BF373" s="440"/>
      <c r="BG373" s="440"/>
    </row>
    <row r="374" spans="1:59" ht="36.950000000000003" hidden="1" customHeight="1">
      <c r="A374" s="519"/>
      <c r="B374" s="523"/>
      <c r="C374" s="1095" t="s">
        <v>464</v>
      </c>
      <c r="D374" s="1095"/>
      <c r="E374" s="1095"/>
      <c r="F374" s="1095"/>
      <c r="G374" s="1095"/>
      <c r="H374" s="1095"/>
      <c r="I374" s="1095"/>
      <c r="J374" s="1095"/>
      <c r="K374" s="1095"/>
      <c r="L374" s="1095"/>
      <c r="M374" s="1095"/>
      <c r="N374" s="1095"/>
      <c r="O374" s="1095"/>
      <c r="P374" s="1095"/>
      <c r="Q374" s="1095"/>
      <c r="R374" s="1095"/>
      <c r="S374" s="1095"/>
      <c r="T374" s="1095"/>
      <c r="U374" s="1095"/>
      <c r="V374" s="1095"/>
      <c r="W374" s="1095"/>
      <c r="X374" s="1095"/>
      <c r="Y374" s="1095"/>
      <c r="Z374" s="1095"/>
      <c r="AA374" s="1095"/>
      <c r="AB374" s="1095"/>
      <c r="AC374" s="1095"/>
      <c r="AD374" s="1095"/>
      <c r="AE374" s="1095"/>
      <c r="AF374" s="1095"/>
      <c r="AG374" s="1095"/>
      <c r="AH374" s="1095"/>
      <c r="AI374" s="1095"/>
      <c r="AJ374" s="1095"/>
      <c r="AK374" s="1095"/>
      <c r="AL374" s="1095"/>
      <c r="AM374" s="1095"/>
      <c r="AN374" s="1095"/>
      <c r="AO374" s="1095"/>
      <c r="AP374" s="1095"/>
      <c r="AQ374" s="1095"/>
      <c r="AR374" s="1095"/>
      <c r="AS374" s="1095"/>
      <c r="AT374" s="1095"/>
      <c r="AU374" s="1095"/>
      <c r="AV374" s="1095"/>
      <c r="AW374" s="1095"/>
      <c r="AX374" s="1095"/>
      <c r="AY374" s="1095"/>
      <c r="AZ374" s="1095"/>
      <c r="BA374" s="1095"/>
      <c r="BB374" s="1095"/>
      <c r="BC374" s="1095"/>
      <c r="BD374" s="524"/>
      <c r="BE374" s="440"/>
      <c r="BF374" s="440"/>
      <c r="BG374" s="440"/>
    </row>
    <row r="375" spans="1:59" ht="36.950000000000003" hidden="1" customHeight="1">
      <c r="A375" s="519"/>
      <c r="B375" s="523"/>
      <c r="C375" s="1095" t="s">
        <v>464</v>
      </c>
      <c r="D375" s="1095"/>
      <c r="E375" s="1095"/>
      <c r="F375" s="1095"/>
      <c r="G375" s="1095"/>
      <c r="H375" s="1095"/>
      <c r="I375" s="1095"/>
      <c r="J375" s="1095"/>
      <c r="K375" s="1095"/>
      <c r="L375" s="1095"/>
      <c r="M375" s="1095"/>
      <c r="N375" s="1095"/>
      <c r="O375" s="1095"/>
      <c r="P375" s="1095"/>
      <c r="Q375" s="1095"/>
      <c r="R375" s="1095"/>
      <c r="S375" s="1095"/>
      <c r="T375" s="1095"/>
      <c r="U375" s="1095"/>
      <c r="V375" s="1095"/>
      <c r="W375" s="1095"/>
      <c r="X375" s="1095"/>
      <c r="Y375" s="1095"/>
      <c r="Z375" s="1095"/>
      <c r="AA375" s="1095"/>
      <c r="AB375" s="1095"/>
      <c r="AC375" s="1095"/>
      <c r="AD375" s="1095"/>
      <c r="AE375" s="1095"/>
      <c r="AF375" s="1095"/>
      <c r="AG375" s="1095"/>
      <c r="AH375" s="1095"/>
      <c r="AI375" s="1095"/>
      <c r="AJ375" s="1095"/>
      <c r="AK375" s="1095"/>
      <c r="AL375" s="1095"/>
      <c r="AM375" s="1095"/>
      <c r="AN375" s="1095"/>
      <c r="AO375" s="1095"/>
      <c r="AP375" s="1095"/>
      <c r="AQ375" s="1095"/>
      <c r="AR375" s="1095"/>
      <c r="AS375" s="1095"/>
      <c r="AT375" s="1095"/>
      <c r="AU375" s="1095"/>
      <c r="AV375" s="1095"/>
      <c r="AW375" s="1095"/>
      <c r="AX375" s="1095"/>
      <c r="AY375" s="1095"/>
      <c r="AZ375" s="1095"/>
      <c r="BA375" s="1095"/>
      <c r="BB375" s="1095"/>
      <c r="BC375" s="1095"/>
      <c r="BD375" s="524"/>
      <c r="BE375" s="440"/>
      <c r="BF375" s="440"/>
      <c r="BG375" s="440"/>
    </row>
    <row r="376" spans="1:59" ht="36.950000000000003" hidden="1" customHeight="1">
      <c r="A376" s="519"/>
      <c r="B376" s="523"/>
      <c r="C376" s="1095" t="s">
        <v>464</v>
      </c>
      <c r="D376" s="1095"/>
      <c r="E376" s="1095"/>
      <c r="F376" s="1095"/>
      <c r="G376" s="1095"/>
      <c r="H376" s="1095"/>
      <c r="I376" s="1095"/>
      <c r="J376" s="1095"/>
      <c r="K376" s="1095"/>
      <c r="L376" s="1095"/>
      <c r="M376" s="1095"/>
      <c r="N376" s="1095"/>
      <c r="O376" s="1095"/>
      <c r="P376" s="1095"/>
      <c r="Q376" s="1095"/>
      <c r="R376" s="1095"/>
      <c r="S376" s="1095"/>
      <c r="T376" s="1095"/>
      <c r="U376" s="1095"/>
      <c r="V376" s="1095"/>
      <c r="W376" s="1095"/>
      <c r="X376" s="1095"/>
      <c r="Y376" s="1095"/>
      <c r="Z376" s="1095"/>
      <c r="AA376" s="1095"/>
      <c r="AB376" s="1095"/>
      <c r="AC376" s="1095"/>
      <c r="AD376" s="1095"/>
      <c r="AE376" s="1095"/>
      <c r="AF376" s="1095"/>
      <c r="AG376" s="1095"/>
      <c r="AH376" s="1095"/>
      <c r="AI376" s="1095"/>
      <c r="AJ376" s="1095"/>
      <c r="AK376" s="1095"/>
      <c r="AL376" s="1095"/>
      <c r="AM376" s="1095"/>
      <c r="AN376" s="1095"/>
      <c r="AO376" s="1095"/>
      <c r="AP376" s="1095"/>
      <c r="AQ376" s="1095"/>
      <c r="AR376" s="1095"/>
      <c r="AS376" s="1095"/>
      <c r="AT376" s="1095"/>
      <c r="AU376" s="1095"/>
      <c r="AV376" s="1095"/>
      <c r="AW376" s="1095"/>
      <c r="AX376" s="1095"/>
      <c r="AY376" s="1095"/>
      <c r="AZ376" s="1095"/>
      <c r="BA376" s="1095"/>
      <c r="BB376" s="1095"/>
      <c r="BC376" s="1095"/>
      <c r="BD376" s="524"/>
      <c r="BE376" s="440"/>
      <c r="BF376" s="440"/>
      <c r="BG376" s="440"/>
    </row>
    <row r="377" spans="1:59" ht="36.950000000000003" hidden="1" customHeight="1">
      <c r="A377" s="519"/>
      <c r="B377" s="523"/>
      <c r="C377" s="1095" t="s">
        <v>464</v>
      </c>
      <c r="D377" s="1095"/>
      <c r="E377" s="1095"/>
      <c r="F377" s="1095"/>
      <c r="G377" s="1095"/>
      <c r="H377" s="1095"/>
      <c r="I377" s="1095"/>
      <c r="J377" s="1095"/>
      <c r="K377" s="1095"/>
      <c r="L377" s="1095"/>
      <c r="M377" s="1095"/>
      <c r="N377" s="1095"/>
      <c r="O377" s="1095"/>
      <c r="P377" s="1095"/>
      <c r="Q377" s="1095"/>
      <c r="R377" s="1095"/>
      <c r="S377" s="1095"/>
      <c r="T377" s="1095"/>
      <c r="U377" s="1095"/>
      <c r="V377" s="1095"/>
      <c r="W377" s="1095"/>
      <c r="X377" s="1095"/>
      <c r="Y377" s="1095"/>
      <c r="Z377" s="1095"/>
      <c r="AA377" s="1095"/>
      <c r="AB377" s="1095"/>
      <c r="AC377" s="1095"/>
      <c r="AD377" s="1095"/>
      <c r="AE377" s="1095"/>
      <c r="AF377" s="1095"/>
      <c r="AG377" s="1095"/>
      <c r="AH377" s="1095"/>
      <c r="AI377" s="1095"/>
      <c r="AJ377" s="1095"/>
      <c r="AK377" s="1095"/>
      <c r="AL377" s="1095"/>
      <c r="AM377" s="1095"/>
      <c r="AN377" s="1095"/>
      <c r="AO377" s="1095"/>
      <c r="AP377" s="1095"/>
      <c r="AQ377" s="1095"/>
      <c r="AR377" s="1095"/>
      <c r="AS377" s="1095"/>
      <c r="AT377" s="1095"/>
      <c r="AU377" s="1095"/>
      <c r="AV377" s="1095"/>
      <c r="AW377" s="1095"/>
      <c r="AX377" s="1095"/>
      <c r="AY377" s="1095"/>
      <c r="AZ377" s="1095"/>
      <c r="BA377" s="1095"/>
      <c r="BB377" s="1095"/>
      <c r="BC377" s="1095"/>
      <c r="BD377" s="524"/>
      <c r="BE377" s="440"/>
      <c r="BF377" s="440"/>
      <c r="BG377" s="440"/>
    </row>
    <row r="378" spans="1:59" ht="36.950000000000003" hidden="1" customHeight="1">
      <c r="A378" s="519"/>
      <c r="B378" s="523"/>
      <c r="C378" s="1095" t="s">
        <v>464</v>
      </c>
      <c r="D378" s="1095"/>
      <c r="E378" s="1095"/>
      <c r="F378" s="1095"/>
      <c r="G378" s="1095"/>
      <c r="H378" s="1095"/>
      <c r="I378" s="1095"/>
      <c r="J378" s="1095"/>
      <c r="K378" s="1095"/>
      <c r="L378" s="1095"/>
      <c r="M378" s="1095"/>
      <c r="N378" s="1095"/>
      <c r="O378" s="1095"/>
      <c r="P378" s="1095"/>
      <c r="Q378" s="1095"/>
      <c r="R378" s="1095"/>
      <c r="S378" s="1095"/>
      <c r="T378" s="1095"/>
      <c r="U378" s="1095"/>
      <c r="V378" s="1095"/>
      <c r="W378" s="1095"/>
      <c r="X378" s="1095"/>
      <c r="Y378" s="1095"/>
      <c r="Z378" s="1095"/>
      <c r="AA378" s="1095"/>
      <c r="AB378" s="1095"/>
      <c r="AC378" s="1095"/>
      <c r="AD378" s="1095"/>
      <c r="AE378" s="1095"/>
      <c r="AF378" s="1095"/>
      <c r="AG378" s="1095"/>
      <c r="AH378" s="1095"/>
      <c r="AI378" s="1095"/>
      <c r="AJ378" s="1095"/>
      <c r="AK378" s="1095"/>
      <c r="AL378" s="1095"/>
      <c r="AM378" s="1095"/>
      <c r="AN378" s="1095"/>
      <c r="AO378" s="1095"/>
      <c r="AP378" s="1095"/>
      <c r="AQ378" s="1095"/>
      <c r="AR378" s="1095"/>
      <c r="AS378" s="1095"/>
      <c r="AT378" s="1095"/>
      <c r="AU378" s="1095"/>
      <c r="AV378" s="1095"/>
      <c r="AW378" s="1095"/>
      <c r="AX378" s="1095"/>
      <c r="AY378" s="1095"/>
      <c r="AZ378" s="1095"/>
      <c r="BA378" s="1095"/>
      <c r="BB378" s="1095"/>
      <c r="BC378" s="1095"/>
      <c r="BD378" s="524"/>
      <c r="BE378" s="440"/>
      <c r="BF378" s="440"/>
      <c r="BG378" s="440"/>
    </row>
    <row r="379" spans="1:59" ht="36.950000000000003" hidden="1" customHeight="1">
      <c r="A379" s="519"/>
      <c r="B379" s="523"/>
      <c r="C379" s="1095" t="s">
        <v>464</v>
      </c>
      <c r="D379" s="1095"/>
      <c r="E379" s="1095"/>
      <c r="F379" s="1095"/>
      <c r="G379" s="1095"/>
      <c r="H379" s="1095"/>
      <c r="I379" s="1095"/>
      <c r="J379" s="1095"/>
      <c r="K379" s="1095"/>
      <c r="L379" s="1095"/>
      <c r="M379" s="1095"/>
      <c r="N379" s="1095"/>
      <c r="O379" s="1095"/>
      <c r="P379" s="1095"/>
      <c r="Q379" s="1095"/>
      <c r="R379" s="1095"/>
      <c r="S379" s="1095"/>
      <c r="T379" s="1095"/>
      <c r="U379" s="1095"/>
      <c r="V379" s="1095"/>
      <c r="W379" s="1095"/>
      <c r="X379" s="1095"/>
      <c r="Y379" s="1095"/>
      <c r="Z379" s="1095"/>
      <c r="AA379" s="1095"/>
      <c r="AB379" s="1095"/>
      <c r="AC379" s="1095"/>
      <c r="AD379" s="1095"/>
      <c r="AE379" s="1095"/>
      <c r="AF379" s="1095"/>
      <c r="AG379" s="1095"/>
      <c r="AH379" s="1095"/>
      <c r="AI379" s="1095"/>
      <c r="AJ379" s="1095"/>
      <c r="AK379" s="1095"/>
      <c r="AL379" s="1095"/>
      <c r="AM379" s="1095"/>
      <c r="AN379" s="1095"/>
      <c r="AO379" s="1095"/>
      <c r="AP379" s="1095"/>
      <c r="AQ379" s="1095"/>
      <c r="AR379" s="1095"/>
      <c r="AS379" s="1095"/>
      <c r="AT379" s="1095"/>
      <c r="AU379" s="1095"/>
      <c r="AV379" s="1095"/>
      <c r="AW379" s="1095"/>
      <c r="AX379" s="1095"/>
      <c r="AY379" s="1095"/>
      <c r="AZ379" s="1095"/>
      <c r="BA379" s="1095"/>
      <c r="BB379" s="1095"/>
      <c r="BC379" s="1095"/>
      <c r="BD379" s="524"/>
      <c r="BE379" s="440"/>
      <c r="BF379" s="440"/>
      <c r="BG379" s="440"/>
    </row>
    <row r="380" spans="1:59" ht="36.950000000000003" hidden="1" customHeight="1">
      <c r="A380" s="519"/>
      <c r="B380" s="523"/>
      <c r="C380" s="1095" t="s">
        <v>464</v>
      </c>
      <c r="D380" s="1095"/>
      <c r="E380" s="1095"/>
      <c r="F380" s="1095"/>
      <c r="G380" s="1095"/>
      <c r="H380" s="1095"/>
      <c r="I380" s="1095"/>
      <c r="J380" s="1095"/>
      <c r="K380" s="1095"/>
      <c r="L380" s="1095"/>
      <c r="M380" s="1095"/>
      <c r="N380" s="1095"/>
      <c r="O380" s="1095"/>
      <c r="P380" s="1095"/>
      <c r="Q380" s="1095"/>
      <c r="R380" s="1095"/>
      <c r="S380" s="1095"/>
      <c r="T380" s="1095"/>
      <c r="U380" s="1095"/>
      <c r="V380" s="1095"/>
      <c r="W380" s="1095"/>
      <c r="X380" s="1095"/>
      <c r="Y380" s="1095"/>
      <c r="Z380" s="1095"/>
      <c r="AA380" s="1095"/>
      <c r="AB380" s="1095"/>
      <c r="AC380" s="1095"/>
      <c r="AD380" s="1095"/>
      <c r="AE380" s="1095"/>
      <c r="AF380" s="1095"/>
      <c r="AG380" s="1095"/>
      <c r="AH380" s="1095"/>
      <c r="AI380" s="1095"/>
      <c r="AJ380" s="1095"/>
      <c r="AK380" s="1095"/>
      <c r="AL380" s="1095"/>
      <c r="AM380" s="1095"/>
      <c r="AN380" s="1095"/>
      <c r="AO380" s="1095"/>
      <c r="AP380" s="1095"/>
      <c r="AQ380" s="1095"/>
      <c r="AR380" s="1095"/>
      <c r="AS380" s="1095"/>
      <c r="AT380" s="1095"/>
      <c r="AU380" s="1095"/>
      <c r="AV380" s="1095"/>
      <c r="AW380" s="1095"/>
      <c r="AX380" s="1095"/>
      <c r="AY380" s="1095"/>
      <c r="AZ380" s="1095"/>
      <c r="BA380" s="1095"/>
      <c r="BB380" s="1095"/>
      <c r="BC380" s="1095"/>
      <c r="BD380" s="524"/>
      <c r="BE380" s="440"/>
      <c r="BF380" s="440"/>
      <c r="BG380" s="440"/>
    </row>
    <row r="381" spans="1:59" ht="36.950000000000003" hidden="1" customHeight="1">
      <c r="A381" s="519"/>
      <c r="B381" s="523"/>
      <c r="C381" s="1095" t="s">
        <v>464</v>
      </c>
      <c r="D381" s="1095"/>
      <c r="E381" s="1095"/>
      <c r="F381" s="1095"/>
      <c r="G381" s="1095"/>
      <c r="H381" s="1095"/>
      <c r="I381" s="1095"/>
      <c r="J381" s="1095"/>
      <c r="K381" s="1095"/>
      <c r="L381" s="1095"/>
      <c r="M381" s="1095"/>
      <c r="N381" s="1095"/>
      <c r="O381" s="1095"/>
      <c r="P381" s="1095"/>
      <c r="Q381" s="1095"/>
      <c r="R381" s="1095"/>
      <c r="S381" s="1095"/>
      <c r="T381" s="1095"/>
      <c r="U381" s="1095"/>
      <c r="V381" s="1095"/>
      <c r="W381" s="1095"/>
      <c r="X381" s="1095"/>
      <c r="Y381" s="1095"/>
      <c r="Z381" s="1095"/>
      <c r="AA381" s="1095"/>
      <c r="AB381" s="1095"/>
      <c r="AC381" s="1095"/>
      <c r="AD381" s="1095"/>
      <c r="AE381" s="1095"/>
      <c r="AF381" s="1095"/>
      <c r="AG381" s="1095"/>
      <c r="AH381" s="1095"/>
      <c r="AI381" s="1095"/>
      <c r="AJ381" s="1095"/>
      <c r="AK381" s="1095"/>
      <c r="AL381" s="1095"/>
      <c r="AM381" s="1095"/>
      <c r="AN381" s="1095"/>
      <c r="AO381" s="1095"/>
      <c r="AP381" s="1095"/>
      <c r="AQ381" s="1095"/>
      <c r="AR381" s="1095"/>
      <c r="AS381" s="1095"/>
      <c r="AT381" s="1095"/>
      <c r="AU381" s="1095"/>
      <c r="AV381" s="1095"/>
      <c r="AW381" s="1095"/>
      <c r="AX381" s="1095"/>
      <c r="AY381" s="1095"/>
      <c r="AZ381" s="1095"/>
      <c r="BA381" s="1095"/>
      <c r="BB381" s="1095"/>
      <c r="BC381" s="1095"/>
      <c r="BD381" s="524"/>
      <c r="BE381" s="440"/>
      <c r="BF381" s="440"/>
      <c r="BG381" s="440"/>
    </row>
    <row r="382" spans="1:59" ht="36.950000000000003" hidden="1" customHeight="1">
      <c r="A382" s="519"/>
      <c r="B382" s="523"/>
      <c r="C382" s="1095" t="s">
        <v>464</v>
      </c>
      <c r="D382" s="1095"/>
      <c r="E382" s="1095"/>
      <c r="F382" s="1095"/>
      <c r="G382" s="1095"/>
      <c r="H382" s="1095"/>
      <c r="I382" s="1095"/>
      <c r="J382" s="1095"/>
      <c r="K382" s="1095"/>
      <c r="L382" s="1095"/>
      <c r="M382" s="1095"/>
      <c r="N382" s="1095"/>
      <c r="O382" s="1095"/>
      <c r="P382" s="1095"/>
      <c r="Q382" s="1095"/>
      <c r="R382" s="1095"/>
      <c r="S382" s="1095"/>
      <c r="T382" s="1095"/>
      <c r="U382" s="1095"/>
      <c r="V382" s="1095"/>
      <c r="W382" s="1095"/>
      <c r="X382" s="1095"/>
      <c r="Y382" s="1095"/>
      <c r="Z382" s="1095"/>
      <c r="AA382" s="1095"/>
      <c r="AB382" s="1095"/>
      <c r="AC382" s="1095"/>
      <c r="AD382" s="1095"/>
      <c r="AE382" s="1095"/>
      <c r="AF382" s="1095"/>
      <c r="AG382" s="1095"/>
      <c r="AH382" s="1095"/>
      <c r="AI382" s="1095"/>
      <c r="AJ382" s="1095"/>
      <c r="AK382" s="1095"/>
      <c r="AL382" s="1095"/>
      <c r="AM382" s="1095"/>
      <c r="AN382" s="1095"/>
      <c r="AO382" s="1095"/>
      <c r="AP382" s="1095"/>
      <c r="AQ382" s="1095"/>
      <c r="AR382" s="1095"/>
      <c r="AS382" s="1095"/>
      <c r="AT382" s="1095"/>
      <c r="AU382" s="1095"/>
      <c r="AV382" s="1095"/>
      <c r="AW382" s="1095"/>
      <c r="AX382" s="1095"/>
      <c r="AY382" s="1095"/>
      <c r="AZ382" s="1095"/>
      <c r="BA382" s="1095"/>
      <c r="BB382" s="1095"/>
      <c r="BC382" s="1095"/>
      <c r="BD382" s="524"/>
      <c r="BE382" s="440"/>
      <c r="BF382" s="440"/>
      <c r="BG382" s="440"/>
    </row>
    <row r="383" spans="1:59" ht="36.950000000000003" hidden="1" customHeight="1">
      <c r="A383" s="519"/>
      <c r="B383" s="523"/>
      <c r="C383" s="1095" t="s">
        <v>464</v>
      </c>
      <c r="D383" s="1095"/>
      <c r="E383" s="1095"/>
      <c r="F383" s="1095"/>
      <c r="G383" s="1095"/>
      <c r="H383" s="1095"/>
      <c r="I383" s="1095"/>
      <c r="J383" s="1095"/>
      <c r="K383" s="1095"/>
      <c r="L383" s="1095"/>
      <c r="M383" s="1095"/>
      <c r="N383" s="1095"/>
      <c r="O383" s="1095"/>
      <c r="P383" s="1095"/>
      <c r="Q383" s="1095"/>
      <c r="R383" s="1095"/>
      <c r="S383" s="1095"/>
      <c r="T383" s="1095"/>
      <c r="U383" s="1095"/>
      <c r="V383" s="1095"/>
      <c r="W383" s="1095"/>
      <c r="X383" s="1095"/>
      <c r="Y383" s="1095"/>
      <c r="Z383" s="1095"/>
      <c r="AA383" s="1095"/>
      <c r="AB383" s="1095"/>
      <c r="AC383" s="1095"/>
      <c r="AD383" s="1095"/>
      <c r="AE383" s="1095"/>
      <c r="AF383" s="1095"/>
      <c r="AG383" s="1095"/>
      <c r="AH383" s="1095"/>
      <c r="AI383" s="1095"/>
      <c r="AJ383" s="1095"/>
      <c r="AK383" s="1095"/>
      <c r="AL383" s="1095"/>
      <c r="AM383" s="1095"/>
      <c r="AN383" s="1095"/>
      <c r="AO383" s="1095"/>
      <c r="AP383" s="1095"/>
      <c r="AQ383" s="1095"/>
      <c r="AR383" s="1095"/>
      <c r="AS383" s="1095"/>
      <c r="AT383" s="1095"/>
      <c r="AU383" s="1095"/>
      <c r="AV383" s="1095"/>
      <c r="AW383" s="1095"/>
      <c r="AX383" s="1095"/>
      <c r="AY383" s="1095"/>
      <c r="AZ383" s="1095"/>
      <c r="BA383" s="1095"/>
      <c r="BB383" s="1095"/>
      <c r="BC383" s="1095"/>
      <c r="BD383" s="524"/>
      <c r="BE383" s="440"/>
      <c r="BF383" s="440"/>
      <c r="BG383" s="440"/>
    </row>
    <row r="384" spans="1:59" ht="36.950000000000003" hidden="1" customHeight="1">
      <c r="A384" s="519"/>
      <c r="B384" s="523"/>
      <c r="C384" s="1095" t="s">
        <v>464</v>
      </c>
      <c r="D384" s="1095"/>
      <c r="E384" s="1095"/>
      <c r="F384" s="1095"/>
      <c r="G384" s="1095"/>
      <c r="H384" s="1095"/>
      <c r="I384" s="1095"/>
      <c r="J384" s="1095"/>
      <c r="K384" s="1095"/>
      <c r="L384" s="1095"/>
      <c r="M384" s="1095"/>
      <c r="N384" s="1095"/>
      <c r="O384" s="1095"/>
      <c r="P384" s="1095"/>
      <c r="Q384" s="1095"/>
      <c r="R384" s="1095"/>
      <c r="S384" s="1095"/>
      <c r="T384" s="1095"/>
      <c r="U384" s="1095"/>
      <c r="V384" s="1095"/>
      <c r="W384" s="1095"/>
      <c r="X384" s="1095"/>
      <c r="Y384" s="1095"/>
      <c r="Z384" s="1095"/>
      <c r="AA384" s="1095"/>
      <c r="AB384" s="1095"/>
      <c r="AC384" s="1095"/>
      <c r="AD384" s="1095"/>
      <c r="AE384" s="1095"/>
      <c r="AF384" s="1095"/>
      <c r="AG384" s="1095"/>
      <c r="AH384" s="1095"/>
      <c r="AI384" s="1095"/>
      <c r="AJ384" s="1095"/>
      <c r="AK384" s="1095"/>
      <c r="AL384" s="1095"/>
      <c r="AM384" s="1095"/>
      <c r="AN384" s="1095"/>
      <c r="AO384" s="1095"/>
      <c r="AP384" s="1095"/>
      <c r="AQ384" s="1095"/>
      <c r="AR384" s="1095"/>
      <c r="AS384" s="1095"/>
      <c r="AT384" s="1095"/>
      <c r="AU384" s="1095"/>
      <c r="AV384" s="1095"/>
      <c r="AW384" s="1095"/>
      <c r="AX384" s="1095"/>
      <c r="AY384" s="1095"/>
      <c r="AZ384" s="1095"/>
      <c r="BA384" s="1095"/>
      <c r="BB384" s="1095"/>
      <c r="BC384" s="1095"/>
      <c r="BD384" s="524"/>
      <c r="BE384" s="440"/>
      <c r="BF384" s="440"/>
      <c r="BG384" s="440"/>
    </row>
    <row r="385" spans="1:77" ht="36.950000000000003" hidden="1" customHeight="1">
      <c r="A385" s="519"/>
      <c r="B385" s="523"/>
      <c r="C385" s="1095" t="s">
        <v>464</v>
      </c>
      <c r="D385" s="1095"/>
      <c r="E385" s="1095"/>
      <c r="F385" s="1095"/>
      <c r="G385" s="1095"/>
      <c r="H385" s="1095"/>
      <c r="I385" s="1095"/>
      <c r="J385" s="1095"/>
      <c r="K385" s="1095"/>
      <c r="L385" s="1095"/>
      <c r="M385" s="1095"/>
      <c r="N385" s="1095"/>
      <c r="O385" s="1095"/>
      <c r="P385" s="1095"/>
      <c r="Q385" s="1095"/>
      <c r="R385" s="1095"/>
      <c r="S385" s="1095"/>
      <c r="T385" s="1095"/>
      <c r="U385" s="1095"/>
      <c r="V385" s="1095"/>
      <c r="W385" s="1095"/>
      <c r="X385" s="1095"/>
      <c r="Y385" s="1095"/>
      <c r="Z385" s="1095"/>
      <c r="AA385" s="1095"/>
      <c r="AB385" s="1095"/>
      <c r="AC385" s="1095"/>
      <c r="AD385" s="1095"/>
      <c r="AE385" s="1095"/>
      <c r="AF385" s="1095"/>
      <c r="AG385" s="1095"/>
      <c r="AH385" s="1095"/>
      <c r="AI385" s="1095"/>
      <c r="AJ385" s="1095"/>
      <c r="AK385" s="1095"/>
      <c r="AL385" s="1095"/>
      <c r="AM385" s="1095"/>
      <c r="AN385" s="1095"/>
      <c r="AO385" s="1095"/>
      <c r="AP385" s="1095"/>
      <c r="AQ385" s="1095"/>
      <c r="AR385" s="1095"/>
      <c r="AS385" s="1095"/>
      <c r="AT385" s="1095"/>
      <c r="AU385" s="1095"/>
      <c r="AV385" s="1095"/>
      <c r="AW385" s="1095"/>
      <c r="AX385" s="1095"/>
      <c r="AY385" s="1095"/>
      <c r="AZ385" s="1095"/>
      <c r="BA385" s="1095"/>
      <c r="BB385" s="1095"/>
      <c r="BC385" s="1095"/>
      <c r="BD385" s="524"/>
      <c r="BE385" s="440"/>
      <c r="BF385" s="440"/>
      <c r="BG385" s="440"/>
    </row>
    <row r="386" spans="1:77" ht="36.950000000000003" hidden="1" customHeight="1">
      <c r="A386" s="519"/>
      <c r="B386" s="523"/>
      <c r="C386" s="1095" t="s">
        <v>464</v>
      </c>
      <c r="D386" s="1095"/>
      <c r="E386" s="1095"/>
      <c r="F386" s="1095"/>
      <c r="G386" s="1095"/>
      <c r="H386" s="1095"/>
      <c r="I386" s="1095"/>
      <c r="J386" s="1095"/>
      <c r="K386" s="1095"/>
      <c r="L386" s="1095"/>
      <c r="M386" s="1095"/>
      <c r="N386" s="1095"/>
      <c r="O386" s="1095"/>
      <c r="P386" s="1095"/>
      <c r="Q386" s="1095"/>
      <c r="R386" s="1095"/>
      <c r="S386" s="1095"/>
      <c r="T386" s="1095"/>
      <c r="U386" s="1095"/>
      <c r="V386" s="1095"/>
      <c r="W386" s="1095"/>
      <c r="X386" s="1095"/>
      <c r="Y386" s="1095"/>
      <c r="Z386" s="1095"/>
      <c r="AA386" s="1095"/>
      <c r="AB386" s="1095"/>
      <c r="AC386" s="1095"/>
      <c r="AD386" s="1095"/>
      <c r="AE386" s="1095"/>
      <c r="AF386" s="1095"/>
      <c r="AG386" s="1095"/>
      <c r="AH386" s="1095"/>
      <c r="AI386" s="1095"/>
      <c r="AJ386" s="1095"/>
      <c r="AK386" s="1095"/>
      <c r="AL386" s="1095"/>
      <c r="AM386" s="1095"/>
      <c r="AN386" s="1095"/>
      <c r="AO386" s="1095"/>
      <c r="AP386" s="1095"/>
      <c r="AQ386" s="1095"/>
      <c r="AR386" s="1095"/>
      <c r="AS386" s="1095"/>
      <c r="AT386" s="1095"/>
      <c r="AU386" s="1095"/>
      <c r="AV386" s="1095"/>
      <c r="AW386" s="1095"/>
      <c r="AX386" s="1095"/>
      <c r="AY386" s="1095"/>
      <c r="AZ386" s="1095"/>
      <c r="BA386" s="1095"/>
      <c r="BB386" s="1095"/>
      <c r="BC386" s="1095"/>
      <c r="BD386" s="524"/>
      <c r="BE386" s="440"/>
      <c r="BF386" s="440"/>
      <c r="BG386" s="440"/>
    </row>
    <row r="387" spans="1:77" ht="36.950000000000003" hidden="1" customHeight="1" thickBot="1">
      <c r="A387" s="519"/>
      <c r="B387" s="523"/>
      <c r="C387" s="1095" t="s">
        <v>464</v>
      </c>
      <c r="D387" s="1095"/>
      <c r="E387" s="1095"/>
      <c r="F387" s="1095"/>
      <c r="G387" s="1095"/>
      <c r="H387" s="1095"/>
      <c r="I387" s="1095"/>
      <c r="J387" s="1095"/>
      <c r="K387" s="1095"/>
      <c r="L387" s="1095"/>
      <c r="M387" s="1095"/>
      <c r="N387" s="1095"/>
      <c r="O387" s="1095"/>
      <c r="P387" s="1095"/>
      <c r="Q387" s="1095"/>
      <c r="R387" s="1095"/>
      <c r="S387" s="1095"/>
      <c r="T387" s="1095"/>
      <c r="U387" s="1095"/>
      <c r="V387" s="1095"/>
      <c r="W387" s="1095"/>
      <c r="X387" s="1095"/>
      <c r="Y387" s="1095"/>
      <c r="Z387" s="1095"/>
      <c r="AA387" s="1095"/>
      <c r="AB387" s="1095"/>
      <c r="AC387" s="1095"/>
      <c r="AD387" s="1095"/>
      <c r="AE387" s="1095"/>
      <c r="AF387" s="1095"/>
      <c r="AG387" s="1095"/>
      <c r="AH387" s="1095"/>
      <c r="AI387" s="1095"/>
      <c r="AJ387" s="1095"/>
      <c r="AK387" s="1095"/>
      <c r="AL387" s="1095"/>
      <c r="AM387" s="1095"/>
      <c r="AN387" s="1095"/>
      <c r="AO387" s="1095"/>
      <c r="AP387" s="1095"/>
      <c r="AQ387" s="1095"/>
      <c r="AR387" s="1095"/>
      <c r="AS387" s="1095"/>
      <c r="AT387" s="1095"/>
      <c r="AU387" s="1095"/>
      <c r="AV387" s="1095"/>
      <c r="AW387" s="1095"/>
      <c r="AX387" s="1095"/>
      <c r="AY387" s="1095"/>
      <c r="AZ387" s="1095"/>
      <c r="BA387" s="1095"/>
      <c r="BB387" s="1095"/>
      <c r="BC387" s="1095"/>
      <c r="BD387" s="524"/>
      <c r="BE387" s="440"/>
      <c r="BF387" s="440"/>
      <c r="BG387" s="440"/>
    </row>
    <row r="388" spans="1:77" s="378" customFormat="1" ht="29.25" customHeight="1">
      <c r="A388" s="536"/>
      <c r="B388" s="1096" t="s">
        <v>709</v>
      </c>
      <c r="C388" s="1097"/>
      <c r="D388" s="1097"/>
      <c r="E388" s="1097"/>
      <c r="F388" s="1097"/>
      <c r="G388" s="1097"/>
      <c r="H388" s="1097"/>
      <c r="I388" s="1097"/>
      <c r="J388" s="1097"/>
      <c r="K388" s="1097"/>
      <c r="L388" s="1097"/>
      <c r="M388" s="1097"/>
      <c r="N388" s="1097"/>
      <c r="O388" s="1097"/>
      <c r="P388" s="1097"/>
      <c r="Q388" s="1097"/>
      <c r="R388" s="1097"/>
      <c r="S388" s="1097"/>
      <c r="T388" s="1097"/>
      <c r="U388" s="1097"/>
      <c r="V388" s="1097"/>
      <c r="W388" s="1097"/>
      <c r="X388" s="1097"/>
      <c r="Y388" s="1097"/>
      <c r="Z388" s="1097"/>
      <c r="AA388" s="1097"/>
      <c r="AB388" s="1097"/>
      <c r="AC388" s="1097"/>
      <c r="AD388" s="1097"/>
      <c r="AE388" s="1097"/>
      <c r="AF388" s="1097"/>
      <c r="AG388" s="1097"/>
      <c r="AH388" s="1097"/>
      <c r="AI388" s="1097"/>
      <c r="AJ388" s="1097"/>
      <c r="AK388" s="1097"/>
      <c r="AL388" s="1097"/>
      <c r="AM388" s="1097"/>
      <c r="AN388" s="1097"/>
      <c r="AO388" s="1097"/>
      <c r="AP388" s="1097"/>
      <c r="AQ388" s="1097"/>
      <c r="AR388" s="1097"/>
      <c r="AS388" s="1097"/>
      <c r="AT388" s="1097"/>
      <c r="AU388" s="1097"/>
      <c r="AV388" s="1097"/>
      <c r="AW388" s="1097"/>
      <c r="AX388" s="1097"/>
      <c r="AY388" s="1097"/>
      <c r="AZ388" s="1097"/>
      <c r="BA388" s="1097"/>
      <c r="BB388" s="1097"/>
      <c r="BC388" s="1097"/>
      <c r="BD388" s="1098"/>
      <c r="BE388" s="537"/>
      <c r="BF388" s="537"/>
      <c r="BG388" s="537"/>
      <c r="BY388" s="538"/>
    </row>
    <row r="389" spans="1:77" ht="36.6" customHeight="1">
      <c r="A389" s="519"/>
      <c r="B389" s="522"/>
      <c r="C389" s="1094"/>
      <c r="D389" s="1094"/>
      <c r="E389" s="1094"/>
      <c r="F389" s="1094"/>
      <c r="G389" s="1094"/>
      <c r="H389" s="1094"/>
      <c r="I389" s="1094"/>
      <c r="J389" s="1094"/>
      <c r="K389" s="1094"/>
      <c r="L389" s="1094"/>
      <c r="M389" s="1094"/>
      <c r="N389" s="1094"/>
      <c r="O389" s="1094"/>
      <c r="P389" s="1094"/>
      <c r="Q389" s="1094"/>
      <c r="R389" s="1094"/>
      <c r="S389" s="1094"/>
      <c r="T389" s="1094"/>
      <c r="U389" s="1094"/>
      <c r="V389" s="1094"/>
      <c r="W389" s="1094"/>
      <c r="X389" s="1094"/>
      <c r="Y389" s="1094"/>
      <c r="Z389" s="1094"/>
      <c r="AA389" s="1094"/>
      <c r="AB389" s="1094"/>
      <c r="AC389" s="1094"/>
      <c r="AD389" s="1094"/>
      <c r="AE389" s="1094"/>
      <c r="AF389" s="1094"/>
      <c r="AG389" s="1094"/>
      <c r="AH389" s="1094"/>
      <c r="AI389" s="1094"/>
      <c r="AJ389" s="1094"/>
      <c r="AK389" s="1094"/>
      <c r="AL389" s="1094"/>
      <c r="AM389" s="1094"/>
      <c r="AN389" s="1094"/>
      <c r="AO389" s="1094"/>
      <c r="AP389" s="1094"/>
      <c r="AQ389" s="1094"/>
      <c r="AR389" s="1094"/>
      <c r="AS389" s="1094"/>
      <c r="AT389" s="1094"/>
      <c r="AU389" s="1094"/>
      <c r="AV389" s="1094"/>
      <c r="AW389" s="1094"/>
      <c r="AX389" s="1094"/>
      <c r="AY389" s="1094"/>
      <c r="AZ389" s="1094"/>
      <c r="BA389" s="1094"/>
      <c r="BB389" s="1094"/>
      <c r="BC389" s="1094"/>
      <c r="BD389" s="521"/>
      <c r="BE389" s="440"/>
      <c r="BF389" s="440"/>
      <c r="BG389" s="440"/>
    </row>
    <row r="390" spans="1:77" ht="36.950000000000003" customHeight="1">
      <c r="A390" s="519"/>
      <c r="B390" s="520"/>
      <c r="C390" s="1092"/>
      <c r="D390" s="1093"/>
      <c r="E390" s="1093"/>
      <c r="F390" s="1093"/>
      <c r="G390" s="1093"/>
      <c r="H390" s="1093"/>
      <c r="I390" s="1093"/>
      <c r="J390" s="1093"/>
      <c r="K390" s="1093"/>
      <c r="L390" s="1093"/>
      <c r="M390" s="1093"/>
      <c r="N390" s="1093"/>
      <c r="O390" s="1093"/>
      <c r="P390" s="1093"/>
      <c r="Q390" s="1093"/>
      <c r="R390" s="1093"/>
      <c r="S390" s="1093"/>
      <c r="T390" s="1093"/>
      <c r="U390" s="1093"/>
      <c r="V390" s="1093"/>
      <c r="W390" s="1093"/>
      <c r="X390" s="1093"/>
      <c r="Y390" s="1093"/>
      <c r="Z390" s="1093"/>
      <c r="AA390" s="1093"/>
      <c r="AB390" s="1093"/>
      <c r="AC390" s="1093"/>
      <c r="AD390" s="1093"/>
      <c r="AE390" s="1093"/>
      <c r="AF390" s="1093"/>
      <c r="AG390" s="1093"/>
      <c r="AH390" s="1093"/>
      <c r="AI390" s="1093"/>
      <c r="AJ390" s="1093"/>
      <c r="AK390" s="1093"/>
      <c r="AL390" s="1093"/>
      <c r="AM390" s="1093"/>
      <c r="AN390" s="1093"/>
      <c r="AO390" s="1093"/>
      <c r="AP390" s="1093"/>
      <c r="AQ390" s="1093"/>
      <c r="AR390" s="1093"/>
      <c r="AS390" s="1093"/>
      <c r="AT390" s="1093"/>
      <c r="AU390" s="1093"/>
      <c r="AV390" s="1093"/>
      <c r="AW390" s="1093"/>
      <c r="AX390" s="1093"/>
      <c r="AY390" s="1093"/>
      <c r="AZ390" s="1093"/>
      <c r="BA390" s="1093"/>
      <c r="BB390" s="1093"/>
      <c r="BC390" s="1093"/>
      <c r="BD390" s="521"/>
      <c r="BE390" s="440"/>
      <c r="BF390" s="440"/>
      <c r="BG390" s="440"/>
    </row>
    <row r="391" spans="1:77" ht="36.950000000000003" customHeight="1">
      <c r="A391" s="519"/>
      <c r="B391" s="522"/>
      <c r="C391" s="1094"/>
      <c r="D391" s="1094"/>
      <c r="E391" s="1094"/>
      <c r="F391" s="1094"/>
      <c r="G391" s="1094"/>
      <c r="H391" s="1094"/>
      <c r="I391" s="1094"/>
      <c r="J391" s="1094"/>
      <c r="K391" s="1094"/>
      <c r="L391" s="1094"/>
      <c r="M391" s="1094"/>
      <c r="N391" s="1094"/>
      <c r="O391" s="1094"/>
      <c r="P391" s="1094"/>
      <c r="Q391" s="1094"/>
      <c r="R391" s="1094"/>
      <c r="S391" s="1094"/>
      <c r="T391" s="1094"/>
      <c r="U391" s="1094"/>
      <c r="V391" s="1094"/>
      <c r="W391" s="1094"/>
      <c r="X391" s="1094"/>
      <c r="Y391" s="1094"/>
      <c r="Z391" s="1094"/>
      <c r="AA391" s="1094"/>
      <c r="AB391" s="1094"/>
      <c r="AC391" s="1094"/>
      <c r="AD391" s="1094"/>
      <c r="AE391" s="1094"/>
      <c r="AF391" s="1094"/>
      <c r="AG391" s="1094"/>
      <c r="AH391" s="1094"/>
      <c r="AI391" s="1094"/>
      <c r="AJ391" s="1094"/>
      <c r="AK391" s="1094"/>
      <c r="AL391" s="1094"/>
      <c r="AM391" s="1094"/>
      <c r="AN391" s="1094"/>
      <c r="AO391" s="1094"/>
      <c r="AP391" s="1094"/>
      <c r="AQ391" s="1094"/>
      <c r="AR391" s="1094"/>
      <c r="AS391" s="1094"/>
      <c r="AT391" s="1094"/>
      <c r="AU391" s="1094"/>
      <c r="AV391" s="1094"/>
      <c r="AW391" s="1094"/>
      <c r="AX391" s="1094"/>
      <c r="AY391" s="1094"/>
      <c r="AZ391" s="1094"/>
      <c r="BA391" s="1094"/>
      <c r="BB391" s="1094"/>
      <c r="BC391" s="1094"/>
      <c r="BD391" s="521"/>
      <c r="BE391" s="440"/>
      <c r="BF391" s="440"/>
      <c r="BG391" s="440"/>
    </row>
    <row r="392" spans="1:77" ht="36.950000000000003" customHeight="1">
      <c r="A392" s="519"/>
      <c r="B392" s="528"/>
      <c r="C392" s="1093"/>
      <c r="D392" s="1093"/>
      <c r="E392" s="1093"/>
      <c r="F392" s="1093"/>
      <c r="G392" s="1093"/>
      <c r="H392" s="1093"/>
      <c r="I392" s="1093"/>
      <c r="J392" s="1093"/>
      <c r="K392" s="1093"/>
      <c r="L392" s="1093"/>
      <c r="M392" s="1093"/>
      <c r="N392" s="1093"/>
      <c r="O392" s="1093"/>
      <c r="P392" s="1093"/>
      <c r="Q392" s="1093"/>
      <c r="R392" s="1093"/>
      <c r="S392" s="1093"/>
      <c r="T392" s="1093"/>
      <c r="U392" s="1093"/>
      <c r="V392" s="1093"/>
      <c r="W392" s="1093"/>
      <c r="X392" s="1093"/>
      <c r="Y392" s="1093"/>
      <c r="Z392" s="1093"/>
      <c r="AA392" s="1093"/>
      <c r="AB392" s="1093"/>
      <c r="AC392" s="1093"/>
      <c r="AD392" s="1093"/>
      <c r="AE392" s="1093"/>
      <c r="AF392" s="1093"/>
      <c r="AG392" s="1093"/>
      <c r="AH392" s="1093"/>
      <c r="AI392" s="1093"/>
      <c r="AJ392" s="1093"/>
      <c r="AK392" s="1093"/>
      <c r="AL392" s="1093"/>
      <c r="AM392" s="1093"/>
      <c r="AN392" s="1093"/>
      <c r="AO392" s="1093"/>
      <c r="AP392" s="1093"/>
      <c r="AQ392" s="1093"/>
      <c r="AR392" s="1093"/>
      <c r="AS392" s="1093"/>
      <c r="AT392" s="1093"/>
      <c r="AU392" s="1093"/>
      <c r="AV392" s="1093"/>
      <c r="AW392" s="1093"/>
      <c r="AX392" s="1093"/>
      <c r="AY392" s="1093"/>
      <c r="AZ392" s="1093"/>
      <c r="BA392" s="1093"/>
      <c r="BB392" s="1093"/>
      <c r="BC392" s="1093"/>
      <c r="BD392" s="521"/>
      <c r="BE392" s="440"/>
      <c r="BF392" s="440"/>
      <c r="BG392" s="440"/>
    </row>
    <row r="393" spans="1:77" ht="36.950000000000003" customHeight="1">
      <c r="A393" s="519"/>
      <c r="B393" s="529"/>
      <c r="C393" s="1094"/>
      <c r="D393" s="1094"/>
      <c r="E393" s="1094"/>
      <c r="F393" s="1094"/>
      <c r="G393" s="1094"/>
      <c r="H393" s="1094"/>
      <c r="I393" s="1094"/>
      <c r="J393" s="1094"/>
      <c r="K393" s="1094"/>
      <c r="L393" s="1094"/>
      <c r="M393" s="1094"/>
      <c r="N393" s="1094"/>
      <c r="O393" s="1094"/>
      <c r="P393" s="1094"/>
      <c r="Q393" s="1094"/>
      <c r="R393" s="1094"/>
      <c r="S393" s="1094"/>
      <c r="T393" s="1094"/>
      <c r="U393" s="1094"/>
      <c r="V393" s="1094"/>
      <c r="W393" s="1094"/>
      <c r="X393" s="1094"/>
      <c r="Y393" s="1094"/>
      <c r="Z393" s="1094"/>
      <c r="AA393" s="1094"/>
      <c r="AB393" s="1094"/>
      <c r="AC393" s="1094"/>
      <c r="AD393" s="1094"/>
      <c r="AE393" s="1094"/>
      <c r="AF393" s="1094"/>
      <c r="AG393" s="1094"/>
      <c r="AH393" s="1094"/>
      <c r="AI393" s="1094"/>
      <c r="AJ393" s="1094"/>
      <c r="AK393" s="1094"/>
      <c r="AL393" s="1094"/>
      <c r="AM393" s="1094"/>
      <c r="AN393" s="1094"/>
      <c r="AO393" s="1094"/>
      <c r="AP393" s="1094"/>
      <c r="AQ393" s="1094"/>
      <c r="AR393" s="1094"/>
      <c r="AS393" s="1094"/>
      <c r="AT393" s="1094"/>
      <c r="AU393" s="1094"/>
      <c r="AV393" s="1094"/>
      <c r="AW393" s="1094"/>
      <c r="AX393" s="1094"/>
      <c r="AY393" s="1094"/>
      <c r="AZ393" s="1094"/>
      <c r="BA393" s="1094"/>
      <c r="BB393" s="1094"/>
      <c r="BC393" s="1094"/>
      <c r="BD393" s="521"/>
      <c r="BE393" s="440"/>
      <c r="BF393" s="440"/>
      <c r="BG393" s="440"/>
    </row>
    <row r="394" spans="1:77" ht="36.950000000000003" customHeight="1">
      <c r="A394" s="519"/>
      <c r="B394" s="528"/>
      <c r="C394" s="1093"/>
      <c r="D394" s="1093"/>
      <c r="E394" s="1093"/>
      <c r="F394" s="1093"/>
      <c r="G394" s="1093"/>
      <c r="H394" s="1093"/>
      <c r="I394" s="1093"/>
      <c r="J394" s="1093"/>
      <c r="K394" s="1093"/>
      <c r="L394" s="1093"/>
      <c r="M394" s="1093"/>
      <c r="N394" s="1093"/>
      <c r="O394" s="1093"/>
      <c r="P394" s="1093"/>
      <c r="Q394" s="1093"/>
      <c r="R394" s="1093"/>
      <c r="S394" s="1093"/>
      <c r="T394" s="1093"/>
      <c r="U394" s="1093"/>
      <c r="V394" s="1093"/>
      <c r="W394" s="1093"/>
      <c r="X394" s="1093"/>
      <c r="Y394" s="1093"/>
      <c r="Z394" s="1093"/>
      <c r="AA394" s="1093"/>
      <c r="AB394" s="1093"/>
      <c r="AC394" s="1093"/>
      <c r="AD394" s="1093"/>
      <c r="AE394" s="1093"/>
      <c r="AF394" s="1093"/>
      <c r="AG394" s="1093"/>
      <c r="AH394" s="1093"/>
      <c r="AI394" s="1093"/>
      <c r="AJ394" s="1093"/>
      <c r="AK394" s="1093"/>
      <c r="AL394" s="1093"/>
      <c r="AM394" s="1093"/>
      <c r="AN394" s="1093"/>
      <c r="AO394" s="1093"/>
      <c r="AP394" s="1093"/>
      <c r="AQ394" s="1093"/>
      <c r="AR394" s="1093"/>
      <c r="AS394" s="1093"/>
      <c r="AT394" s="1093"/>
      <c r="AU394" s="1093"/>
      <c r="AV394" s="1093"/>
      <c r="AW394" s="1093"/>
      <c r="AX394" s="1093"/>
      <c r="AY394" s="1093"/>
      <c r="AZ394" s="1093"/>
      <c r="BA394" s="1093"/>
      <c r="BB394" s="1093"/>
      <c r="BC394" s="1093"/>
      <c r="BD394" s="521"/>
      <c r="BE394" s="440"/>
      <c r="BF394" s="440"/>
      <c r="BG394" s="440"/>
    </row>
    <row r="395" spans="1:77" ht="36.950000000000003" customHeight="1" thickBot="1">
      <c r="A395" s="519"/>
      <c r="B395" s="520"/>
      <c r="C395" s="1092"/>
      <c r="D395" s="1093"/>
      <c r="E395" s="1093"/>
      <c r="F395" s="1093"/>
      <c r="G395" s="1093"/>
      <c r="H395" s="1093"/>
      <c r="I395" s="1093"/>
      <c r="J395" s="1093"/>
      <c r="K395" s="1093"/>
      <c r="L395" s="1093"/>
      <c r="M395" s="1093"/>
      <c r="N395" s="1093"/>
      <c r="O395" s="1093"/>
      <c r="P395" s="1093"/>
      <c r="Q395" s="1093"/>
      <c r="R395" s="1093"/>
      <c r="S395" s="1093"/>
      <c r="T395" s="1093"/>
      <c r="U395" s="1093"/>
      <c r="V395" s="1093"/>
      <c r="W395" s="1093"/>
      <c r="X395" s="1093"/>
      <c r="Y395" s="1093"/>
      <c r="Z395" s="1093"/>
      <c r="AA395" s="1093"/>
      <c r="AB395" s="1093"/>
      <c r="AC395" s="1093"/>
      <c r="AD395" s="1093"/>
      <c r="AE395" s="1093"/>
      <c r="AF395" s="1093"/>
      <c r="AG395" s="1093"/>
      <c r="AH395" s="1093"/>
      <c r="AI395" s="1093"/>
      <c r="AJ395" s="1093"/>
      <c r="AK395" s="1093"/>
      <c r="AL395" s="1093"/>
      <c r="AM395" s="1093"/>
      <c r="AN395" s="1093"/>
      <c r="AO395" s="1093"/>
      <c r="AP395" s="1093"/>
      <c r="AQ395" s="1093"/>
      <c r="AR395" s="1093"/>
      <c r="AS395" s="1093"/>
      <c r="AT395" s="1093"/>
      <c r="AU395" s="1093"/>
      <c r="AV395" s="1093"/>
      <c r="AW395" s="1093"/>
      <c r="AX395" s="1093"/>
      <c r="AY395" s="1093"/>
      <c r="AZ395" s="1093"/>
      <c r="BA395" s="1093"/>
      <c r="BB395" s="1093"/>
      <c r="BC395" s="1093"/>
      <c r="BD395" s="521"/>
      <c r="BE395" s="440"/>
      <c r="BF395" s="440"/>
      <c r="BG395" s="440"/>
    </row>
    <row r="396" spans="1:77" ht="36.950000000000003" hidden="1" customHeight="1">
      <c r="A396" s="519"/>
      <c r="B396" s="523"/>
      <c r="C396" s="1087"/>
      <c r="D396" s="1087"/>
      <c r="E396" s="1087"/>
      <c r="F396" s="1087"/>
      <c r="G396" s="1087"/>
      <c r="H396" s="1087"/>
      <c r="I396" s="1087"/>
      <c r="J396" s="1087"/>
      <c r="K396" s="1087"/>
      <c r="L396" s="1087"/>
      <c r="M396" s="1087"/>
      <c r="N396" s="1087"/>
      <c r="O396" s="1087"/>
      <c r="P396" s="1087"/>
      <c r="Q396" s="1087"/>
      <c r="R396" s="1087"/>
      <c r="S396" s="1087"/>
      <c r="T396" s="1087"/>
      <c r="U396" s="1087"/>
      <c r="V396" s="1087"/>
      <c r="W396" s="1087"/>
      <c r="X396" s="1087"/>
      <c r="Y396" s="1087"/>
      <c r="Z396" s="1087"/>
      <c r="AA396" s="1087"/>
      <c r="AB396" s="1087"/>
      <c r="AC396" s="1087"/>
      <c r="AD396" s="1087"/>
      <c r="AE396" s="1087"/>
      <c r="AF396" s="1087"/>
      <c r="AG396" s="1087"/>
      <c r="AH396" s="1087"/>
      <c r="AI396" s="1087"/>
      <c r="AJ396" s="1087"/>
      <c r="AK396" s="1087"/>
      <c r="AL396" s="1087"/>
      <c r="AM396" s="1087"/>
      <c r="AN396" s="1087"/>
      <c r="AO396" s="1087"/>
      <c r="AP396" s="1087"/>
      <c r="AQ396" s="1087"/>
      <c r="AR396" s="1087"/>
      <c r="AS396" s="1087"/>
      <c r="AT396" s="1087"/>
      <c r="AU396" s="1087"/>
      <c r="AV396" s="1087"/>
      <c r="AW396" s="1087"/>
      <c r="AX396" s="1087"/>
      <c r="AY396" s="1087"/>
      <c r="AZ396" s="1087"/>
      <c r="BA396" s="1087"/>
      <c r="BB396" s="1087"/>
      <c r="BC396" s="1087"/>
      <c r="BD396" s="524"/>
      <c r="BE396" s="440"/>
      <c r="BF396" s="440"/>
      <c r="BG396" s="440"/>
    </row>
    <row r="397" spans="1:77" ht="36.950000000000003" hidden="1" customHeight="1">
      <c r="A397" s="519"/>
      <c r="B397" s="530"/>
      <c r="C397" s="1087"/>
      <c r="D397" s="1087"/>
      <c r="E397" s="1087"/>
      <c r="F397" s="1087"/>
      <c r="G397" s="1087"/>
      <c r="H397" s="1087"/>
      <c r="I397" s="1087"/>
      <c r="J397" s="1087"/>
      <c r="K397" s="1087"/>
      <c r="L397" s="1087"/>
      <c r="M397" s="1087"/>
      <c r="N397" s="1087"/>
      <c r="O397" s="1087"/>
      <c r="P397" s="1087"/>
      <c r="Q397" s="1087"/>
      <c r="R397" s="1087"/>
      <c r="S397" s="1087"/>
      <c r="T397" s="1087"/>
      <c r="U397" s="1087"/>
      <c r="V397" s="1087"/>
      <c r="W397" s="1087"/>
      <c r="X397" s="1087"/>
      <c r="Y397" s="1087"/>
      <c r="Z397" s="1087"/>
      <c r="AA397" s="1087"/>
      <c r="AB397" s="1087"/>
      <c r="AC397" s="1087"/>
      <c r="AD397" s="1087"/>
      <c r="AE397" s="1087"/>
      <c r="AF397" s="1087"/>
      <c r="AG397" s="1087"/>
      <c r="AH397" s="1087"/>
      <c r="AI397" s="1087"/>
      <c r="AJ397" s="1087"/>
      <c r="AK397" s="1087"/>
      <c r="AL397" s="1087"/>
      <c r="AM397" s="1087"/>
      <c r="AN397" s="1087"/>
      <c r="AO397" s="1087"/>
      <c r="AP397" s="1087"/>
      <c r="AQ397" s="1087"/>
      <c r="AR397" s="1087"/>
      <c r="AS397" s="1087"/>
      <c r="AT397" s="1087"/>
      <c r="AU397" s="1087"/>
      <c r="AV397" s="1087"/>
      <c r="AW397" s="1087"/>
      <c r="AX397" s="1087"/>
      <c r="AY397" s="1087"/>
      <c r="AZ397" s="1087"/>
      <c r="BA397" s="1087"/>
      <c r="BB397" s="1087"/>
      <c r="BC397" s="1087"/>
      <c r="BD397" s="524"/>
      <c r="BE397" s="440"/>
      <c r="BF397" s="440"/>
      <c r="BG397" s="440"/>
    </row>
    <row r="398" spans="1:77" ht="36.950000000000003" hidden="1" customHeight="1">
      <c r="A398" s="519"/>
      <c r="B398" s="530"/>
      <c r="C398" s="1087"/>
      <c r="D398" s="1087"/>
      <c r="E398" s="1087"/>
      <c r="F398" s="1087"/>
      <c r="G398" s="1087"/>
      <c r="H398" s="1087"/>
      <c r="I398" s="1087"/>
      <c r="J398" s="1087"/>
      <c r="K398" s="1087"/>
      <c r="L398" s="1087"/>
      <c r="M398" s="1087"/>
      <c r="N398" s="1087"/>
      <c r="O398" s="1087"/>
      <c r="P398" s="1087"/>
      <c r="Q398" s="1087"/>
      <c r="R398" s="1087"/>
      <c r="S398" s="1087"/>
      <c r="T398" s="1087"/>
      <c r="U398" s="1087"/>
      <c r="V398" s="1087"/>
      <c r="W398" s="1087"/>
      <c r="X398" s="1087"/>
      <c r="Y398" s="1087"/>
      <c r="Z398" s="1087"/>
      <c r="AA398" s="1087"/>
      <c r="AB398" s="1087"/>
      <c r="AC398" s="1087"/>
      <c r="AD398" s="1087"/>
      <c r="AE398" s="1087"/>
      <c r="AF398" s="1087"/>
      <c r="AG398" s="1087"/>
      <c r="AH398" s="1087"/>
      <c r="AI398" s="1087"/>
      <c r="AJ398" s="1087"/>
      <c r="AK398" s="1087"/>
      <c r="AL398" s="1087"/>
      <c r="AM398" s="1087"/>
      <c r="AN398" s="1087"/>
      <c r="AO398" s="1087"/>
      <c r="AP398" s="1087"/>
      <c r="AQ398" s="1087"/>
      <c r="AR398" s="1087"/>
      <c r="AS398" s="1087"/>
      <c r="AT398" s="1087"/>
      <c r="AU398" s="1087"/>
      <c r="AV398" s="1087"/>
      <c r="AW398" s="1087"/>
      <c r="AX398" s="1087"/>
      <c r="AY398" s="1087"/>
      <c r="AZ398" s="1087"/>
      <c r="BA398" s="1087"/>
      <c r="BB398" s="1087"/>
      <c r="BC398" s="1087"/>
      <c r="BD398" s="524"/>
      <c r="BE398" s="440"/>
      <c r="BF398" s="440"/>
      <c r="BG398" s="440"/>
    </row>
    <row r="399" spans="1:77" ht="36.950000000000003" hidden="1" customHeight="1">
      <c r="A399" s="519"/>
      <c r="B399" s="530"/>
      <c r="C399" s="1087"/>
      <c r="D399" s="1087"/>
      <c r="E399" s="1087"/>
      <c r="F399" s="1087"/>
      <c r="G399" s="1087"/>
      <c r="H399" s="1087"/>
      <c r="I399" s="1087"/>
      <c r="J399" s="1087"/>
      <c r="K399" s="1087"/>
      <c r="L399" s="1087"/>
      <c r="M399" s="1087"/>
      <c r="N399" s="1087"/>
      <c r="O399" s="1087"/>
      <c r="P399" s="1087"/>
      <c r="Q399" s="1087"/>
      <c r="R399" s="1087"/>
      <c r="S399" s="1087"/>
      <c r="T399" s="1087"/>
      <c r="U399" s="1087"/>
      <c r="V399" s="1087"/>
      <c r="W399" s="1087"/>
      <c r="X399" s="1087"/>
      <c r="Y399" s="1087"/>
      <c r="Z399" s="1087"/>
      <c r="AA399" s="1087"/>
      <c r="AB399" s="1087"/>
      <c r="AC399" s="1087"/>
      <c r="AD399" s="1087"/>
      <c r="AE399" s="1087"/>
      <c r="AF399" s="1087"/>
      <c r="AG399" s="1087"/>
      <c r="AH399" s="1087"/>
      <c r="AI399" s="1087"/>
      <c r="AJ399" s="1087"/>
      <c r="AK399" s="1087"/>
      <c r="AL399" s="1087"/>
      <c r="AM399" s="1087"/>
      <c r="AN399" s="1087"/>
      <c r="AO399" s="1087"/>
      <c r="AP399" s="1087"/>
      <c r="AQ399" s="1087"/>
      <c r="AR399" s="1087"/>
      <c r="AS399" s="1087"/>
      <c r="AT399" s="1087"/>
      <c r="AU399" s="1087"/>
      <c r="AV399" s="1087"/>
      <c r="AW399" s="1087"/>
      <c r="AX399" s="1087"/>
      <c r="AY399" s="1087"/>
      <c r="AZ399" s="1087"/>
      <c r="BA399" s="1087"/>
      <c r="BB399" s="1087"/>
      <c r="BC399" s="1087"/>
      <c r="BD399" s="524"/>
      <c r="BE399" s="440"/>
      <c r="BF399" s="440"/>
      <c r="BG399" s="440"/>
    </row>
    <row r="400" spans="1:77" ht="36.950000000000003" hidden="1" customHeight="1">
      <c r="A400" s="519"/>
      <c r="B400" s="523"/>
      <c r="C400" s="1091"/>
      <c r="D400" s="1087"/>
      <c r="E400" s="1087"/>
      <c r="F400" s="1087"/>
      <c r="G400" s="1087"/>
      <c r="H400" s="1087"/>
      <c r="I400" s="1087"/>
      <c r="J400" s="1087"/>
      <c r="K400" s="1087"/>
      <c r="L400" s="1087"/>
      <c r="M400" s="1087"/>
      <c r="N400" s="1087"/>
      <c r="O400" s="1087"/>
      <c r="P400" s="1087"/>
      <c r="Q400" s="1087"/>
      <c r="R400" s="1087"/>
      <c r="S400" s="1087"/>
      <c r="T400" s="1087"/>
      <c r="U400" s="1087"/>
      <c r="V400" s="1087"/>
      <c r="W400" s="1087"/>
      <c r="X400" s="1087"/>
      <c r="Y400" s="1087"/>
      <c r="Z400" s="1087"/>
      <c r="AA400" s="1087"/>
      <c r="AB400" s="1087"/>
      <c r="AC400" s="1087"/>
      <c r="AD400" s="1087"/>
      <c r="AE400" s="1087"/>
      <c r="AF400" s="1087"/>
      <c r="AG400" s="1087"/>
      <c r="AH400" s="1087"/>
      <c r="AI400" s="1087"/>
      <c r="AJ400" s="1087"/>
      <c r="AK400" s="1087"/>
      <c r="AL400" s="1087"/>
      <c r="AM400" s="1087"/>
      <c r="AN400" s="1087"/>
      <c r="AO400" s="1087"/>
      <c r="AP400" s="1087"/>
      <c r="AQ400" s="1087"/>
      <c r="AR400" s="1087"/>
      <c r="AS400" s="1087"/>
      <c r="AT400" s="1087"/>
      <c r="AU400" s="1087"/>
      <c r="AV400" s="1087"/>
      <c r="AW400" s="1087"/>
      <c r="AX400" s="1087"/>
      <c r="AY400" s="1087"/>
      <c r="AZ400" s="1087"/>
      <c r="BA400" s="1087"/>
      <c r="BB400" s="1087"/>
      <c r="BC400" s="1087"/>
      <c r="BD400" s="524"/>
      <c r="BE400" s="440"/>
      <c r="BF400" s="440"/>
      <c r="BG400" s="440"/>
    </row>
    <row r="401" spans="1:59" ht="36.950000000000003" hidden="1" customHeight="1">
      <c r="A401" s="519"/>
      <c r="B401" s="523"/>
      <c r="C401" s="1087"/>
      <c r="D401" s="1087"/>
      <c r="E401" s="1087"/>
      <c r="F401" s="1087"/>
      <c r="G401" s="1087"/>
      <c r="H401" s="1087"/>
      <c r="I401" s="1087"/>
      <c r="J401" s="1087"/>
      <c r="K401" s="1087"/>
      <c r="L401" s="1087"/>
      <c r="M401" s="1087"/>
      <c r="N401" s="1087"/>
      <c r="O401" s="1087"/>
      <c r="P401" s="1087"/>
      <c r="Q401" s="1087"/>
      <c r="R401" s="1087"/>
      <c r="S401" s="1087"/>
      <c r="T401" s="1087"/>
      <c r="U401" s="1087"/>
      <c r="V401" s="1087"/>
      <c r="W401" s="1087"/>
      <c r="X401" s="1087"/>
      <c r="Y401" s="1087"/>
      <c r="Z401" s="1087"/>
      <c r="AA401" s="1087"/>
      <c r="AB401" s="1087"/>
      <c r="AC401" s="1087"/>
      <c r="AD401" s="1087"/>
      <c r="AE401" s="1087"/>
      <c r="AF401" s="1087"/>
      <c r="AG401" s="1087"/>
      <c r="AH401" s="1087"/>
      <c r="AI401" s="1087"/>
      <c r="AJ401" s="1087"/>
      <c r="AK401" s="1087"/>
      <c r="AL401" s="1087"/>
      <c r="AM401" s="1087"/>
      <c r="AN401" s="1087"/>
      <c r="AO401" s="1087"/>
      <c r="AP401" s="1087"/>
      <c r="AQ401" s="1087"/>
      <c r="AR401" s="1087"/>
      <c r="AS401" s="1087"/>
      <c r="AT401" s="1087"/>
      <c r="AU401" s="1087"/>
      <c r="AV401" s="1087"/>
      <c r="AW401" s="1087"/>
      <c r="AX401" s="1087"/>
      <c r="AY401" s="1087"/>
      <c r="AZ401" s="1087"/>
      <c r="BA401" s="1087"/>
      <c r="BB401" s="1087"/>
      <c r="BC401" s="1087"/>
      <c r="BD401" s="524"/>
      <c r="BE401" s="440"/>
      <c r="BF401" s="440"/>
      <c r="BG401" s="440"/>
    </row>
    <row r="402" spans="1:59" ht="36.950000000000003" hidden="1" customHeight="1">
      <c r="A402" s="519"/>
      <c r="B402" s="530"/>
      <c r="C402" s="1087"/>
      <c r="D402" s="1087"/>
      <c r="E402" s="1087"/>
      <c r="F402" s="1087"/>
      <c r="G402" s="1087"/>
      <c r="H402" s="1087"/>
      <c r="I402" s="1087"/>
      <c r="J402" s="1087"/>
      <c r="K402" s="1087"/>
      <c r="L402" s="1087"/>
      <c r="M402" s="1087"/>
      <c r="N402" s="1087"/>
      <c r="O402" s="1087"/>
      <c r="P402" s="1087"/>
      <c r="Q402" s="1087"/>
      <c r="R402" s="1087"/>
      <c r="S402" s="1087"/>
      <c r="T402" s="1087"/>
      <c r="U402" s="1087"/>
      <c r="V402" s="1087"/>
      <c r="W402" s="1087"/>
      <c r="X402" s="1087"/>
      <c r="Y402" s="1087"/>
      <c r="Z402" s="1087"/>
      <c r="AA402" s="1087"/>
      <c r="AB402" s="1087"/>
      <c r="AC402" s="1087"/>
      <c r="AD402" s="1087"/>
      <c r="AE402" s="1087"/>
      <c r="AF402" s="1087"/>
      <c r="AG402" s="1087"/>
      <c r="AH402" s="1087"/>
      <c r="AI402" s="1087"/>
      <c r="AJ402" s="1087"/>
      <c r="AK402" s="1087"/>
      <c r="AL402" s="1087"/>
      <c r="AM402" s="1087"/>
      <c r="AN402" s="1087"/>
      <c r="AO402" s="1087"/>
      <c r="AP402" s="1087"/>
      <c r="AQ402" s="1087"/>
      <c r="AR402" s="1087"/>
      <c r="AS402" s="1087"/>
      <c r="AT402" s="1087"/>
      <c r="AU402" s="1087"/>
      <c r="AV402" s="1087"/>
      <c r="AW402" s="1087"/>
      <c r="AX402" s="1087"/>
      <c r="AY402" s="1087"/>
      <c r="AZ402" s="1087"/>
      <c r="BA402" s="1087"/>
      <c r="BB402" s="1087"/>
      <c r="BC402" s="1087"/>
      <c r="BD402" s="524"/>
      <c r="BE402" s="440"/>
      <c r="BF402" s="440"/>
      <c r="BG402" s="440"/>
    </row>
    <row r="403" spans="1:59" ht="36.950000000000003" hidden="1" customHeight="1">
      <c r="A403" s="519"/>
      <c r="B403" s="530"/>
      <c r="C403" s="1087"/>
      <c r="D403" s="1087"/>
      <c r="E403" s="1087"/>
      <c r="F403" s="1087"/>
      <c r="G403" s="1087"/>
      <c r="H403" s="1087"/>
      <c r="I403" s="1087"/>
      <c r="J403" s="1087"/>
      <c r="K403" s="1087"/>
      <c r="L403" s="1087"/>
      <c r="M403" s="1087"/>
      <c r="N403" s="1087"/>
      <c r="O403" s="1087"/>
      <c r="P403" s="1087"/>
      <c r="Q403" s="1087"/>
      <c r="R403" s="1087"/>
      <c r="S403" s="1087"/>
      <c r="T403" s="1087"/>
      <c r="U403" s="1087"/>
      <c r="V403" s="1087"/>
      <c r="W403" s="1087"/>
      <c r="X403" s="1087"/>
      <c r="Y403" s="1087"/>
      <c r="Z403" s="1087"/>
      <c r="AA403" s="1087"/>
      <c r="AB403" s="1087"/>
      <c r="AC403" s="1087"/>
      <c r="AD403" s="1087"/>
      <c r="AE403" s="1087"/>
      <c r="AF403" s="1087"/>
      <c r="AG403" s="1087"/>
      <c r="AH403" s="1087"/>
      <c r="AI403" s="1087"/>
      <c r="AJ403" s="1087"/>
      <c r="AK403" s="1087"/>
      <c r="AL403" s="1087"/>
      <c r="AM403" s="1087"/>
      <c r="AN403" s="1087"/>
      <c r="AO403" s="1087"/>
      <c r="AP403" s="1087"/>
      <c r="AQ403" s="1087"/>
      <c r="AR403" s="1087"/>
      <c r="AS403" s="1087"/>
      <c r="AT403" s="1087"/>
      <c r="AU403" s="1087"/>
      <c r="AV403" s="1087"/>
      <c r="AW403" s="1087"/>
      <c r="AX403" s="1087"/>
      <c r="AY403" s="1087"/>
      <c r="AZ403" s="1087"/>
      <c r="BA403" s="1087"/>
      <c r="BB403" s="1087"/>
      <c r="BC403" s="1087"/>
      <c r="BD403" s="524"/>
      <c r="BE403" s="440"/>
      <c r="BF403" s="440"/>
      <c r="BG403" s="440"/>
    </row>
    <row r="404" spans="1:59" ht="36.950000000000003" hidden="1" customHeight="1">
      <c r="A404" s="519"/>
      <c r="B404" s="530"/>
      <c r="C404" s="1087"/>
      <c r="D404" s="1087"/>
      <c r="E404" s="1087"/>
      <c r="F404" s="1087"/>
      <c r="G404" s="1087"/>
      <c r="H404" s="1087"/>
      <c r="I404" s="1087"/>
      <c r="J404" s="1087"/>
      <c r="K404" s="1087"/>
      <c r="L404" s="1087"/>
      <c r="M404" s="1087"/>
      <c r="N404" s="1087"/>
      <c r="O404" s="1087"/>
      <c r="P404" s="1087"/>
      <c r="Q404" s="1087"/>
      <c r="R404" s="1087"/>
      <c r="S404" s="1087"/>
      <c r="T404" s="1087"/>
      <c r="U404" s="1087"/>
      <c r="V404" s="1087"/>
      <c r="W404" s="1087"/>
      <c r="X404" s="1087"/>
      <c r="Y404" s="1087"/>
      <c r="Z404" s="1087"/>
      <c r="AA404" s="1087"/>
      <c r="AB404" s="1087"/>
      <c r="AC404" s="1087"/>
      <c r="AD404" s="1087"/>
      <c r="AE404" s="1087"/>
      <c r="AF404" s="1087"/>
      <c r="AG404" s="1087"/>
      <c r="AH404" s="1087"/>
      <c r="AI404" s="1087"/>
      <c r="AJ404" s="1087"/>
      <c r="AK404" s="1087"/>
      <c r="AL404" s="1087"/>
      <c r="AM404" s="1087"/>
      <c r="AN404" s="1087"/>
      <c r="AO404" s="1087"/>
      <c r="AP404" s="1087"/>
      <c r="AQ404" s="1087"/>
      <c r="AR404" s="1087"/>
      <c r="AS404" s="1087"/>
      <c r="AT404" s="1087"/>
      <c r="AU404" s="1087"/>
      <c r="AV404" s="1087"/>
      <c r="AW404" s="1087"/>
      <c r="AX404" s="1087"/>
      <c r="AY404" s="1087"/>
      <c r="AZ404" s="1087"/>
      <c r="BA404" s="1087"/>
      <c r="BB404" s="1087"/>
      <c r="BC404" s="1087"/>
      <c r="BD404" s="524"/>
      <c r="BE404" s="440"/>
      <c r="BF404" s="440"/>
      <c r="BG404" s="440"/>
    </row>
    <row r="405" spans="1:59" ht="36.950000000000003" hidden="1" customHeight="1">
      <c r="A405" s="519"/>
      <c r="B405" s="523"/>
      <c r="C405" s="1091"/>
      <c r="D405" s="1087"/>
      <c r="E405" s="1087"/>
      <c r="F405" s="1087"/>
      <c r="G405" s="1087"/>
      <c r="H405" s="1087"/>
      <c r="I405" s="1087"/>
      <c r="J405" s="1087"/>
      <c r="K405" s="1087"/>
      <c r="L405" s="1087"/>
      <c r="M405" s="1087"/>
      <c r="N405" s="1087"/>
      <c r="O405" s="1087"/>
      <c r="P405" s="1087"/>
      <c r="Q405" s="1087"/>
      <c r="R405" s="1087"/>
      <c r="S405" s="1087"/>
      <c r="T405" s="1087"/>
      <c r="U405" s="1087"/>
      <c r="V405" s="1087"/>
      <c r="W405" s="1087"/>
      <c r="X405" s="1087"/>
      <c r="Y405" s="1087"/>
      <c r="Z405" s="1087"/>
      <c r="AA405" s="1087"/>
      <c r="AB405" s="1087"/>
      <c r="AC405" s="1087"/>
      <c r="AD405" s="1087"/>
      <c r="AE405" s="1087"/>
      <c r="AF405" s="1087"/>
      <c r="AG405" s="1087"/>
      <c r="AH405" s="1087"/>
      <c r="AI405" s="1087"/>
      <c r="AJ405" s="1087"/>
      <c r="AK405" s="1087"/>
      <c r="AL405" s="1087"/>
      <c r="AM405" s="1087"/>
      <c r="AN405" s="1087"/>
      <c r="AO405" s="1087"/>
      <c r="AP405" s="1087"/>
      <c r="AQ405" s="1087"/>
      <c r="AR405" s="1087"/>
      <c r="AS405" s="1087"/>
      <c r="AT405" s="1087"/>
      <c r="AU405" s="1087"/>
      <c r="AV405" s="1087"/>
      <c r="AW405" s="1087"/>
      <c r="AX405" s="1087"/>
      <c r="AY405" s="1087"/>
      <c r="AZ405" s="1087"/>
      <c r="BA405" s="1087"/>
      <c r="BB405" s="1087"/>
      <c r="BC405" s="1087"/>
      <c r="BD405" s="524"/>
      <c r="BE405" s="440"/>
      <c r="BF405" s="440"/>
      <c r="BG405" s="440"/>
    </row>
    <row r="406" spans="1:59" ht="36.950000000000003" hidden="1" customHeight="1">
      <c r="A406" s="519"/>
      <c r="B406" s="523"/>
      <c r="C406" s="1087"/>
      <c r="D406" s="1087"/>
      <c r="E406" s="1087"/>
      <c r="F406" s="1087"/>
      <c r="G406" s="1087"/>
      <c r="H406" s="1087"/>
      <c r="I406" s="1087"/>
      <c r="J406" s="1087"/>
      <c r="K406" s="1087"/>
      <c r="L406" s="1087"/>
      <c r="M406" s="1087"/>
      <c r="N406" s="1087"/>
      <c r="O406" s="1087"/>
      <c r="P406" s="1087"/>
      <c r="Q406" s="1087"/>
      <c r="R406" s="1087"/>
      <c r="S406" s="1087"/>
      <c r="T406" s="1087"/>
      <c r="U406" s="1087"/>
      <c r="V406" s="1087"/>
      <c r="W406" s="1087"/>
      <c r="X406" s="1087"/>
      <c r="Y406" s="1087"/>
      <c r="Z406" s="1087"/>
      <c r="AA406" s="1087"/>
      <c r="AB406" s="1087"/>
      <c r="AC406" s="1087"/>
      <c r="AD406" s="1087"/>
      <c r="AE406" s="1087"/>
      <c r="AF406" s="1087"/>
      <c r="AG406" s="1087"/>
      <c r="AH406" s="1087"/>
      <c r="AI406" s="1087"/>
      <c r="AJ406" s="1087"/>
      <c r="AK406" s="1087"/>
      <c r="AL406" s="1087"/>
      <c r="AM406" s="1087"/>
      <c r="AN406" s="1087"/>
      <c r="AO406" s="1087"/>
      <c r="AP406" s="1087"/>
      <c r="AQ406" s="1087"/>
      <c r="AR406" s="1087"/>
      <c r="AS406" s="1087"/>
      <c r="AT406" s="1087"/>
      <c r="AU406" s="1087"/>
      <c r="AV406" s="1087"/>
      <c r="AW406" s="1087"/>
      <c r="AX406" s="1087"/>
      <c r="AY406" s="1087"/>
      <c r="AZ406" s="1087"/>
      <c r="BA406" s="1087"/>
      <c r="BB406" s="1087"/>
      <c r="BC406" s="1087"/>
      <c r="BD406" s="524"/>
      <c r="BE406" s="440"/>
      <c r="BF406" s="440"/>
      <c r="BG406" s="440"/>
    </row>
    <row r="407" spans="1:59" ht="36.950000000000003" hidden="1" customHeight="1">
      <c r="A407" s="519"/>
      <c r="B407" s="530"/>
      <c r="C407" s="1087"/>
      <c r="D407" s="1087"/>
      <c r="E407" s="1087"/>
      <c r="F407" s="1087"/>
      <c r="G407" s="1087"/>
      <c r="H407" s="1087"/>
      <c r="I407" s="1087"/>
      <c r="J407" s="1087"/>
      <c r="K407" s="1087"/>
      <c r="L407" s="1087"/>
      <c r="M407" s="1087"/>
      <c r="N407" s="1087"/>
      <c r="O407" s="1087"/>
      <c r="P407" s="1087"/>
      <c r="Q407" s="1087"/>
      <c r="R407" s="1087"/>
      <c r="S407" s="1087"/>
      <c r="T407" s="1087"/>
      <c r="U407" s="1087"/>
      <c r="V407" s="1087"/>
      <c r="W407" s="1087"/>
      <c r="X407" s="1087"/>
      <c r="Y407" s="1087"/>
      <c r="Z407" s="1087"/>
      <c r="AA407" s="1087"/>
      <c r="AB407" s="1087"/>
      <c r="AC407" s="1087"/>
      <c r="AD407" s="1087"/>
      <c r="AE407" s="1087"/>
      <c r="AF407" s="1087"/>
      <c r="AG407" s="1087"/>
      <c r="AH407" s="1087"/>
      <c r="AI407" s="1087"/>
      <c r="AJ407" s="1087"/>
      <c r="AK407" s="1087"/>
      <c r="AL407" s="1087"/>
      <c r="AM407" s="1087"/>
      <c r="AN407" s="1087"/>
      <c r="AO407" s="1087"/>
      <c r="AP407" s="1087"/>
      <c r="AQ407" s="1087"/>
      <c r="AR407" s="1087"/>
      <c r="AS407" s="1087"/>
      <c r="AT407" s="1087"/>
      <c r="AU407" s="1087"/>
      <c r="AV407" s="1087"/>
      <c r="AW407" s="1087"/>
      <c r="AX407" s="1087"/>
      <c r="AY407" s="1087"/>
      <c r="AZ407" s="1087"/>
      <c r="BA407" s="1087"/>
      <c r="BB407" s="1087"/>
      <c r="BC407" s="1087"/>
      <c r="BD407" s="524"/>
      <c r="BE407" s="440"/>
      <c r="BF407" s="440"/>
      <c r="BG407" s="440"/>
    </row>
    <row r="408" spans="1:59" ht="36.950000000000003" hidden="1" customHeight="1">
      <c r="A408" s="519"/>
      <c r="B408" s="530"/>
      <c r="C408" s="1087"/>
      <c r="D408" s="1087"/>
      <c r="E408" s="1087"/>
      <c r="F408" s="1087"/>
      <c r="G408" s="1087"/>
      <c r="H408" s="1087"/>
      <c r="I408" s="1087"/>
      <c r="J408" s="1087"/>
      <c r="K408" s="1087"/>
      <c r="L408" s="1087"/>
      <c r="M408" s="1087"/>
      <c r="N408" s="1087"/>
      <c r="O408" s="1087"/>
      <c r="P408" s="1087"/>
      <c r="Q408" s="1087"/>
      <c r="R408" s="1087"/>
      <c r="S408" s="1087"/>
      <c r="T408" s="1087"/>
      <c r="U408" s="1087"/>
      <c r="V408" s="1087"/>
      <c r="W408" s="1087"/>
      <c r="X408" s="1087"/>
      <c r="Y408" s="1087"/>
      <c r="Z408" s="1087"/>
      <c r="AA408" s="1087"/>
      <c r="AB408" s="1087"/>
      <c r="AC408" s="1087"/>
      <c r="AD408" s="1087"/>
      <c r="AE408" s="1087"/>
      <c r="AF408" s="1087"/>
      <c r="AG408" s="1087"/>
      <c r="AH408" s="1087"/>
      <c r="AI408" s="1087"/>
      <c r="AJ408" s="1087"/>
      <c r="AK408" s="1087"/>
      <c r="AL408" s="1087"/>
      <c r="AM408" s="1087"/>
      <c r="AN408" s="1087"/>
      <c r="AO408" s="1087"/>
      <c r="AP408" s="1087"/>
      <c r="AQ408" s="1087"/>
      <c r="AR408" s="1087"/>
      <c r="AS408" s="1087"/>
      <c r="AT408" s="1087"/>
      <c r="AU408" s="1087"/>
      <c r="AV408" s="1087"/>
      <c r="AW408" s="1087"/>
      <c r="AX408" s="1087"/>
      <c r="AY408" s="1087"/>
      <c r="AZ408" s="1087"/>
      <c r="BA408" s="1087"/>
      <c r="BB408" s="1087"/>
      <c r="BC408" s="1087"/>
      <c r="BD408" s="524"/>
      <c r="BE408" s="440"/>
      <c r="BF408" s="440"/>
      <c r="BG408" s="440"/>
    </row>
    <row r="409" spans="1:59" ht="36.950000000000003" hidden="1" customHeight="1">
      <c r="A409" s="519"/>
      <c r="B409" s="530"/>
      <c r="C409" s="1087"/>
      <c r="D409" s="1087"/>
      <c r="E409" s="1087"/>
      <c r="F409" s="1087"/>
      <c r="G409" s="1087"/>
      <c r="H409" s="1087"/>
      <c r="I409" s="1087"/>
      <c r="J409" s="1087"/>
      <c r="K409" s="1087"/>
      <c r="L409" s="1087"/>
      <c r="M409" s="1087"/>
      <c r="N409" s="1087"/>
      <c r="O409" s="1087"/>
      <c r="P409" s="1087"/>
      <c r="Q409" s="1087"/>
      <c r="R409" s="1087"/>
      <c r="S409" s="1087"/>
      <c r="T409" s="1087"/>
      <c r="U409" s="1087"/>
      <c r="V409" s="1087"/>
      <c r="W409" s="1087"/>
      <c r="X409" s="1087"/>
      <c r="Y409" s="1087"/>
      <c r="Z409" s="1087"/>
      <c r="AA409" s="1087"/>
      <c r="AB409" s="1087"/>
      <c r="AC409" s="1087"/>
      <c r="AD409" s="1087"/>
      <c r="AE409" s="1087"/>
      <c r="AF409" s="1087"/>
      <c r="AG409" s="1087"/>
      <c r="AH409" s="1087"/>
      <c r="AI409" s="1087"/>
      <c r="AJ409" s="1087"/>
      <c r="AK409" s="1087"/>
      <c r="AL409" s="1087"/>
      <c r="AM409" s="1087"/>
      <c r="AN409" s="1087"/>
      <c r="AO409" s="1087"/>
      <c r="AP409" s="1087"/>
      <c r="AQ409" s="1087"/>
      <c r="AR409" s="1087"/>
      <c r="AS409" s="1087"/>
      <c r="AT409" s="1087"/>
      <c r="AU409" s="1087"/>
      <c r="AV409" s="1087"/>
      <c r="AW409" s="1087"/>
      <c r="AX409" s="1087"/>
      <c r="AY409" s="1087"/>
      <c r="AZ409" s="1087"/>
      <c r="BA409" s="1087"/>
      <c r="BB409" s="1087"/>
      <c r="BC409" s="1087"/>
      <c r="BD409" s="524"/>
      <c r="BE409" s="440"/>
      <c r="BF409" s="440"/>
      <c r="BG409" s="440"/>
    </row>
    <row r="410" spans="1:59" ht="36.950000000000003" hidden="1" customHeight="1">
      <c r="A410" s="519"/>
      <c r="B410" s="523"/>
      <c r="C410" s="1091"/>
      <c r="D410" s="1087"/>
      <c r="E410" s="1087"/>
      <c r="F410" s="1087"/>
      <c r="G410" s="1087"/>
      <c r="H410" s="1087"/>
      <c r="I410" s="1087"/>
      <c r="J410" s="1087"/>
      <c r="K410" s="1087"/>
      <c r="L410" s="1087"/>
      <c r="M410" s="1087"/>
      <c r="N410" s="1087"/>
      <c r="O410" s="1087"/>
      <c r="P410" s="1087"/>
      <c r="Q410" s="1087"/>
      <c r="R410" s="1087"/>
      <c r="S410" s="1087"/>
      <c r="T410" s="1087"/>
      <c r="U410" s="1087"/>
      <c r="V410" s="1087"/>
      <c r="W410" s="1087"/>
      <c r="X410" s="1087"/>
      <c r="Y410" s="1087"/>
      <c r="Z410" s="1087"/>
      <c r="AA410" s="1087"/>
      <c r="AB410" s="1087"/>
      <c r="AC410" s="1087"/>
      <c r="AD410" s="1087"/>
      <c r="AE410" s="1087"/>
      <c r="AF410" s="1087"/>
      <c r="AG410" s="1087"/>
      <c r="AH410" s="1087"/>
      <c r="AI410" s="1087"/>
      <c r="AJ410" s="1087"/>
      <c r="AK410" s="1087"/>
      <c r="AL410" s="1087"/>
      <c r="AM410" s="1087"/>
      <c r="AN410" s="1087"/>
      <c r="AO410" s="1087"/>
      <c r="AP410" s="1087"/>
      <c r="AQ410" s="1087"/>
      <c r="AR410" s="1087"/>
      <c r="AS410" s="1087"/>
      <c r="AT410" s="1087"/>
      <c r="AU410" s="1087"/>
      <c r="AV410" s="1087"/>
      <c r="AW410" s="1087"/>
      <c r="AX410" s="1087"/>
      <c r="AY410" s="1087"/>
      <c r="AZ410" s="1087"/>
      <c r="BA410" s="1087"/>
      <c r="BB410" s="1087"/>
      <c r="BC410" s="1087"/>
      <c r="BD410" s="524"/>
      <c r="BE410" s="440"/>
      <c r="BF410" s="440"/>
      <c r="BG410" s="440"/>
    </row>
    <row r="411" spans="1:59" ht="36.950000000000003" hidden="1" customHeight="1">
      <c r="A411" s="519"/>
      <c r="B411" s="523"/>
      <c r="C411" s="1087"/>
      <c r="D411" s="1087"/>
      <c r="E411" s="1087"/>
      <c r="F411" s="1087"/>
      <c r="G411" s="1087"/>
      <c r="H411" s="1087"/>
      <c r="I411" s="1087"/>
      <c r="J411" s="1087"/>
      <c r="K411" s="1087"/>
      <c r="L411" s="1087"/>
      <c r="M411" s="1087"/>
      <c r="N411" s="1087"/>
      <c r="O411" s="1087"/>
      <c r="P411" s="1087"/>
      <c r="Q411" s="1087"/>
      <c r="R411" s="1087"/>
      <c r="S411" s="1087"/>
      <c r="T411" s="1087"/>
      <c r="U411" s="1087"/>
      <c r="V411" s="1087"/>
      <c r="W411" s="1087"/>
      <c r="X411" s="1087"/>
      <c r="Y411" s="1087"/>
      <c r="Z411" s="1087"/>
      <c r="AA411" s="1087"/>
      <c r="AB411" s="1087"/>
      <c r="AC411" s="1087"/>
      <c r="AD411" s="1087"/>
      <c r="AE411" s="1087"/>
      <c r="AF411" s="1087"/>
      <c r="AG411" s="1087"/>
      <c r="AH411" s="1087"/>
      <c r="AI411" s="1087"/>
      <c r="AJ411" s="1087"/>
      <c r="AK411" s="1087"/>
      <c r="AL411" s="1087"/>
      <c r="AM411" s="1087"/>
      <c r="AN411" s="1087"/>
      <c r="AO411" s="1087"/>
      <c r="AP411" s="1087"/>
      <c r="AQ411" s="1087"/>
      <c r="AR411" s="1087"/>
      <c r="AS411" s="1087"/>
      <c r="AT411" s="1087"/>
      <c r="AU411" s="1087"/>
      <c r="AV411" s="1087"/>
      <c r="AW411" s="1087"/>
      <c r="AX411" s="1087"/>
      <c r="AY411" s="1087"/>
      <c r="AZ411" s="1087"/>
      <c r="BA411" s="1087"/>
      <c r="BB411" s="1087"/>
      <c r="BC411" s="1087"/>
      <c r="BD411" s="524"/>
      <c r="BE411" s="440"/>
      <c r="BF411" s="440"/>
      <c r="BG411" s="440"/>
    </row>
    <row r="412" spans="1:59" ht="36.950000000000003" hidden="1" customHeight="1">
      <c r="A412" s="519"/>
      <c r="B412" s="530"/>
      <c r="C412" s="1087"/>
      <c r="D412" s="1087"/>
      <c r="E412" s="1087"/>
      <c r="F412" s="1087"/>
      <c r="G412" s="1087"/>
      <c r="H412" s="1087"/>
      <c r="I412" s="1087"/>
      <c r="J412" s="1087"/>
      <c r="K412" s="1087"/>
      <c r="L412" s="1087"/>
      <c r="M412" s="1087"/>
      <c r="N412" s="1087"/>
      <c r="O412" s="1087"/>
      <c r="P412" s="1087"/>
      <c r="Q412" s="1087"/>
      <c r="R412" s="1087"/>
      <c r="S412" s="1087"/>
      <c r="T412" s="1087"/>
      <c r="U412" s="1087"/>
      <c r="V412" s="1087"/>
      <c r="W412" s="1087"/>
      <c r="X412" s="1087"/>
      <c r="Y412" s="1087"/>
      <c r="Z412" s="1087"/>
      <c r="AA412" s="1087"/>
      <c r="AB412" s="1087"/>
      <c r="AC412" s="1087"/>
      <c r="AD412" s="1087"/>
      <c r="AE412" s="1087"/>
      <c r="AF412" s="1087"/>
      <c r="AG412" s="1087"/>
      <c r="AH412" s="1087"/>
      <c r="AI412" s="1087"/>
      <c r="AJ412" s="1087"/>
      <c r="AK412" s="1087"/>
      <c r="AL412" s="1087"/>
      <c r="AM412" s="1087"/>
      <c r="AN412" s="1087"/>
      <c r="AO412" s="1087"/>
      <c r="AP412" s="1087"/>
      <c r="AQ412" s="1087"/>
      <c r="AR412" s="1087"/>
      <c r="AS412" s="1087"/>
      <c r="AT412" s="1087"/>
      <c r="AU412" s="1087"/>
      <c r="AV412" s="1087"/>
      <c r="AW412" s="1087"/>
      <c r="AX412" s="1087"/>
      <c r="AY412" s="1087"/>
      <c r="AZ412" s="1087"/>
      <c r="BA412" s="1087"/>
      <c r="BB412" s="1087"/>
      <c r="BC412" s="1087"/>
      <c r="BD412" s="524"/>
      <c r="BE412" s="440"/>
      <c r="BF412" s="440"/>
      <c r="BG412" s="440"/>
    </row>
    <row r="413" spans="1:59" ht="36.950000000000003" hidden="1" customHeight="1">
      <c r="A413" s="519"/>
      <c r="B413" s="530"/>
      <c r="C413" s="1087"/>
      <c r="D413" s="1087"/>
      <c r="E413" s="1087"/>
      <c r="F413" s="1087"/>
      <c r="G413" s="1087"/>
      <c r="H413" s="1087"/>
      <c r="I413" s="1087"/>
      <c r="J413" s="1087"/>
      <c r="K413" s="1087"/>
      <c r="L413" s="1087"/>
      <c r="M413" s="1087"/>
      <c r="N413" s="1087"/>
      <c r="O413" s="1087"/>
      <c r="P413" s="1087"/>
      <c r="Q413" s="1087"/>
      <c r="R413" s="1087"/>
      <c r="S413" s="1087"/>
      <c r="T413" s="1087"/>
      <c r="U413" s="1087"/>
      <c r="V413" s="1087"/>
      <c r="W413" s="1087"/>
      <c r="X413" s="1087"/>
      <c r="Y413" s="1087"/>
      <c r="Z413" s="1087"/>
      <c r="AA413" s="1087"/>
      <c r="AB413" s="1087"/>
      <c r="AC413" s="1087"/>
      <c r="AD413" s="1087"/>
      <c r="AE413" s="1087"/>
      <c r="AF413" s="1087"/>
      <c r="AG413" s="1087"/>
      <c r="AH413" s="1087"/>
      <c r="AI413" s="1087"/>
      <c r="AJ413" s="1087"/>
      <c r="AK413" s="1087"/>
      <c r="AL413" s="1087"/>
      <c r="AM413" s="1087"/>
      <c r="AN413" s="1087"/>
      <c r="AO413" s="1087"/>
      <c r="AP413" s="1087"/>
      <c r="AQ413" s="1087"/>
      <c r="AR413" s="1087"/>
      <c r="AS413" s="1087"/>
      <c r="AT413" s="1087"/>
      <c r="AU413" s="1087"/>
      <c r="AV413" s="1087"/>
      <c r="AW413" s="1087"/>
      <c r="AX413" s="1087"/>
      <c r="AY413" s="1087"/>
      <c r="AZ413" s="1087"/>
      <c r="BA413" s="1087"/>
      <c r="BB413" s="1087"/>
      <c r="BC413" s="1087"/>
      <c r="BD413" s="524"/>
      <c r="BE413" s="440"/>
      <c r="BF413" s="440"/>
      <c r="BG413" s="440"/>
    </row>
    <row r="414" spans="1:59" ht="36.950000000000003" hidden="1" customHeight="1">
      <c r="A414" s="519"/>
      <c r="B414" s="530"/>
      <c r="C414" s="1087"/>
      <c r="D414" s="1087"/>
      <c r="E414" s="1087"/>
      <c r="F414" s="1087"/>
      <c r="G414" s="1087"/>
      <c r="H414" s="1087"/>
      <c r="I414" s="1087"/>
      <c r="J414" s="1087"/>
      <c r="K414" s="1087"/>
      <c r="L414" s="1087"/>
      <c r="M414" s="1087"/>
      <c r="N414" s="1087"/>
      <c r="O414" s="1087"/>
      <c r="P414" s="1087"/>
      <c r="Q414" s="1087"/>
      <c r="R414" s="1087"/>
      <c r="S414" s="1087"/>
      <c r="T414" s="1087"/>
      <c r="U414" s="1087"/>
      <c r="V414" s="1087"/>
      <c r="W414" s="1087"/>
      <c r="X414" s="1087"/>
      <c r="Y414" s="1087"/>
      <c r="Z414" s="1087"/>
      <c r="AA414" s="1087"/>
      <c r="AB414" s="1087"/>
      <c r="AC414" s="1087"/>
      <c r="AD414" s="1087"/>
      <c r="AE414" s="1087"/>
      <c r="AF414" s="1087"/>
      <c r="AG414" s="1087"/>
      <c r="AH414" s="1087"/>
      <c r="AI414" s="1087"/>
      <c r="AJ414" s="1087"/>
      <c r="AK414" s="1087"/>
      <c r="AL414" s="1087"/>
      <c r="AM414" s="1087"/>
      <c r="AN414" s="1087"/>
      <c r="AO414" s="1087"/>
      <c r="AP414" s="1087"/>
      <c r="AQ414" s="1087"/>
      <c r="AR414" s="1087"/>
      <c r="AS414" s="1087"/>
      <c r="AT414" s="1087"/>
      <c r="AU414" s="1087"/>
      <c r="AV414" s="1087"/>
      <c r="AW414" s="1087"/>
      <c r="AX414" s="1087"/>
      <c r="AY414" s="1087"/>
      <c r="AZ414" s="1087"/>
      <c r="BA414" s="1087"/>
      <c r="BB414" s="1087"/>
      <c r="BC414" s="1087"/>
      <c r="BD414" s="524"/>
      <c r="BE414" s="440"/>
      <c r="BF414" s="440"/>
      <c r="BG414" s="440"/>
    </row>
    <row r="415" spans="1:59" ht="36.950000000000003" hidden="1" customHeight="1">
      <c r="A415" s="519"/>
      <c r="B415" s="523"/>
      <c r="C415" s="1091"/>
      <c r="D415" s="1087"/>
      <c r="E415" s="1087"/>
      <c r="F415" s="1087"/>
      <c r="G415" s="1087"/>
      <c r="H415" s="1087"/>
      <c r="I415" s="1087"/>
      <c r="J415" s="1087"/>
      <c r="K415" s="1087"/>
      <c r="L415" s="1087"/>
      <c r="M415" s="1087"/>
      <c r="N415" s="1087"/>
      <c r="O415" s="1087"/>
      <c r="P415" s="1087"/>
      <c r="Q415" s="1087"/>
      <c r="R415" s="1087"/>
      <c r="S415" s="1087"/>
      <c r="T415" s="1087"/>
      <c r="U415" s="1087"/>
      <c r="V415" s="1087"/>
      <c r="W415" s="1087"/>
      <c r="X415" s="1087"/>
      <c r="Y415" s="1087"/>
      <c r="Z415" s="1087"/>
      <c r="AA415" s="1087"/>
      <c r="AB415" s="1087"/>
      <c r="AC415" s="1087"/>
      <c r="AD415" s="1087"/>
      <c r="AE415" s="1087"/>
      <c r="AF415" s="1087"/>
      <c r="AG415" s="1087"/>
      <c r="AH415" s="1087"/>
      <c r="AI415" s="1087"/>
      <c r="AJ415" s="1087"/>
      <c r="AK415" s="1087"/>
      <c r="AL415" s="1087"/>
      <c r="AM415" s="1087"/>
      <c r="AN415" s="1087"/>
      <c r="AO415" s="1087"/>
      <c r="AP415" s="1087"/>
      <c r="AQ415" s="1087"/>
      <c r="AR415" s="1087"/>
      <c r="AS415" s="1087"/>
      <c r="AT415" s="1087"/>
      <c r="AU415" s="1087"/>
      <c r="AV415" s="1087"/>
      <c r="AW415" s="1087"/>
      <c r="AX415" s="1087"/>
      <c r="AY415" s="1087"/>
      <c r="AZ415" s="1087"/>
      <c r="BA415" s="1087"/>
      <c r="BB415" s="1087"/>
      <c r="BC415" s="1087"/>
      <c r="BD415" s="524"/>
      <c r="BE415" s="440"/>
      <c r="BF415" s="440"/>
      <c r="BG415" s="440"/>
    </row>
    <row r="416" spans="1:59" ht="36.950000000000003" hidden="1" customHeight="1">
      <c r="A416" s="519"/>
      <c r="B416" s="523"/>
      <c r="C416" s="1087"/>
      <c r="D416" s="1087"/>
      <c r="E416" s="1087"/>
      <c r="F416" s="1087"/>
      <c r="G416" s="1087"/>
      <c r="H416" s="1087"/>
      <c r="I416" s="1087"/>
      <c r="J416" s="1087"/>
      <c r="K416" s="1087"/>
      <c r="L416" s="1087"/>
      <c r="M416" s="1087"/>
      <c r="N416" s="1087"/>
      <c r="O416" s="1087"/>
      <c r="P416" s="1087"/>
      <c r="Q416" s="1087"/>
      <c r="R416" s="1087"/>
      <c r="S416" s="1087"/>
      <c r="T416" s="1087"/>
      <c r="U416" s="1087"/>
      <c r="V416" s="1087"/>
      <c r="W416" s="1087"/>
      <c r="X416" s="1087"/>
      <c r="Y416" s="1087"/>
      <c r="Z416" s="1087"/>
      <c r="AA416" s="1087"/>
      <c r="AB416" s="1087"/>
      <c r="AC416" s="1087"/>
      <c r="AD416" s="1087"/>
      <c r="AE416" s="1087"/>
      <c r="AF416" s="1087"/>
      <c r="AG416" s="1087"/>
      <c r="AH416" s="1087"/>
      <c r="AI416" s="1087"/>
      <c r="AJ416" s="1087"/>
      <c r="AK416" s="1087"/>
      <c r="AL416" s="1087"/>
      <c r="AM416" s="1087"/>
      <c r="AN416" s="1087"/>
      <c r="AO416" s="1087"/>
      <c r="AP416" s="1087"/>
      <c r="AQ416" s="1087"/>
      <c r="AR416" s="1087"/>
      <c r="AS416" s="1087"/>
      <c r="AT416" s="1087"/>
      <c r="AU416" s="1087"/>
      <c r="AV416" s="1087"/>
      <c r="AW416" s="1087"/>
      <c r="AX416" s="1087"/>
      <c r="AY416" s="1087"/>
      <c r="AZ416" s="1087"/>
      <c r="BA416" s="1087"/>
      <c r="BB416" s="1087"/>
      <c r="BC416" s="1087"/>
      <c r="BD416" s="524"/>
      <c r="BE416" s="440"/>
      <c r="BF416" s="440"/>
      <c r="BG416" s="440"/>
    </row>
    <row r="417" spans="1:89" ht="36.950000000000003" hidden="1" customHeight="1">
      <c r="A417" s="519"/>
      <c r="B417" s="530"/>
      <c r="C417" s="1087"/>
      <c r="D417" s="1087"/>
      <c r="E417" s="1087"/>
      <c r="F417" s="1087"/>
      <c r="G417" s="1087"/>
      <c r="H417" s="1087"/>
      <c r="I417" s="1087"/>
      <c r="J417" s="1087"/>
      <c r="K417" s="1087"/>
      <c r="L417" s="1087"/>
      <c r="M417" s="1087"/>
      <c r="N417" s="1087"/>
      <c r="O417" s="1087"/>
      <c r="P417" s="1087"/>
      <c r="Q417" s="1087"/>
      <c r="R417" s="1087"/>
      <c r="S417" s="1087"/>
      <c r="T417" s="1087"/>
      <c r="U417" s="1087"/>
      <c r="V417" s="1087"/>
      <c r="W417" s="1087"/>
      <c r="X417" s="1087"/>
      <c r="Y417" s="1087"/>
      <c r="Z417" s="1087"/>
      <c r="AA417" s="1087"/>
      <c r="AB417" s="1087"/>
      <c r="AC417" s="1087"/>
      <c r="AD417" s="1087"/>
      <c r="AE417" s="1087"/>
      <c r="AF417" s="1087"/>
      <c r="AG417" s="1087"/>
      <c r="AH417" s="1087"/>
      <c r="AI417" s="1087"/>
      <c r="AJ417" s="1087"/>
      <c r="AK417" s="1087"/>
      <c r="AL417" s="1087"/>
      <c r="AM417" s="1087"/>
      <c r="AN417" s="1087"/>
      <c r="AO417" s="1087"/>
      <c r="AP417" s="1087"/>
      <c r="AQ417" s="1087"/>
      <c r="AR417" s="1087"/>
      <c r="AS417" s="1087"/>
      <c r="AT417" s="1087"/>
      <c r="AU417" s="1087"/>
      <c r="AV417" s="1087"/>
      <c r="AW417" s="1087"/>
      <c r="AX417" s="1087"/>
      <c r="AY417" s="1087"/>
      <c r="AZ417" s="1087"/>
      <c r="BA417" s="1087"/>
      <c r="BB417" s="1087"/>
      <c r="BC417" s="1087"/>
      <c r="BD417" s="524"/>
      <c r="BE417" s="440"/>
      <c r="BF417" s="440"/>
      <c r="BG417" s="440"/>
    </row>
    <row r="418" spans="1:89" ht="36.950000000000003" hidden="1" customHeight="1">
      <c r="A418" s="519"/>
      <c r="B418" s="530"/>
      <c r="C418" s="1087"/>
      <c r="D418" s="1087"/>
      <c r="E418" s="1087"/>
      <c r="F418" s="1087"/>
      <c r="G418" s="1087"/>
      <c r="H418" s="1087"/>
      <c r="I418" s="1087"/>
      <c r="J418" s="1087"/>
      <c r="K418" s="1087"/>
      <c r="L418" s="1087"/>
      <c r="M418" s="1087"/>
      <c r="N418" s="1087"/>
      <c r="O418" s="1087"/>
      <c r="P418" s="1087"/>
      <c r="Q418" s="1087"/>
      <c r="R418" s="1087"/>
      <c r="S418" s="1087"/>
      <c r="T418" s="1087"/>
      <c r="U418" s="1087"/>
      <c r="V418" s="1087"/>
      <c r="W418" s="1087"/>
      <c r="X418" s="1087"/>
      <c r="Y418" s="1087"/>
      <c r="Z418" s="1087"/>
      <c r="AA418" s="1087"/>
      <c r="AB418" s="1087"/>
      <c r="AC418" s="1087"/>
      <c r="AD418" s="1087"/>
      <c r="AE418" s="1087"/>
      <c r="AF418" s="1087"/>
      <c r="AG418" s="1087"/>
      <c r="AH418" s="1087"/>
      <c r="AI418" s="1087"/>
      <c r="AJ418" s="1087"/>
      <c r="AK418" s="1087"/>
      <c r="AL418" s="1087"/>
      <c r="AM418" s="1087"/>
      <c r="AN418" s="1087"/>
      <c r="AO418" s="1087"/>
      <c r="AP418" s="1087"/>
      <c r="AQ418" s="1087"/>
      <c r="AR418" s="1087"/>
      <c r="AS418" s="1087"/>
      <c r="AT418" s="1087"/>
      <c r="AU418" s="1087"/>
      <c r="AV418" s="1087"/>
      <c r="AW418" s="1087"/>
      <c r="AX418" s="1087"/>
      <c r="AY418" s="1087"/>
      <c r="AZ418" s="1087"/>
      <c r="BA418" s="1087"/>
      <c r="BB418" s="1087"/>
      <c r="BC418" s="1087"/>
      <c r="BD418" s="524"/>
      <c r="BE418" s="440"/>
      <c r="BF418" s="440"/>
      <c r="BG418" s="440"/>
    </row>
    <row r="419" spans="1:89" ht="36.950000000000003" hidden="1" customHeight="1">
      <c r="A419" s="519"/>
      <c r="B419" s="530"/>
      <c r="C419" s="1087"/>
      <c r="D419" s="1087"/>
      <c r="E419" s="1087"/>
      <c r="F419" s="1087"/>
      <c r="G419" s="1087"/>
      <c r="H419" s="1087"/>
      <c r="I419" s="1087"/>
      <c r="J419" s="1087"/>
      <c r="K419" s="1087"/>
      <c r="L419" s="1087"/>
      <c r="M419" s="1087"/>
      <c r="N419" s="1087"/>
      <c r="O419" s="1087"/>
      <c r="P419" s="1087"/>
      <c r="Q419" s="1087"/>
      <c r="R419" s="1087"/>
      <c r="S419" s="1087"/>
      <c r="T419" s="1087"/>
      <c r="U419" s="1087"/>
      <c r="V419" s="1087"/>
      <c r="W419" s="1087"/>
      <c r="X419" s="1087"/>
      <c r="Y419" s="1087"/>
      <c r="Z419" s="1087"/>
      <c r="AA419" s="1087"/>
      <c r="AB419" s="1087"/>
      <c r="AC419" s="1087"/>
      <c r="AD419" s="1087"/>
      <c r="AE419" s="1087"/>
      <c r="AF419" s="1087"/>
      <c r="AG419" s="1087"/>
      <c r="AH419" s="1087"/>
      <c r="AI419" s="1087"/>
      <c r="AJ419" s="1087"/>
      <c r="AK419" s="1087"/>
      <c r="AL419" s="1087"/>
      <c r="AM419" s="1087"/>
      <c r="AN419" s="1087"/>
      <c r="AO419" s="1087"/>
      <c r="AP419" s="1087"/>
      <c r="AQ419" s="1087"/>
      <c r="AR419" s="1087"/>
      <c r="AS419" s="1087"/>
      <c r="AT419" s="1087"/>
      <c r="AU419" s="1087"/>
      <c r="AV419" s="1087"/>
      <c r="AW419" s="1087"/>
      <c r="AX419" s="1087"/>
      <c r="AY419" s="1087"/>
      <c r="AZ419" s="1087"/>
      <c r="BA419" s="1087"/>
      <c r="BB419" s="1087"/>
      <c r="BC419" s="1087"/>
      <c r="BD419" s="524"/>
      <c r="BE419" s="440"/>
      <c r="BF419" s="440"/>
      <c r="BG419" s="440"/>
    </row>
    <row r="420" spans="1:89" ht="36.950000000000003" hidden="1" customHeight="1" thickBot="1">
      <c r="A420" s="519"/>
      <c r="B420" s="531"/>
      <c r="C420" s="1088"/>
      <c r="D420" s="1088"/>
      <c r="E420" s="1088"/>
      <c r="F420" s="1088"/>
      <c r="G420" s="1088"/>
      <c r="H420" s="1088"/>
      <c r="I420" s="1088"/>
      <c r="J420" s="1088"/>
      <c r="K420" s="1088"/>
      <c r="L420" s="1088"/>
      <c r="M420" s="1088"/>
      <c r="N420" s="1088"/>
      <c r="O420" s="1088"/>
      <c r="P420" s="1088"/>
      <c r="Q420" s="1088"/>
      <c r="R420" s="1088"/>
      <c r="S420" s="1088"/>
      <c r="T420" s="1088"/>
      <c r="U420" s="1088"/>
      <c r="V420" s="1088"/>
      <c r="W420" s="1088"/>
      <c r="X420" s="1088"/>
      <c r="Y420" s="1088"/>
      <c r="Z420" s="1088"/>
      <c r="AA420" s="1088"/>
      <c r="AB420" s="1088"/>
      <c r="AC420" s="1088"/>
      <c r="AD420" s="1088"/>
      <c r="AE420" s="1088"/>
      <c r="AF420" s="1088"/>
      <c r="AG420" s="1088"/>
      <c r="AH420" s="1088"/>
      <c r="AI420" s="1088"/>
      <c r="AJ420" s="1088"/>
      <c r="AK420" s="1088"/>
      <c r="AL420" s="1088"/>
      <c r="AM420" s="1088"/>
      <c r="AN420" s="1088"/>
      <c r="AO420" s="1088"/>
      <c r="AP420" s="1088"/>
      <c r="AQ420" s="1088"/>
      <c r="AR420" s="1088"/>
      <c r="AS420" s="1088"/>
      <c r="AT420" s="1088"/>
      <c r="AU420" s="1088"/>
      <c r="AV420" s="1088"/>
      <c r="AW420" s="1088"/>
      <c r="AX420" s="1088"/>
      <c r="AY420" s="1088"/>
      <c r="AZ420" s="1088"/>
      <c r="BA420" s="1088"/>
      <c r="BB420" s="1088"/>
      <c r="BC420" s="1088"/>
      <c r="BD420" s="527"/>
      <c r="BE420" s="440"/>
      <c r="BF420" s="440"/>
      <c r="BG420" s="440"/>
    </row>
    <row r="421" spans="1:89" ht="25.5" customHeight="1">
      <c r="B421" s="532" t="s">
        <v>710</v>
      </c>
      <c r="C421" s="533"/>
      <c r="D421" s="533"/>
      <c r="E421" s="533"/>
      <c r="F421" s="533"/>
      <c r="G421" s="533"/>
      <c r="H421" s="533"/>
      <c r="I421" s="533"/>
      <c r="J421" s="533"/>
      <c r="K421" s="533"/>
      <c r="L421" s="533"/>
      <c r="M421" s="533"/>
      <c r="N421" s="533"/>
      <c r="O421" s="533"/>
      <c r="P421" s="533"/>
      <c r="Q421" s="533"/>
      <c r="R421" s="533"/>
      <c r="S421" s="533"/>
      <c r="T421" s="533"/>
      <c r="U421" s="533"/>
      <c r="V421" s="533"/>
      <c r="W421" s="533"/>
      <c r="X421" s="533"/>
      <c r="Y421" s="533"/>
      <c r="Z421" s="533"/>
      <c r="AA421" s="533"/>
      <c r="AB421" s="533"/>
      <c r="AC421" s="533"/>
      <c r="AD421" s="533"/>
      <c r="AE421" s="533"/>
      <c r="AF421" s="533"/>
      <c r="AG421" s="533"/>
      <c r="AH421" s="533"/>
      <c r="AI421" s="533"/>
      <c r="AJ421" s="533"/>
      <c r="AK421" s="533"/>
      <c r="AL421" s="533"/>
      <c r="AM421" s="533"/>
      <c r="AN421" s="533"/>
      <c r="AO421" s="533"/>
      <c r="AP421" s="533"/>
      <c r="AQ421" s="533"/>
      <c r="AR421" s="533"/>
      <c r="AS421" s="533"/>
      <c r="AT421" s="533"/>
      <c r="AU421" s="533"/>
      <c r="AV421" s="533"/>
      <c r="AW421" s="533"/>
      <c r="AX421" s="533"/>
      <c r="AY421" s="533"/>
      <c r="AZ421" s="533"/>
      <c r="BA421" s="533"/>
      <c r="BB421" s="533"/>
      <c r="BC421" s="533"/>
      <c r="BD421" s="533"/>
      <c r="BX421" s="534"/>
    </row>
    <row r="422" spans="1:89">
      <c r="BX422" s="534"/>
    </row>
    <row r="423" spans="1:89" ht="70.5" customHeight="1">
      <c r="B423" s="1089" t="s">
        <v>711</v>
      </c>
      <c r="C423" s="1090"/>
      <c r="D423" s="1090"/>
      <c r="E423" s="1090"/>
      <c r="F423" s="1090"/>
      <c r="G423" s="1090"/>
      <c r="H423" s="1090"/>
      <c r="I423" s="1090"/>
      <c r="J423" s="1090"/>
      <c r="K423" s="1090"/>
      <c r="L423" s="1090"/>
      <c r="M423" s="1090"/>
      <c r="N423" s="1090"/>
      <c r="O423" s="1090"/>
      <c r="P423" s="1090"/>
      <c r="Q423" s="1090"/>
      <c r="R423" s="1090"/>
      <c r="S423" s="1090"/>
      <c r="T423" s="1090"/>
      <c r="U423" s="1090"/>
      <c r="V423" s="1090"/>
      <c r="W423" s="1090"/>
      <c r="X423" s="1090"/>
      <c r="Y423" s="1090"/>
      <c r="Z423" s="1090"/>
      <c r="AA423" s="1090"/>
      <c r="AB423" s="1090"/>
      <c r="AC423" s="1090"/>
      <c r="AD423" s="1090"/>
      <c r="AE423" s="1090"/>
      <c r="AF423" s="1090"/>
      <c r="AG423" s="1090"/>
      <c r="AH423" s="1090"/>
      <c r="AI423" s="1090"/>
      <c r="AJ423" s="1090"/>
      <c r="AK423" s="1090"/>
      <c r="AL423" s="1090"/>
      <c r="AM423" s="1090"/>
      <c r="AN423" s="1090"/>
      <c r="AO423" s="1090"/>
      <c r="AP423" s="1090"/>
      <c r="AQ423" s="1090"/>
      <c r="AR423" s="1090"/>
      <c r="AS423" s="1090"/>
      <c r="AT423" s="1090"/>
      <c r="AU423" s="1090"/>
      <c r="AV423" s="1090"/>
      <c r="AW423" s="1090"/>
      <c r="AX423" s="1090"/>
      <c r="AY423" s="1090"/>
      <c r="AZ423" s="1090"/>
      <c r="BA423" s="440"/>
      <c r="BB423" s="440"/>
      <c r="BC423" s="440"/>
      <c r="BD423" s="440"/>
      <c r="BE423" s="440"/>
      <c r="BF423" s="440"/>
      <c r="BH423" s="539" t="s">
        <v>712</v>
      </c>
      <c r="BI423" s="540" t="s">
        <v>713</v>
      </c>
      <c r="BX423" s="541"/>
    </row>
    <row r="424" spans="1:89" ht="23.25" customHeight="1">
      <c r="B424" s="542" t="s">
        <v>714</v>
      </c>
      <c r="C424" s="543"/>
      <c r="D424" s="543"/>
      <c r="E424" s="543"/>
      <c r="F424" s="543"/>
      <c r="G424" s="543"/>
      <c r="H424" s="543"/>
      <c r="I424" s="543"/>
      <c r="J424" s="543"/>
      <c r="K424" s="543"/>
      <c r="L424" s="543"/>
      <c r="M424" s="543"/>
      <c r="N424" s="543"/>
      <c r="O424" s="543"/>
      <c r="P424" s="543"/>
      <c r="Q424" s="543"/>
      <c r="R424" s="543"/>
      <c r="S424" s="543"/>
      <c r="T424" s="543"/>
      <c r="U424" s="543"/>
      <c r="V424" s="543"/>
      <c r="W424" s="543"/>
      <c r="X424" s="543"/>
      <c r="Y424" s="543"/>
      <c r="Z424" s="543"/>
      <c r="AA424" s="543"/>
      <c r="AB424" s="543"/>
      <c r="AC424" s="543"/>
      <c r="AD424" s="543"/>
      <c r="AE424" s="543"/>
      <c r="AF424" s="543"/>
      <c r="AG424" s="543"/>
      <c r="AH424" s="543"/>
      <c r="AI424" s="543"/>
      <c r="AJ424" s="543"/>
      <c r="AK424" s="543"/>
      <c r="AL424" s="543"/>
      <c r="AM424" s="543"/>
      <c r="AN424" s="543"/>
      <c r="AO424" s="543"/>
      <c r="AP424" s="543"/>
      <c r="AQ424" s="543"/>
      <c r="AR424" s="543"/>
      <c r="AS424" s="543"/>
      <c r="AT424" s="543"/>
      <c r="AU424" s="440"/>
      <c r="AV424" s="440"/>
      <c r="AW424" s="440"/>
      <c r="AX424" s="440"/>
      <c r="AY424" s="440"/>
      <c r="AZ424" s="440"/>
      <c r="BA424" s="440"/>
      <c r="BB424" s="440"/>
      <c r="BC424" s="440"/>
      <c r="BD424" s="440"/>
      <c r="BE424" s="440"/>
      <c r="BF424" s="440"/>
      <c r="BH424" s="544"/>
      <c r="BI424" s="545"/>
      <c r="BX424" s="541"/>
    </row>
    <row r="425" spans="1:89" ht="18" customHeight="1">
      <c r="B425" s="543"/>
      <c r="C425" s="542" t="s">
        <v>715</v>
      </c>
      <c r="D425" s="543"/>
      <c r="E425" s="543"/>
      <c r="F425" s="543"/>
      <c r="G425" s="543"/>
      <c r="H425" s="543"/>
      <c r="I425" s="543"/>
      <c r="J425" s="543"/>
      <c r="K425" s="543"/>
      <c r="L425" s="543"/>
      <c r="M425" s="543"/>
      <c r="N425" s="543"/>
      <c r="O425" s="543"/>
      <c r="P425" s="543"/>
      <c r="Q425" s="543"/>
      <c r="R425" s="543"/>
      <c r="S425" s="543"/>
      <c r="T425" s="543"/>
      <c r="U425" s="543"/>
      <c r="V425" s="543"/>
      <c r="W425" s="543"/>
      <c r="X425" s="543"/>
      <c r="Y425" s="543"/>
      <c r="Z425" s="543"/>
      <c r="AA425" s="543"/>
      <c r="AB425" s="543"/>
      <c r="AC425" s="543"/>
      <c r="AD425" s="543"/>
      <c r="AE425" s="543"/>
      <c r="AF425" s="543"/>
      <c r="AG425" s="543"/>
      <c r="AH425" s="543"/>
      <c r="AI425" s="543"/>
      <c r="AJ425" s="543"/>
      <c r="AK425" s="543"/>
      <c r="AL425" s="543"/>
      <c r="AM425" s="543"/>
      <c r="AN425" s="543"/>
      <c r="AO425" s="543"/>
      <c r="AP425" s="543"/>
      <c r="AQ425" s="543"/>
      <c r="AR425" s="543"/>
      <c r="AS425" s="543"/>
      <c r="AT425" s="543"/>
      <c r="AU425" s="440"/>
      <c r="AV425" s="440"/>
      <c r="AW425" s="440"/>
      <c r="AX425" s="440"/>
      <c r="AY425" s="440"/>
      <c r="AZ425" s="440"/>
      <c r="BA425" s="440"/>
      <c r="BB425" s="440"/>
      <c r="BC425" s="440"/>
      <c r="BD425" s="440"/>
      <c r="BE425" s="440"/>
      <c r="BF425" s="440"/>
      <c r="BH425" s="544"/>
      <c r="BI425" s="545"/>
      <c r="BX425" s="541"/>
    </row>
    <row r="426" spans="1:89" ht="23.25" customHeight="1" thickBot="1">
      <c r="B426" s="543"/>
      <c r="C426" s="542" t="s">
        <v>716</v>
      </c>
      <c r="D426" s="543"/>
      <c r="E426" s="543"/>
      <c r="F426" s="543"/>
      <c r="G426" s="543"/>
      <c r="H426" s="543"/>
      <c r="I426" s="543"/>
      <c r="J426" s="543"/>
      <c r="K426" s="543"/>
      <c r="L426" s="543"/>
      <c r="M426" s="543"/>
      <c r="N426" s="543"/>
      <c r="O426" s="543"/>
      <c r="P426" s="543"/>
      <c r="Q426" s="543"/>
      <c r="R426" s="543"/>
      <c r="S426" s="543"/>
      <c r="T426" s="543"/>
      <c r="U426" s="543"/>
      <c r="V426" s="546">
        <v>1</v>
      </c>
      <c r="W426" s="543"/>
      <c r="X426" s="543"/>
      <c r="Y426" s="543"/>
      <c r="Z426" s="543"/>
      <c r="AA426" s="543"/>
      <c r="AB426" s="543"/>
      <c r="AC426" s="543"/>
      <c r="AD426" s="543"/>
      <c r="AE426" s="543"/>
      <c r="AF426" s="543"/>
      <c r="AG426" s="543"/>
      <c r="AH426" s="543"/>
      <c r="AI426" s="543"/>
      <c r="AJ426" s="543"/>
      <c r="AK426" s="543"/>
      <c r="AL426" s="543"/>
      <c r="AM426" s="543"/>
      <c r="AN426" s="543"/>
      <c r="AO426" s="543"/>
      <c r="AP426" s="543"/>
      <c r="AQ426" s="543"/>
      <c r="AR426" s="543"/>
      <c r="AS426" s="543"/>
      <c r="AT426" s="543"/>
      <c r="AU426" s="440"/>
      <c r="AV426" s="440"/>
      <c r="AW426" s="440"/>
      <c r="AX426" s="440"/>
      <c r="AY426" s="440"/>
      <c r="AZ426" s="440"/>
      <c r="BA426" s="440"/>
      <c r="BB426" s="440"/>
      <c r="BC426" s="440"/>
      <c r="BD426" s="440"/>
      <c r="BE426" s="440"/>
      <c r="BF426" s="440"/>
      <c r="BH426" s="544"/>
      <c r="BI426" s="545"/>
      <c r="BX426" s="541"/>
    </row>
    <row r="427" spans="1:89" ht="41.25" customHeight="1" thickBot="1">
      <c r="A427" s="547"/>
      <c r="B427" s="1054" t="s">
        <v>717</v>
      </c>
      <c r="C427" s="1055"/>
      <c r="D427" s="1055"/>
      <c r="E427" s="1055"/>
      <c r="F427" s="1055"/>
      <c r="G427" s="1055"/>
      <c r="H427" s="1055"/>
      <c r="I427" s="1056"/>
      <c r="J427" s="1057" t="s">
        <v>718</v>
      </c>
      <c r="K427" s="1057"/>
      <c r="L427" s="1057"/>
      <c r="M427" s="1057"/>
      <c r="N427" s="1057"/>
      <c r="O427" s="1057"/>
      <c r="P427" s="1057"/>
      <c r="Q427" s="1057"/>
      <c r="R427" s="1057"/>
      <c r="S427" s="1057"/>
      <c r="T427" s="1057"/>
      <c r="U427" s="1058"/>
      <c r="V427" s="1059" t="s">
        <v>719</v>
      </c>
      <c r="W427" s="1055"/>
      <c r="X427" s="1055"/>
      <c r="Y427" s="1055"/>
      <c r="Z427" s="1055"/>
      <c r="AA427" s="1055"/>
      <c r="AB427" s="1055"/>
      <c r="AC427" s="1055"/>
      <c r="AD427" s="1055"/>
      <c r="AE427" s="1055"/>
      <c r="AF427" s="1055"/>
      <c r="AG427" s="1055"/>
      <c r="AH427" s="1056"/>
      <c r="AI427" s="1059" t="s">
        <v>720</v>
      </c>
      <c r="AJ427" s="1055"/>
      <c r="AK427" s="1055"/>
      <c r="AL427" s="1055"/>
      <c r="AM427" s="1055"/>
      <c r="AN427" s="1055"/>
      <c r="AO427" s="1055"/>
      <c r="AP427" s="1055"/>
      <c r="AQ427" s="1055"/>
      <c r="AR427" s="1055"/>
      <c r="AS427" s="1055"/>
      <c r="AT427" s="1056"/>
      <c r="AU427" s="1059" t="s">
        <v>721</v>
      </c>
      <c r="AV427" s="1055"/>
      <c r="AW427" s="1055"/>
      <c r="AX427" s="1055"/>
      <c r="AY427" s="1055"/>
      <c r="AZ427" s="1055"/>
      <c r="BA427" s="1055"/>
      <c r="BB427" s="1055"/>
      <c r="BC427" s="1055"/>
      <c r="BD427" s="1055"/>
      <c r="BE427" s="1055"/>
      <c r="BF427" s="1060"/>
      <c r="BG427" s="440"/>
      <c r="BH427" s="547"/>
      <c r="BK427" s="548"/>
      <c r="BL427" s="548"/>
      <c r="BM427" s="548"/>
      <c r="BN427" s="548"/>
      <c r="BO427" s="548"/>
      <c r="BP427" s="548"/>
      <c r="BQ427" s="548"/>
      <c r="BR427" s="548"/>
      <c r="BS427" s="548"/>
      <c r="BT427" s="548"/>
      <c r="BU427" s="548"/>
      <c r="BV427" s="548"/>
      <c r="BW427" s="548"/>
      <c r="BX427" s="548"/>
      <c r="BZ427" s="548"/>
    </row>
    <row r="428" spans="1:89" s="447" customFormat="1" ht="27" customHeight="1">
      <c r="B428" s="1044" t="s">
        <v>722</v>
      </c>
      <c r="C428" s="1045"/>
      <c r="D428" s="1045"/>
      <c r="E428" s="1045"/>
      <c r="F428" s="1045"/>
      <c r="G428" s="1045"/>
      <c r="H428" s="1045"/>
      <c r="I428" s="1046"/>
      <c r="J428" s="1047" t="s">
        <v>723</v>
      </c>
      <c r="K428" s="1048"/>
      <c r="L428" s="1048"/>
      <c r="M428" s="1048"/>
      <c r="N428" s="1048"/>
      <c r="O428" s="1048"/>
      <c r="P428" s="1048"/>
      <c r="Q428" s="1048"/>
      <c r="R428" s="1048"/>
      <c r="S428" s="1048"/>
      <c r="T428" s="1048"/>
      <c r="U428" s="1049"/>
      <c r="V428" s="1047" t="s">
        <v>724</v>
      </c>
      <c r="W428" s="1048"/>
      <c r="X428" s="1048"/>
      <c r="Y428" s="1048"/>
      <c r="Z428" s="1048"/>
      <c r="AA428" s="1048"/>
      <c r="AB428" s="1048"/>
      <c r="AC428" s="1048"/>
      <c r="AD428" s="1048"/>
      <c r="AE428" s="1048"/>
      <c r="AF428" s="1048"/>
      <c r="AG428" s="1048"/>
      <c r="AH428" s="1049"/>
      <c r="AI428" s="1047" t="s">
        <v>725</v>
      </c>
      <c r="AJ428" s="1048"/>
      <c r="AK428" s="1048"/>
      <c r="AL428" s="1048"/>
      <c r="AM428" s="1048"/>
      <c r="AN428" s="1048"/>
      <c r="AO428" s="1048"/>
      <c r="AP428" s="1048"/>
      <c r="AQ428" s="1048"/>
      <c r="AR428" s="1048"/>
      <c r="AS428" s="1048"/>
      <c r="AT428" s="1049"/>
      <c r="AU428" s="1047" t="s">
        <v>726</v>
      </c>
      <c r="AV428" s="1048"/>
      <c r="AW428" s="1048"/>
      <c r="AX428" s="1048"/>
      <c r="AY428" s="1048"/>
      <c r="AZ428" s="1048"/>
      <c r="BA428" s="1048"/>
      <c r="BB428" s="1048"/>
      <c r="BC428" s="1048"/>
      <c r="BD428" s="1048"/>
      <c r="BE428" s="1048"/>
      <c r="BF428" s="1050"/>
      <c r="BG428" s="549"/>
      <c r="BK428" s="550"/>
      <c r="BL428" s="550"/>
      <c r="BM428" s="550"/>
      <c r="BN428" s="550"/>
      <c r="BO428" s="550"/>
      <c r="BP428" s="550"/>
      <c r="BQ428" s="550"/>
      <c r="BR428" s="550"/>
      <c r="BS428" s="550"/>
      <c r="BT428" s="550"/>
      <c r="BU428" s="550"/>
      <c r="BV428" s="550"/>
      <c r="BW428" s="550"/>
      <c r="BX428" s="548"/>
      <c r="BY428" s="551">
        <f>SUM(BY429:BY436)</f>
        <v>0</v>
      </c>
      <c r="BZ428" s="548"/>
      <c r="CA428" s="377"/>
      <c r="CK428" s="1011"/>
    </row>
    <row r="429" spans="1:89" ht="24.95" customHeight="1">
      <c r="B429" s="1012" t="str">
        <f>IF(OR(BL429&gt;1,BS429&gt;1,BT429&gt;1,BX429&gt;1,BL437&gt;1,BS437&gt;1,BT437&gt;1,BX437&gt;1),"レ印は各項目ごとにそれぞれ一つだけ選択して下さい","")</f>
        <v/>
      </c>
      <c r="C429" s="1013"/>
      <c r="D429" s="1013"/>
      <c r="E429" s="1013"/>
      <c r="F429" s="1013"/>
      <c r="G429" s="1013"/>
      <c r="H429" s="1013"/>
      <c r="I429" s="1014"/>
      <c r="J429" s="552" t="s">
        <v>727</v>
      </c>
      <c r="K429" s="553"/>
      <c r="L429" s="554"/>
      <c r="M429" s="554"/>
      <c r="N429" s="554"/>
      <c r="O429" s="554"/>
      <c r="P429" s="554"/>
      <c r="Q429" s="554"/>
      <c r="R429" s="554"/>
      <c r="S429" s="554"/>
      <c r="T429" s="554"/>
      <c r="U429" s="554"/>
      <c r="V429" s="1021" t="s">
        <v>728</v>
      </c>
      <c r="W429" s="1022"/>
      <c r="X429" s="1022"/>
      <c r="Y429" s="1022"/>
      <c r="Z429" s="1022"/>
      <c r="AA429" s="1022"/>
      <c r="AB429" s="1022"/>
      <c r="AC429" s="1022"/>
      <c r="AD429" s="1022"/>
      <c r="AE429" s="1022"/>
      <c r="AF429" s="1022"/>
      <c r="AG429" s="1022"/>
      <c r="AH429" s="1023"/>
      <c r="AI429" s="1021" t="s">
        <v>729</v>
      </c>
      <c r="AJ429" s="1022"/>
      <c r="AK429" s="1022"/>
      <c r="AL429" s="1022"/>
      <c r="AM429" s="1022"/>
      <c r="AN429" s="1022"/>
      <c r="AO429" s="1022"/>
      <c r="AP429" s="1022"/>
      <c r="AQ429" s="1022"/>
      <c r="AR429" s="1022"/>
      <c r="AS429" s="1022"/>
      <c r="AT429" s="1023"/>
      <c r="AU429" s="555"/>
      <c r="AV429" s="556"/>
      <c r="AW429" s="556"/>
      <c r="AX429" s="556"/>
      <c r="AY429" s="556"/>
      <c r="AZ429" s="556"/>
      <c r="BA429" s="556"/>
      <c r="BB429" s="556"/>
      <c r="BC429" s="556"/>
      <c r="BD429" s="556"/>
      <c r="BE429" s="556"/>
      <c r="BF429" s="557"/>
      <c r="BG429" s="558"/>
      <c r="BK429" s="548"/>
      <c r="BL429" s="559">
        <f>COUNTIF(J430:J432,"true")</f>
        <v>0</v>
      </c>
      <c r="BM429" s="559"/>
      <c r="BN429" s="559"/>
      <c r="BO429" s="559"/>
      <c r="BP429" s="559"/>
      <c r="BQ429" s="559"/>
      <c r="BR429" s="559"/>
      <c r="BS429" s="559">
        <f>COUNTIF(V430:V432,"true")</f>
        <v>0</v>
      </c>
      <c r="BT429" s="559">
        <f>COUNTIF(AI430:AI432,"true")</f>
        <v>0</v>
      </c>
      <c r="BU429" s="559"/>
      <c r="BV429" s="559"/>
      <c r="BW429" s="559"/>
      <c r="BX429" s="559">
        <f>COUNTIF(AU430:AU432,"true")</f>
        <v>0</v>
      </c>
      <c r="BY429" s="551">
        <f>SUM(BL429:BX429)</f>
        <v>0</v>
      </c>
      <c r="BZ429" s="559">
        <f t="shared" ref="BZ429:BZ436" si="12">SUM(BY429,BY437)</f>
        <v>0</v>
      </c>
      <c r="CK429" s="1011"/>
    </row>
    <row r="430" spans="1:89" ht="20.100000000000001" customHeight="1">
      <c r="B430" s="1012"/>
      <c r="C430" s="1013"/>
      <c r="D430" s="1013"/>
      <c r="E430" s="1013"/>
      <c r="F430" s="1013"/>
      <c r="G430" s="1013"/>
      <c r="H430" s="1013"/>
      <c r="I430" s="1014"/>
      <c r="J430" s="560" t="b">
        <v>0</v>
      </c>
      <c r="K430" s="381"/>
      <c r="N430" s="561" t="str">
        <f>IF(AND($BY429&gt;0,J430=FALSE,J431=FALSE,J432=FALSE),"設定状況を選択して下さい",IF(AND(J431=TRUE,R431=""),"進捗状況%を記入して下さい。",""))</f>
        <v/>
      </c>
      <c r="V430" s="560" t="b">
        <v>0</v>
      </c>
      <c r="Z430" s="561" t="str">
        <f>IF(AND($BY429&gt;0,V430=FALSE,V431=FALSE,V432=FALSE),"設定状況を選択して下さい",IF(AND(V431=TRUE,AE431=""),"進捗状況%を記入して下さい。",""))</f>
        <v/>
      </c>
      <c r="AI430" s="560" t="b">
        <v>0</v>
      </c>
      <c r="AJ430" s="381"/>
      <c r="AK430" s="381"/>
      <c r="AL430" s="381"/>
      <c r="AM430" s="561" t="str">
        <f>IF(AND($BY429&gt;0,AI430=FALSE,AI431=FALSE,AI432=FALSE),"設定状況を選択して下さい",IF(AND(AI431=TRUE,AQ431=""),"進捗状況%を記入して下さい。",""))</f>
        <v/>
      </c>
      <c r="AU430" s="560" t="b">
        <v>0</v>
      </c>
      <c r="AV430" s="381"/>
      <c r="AW430" s="381"/>
      <c r="AX430" s="381"/>
      <c r="AY430" s="381"/>
      <c r="AZ430" s="381"/>
      <c r="BA430" s="381"/>
      <c r="BB430" s="381"/>
      <c r="BC430" s="381"/>
      <c r="BD430" s="381"/>
      <c r="BE430" s="381"/>
      <c r="BF430" s="519"/>
      <c r="BG430" s="558"/>
      <c r="BK430" s="548"/>
      <c r="BL430" s="559">
        <f>COUNTIF(J439:J441,"true")</f>
        <v>0</v>
      </c>
      <c r="BM430" s="559"/>
      <c r="BN430" s="559"/>
      <c r="BO430" s="559"/>
      <c r="BP430" s="559"/>
      <c r="BQ430" s="559"/>
      <c r="BR430" s="559"/>
      <c r="BS430" s="559">
        <f>COUNTIF(V439:V441,"true")</f>
        <v>0</v>
      </c>
      <c r="BT430" s="559">
        <f>COUNTIF(AI439:AI441,"true")</f>
        <v>0</v>
      </c>
      <c r="BU430" s="559"/>
      <c r="BV430" s="559"/>
      <c r="BW430" s="559"/>
      <c r="BX430" s="559">
        <f>COUNTIF(AU439:AU441,"true")</f>
        <v>0</v>
      </c>
      <c r="BY430" s="551">
        <f t="shared" ref="BY430:BY435" si="13">SUM(BL430:BX430)</f>
        <v>0</v>
      </c>
      <c r="BZ430" s="559">
        <f t="shared" si="12"/>
        <v>0</v>
      </c>
      <c r="CK430" s="1011"/>
    </row>
    <row r="431" spans="1:89" ht="20.100000000000001" customHeight="1">
      <c r="B431" s="1012"/>
      <c r="C431" s="1013"/>
      <c r="D431" s="1013"/>
      <c r="E431" s="1013"/>
      <c r="F431" s="1013"/>
      <c r="G431" s="1013"/>
      <c r="H431" s="1013"/>
      <c r="I431" s="1014"/>
      <c r="J431" s="560" t="b">
        <v>0</v>
      </c>
      <c r="K431" s="381"/>
      <c r="Q431" s="562" t="s">
        <v>516</v>
      </c>
      <c r="R431" s="998"/>
      <c r="S431" s="998"/>
      <c r="T431" s="562" t="s">
        <v>730</v>
      </c>
      <c r="U431" s="563"/>
      <c r="V431" s="560" t="b">
        <v>0</v>
      </c>
      <c r="AD431" s="562" t="s">
        <v>516</v>
      </c>
      <c r="AE431" s="998"/>
      <c r="AF431" s="998"/>
      <c r="AG431" s="562" t="s">
        <v>730</v>
      </c>
      <c r="AH431" s="563"/>
      <c r="AI431" s="560" t="b">
        <v>0</v>
      </c>
      <c r="AJ431" s="381"/>
      <c r="AK431" s="381"/>
      <c r="AL431" s="381"/>
      <c r="AP431" s="562" t="s">
        <v>516</v>
      </c>
      <c r="AQ431" s="998"/>
      <c r="AR431" s="998"/>
      <c r="AS431" s="562" t="s">
        <v>730</v>
      </c>
      <c r="AT431" s="563"/>
      <c r="AU431" s="560" t="b">
        <v>0</v>
      </c>
      <c r="AV431" s="381"/>
      <c r="AW431" s="381"/>
      <c r="AX431" s="381"/>
      <c r="AY431" s="381"/>
      <c r="AZ431" s="381"/>
      <c r="BA431" s="381"/>
      <c r="BB431" s="381"/>
      <c r="BC431" s="381"/>
      <c r="BD431" s="381"/>
      <c r="BE431" s="381"/>
      <c r="BF431" s="519"/>
      <c r="BG431" s="558"/>
      <c r="BK431" s="548"/>
      <c r="BL431" s="559">
        <f>COUNTIF(J448:J450,"true")</f>
        <v>0</v>
      </c>
      <c r="BM431" s="559"/>
      <c r="BN431" s="559"/>
      <c r="BO431" s="559"/>
      <c r="BP431" s="559"/>
      <c r="BQ431" s="559"/>
      <c r="BR431" s="559"/>
      <c r="BS431" s="559">
        <f>COUNTIF(V448:V450,"true")</f>
        <v>0</v>
      </c>
      <c r="BT431" s="559">
        <f>COUNTIF(AI448:AI450,"true")</f>
        <v>0</v>
      </c>
      <c r="BU431" s="559"/>
      <c r="BV431" s="559"/>
      <c r="BW431" s="559"/>
      <c r="BX431" s="559">
        <f>COUNTIF(AU448:AU450,"true")</f>
        <v>0</v>
      </c>
      <c r="BY431" s="551">
        <f t="shared" si="13"/>
        <v>0</v>
      </c>
      <c r="BZ431" s="559">
        <f t="shared" si="12"/>
        <v>0</v>
      </c>
      <c r="CK431" s="1011"/>
    </row>
    <row r="432" spans="1:89" ht="20.100000000000001" customHeight="1">
      <c r="B432" s="1083"/>
      <c r="C432" s="1084"/>
      <c r="D432" s="1084"/>
      <c r="E432" s="1084"/>
      <c r="F432" s="1084"/>
      <c r="G432" s="1084"/>
      <c r="H432" s="1084"/>
      <c r="I432" s="1085"/>
      <c r="J432" s="560" t="b">
        <v>0</v>
      </c>
      <c r="K432" s="381"/>
      <c r="N432" s="564" t="str">
        <f>IF(OR(J430=TRUE,J431=TRUE),IF(AND(J434=FALSE,J435=FALSE,J436=FALSE),"実施状況↓を選択して下さい",""),"")</f>
        <v/>
      </c>
      <c r="V432" s="560" t="b">
        <v>0</v>
      </c>
      <c r="Z432" s="564" t="str">
        <f>IF(OR(V430=TRUE,V431=TRUE),IF(AND(V434=FALSE,V435=FALSE,V436=FALSE),"実施状況↓を選択して下さい",""),"")</f>
        <v/>
      </c>
      <c r="AI432" s="560" t="b">
        <v>0</v>
      </c>
      <c r="AJ432" s="381"/>
      <c r="AK432" s="381"/>
      <c r="AL432" s="381"/>
      <c r="AM432" s="564" t="str">
        <f>IF(OR(AI430=TRUE,AI431=TRUE),IF(AND(AI434=FALSE,AI435=FALSE,AI436=FALSE),"実施状況↓を選択して下さい",""),"")</f>
        <v/>
      </c>
      <c r="AU432" s="560" t="b">
        <v>0</v>
      </c>
      <c r="AV432" s="381"/>
      <c r="AW432" s="381"/>
      <c r="AX432" s="381"/>
      <c r="AY432" s="381"/>
      <c r="AZ432" s="381"/>
      <c r="BA432" s="381"/>
      <c r="BB432" s="381"/>
      <c r="BC432" s="381"/>
      <c r="BD432" s="381"/>
      <c r="BE432" s="381"/>
      <c r="BF432" s="519"/>
      <c r="BG432" s="558"/>
      <c r="BK432" s="548"/>
      <c r="BL432" s="559">
        <f>COUNTIF(J457:J459,"true")</f>
        <v>0</v>
      </c>
      <c r="BM432" s="559"/>
      <c r="BN432" s="559"/>
      <c r="BO432" s="559"/>
      <c r="BP432" s="559"/>
      <c r="BQ432" s="559"/>
      <c r="BR432" s="559"/>
      <c r="BS432" s="559">
        <f>COUNTIF(V457:V459,"true")</f>
        <v>0</v>
      </c>
      <c r="BT432" s="559">
        <f>COUNTIF(AI457:AI459,"true")</f>
        <v>0</v>
      </c>
      <c r="BU432" s="559"/>
      <c r="BV432" s="559"/>
      <c r="BW432" s="559"/>
      <c r="BX432" s="559">
        <f>COUNTIF(AU457:AU459,"true")</f>
        <v>0</v>
      </c>
      <c r="BY432" s="551">
        <f t="shared" si="13"/>
        <v>0</v>
      </c>
      <c r="BZ432" s="559">
        <f t="shared" si="12"/>
        <v>0</v>
      </c>
      <c r="CK432" s="1011"/>
    </row>
    <row r="433" spans="2:89" ht="24.95" customHeight="1">
      <c r="B433" s="1083"/>
      <c r="C433" s="1084"/>
      <c r="D433" s="1084"/>
      <c r="E433" s="1084"/>
      <c r="F433" s="1084"/>
      <c r="G433" s="1084"/>
      <c r="H433" s="1084"/>
      <c r="I433" s="1085"/>
      <c r="J433" s="999" t="s">
        <v>731</v>
      </c>
      <c r="K433" s="1000"/>
      <c r="L433" s="1000"/>
      <c r="M433" s="1000"/>
      <c r="N433" s="1000"/>
      <c r="O433" s="1000"/>
      <c r="P433" s="1000"/>
      <c r="Q433" s="1000"/>
      <c r="R433" s="1000"/>
      <c r="S433" s="1000"/>
      <c r="T433" s="1000"/>
      <c r="U433" s="1001"/>
      <c r="V433" s="999" t="s">
        <v>732</v>
      </c>
      <c r="W433" s="1000"/>
      <c r="X433" s="1000"/>
      <c r="Y433" s="1000"/>
      <c r="Z433" s="1000"/>
      <c r="AA433" s="1000"/>
      <c r="AB433" s="1000"/>
      <c r="AC433" s="1000"/>
      <c r="AD433" s="1000"/>
      <c r="AE433" s="1000"/>
      <c r="AF433" s="1000"/>
      <c r="AG433" s="1000"/>
      <c r="AH433" s="1000"/>
      <c r="AI433" s="999" t="s">
        <v>733</v>
      </c>
      <c r="AJ433" s="1000"/>
      <c r="AK433" s="1000"/>
      <c r="AL433" s="1000"/>
      <c r="AM433" s="1000"/>
      <c r="AN433" s="1000"/>
      <c r="AO433" s="1000"/>
      <c r="AP433" s="1000"/>
      <c r="AQ433" s="1000"/>
      <c r="AR433" s="1000"/>
      <c r="AS433" s="1000"/>
      <c r="AT433" s="1001"/>
      <c r="AU433" s="565"/>
      <c r="AV433" s="561" t="str">
        <f>IF(AND($BY429&gt;0,AU430=FALSE,AU431=FALSE,AU432=FALSE),"新設に関する措置を選択して下さい","")</f>
        <v/>
      </c>
      <c r="AW433" s="566"/>
      <c r="AX433" s="566"/>
      <c r="AY433" s="566"/>
      <c r="AZ433" s="566"/>
      <c r="BA433" s="566"/>
      <c r="BB433" s="566"/>
      <c r="BC433" s="566"/>
      <c r="BD433" s="566"/>
      <c r="BE433" s="566"/>
      <c r="BF433" s="567"/>
      <c r="BG433" s="558"/>
      <c r="BK433" s="548"/>
      <c r="BL433" s="559">
        <f>COUNTIF(J469:J471,"true")</f>
        <v>0</v>
      </c>
      <c r="BM433" s="559"/>
      <c r="BN433" s="559"/>
      <c r="BO433" s="559"/>
      <c r="BP433" s="559"/>
      <c r="BQ433" s="559"/>
      <c r="BR433" s="559"/>
      <c r="BS433" s="559">
        <f>COUNTIF(V469:V471,"true")</f>
        <v>0</v>
      </c>
      <c r="BT433" s="559">
        <f>COUNTIF(AI469:AI471,"true")</f>
        <v>0</v>
      </c>
      <c r="BU433" s="559"/>
      <c r="BV433" s="559"/>
      <c r="BW433" s="559"/>
      <c r="BX433" s="559">
        <f>COUNTIF(AU469:AU471,"true")</f>
        <v>0</v>
      </c>
      <c r="BY433" s="551">
        <f>SUM(BL433:BX433)</f>
        <v>0</v>
      </c>
      <c r="BZ433" s="559">
        <f t="shared" si="12"/>
        <v>0</v>
      </c>
      <c r="CK433" s="1011"/>
    </row>
    <row r="434" spans="2:89" ht="20.100000000000001" customHeight="1">
      <c r="B434" s="1083"/>
      <c r="C434" s="1084"/>
      <c r="D434" s="1084"/>
      <c r="E434" s="1084"/>
      <c r="F434" s="1084"/>
      <c r="G434" s="1084"/>
      <c r="H434" s="1084"/>
      <c r="I434" s="1085"/>
      <c r="J434" s="560" t="b">
        <v>0</v>
      </c>
      <c r="K434" s="381"/>
      <c r="P434" s="564"/>
      <c r="Q434" s="378"/>
      <c r="R434" s="378"/>
      <c r="S434" s="378"/>
      <c r="T434" s="378"/>
      <c r="U434" s="568"/>
      <c r="V434" s="560" t="b">
        <v>0</v>
      </c>
      <c r="AB434" s="564"/>
      <c r="AC434" s="378"/>
      <c r="AD434" s="378"/>
      <c r="AE434" s="378"/>
      <c r="AF434" s="378"/>
      <c r="AG434" s="378"/>
      <c r="AH434" s="568"/>
      <c r="AI434" s="560" t="b">
        <v>0</v>
      </c>
      <c r="AJ434" s="381"/>
      <c r="AK434" s="381"/>
      <c r="AL434" s="381"/>
      <c r="AM434" s="381"/>
      <c r="AN434" s="381"/>
      <c r="AO434" s="561"/>
      <c r="AP434" s="381"/>
      <c r="AQ434" s="381"/>
      <c r="AR434" s="381"/>
      <c r="AS434" s="381"/>
      <c r="AT434" s="381"/>
      <c r="AU434" s="569"/>
      <c r="AV434" s="381"/>
      <c r="AW434" s="381"/>
      <c r="AX434" s="381"/>
      <c r="AY434" s="381"/>
      <c r="AZ434" s="381"/>
      <c r="BA434" s="381"/>
      <c r="BB434" s="381"/>
      <c r="BC434" s="381"/>
      <c r="BD434" s="381"/>
      <c r="BE434" s="381"/>
      <c r="BF434" s="519"/>
      <c r="BG434" s="558"/>
      <c r="BK434" s="548"/>
      <c r="BL434" s="559">
        <f>COUNTIF(J478:J480,"true")</f>
        <v>0</v>
      </c>
      <c r="BM434" s="559"/>
      <c r="BN434" s="559"/>
      <c r="BO434" s="559"/>
      <c r="BP434" s="559"/>
      <c r="BQ434" s="559"/>
      <c r="BR434" s="559"/>
      <c r="BS434" s="559">
        <f>COUNTIF(V478:V480,"true")</f>
        <v>0</v>
      </c>
      <c r="BT434" s="559">
        <f>COUNTIF(AI478:AI480,"true")</f>
        <v>0</v>
      </c>
      <c r="BU434" s="559"/>
      <c r="BV434" s="559"/>
      <c r="BW434" s="559"/>
      <c r="BX434" s="559">
        <f>COUNTIF(AU478:AU480,"true")</f>
        <v>0</v>
      </c>
      <c r="BY434" s="551">
        <f>SUM(BL434:BX434)</f>
        <v>0</v>
      </c>
      <c r="BZ434" s="559">
        <f t="shared" si="12"/>
        <v>0</v>
      </c>
      <c r="CK434" s="1011"/>
    </row>
    <row r="435" spans="2:89" ht="20.100000000000001" customHeight="1">
      <c r="B435" s="1083"/>
      <c r="C435" s="1084"/>
      <c r="D435" s="1084"/>
      <c r="E435" s="1084"/>
      <c r="F435" s="1084"/>
      <c r="G435" s="1084"/>
      <c r="H435" s="1084"/>
      <c r="I435" s="1085"/>
      <c r="J435" s="560" t="b">
        <v>0</v>
      </c>
      <c r="K435" s="381"/>
      <c r="V435" s="560" t="b">
        <v>0</v>
      </c>
      <c r="AI435" s="560" t="b">
        <v>0</v>
      </c>
      <c r="AJ435" s="381"/>
      <c r="AK435" s="381"/>
      <c r="AL435" s="381"/>
      <c r="AM435" s="381"/>
      <c r="AN435" s="381"/>
      <c r="AO435" s="381"/>
      <c r="AP435" s="381"/>
      <c r="AQ435" s="381"/>
      <c r="AR435" s="381"/>
      <c r="AS435" s="381"/>
      <c r="AT435" s="381"/>
      <c r="AU435" s="569"/>
      <c r="AV435" s="381"/>
      <c r="AW435" s="381"/>
      <c r="AX435" s="381"/>
      <c r="AY435" s="381"/>
      <c r="AZ435" s="381"/>
      <c r="BA435" s="381"/>
      <c r="BB435" s="381"/>
      <c r="BC435" s="381"/>
      <c r="BD435" s="381"/>
      <c r="BE435" s="381"/>
      <c r="BF435" s="519"/>
      <c r="BG435" s="558"/>
      <c r="BK435" s="548"/>
      <c r="BL435" s="559">
        <f>COUNTIF(J487:J489,"true")</f>
        <v>0</v>
      </c>
      <c r="BM435" s="559"/>
      <c r="BN435" s="559"/>
      <c r="BO435" s="559"/>
      <c r="BP435" s="559"/>
      <c r="BQ435" s="559"/>
      <c r="BR435" s="559"/>
      <c r="BS435" s="559">
        <f>COUNTIF(V487:V489,"true")</f>
        <v>0</v>
      </c>
      <c r="BT435" s="559">
        <f>COUNTIF(AI487:AI489,"true")</f>
        <v>0</v>
      </c>
      <c r="BU435" s="559"/>
      <c r="BV435" s="559"/>
      <c r="BW435" s="559"/>
      <c r="BX435" s="559">
        <f>COUNTIF(AU487:AU489,"true")</f>
        <v>0</v>
      </c>
      <c r="BY435" s="551">
        <f t="shared" si="13"/>
        <v>0</v>
      </c>
      <c r="BZ435" s="559">
        <f t="shared" si="12"/>
        <v>0</v>
      </c>
      <c r="CK435" s="1011"/>
    </row>
    <row r="436" spans="2:89" ht="20.100000000000001" customHeight="1">
      <c r="B436" s="1083"/>
      <c r="C436" s="1086"/>
      <c r="D436" s="1086"/>
      <c r="E436" s="1086"/>
      <c r="F436" s="1086"/>
      <c r="G436" s="1086"/>
      <c r="H436" s="1086"/>
      <c r="I436" s="1085"/>
      <c r="J436" s="560" t="b">
        <v>0</v>
      </c>
      <c r="K436" s="381"/>
      <c r="L436" s="381"/>
      <c r="M436" s="381"/>
      <c r="N436" s="381"/>
      <c r="O436" s="381"/>
      <c r="P436" s="381"/>
      <c r="Q436" s="381"/>
      <c r="R436" s="381"/>
      <c r="S436" s="381"/>
      <c r="T436" s="381"/>
      <c r="U436" s="381"/>
      <c r="V436" s="560" t="b">
        <v>0</v>
      </c>
      <c r="W436" s="381"/>
      <c r="X436" s="381"/>
      <c r="Y436" s="381"/>
      <c r="Z436" s="381"/>
      <c r="AA436" s="381"/>
      <c r="AB436" s="381"/>
      <c r="AC436" s="381"/>
      <c r="AD436" s="381"/>
      <c r="AE436" s="381"/>
      <c r="AF436" s="381"/>
      <c r="AG436" s="381"/>
      <c r="AH436" s="381"/>
      <c r="AI436" s="560" t="b">
        <v>0</v>
      </c>
      <c r="AJ436" s="381"/>
      <c r="AK436" s="381"/>
      <c r="AL436" s="381"/>
      <c r="AM436" s="381"/>
      <c r="AN436" s="381"/>
      <c r="AO436" s="381"/>
      <c r="AP436" s="381"/>
      <c r="AQ436" s="381"/>
      <c r="AR436" s="381"/>
      <c r="AS436" s="381"/>
      <c r="AT436" s="381"/>
      <c r="AU436" s="569"/>
      <c r="AV436" s="381"/>
      <c r="AW436" s="381"/>
      <c r="AX436" s="381"/>
      <c r="AY436" s="381"/>
      <c r="AZ436" s="381"/>
      <c r="BA436" s="381"/>
      <c r="BB436" s="381"/>
      <c r="BC436" s="381"/>
      <c r="BD436" s="381"/>
      <c r="BE436" s="381"/>
      <c r="BF436" s="519"/>
      <c r="BG436" s="558"/>
      <c r="BK436" s="548"/>
      <c r="BL436" s="559">
        <f>COUNTIF(AM494:AM496,"true")</f>
        <v>0</v>
      </c>
      <c r="BM436" s="559"/>
      <c r="BN436" s="559"/>
      <c r="BO436" s="559"/>
      <c r="BP436" s="559"/>
      <c r="BQ436" s="559"/>
      <c r="BR436" s="559"/>
      <c r="BS436" s="548"/>
      <c r="BT436" s="548"/>
      <c r="BU436" s="548"/>
      <c r="BV436" s="548"/>
      <c r="BW436" s="548"/>
      <c r="BX436" s="559"/>
      <c r="BY436" s="551">
        <f>SUM(BL436:BX436)</f>
        <v>0</v>
      </c>
      <c r="BZ436" s="559">
        <f t="shared" si="12"/>
        <v>0</v>
      </c>
      <c r="CK436" s="1011"/>
    </row>
    <row r="437" spans="2:89" s="447" customFormat="1" ht="27" customHeight="1">
      <c r="B437" s="1004" t="s">
        <v>734</v>
      </c>
      <c r="C437" s="1005"/>
      <c r="D437" s="1005"/>
      <c r="E437" s="1005"/>
      <c r="F437" s="1005"/>
      <c r="G437" s="1005"/>
      <c r="H437" s="1005"/>
      <c r="I437" s="1006"/>
      <c r="J437" s="1007" t="s">
        <v>735</v>
      </c>
      <c r="K437" s="1008"/>
      <c r="L437" s="1008"/>
      <c r="M437" s="1008"/>
      <c r="N437" s="1008"/>
      <c r="O437" s="1008"/>
      <c r="P437" s="1008"/>
      <c r="Q437" s="1008"/>
      <c r="R437" s="1008"/>
      <c r="S437" s="1008"/>
      <c r="T437" s="1008"/>
      <c r="U437" s="1009"/>
      <c r="V437" s="1007" t="s">
        <v>736</v>
      </c>
      <c r="W437" s="1008"/>
      <c r="X437" s="1008"/>
      <c r="Y437" s="1008"/>
      <c r="Z437" s="1008"/>
      <c r="AA437" s="1008"/>
      <c r="AB437" s="1008"/>
      <c r="AC437" s="1008"/>
      <c r="AD437" s="1008"/>
      <c r="AE437" s="1008"/>
      <c r="AF437" s="1008"/>
      <c r="AG437" s="1008"/>
      <c r="AH437" s="1009"/>
      <c r="AI437" s="1007" t="s">
        <v>737</v>
      </c>
      <c r="AJ437" s="1008"/>
      <c r="AK437" s="1008"/>
      <c r="AL437" s="1008"/>
      <c r="AM437" s="1008"/>
      <c r="AN437" s="1008"/>
      <c r="AO437" s="1008"/>
      <c r="AP437" s="1008"/>
      <c r="AQ437" s="1008"/>
      <c r="AR437" s="1008"/>
      <c r="AS437" s="1008"/>
      <c r="AT437" s="1009"/>
      <c r="AU437" s="1007" t="s">
        <v>738</v>
      </c>
      <c r="AV437" s="1008"/>
      <c r="AW437" s="1008"/>
      <c r="AX437" s="1008"/>
      <c r="AY437" s="1008"/>
      <c r="AZ437" s="1008"/>
      <c r="BA437" s="1008"/>
      <c r="BB437" s="1008"/>
      <c r="BC437" s="1008"/>
      <c r="BD437" s="1008"/>
      <c r="BE437" s="1008"/>
      <c r="BF437" s="1010"/>
      <c r="BG437" s="549"/>
      <c r="BK437" s="550"/>
      <c r="BL437" s="559">
        <f>COUNTIF(J434:J436,"true")</f>
        <v>0</v>
      </c>
      <c r="BM437" s="559"/>
      <c r="BN437" s="559"/>
      <c r="BO437" s="559"/>
      <c r="BP437" s="559"/>
      <c r="BQ437" s="559"/>
      <c r="BR437" s="559"/>
      <c r="BS437" s="559">
        <f>COUNTIF(V434:V436,"true")</f>
        <v>0</v>
      </c>
      <c r="BT437" s="559">
        <f>COUNTIF(AI434:AI436,"true")</f>
        <v>0</v>
      </c>
      <c r="BU437" s="559"/>
      <c r="BV437" s="559"/>
      <c r="BW437" s="559"/>
      <c r="BX437" s="559">
        <f>COUNTIF(AU434:AU436,"true")</f>
        <v>0</v>
      </c>
      <c r="BY437" s="551">
        <f>SUM(BL437:BX437)</f>
        <v>0</v>
      </c>
      <c r="BZ437" s="548"/>
      <c r="CA437" s="377"/>
      <c r="CK437" s="1011"/>
    </row>
    <row r="438" spans="2:89" ht="24.95" customHeight="1">
      <c r="B438" s="1012" t="str">
        <f>IF(OR(BL430&gt;1,BS430&gt;1,BT430&gt;1,BX430&gt;1,BL438&gt;1,BS438&gt;1,BT438&gt;1,BX438&gt;1),"レ印は各項目ごとにそれぞれ一つだけ選択して下さい","")</f>
        <v/>
      </c>
      <c r="C438" s="1013"/>
      <c r="D438" s="1013"/>
      <c r="E438" s="1013"/>
      <c r="F438" s="1013"/>
      <c r="G438" s="1013"/>
      <c r="H438" s="1013"/>
      <c r="I438" s="1014"/>
      <c r="J438" s="552" t="s">
        <v>727</v>
      </c>
      <c r="K438" s="570"/>
      <c r="L438" s="571"/>
      <c r="M438" s="571"/>
      <c r="N438" s="571"/>
      <c r="O438" s="571"/>
      <c r="P438" s="571"/>
      <c r="Q438" s="571"/>
      <c r="R438" s="571"/>
      <c r="S438" s="571"/>
      <c r="T438" s="571"/>
      <c r="U438" s="571"/>
      <c r="V438" s="1080" t="s">
        <v>728</v>
      </c>
      <c r="W438" s="1081"/>
      <c r="X438" s="1081"/>
      <c r="Y438" s="1081"/>
      <c r="Z438" s="1081"/>
      <c r="AA438" s="1081"/>
      <c r="AB438" s="1081"/>
      <c r="AC438" s="1081"/>
      <c r="AD438" s="1081"/>
      <c r="AE438" s="1081"/>
      <c r="AF438" s="1081"/>
      <c r="AG438" s="1081"/>
      <c r="AH438" s="1082"/>
      <c r="AI438" s="1080" t="s">
        <v>729</v>
      </c>
      <c r="AJ438" s="1081"/>
      <c r="AK438" s="1081"/>
      <c r="AL438" s="1081"/>
      <c r="AM438" s="1081"/>
      <c r="AN438" s="1081"/>
      <c r="AO438" s="1081"/>
      <c r="AP438" s="1081"/>
      <c r="AQ438" s="1081"/>
      <c r="AR438" s="1081"/>
      <c r="AS438" s="1081"/>
      <c r="AT438" s="1082"/>
      <c r="AU438" s="555"/>
      <c r="AV438" s="556"/>
      <c r="AW438" s="556"/>
      <c r="AX438" s="556"/>
      <c r="AY438" s="556"/>
      <c r="AZ438" s="556"/>
      <c r="BA438" s="556"/>
      <c r="BB438" s="556"/>
      <c r="BC438" s="556"/>
      <c r="BD438" s="556"/>
      <c r="BE438" s="556"/>
      <c r="BF438" s="557"/>
      <c r="BG438" s="558"/>
      <c r="BK438" s="548"/>
      <c r="BL438" s="559">
        <f>COUNTIF(J443:J445,"true")</f>
        <v>0</v>
      </c>
      <c r="BM438" s="559"/>
      <c r="BN438" s="559"/>
      <c r="BO438" s="559"/>
      <c r="BP438" s="559"/>
      <c r="BQ438" s="559"/>
      <c r="BR438" s="559"/>
      <c r="BS438" s="559">
        <f>COUNTIF(V443:V445,"true")</f>
        <v>0</v>
      </c>
      <c r="BT438" s="559">
        <f>COUNTIF(AI443:AI445,"true")</f>
        <v>0</v>
      </c>
      <c r="BU438" s="559"/>
      <c r="BV438" s="559"/>
      <c r="BW438" s="559"/>
      <c r="BX438" s="559">
        <f>COUNTIF(AU443:AU445,"true")</f>
        <v>0</v>
      </c>
      <c r="BY438" s="551">
        <f t="shared" ref="BY438:BY444" si="14">SUM(BL438:BX438)</f>
        <v>0</v>
      </c>
      <c r="BZ438" s="548"/>
      <c r="CK438" s="1011"/>
    </row>
    <row r="439" spans="2:89" ht="20.100000000000001" customHeight="1">
      <c r="B439" s="1012"/>
      <c r="C439" s="1013"/>
      <c r="D439" s="1013"/>
      <c r="E439" s="1013"/>
      <c r="F439" s="1013"/>
      <c r="G439" s="1013"/>
      <c r="H439" s="1013"/>
      <c r="I439" s="1014"/>
      <c r="J439" s="560" t="b">
        <v>0</v>
      </c>
      <c r="K439" s="381"/>
      <c r="N439" s="561" t="str">
        <f>IF(AND($BY430&gt;0,J439=FALSE,J440=FALSE,J441=FALSE),"設定状況を選択して下さい",IF(AND(J440=TRUE,R440=""),"進捗状況%を記入して下さい。",""))</f>
        <v/>
      </c>
      <c r="V439" s="560" t="b">
        <v>0</v>
      </c>
      <c r="Z439" s="561" t="str">
        <f>IF(AND($BY430&gt;0,V439=FALSE,V440=FALSE,V441=FALSE),"設定状況を選択して下さい",IF(AND(V440=TRUE,AE440=""),"進捗状況%を記入して下さい。",""))</f>
        <v/>
      </c>
      <c r="AI439" s="560" t="b">
        <v>0</v>
      </c>
      <c r="AJ439" s="381"/>
      <c r="AK439" s="381"/>
      <c r="AL439" s="381"/>
      <c r="AM439" s="561" t="str">
        <f>IF(AND($BY430&gt;0,AI439=FALSE,AI440=FALSE,AI441=FALSE),"設定状況を選択して下さい",IF(AND(AI440=TRUE,AQ440=""),"進捗状況%を記入して下さい。",""))</f>
        <v/>
      </c>
      <c r="AU439" s="560" t="b">
        <v>0</v>
      </c>
      <c r="AV439" s="381"/>
      <c r="AW439" s="381"/>
      <c r="AX439" s="381"/>
      <c r="AY439" s="381"/>
      <c r="AZ439" s="381"/>
      <c r="BA439" s="381"/>
      <c r="BB439" s="381"/>
      <c r="BC439" s="381"/>
      <c r="BD439" s="381"/>
      <c r="BE439" s="381"/>
      <c r="BF439" s="519"/>
      <c r="BG439" s="558"/>
      <c r="BK439" s="548"/>
      <c r="BL439" s="559">
        <f>COUNTIF(J452:J454,"true")</f>
        <v>0</v>
      </c>
      <c r="BM439" s="559"/>
      <c r="BN439" s="559"/>
      <c r="BO439" s="559"/>
      <c r="BP439" s="559"/>
      <c r="BQ439" s="559"/>
      <c r="BR439" s="559"/>
      <c r="BS439" s="559">
        <f>COUNTIF(V452:V454,"true")</f>
        <v>0</v>
      </c>
      <c r="BT439" s="559">
        <f>COUNTIF(AI452:AI454,"true")</f>
        <v>0</v>
      </c>
      <c r="BU439" s="559"/>
      <c r="BV439" s="559"/>
      <c r="BW439" s="559"/>
      <c r="BX439" s="559">
        <f>COUNTIF(AU452:AU454,"true")</f>
        <v>0</v>
      </c>
      <c r="BY439" s="551">
        <f t="shared" si="14"/>
        <v>0</v>
      </c>
      <c r="BZ439" s="548"/>
      <c r="CK439" s="1011"/>
    </row>
    <row r="440" spans="2:89" ht="20.100000000000001" customHeight="1">
      <c r="B440" s="1012"/>
      <c r="C440" s="1013"/>
      <c r="D440" s="1013"/>
      <c r="E440" s="1013"/>
      <c r="F440" s="1013"/>
      <c r="G440" s="1013"/>
      <c r="H440" s="1013"/>
      <c r="I440" s="1014"/>
      <c r="J440" s="560" t="b">
        <v>0</v>
      </c>
      <c r="K440" s="381"/>
      <c r="Q440" s="562" t="s">
        <v>516</v>
      </c>
      <c r="R440" s="998"/>
      <c r="S440" s="998"/>
      <c r="T440" s="562" t="s">
        <v>730</v>
      </c>
      <c r="U440" s="563"/>
      <c r="V440" s="560" t="b">
        <v>0</v>
      </c>
      <c r="AD440" s="562" t="s">
        <v>516</v>
      </c>
      <c r="AE440" s="998"/>
      <c r="AF440" s="998"/>
      <c r="AG440" s="562" t="s">
        <v>730</v>
      </c>
      <c r="AH440" s="563"/>
      <c r="AI440" s="560" t="b">
        <v>0</v>
      </c>
      <c r="AJ440" s="381"/>
      <c r="AK440" s="381"/>
      <c r="AL440" s="381"/>
      <c r="AP440" s="562" t="s">
        <v>516</v>
      </c>
      <c r="AQ440" s="998"/>
      <c r="AR440" s="998"/>
      <c r="AS440" s="562" t="s">
        <v>730</v>
      </c>
      <c r="AT440" s="563"/>
      <c r="AU440" s="560" t="b">
        <v>0</v>
      </c>
      <c r="AV440" s="381"/>
      <c r="AW440" s="381"/>
      <c r="AX440" s="381"/>
      <c r="AY440" s="381"/>
      <c r="AZ440" s="381"/>
      <c r="BA440" s="381"/>
      <c r="BB440" s="381"/>
      <c r="BC440" s="381"/>
      <c r="BD440" s="381"/>
      <c r="BE440" s="381"/>
      <c r="BF440" s="519"/>
      <c r="BK440" s="548"/>
      <c r="BL440" s="559">
        <f>COUNTIF(J461:J463,"true")</f>
        <v>0</v>
      </c>
      <c r="BM440" s="559"/>
      <c r="BN440" s="559"/>
      <c r="BO440" s="559"/>
      <c r="BP440" s="559"/>
      <c r="BQ440" s="559"/>
      <c r="BR440" s="559"/>
      <c r="BS440" s="559">
        <f>COUNTIF(V461:V463,"true")</f>
        <v>0</v>
      </c>
      <c r="BT440" s="559">
        <f>COUNTIF(AI461:AI463,"true")</f>
        <v>0</v>
      </c>
      <c r="BU440" s="559"/>
      <c r="BV440" s="559"/>
      <c r="BW440" s="559"/>
      <c r="BX440" s="559">
        <f>COUNTIF(AU461:AU463,"true")</f>
        <v>0</v>
      </c>
      <c r="BY440" s="551">
        <f t="shared" si="14"/>
        <v>0</v>
      </c>
      <c r="BZ440" s="548"/>
      <c r="CK440" s="1011"/>
    </row>
    <row r="441" spans="2:89" ht="20.100000000000001" customHeight="1">
      <c r="B441" s="1015"/>
      <c r="C441" s="1016"/>
      <c r="D441" s="1016"/>
      <c r="E441" s="1016"/>
      <c r="F441" s="1016"/>
      <c r="G441" s="1016"/>
      <c r="H441" s="1016"/>
      <c r="I441" s="1017"/>
      <c r="J441" s="560" t="b">
        <v>0</v>
      </c>
      <c r="K441" s="381"/>
      <c r="N441" s="564" t="str">
        <f>IF(OR(J439=TRUE,J440=TRUE),IF(AND(J443=FALSE,J444=FALSE,J445=FALSE),"実施状況↓を選択して下さい",""),"")</f>
        <v/>
      </c>
      <c r="V441" s="560" t="b">
        <v>0</v>
      </c>
      <c r="Z441" s="564" t="str">
        <f>IF(OR(V439=TRUE,V440=TRUE),IF(AND(V443=FALSE,V444=FALSE,V445=FALSE),"実施状況↓を選択して下さい",""),"")</f>
        <v/>
      </c>
      <c r="AI441" s="560" t="b">
        <v>0</v>
      </c>
      <c r="AJ441" s="381"/>
      <c r="AK441" s="381"/>
      <c r="AL441" s="381"/>
      <c r="AM441" s="564" t="str">
        <f>IF(OR(AI439=TRUE,AI440=TRUE),IF(AND(AI443=FALSE,AI444=FALSE,AI445=FALSE),"実施状況↓を選択して下さい",""),"")</f>
        <v/>
      </c>
      <c r="AU441" s="560" t="b">
        <v>0</v>
      </c>
      <c r="AV441" s="381"/>
      <c r="AW441" s="381"/>
      <c r="AX441" s="381"/>
      <c r="AY441" s="381"/>
      <c r="AZ441" s="381"/>
      <c r="BA441" s="381"/>
      <c r="BB441" s="381"/>
      <c r="BC441" s="381"/>
      <c r="BD441" s="381"/>
      <c r="BE441" s="381"/>
      <c r="BF441" s="519"/>
      <c r="BG441" s="558"/>
      <c r="BK441" s="548"/>
      <c r="BL441" s="559">
        <f>COUNTIF(J473:J475,"true")</f>
        <v>0</v>
      </c>
      <c r="BM441" s="559"/>
      <c r="BN441" s="559"/>
      <c r="BO441" s="559"/>
      <c r="BP441" s="559"/>
      <c r="BQ441" s="559"/>
      <c r="BR441" s="559"/>
      <c r="BS441" s="559">
        <f>COUNTIF(V473:V475,"true")</f>
        <v>0</v>
      </c>
      <c r="BT441" s="559">
        <f>COUNTIF(AI473:AI475,"true")</f>
        <v>0</v>
      </c>
      <c r="BU441" s="559"/>
      <c r="BV441" s="559"/>
      <c r="BW441" s="559"/>
      <c r="BX441" s="559">
        <f>COUNTIF(AU473:AU475,"true")</f>
        <v>0</v>
      </c>
      <c r="BY441" s="551">
        <f t="shared" si="14"/>
        <v>0</v>
      </c>
      <c r="BZ441" s="548"/>
      <c r="CK441" s="1011"/>
    </row>
    <row r="442" spans="2:89" ht="24.95" customHeight="1">
      <c r="B442" s="1015"/>
      <c r="C442" s="1016"/>
      <c r="D442" s="1016"/>
      <c r="E442" s="1016"/>
      <c r="F442" s="1016"/>
      <c r="G442" s="1016"/>
      <c r="H442" s="1016"/>
      <c r="I442" s="1017"/>
      <c r="J442" s="999" t="s">
        <v>731</v>
      </c>
      <c r="K442" s="1000"/>
      <c r="L442" s="1000"/>
      <c r="M442" s="1000"/>
      <c r="N442" s="1000"/>
      <c r="O442" s="1000"/>
      <c r="P442" s="1000"/>
      <c r="Q442" s="1000"/>
      <c r="R442" s="1000"/>
      <c r="S442" s="1000"/>
      <c r="T442" s="1000"/>
      <c r="U442" s="1001"/>
      <c r="V442" s="999" t="s">
        <v>732</v>
      </c>
      <c r="W442" s="1000"/>
      <c r="X442" s="1000"/>
      <c r="Y442" s="1000"/>
      <c r="Z442" s="1000"/>
      <c r="AA442" s="1000"/>
      <c r="AB442" s="1000"/>
      <c r="AC442" s="1000"/>
      <c r="AD442" s="1000"/>
      <c r="AE442" s="1000"/>
      <c r="AF442" s="1000"/>
      <c r="AG442" s="1000"/>
      <c r="AH442" s="1000"/>
      <c r="AI442" s="999" t="s">
        <v>733</v>
      </c>
      <c r="AJ442" s="1000"/>
      <c r="AK442" s="1000"/>
      <c r="AL442" s="1000"/>
      <c r="AM442" s="1000"/>
      <c r="AN442" s="1000"/>
      <c r="AO442" s="1000"/>
      <c r="AP442" s="1000"/>
      <c r="AQ442" s="1000"/>
      <c r="AR442" s="1000"/>
      <c r="AS442" s="1000"/>
      <c r="AT442" s="1001"/>
      <c r="AU442" s="565"/>
      <c r="AV442" s="561" t="str">
        <f>IF(AND($BY430&gt;0,AU439=FALSE,AU440=FALSE,AU441=FALSE),"新設に関する措置を選択して下さい","")</f>
        <v/>
      </c>
      <c r="AW442" s="566"/>
      <c r="AX442" s="566"/>
      <c r="AY442" s="566"/>
      <c r="AZ442" s="566"/>
      <c r="BA442" s="566"/>
      <c r="BB442" s="566"/>
      <c r="BC442" s="566"/>
      <c r="BD442" s="566"/>
      <c r="BE442" s="566"/>
      <c r="BF442" s="567"/>
      <c r="BG442" s="558"/>
      <c r="BL442" s="559">
        <f>COUNTIF(J482:J484,"true")</f>
        <v>0</v>
      </c>
      <c r="BM442" s="559"/>
      <c r="BN442" s="559"/>
      <c r="BO442" s="559"/>
      <c r="BP442" s="559"/>
      <c r="BQ442" s="559"/>
      <c r="BR442" s="559"/>
      <c r="BS442" s="559">
        <f>COUNTIF(V482:V484,"true")</f>
        <v>0</v>
      </c>
      <c r="BT442" s="559">
        <f>COUNTIF(AI482:AI484,"true")</f>
        <v>0</v>
      </c>
      <c r="BU442" s="559"/>
      <c r="BV442" s="559"/>
      <c r="BW442" s="559"/>
      <c r="BX442" s="559">
        <f>COUNTIF(AU482:AU484,"true")</f>
        <v>0</v>
      </c>
      <c r="BY442" s="551">
        <f t="shared" si="14"/>
        <v>0</v>
      </c>
      <c r="BZ442" s="548"/>
      <c r="CK442" s="1011"/>
    </row>
    <row r="443" spans="2:89" ht="20.100000000000001" customHeight="1">
      <c r="B443" s="1015"/>
      <c r="C443" s="1016"/>
      <c r="D443" s="1016"/>
      <c r="E443" s="1016"/>
      <c r="F443" s="1016"/>
      <c r="G443" s="1016"/>
      <c r="H443" s="1016"/>
      <c r="I443" s="1017"/>
      <c r="J443" s="560" t="b">
        <v>0</v>
      </c>
      <c r="K443" s="381"/>
      <c r="V443" s="560" t="b">
        <v>0</v>
      </c>
      <c r="AI443" s="560" t="b">
        <v>0</v>
      </c>
      <c r="AJ443" s="381"/>
      <c r="AK443" s="381"/>
      <c r="AL443" s="381"/>
      <c r="AM443" s="381"/>
      <c r="AN443" s="381"/>
      <c r="AO443" s="381"/>
      <c r="AP443" s="381"/>
      <c r="AQ443" s="381"/>
      <c r="AR443" s="381"/>
      <c r="AS443" s="381"/>
      <c r="AT443" s="381"/>
      <c r="AU443" s="569"/>
      <c r="AV443" s="381"/>
      <c r="AW443" s="381"/>
      <c r="AX443" s="381"/>
      <c r="AY443" s="381"/>
      <c r="AZ443" s="381"/>
      <c r="BA443" s="381"/>
      <c r="BB443" s="381"/>
      <c r="BC443" s="381"/>
      <c r="BD443" s="381"/>
      <c r="BE443" s="381"/>
      <c r="BF443" s="519"/>
      <c r="BG443" s="558"/>
      <c r="BL443" s="559">
        <f>COUNTIF(J491:J493,"true")</f>
        <v>0</v>
      </c>
      <c r="BM443" s="559"/>
      <c r="BN443" s="559"/>
      <c r="BO443" s="559"/>
      <c r="BP443" s="559"/>
      <c r="BQ443" s="559"/>
      <c r="BR443" s="559"/>
      <c r="BS443" s="559">
        <f>COUNTIF(V491:V493,"true")</f>
        <v>0</v>
      </c>
      <c r="BT443" s="559">
        <f>COUNTIF(AI491:AI493,"true")</f>
        <v>0</v>
      </c>
      <c r="BU443" s="559"/>
      <c r="BV443" s="559"/>
      <c r="BW443" s="559"/>
      <c r="BX443" s="559">
        <f>COUNTIF(AU491:AU493,"true")</f>
        <v>0</v>
      </c>
      <c r="BY443" s="551">
        <f t="shared" si="14"/>
        <v>0</v>
      </c>
      <c r="BZ443" s="548"/>
      <c r="CK443" s="1011"/>
    </row>
    <row r="444" spans="2:89" ht="20.100000000000001" customHeight="1">
      <c r="B444" s="1015"/>
      <c r="C444" s="1016"/>
      <c r="D444" s="1016"/>
      <c r="E444" s="1016"/>
      <c r="F444" s="1016"/>
      <c r="G444" s="1016"/>
      <c r="H444" s="1016"/>
      <c r="I444" s="1017"/>
      <c r="J444" s="560" t="b">
        <v>0</v>
      </c>
      <c r="K444" s="381"/>
      <c r="V444" s="560" t="b">
        <v>0</v>
      </c>
      <c r="AI444" s="560" t="b">
        <v>0</v>
      </c>
      <c r="AJ444" s="381"/>
      <c r="AK444" s="381"/>
      <c r="AL444" s="381"/>
      <c r="AM444" s="381"/>
      <c r="AN444" s="381"/>
      <c r="AO444" s="381"/>
      <c r="AP444" s="381"/>
      <c r="AQ444" s="381"/>
      <c r="AR444" s="381"/>
      <c r="AS444" s="381"/>
      <c r="AT444" s="381"/>
      <c r="AU444" s="569"/>
      <c r="AV444" s="381"/>
      <c r="AW444" s="381"/>
      <c r="AX444" s="381"/>
      <c r="AY444" s="381"/>
      <c r="AZ444" s="381"/>
      <c r="BA444" s="381"/>
      <c r="BB444" s="381"/>
      <c r="BC444" s="381"/>
      <c r="BD444" s="381"/>
      <c r="BE444" s="381"/>
      <c r="BF444" s="519"/>
      <c r="BG444" s="558"/>
      <c r="BL444" s="559">
        <f>COUNTIF(AM494:AM496,"true")</f>
        <v>0</v>
      </c>
      <c r="BM444" s="559"/>
      <c r="BN444" s="559"/>
      <c r="BO444" s="559"/>
      <c r="BP444" s="559"/>
      <c r="BQ444" s="559"/>
      <c r="BR444" s="559"/>
      <c r="BS444" s="548"/>
      <c r="BT444" s="548"/>
      <c r="BU444" s="548"/>
      <c r="BV444" s="548"/>
      <c r="BW444" s="548"/>
      <c r="BX444" s="559"/>
      <c r="BY444" s="551">
        <f t="shared" si="14"/>
        <v>0</v>
      </c>
      <c r="BZ444" s="548"/>
      <c r="CK444" s="1011"/>
    </row>
    <row r="445" spans="2:89" s="447" customFormat="1" ht="20.100000000000001" customHeight="1">
      <c r="B445" s="1015"/>
      <c r="C445" s="1024"/>
      <c r="D445" s="1024"/>
      <c r="E445" s="1024"/>
      <c r="F445" s="1024"/>
      <c r="G445" s="1024"/>
      <c r="H445" s="1024"/>
      <c r="I445" s="1017"/>
      <c r="J445" s="560" t="b">
        <v>0</v>
      </c>
      <c r="K445" s="381"/>
      <c r="L445" s="381"/>
      <c r="M445" s="381"/>
      <c r="N445" s="381"/>
      <c r="O445" s="381"/>
      <c r="P445" s="381"/>
      <c r="Q445" s="381"/>
      <c r="R445" s="381"/>
      <c r="S445" s="381"/>
      <c r="T445" s="381"/>
      <c r="U445" s="381"/>
      <c r="V445" s="560" t="b">
        <v>0</v>
      </c>
      <c r="W445" s="381"/>
      <c r="X445" s="381"/>
      <c r="Y445" s="381"/>
      <c r="Z445" s="381"/>
      <c r="AA445" s="381"/>
      <c r="AB445" s="381"/>
      <c r="AC445" s="381"/>
      <c r="AD445" s="381"/>
      <c r="AE445" s="381"/>
      <c r="AF445" s="381"/>
      <c r="AG445" s="381"/>
      <c r="AH445" s="381"/>
      <c r="AI445" s="560" t="b">
        <v>0</v>
      </c>
      <c r="AJ445" s="381"/>
      <c r="AK445" s="381"/>
      <c r="AL445" s="381"/>
      <c r="AM445" s="381"/>
      <c r="AN445" s="381"/>
      <c r="AO445" s="381"/>
      <c r="AP445" s="381"/>
      <c r="AQ445" s="381"/>
      <c r="AR445" s="381"/>
      <c r="AS445" s="381"/>
      <c r="AT445" s="381"/>
      <c r="AU445" s="569"/>
      <c r="AV445" s="381"/>
      <c r="AW445" s="381"/>
      <c r="AX445" s="381"/>
      <c r="AY445" s="381"/>
      <c r="AZ445" s="381"/>
      <c r="BA445" s="381"/>
      <c r="BB445" s="381"/>
      <c r="BC445" s="381"/>
      <c r="BD445" s="381"/>
      <c r="BE445" s="381"/>
      <c r="BF445" s="519"/>
      <c r="BG445" s="549"/>
      <c r="BX445" s="377"/>
      <c r="BY445" s="379"/>
      <c r="BZ445" s="377"/>
      <c r="CA445" s="377"/>
      <c r="CK445" s="1011"/>
    </row>
    <row r="446" spans="2:89" ht="27" customHeight="1">
      <c r="B446" s="1004" t="s">
        <v>739</v>
      </c>
      <c r="C446" s="1005"/>
      <c r="D446" s="1005"/>
      <c r="E446" s="1005"/>
      <c r="F446" s="1005"/>
      <c r="G446" s="1005"/>
      <c r="H446" s="1005"/>
      <c r="I446" s="1006"/>
      <c r="J446" s="1007" t="s">
        <v>740</v>
      </c>
      <c r="K446" s="1008"/>
      <c r="L446" s="1008"/>
      <c r="M446" s="1008"/>
      <c r="N446" s="1008"/>
      <c r="O446" s="1008"/>
      <c r="P446" s="1008"/>
      <c r="Q446" s="1008"/>
      <c r="R446" s="1008"/>
      <c r="S446" s="1008"/>
      <c r="T446" s="1008"/>
      <c r="U446" s="1009"/>
      <c r="V446" s="1007" t="s">
        <v>741</v>
      </c>
      <c r="W446" s="1008"/>
      <c r="X446" s="1008"/>
      <c r="Y446" s="1008"/>
      <c r="Z446" s="1008"/>
      <c r="AA446" s="1008"/>
      <c r="AB446" s="1008"/>
      <c r="AC446" s="1008"/>
      <c r="AD446" s="1008"/>
      <c r="AE446" s="1008"/>
      <c r="AF446" s="1008"/>
      <c r="AG446" s="1008"/>
      <c r="AH446" s="1009"/>
      <c r="AI446" s="1007" t="s">
        <v>742</v>
      </c>
      <c r="AJ446" s="1008"/>
      <c r="AK446" s="1008"/>
      <c r="AL446" s="1008"/>
      <c r="AM446" s="1008"/>
      <c r="AN446" s="1008"/>
      <c r="AO446" s="1008"/>
      <c r="AP446" s="1008"/>
      <c r="AQ446" s="1008"/>
      <c r="AR446" s="1008"/>
      <c r="AS446" s="1008"/>
      <c r="AT446" s="1009"/>
      <c r="AU446" s="1007" t="s">
        <v>743</v>
      </c>
      <c r="AV446" s="1008"/>
      <c r="AW446" s="1008"/>
      <c r="AX446" s="1008"/>
      <c r="AY446" s="1008"/>
      <c r="AZ446" s="1008"/>
      <c r="BA446" s="1008"/>
      <c r="BB446" s="1008"/>
      <c r="BC446" s="1008"/>
      <c r="BD446" s="1008"/>
      <c r="BE446" s="1008"/>
      <c r="BF446" s="1010"/>
      <c r="BG446" s="558"/>
      <c r="CK446" s="1011"/>
    </row>
    <row r="447" spans="2:89" ht="24.95" customHeight="1">
      <c r="B447" s="1012" t="str">
        <f>IF(OR(BL431&gt;1,BS431&gt;1,BT431&gt;1,BX431&gt;1,BL439&gt;1,BS439&gt;1,BT439&gt;1,BX439&gt;1),"レ印は各項目ごとにそれぞれ一つだけ選択して下さい","")</f>
        <v/>
      </c>
      <c r="C447" s="1013"/>
      <c r="D447" s="1013"/>
      <c r="E447" s="1013"/>
      <c r="F447" s="1013"/>
      <c r="G447" s="1013"/>
      <c r="H447" s="1013"/>
      <c r="I447" s="1014"/>
      <c r="J447" s="552" t="s">
        <v>727</v>
      </c>
      <c r="K447" s="572"/>
      <c r="L447" s="573"/>
      <c r="M447" s="573"/>
      <c r="N447" s="573"/>
      <c r="O447" s="573"/>
      <c r="P447" s="573"/>
      <c r="Q447" s="573"/>
      <c r="R447" s="573"/>
      <c r="S447" s="573"/>
      <c r="T447" s="573"/>
      <c r="U447" s="573"/>
      <c r="V447" s="1021" t="s">
        <v>728</v>
      </c>
      <c r="W447" s="1022"/>
      <c r="X447" s="1022"/>
      <c r="Y447" s="1022"/>
      <c r="Z447" s="1022"/>
      <c r="AA447" s="1022"/>
      <c r="AB447" s="1022"/>
      <c r="AC447" s="1022"/>
      <c r="AD447" s="1022"/>
      <c r="AE447" s="1022"/>
      <c r="AF447" s="1022"/>
      <c r="AG447" s="1022"/>
      <c r="AH447" s="1023"/>
      <c r="AI447" s="1021" t="s">
        <v>729</v>
      </c>
      <c r="AJ447" s="1022"/>
      <c r="AK447" s="1022"/>
      <c r="AL447" s="1022"/>
      <c r="AM447" s="1022"/>
      <c r="AN447" s="1022"/>
      <c r="AO447" s="1022"/>
      <c r="AP447" s="1022"/>
      <c r="AQ447" s="1022"/>
      <c r="AR447" s="1022"/>
      <c r="AS447" s="1022"/>
      <c r="AT447" s="1023"/>
      <c r="AU447" s="555"/>
      <c r="AV447" s="556"/>
      <c r="AW447" s="556"/>
      <c r="AX447" s="556"/>
      <c r="AY447" s="556"/>
      <c r="AZ447" s="556"/>
      <c r="BA447" s="556"/>
      <c r="BB447" s="556"/>
      <c r="BC447" s="556"/>
      <c r="BD447" s="556"/>
      <c r="BE447" s="556"/>
      <c r="BF447" s="557"/>
      <c r="BG447" s="558"/>
      <c r="CK447" s="1011"/>
    </row>
    <row r="448" spans="2:89" ht="20.100000000000001" customHeight="1">
      <c r="B448" s="1012"/>
      <c r="C448" s="1013"/>
      <c r="D448" s="1013"/>
      <c r="E448" s="1013"/>
      <c r="F448" s="1013"/>
      <c r="G448" s="1013"/>
      <c r="H448" s="1013"/>
      <c r="I448" s="1014"/>
      <c r="J448" s="560" t="b">
        <v>0</v>
      </c>
      <c r="K448" s="381"/>
      <c r="N448" s="561" t="str">
        <f>IF(AND($BY431&gt;0,J448=FALSE,J449=FALSE,J450=FALSE),"設定状況を選択して下さい",IF(AND(J449=TRUE,R449=""),"進捗状況%を記入して下さい。",""))</f>
        <v/>
      </c>
      <c r="V448" s="560" t="b">
        <v>0</v>
      </c>
      <c r="Z448" s="561" t="str">
        <f>IF(AND($BY431&gt;0,V448=FALSE,V449=FALSE,V450=FALSE),"設定状況を選択して下さい",IF(AND(V449=TRUE,AE449=""),"進捗状況%を記入して下さい。",""))</f>
        <v/>
      </c>
      <c r="AI448" s="560" t="b">
        <v>0</v>
      </c>
      <c r="AJ448" s="381"/>
      <c r="AK448" s="381"/>
      <c r="AL448" s="381"/>
      <c r="AM448" s="561" t="str">
        <f>IF(AND($BY431&gt;0,AI448=FALSE,AI449=FALSE,AI450=FALSE),"設定状況を選択して下さい",IF(AND(AI449=TRUE,AQ449=""),"進捗状況%を記入して下さい。",""))</f>
        <v/>
      </c>
      <c r="AU448" s="560" t="b">
        <v>0</v>
      </c>
      <c r="AV448" s="381"/>
      <c r="AW448" s="381"/>
      <c r="AX448" s="381"/>
      <c r="AY448" s="381"/>
      <c r="AZ448" s="381"/>
      <c r="BA448" s="381"/>
      <c r="BB448" s="381"/>
      <c r="BC448" s="381"/>
      <c r="BD448" s="381"/>
      <c r="BE448" s="381"/>
      <c r="BF448" s="519"/>
      <c r="BG448" s="558"/>
      <c r="CK448" s="1011"/>
    </row>
    <row r="449" spans="2:89" ht="20.100000000000001" customHeight="1">
      <c r="B449" s="1012"/>
      <c r="C449" s="1013"/>
      <c r="D449" s="1013"/>
      <c r="E449" s="1013"/>
      <c r="F449" s="1013"/>
      <c r="G449" s="1013"/>
      <c r="H449" s="1013"/>
      <c r="I449" s="1014"/>
      <c r="J449" s="560" t="b">
        <v>0</v>
      </c>
      <c r="K449" s="381"/>
      <c r="Q449" s="562" t="s">
        <v>516</v>
      </c>
      <c r="R449" s="998"/>
      <c r="S449" s="998"/>
      <c r="T449" s="562" t="s">
        <v>730</v>
      </c>
      <c r="U449" s="563"/>
      <c r="V449" s="560" t="b">
        <v>0</v>
      </c>
      <c r="AD449" s="562" t="s">
        <v>516</v>
      </c>
      <c r="AE449" s="998"/>
      <c r="AF449" s="998"/>
      <c r="AG449" s="562" t="s">
        <v>730</v>
      </c>
      <c r="AH449" s="563"/>
      <c r="AI449" s="560" t="b">
        <v>0</v>
      </c>
      <c r="AJ449" s="381"/>
      <c r="AK449" s="381"/>
      <c r="AL449" s="381"/>
      <c r="AP449" s="562" t="s">
        <v>516</v>
      </c>
      <c r="AQ449" s="998"/>
      <c r="AR449" s="998"/>
      <c r="AS449" s="562" t="s">
        <v>730</v>
      </c>
      <c r="AT449" s="563"/>
      <c r="AU449" s="560" t="b">
        <v>0</v>
      </c>
      <c r="AV449" s="381"/>
      <c r="AW449" s="381"/>
      <c r="AX449" s="381"/>
      <c r="AY449" s="381"/>
      <c r="AZ449" s="381"/>
      <c r="BA449" s="381"/>
      <c r="BB449" s="381"/>
      <c r="BC449" s="381"/>
      <c r="BD449" s="381"/>
      <c r="BE449" s="381"/>
      <c r="BF449" s="519"/>
      <c r="BG449" s="558"/>
      <c r="CK449" s="1011"/>
    </row>
    <row r="450" spans="2:89" ht="20.100000000000001" customHeight="1">
      <c r="B450" s="1015"/>
      <c r="C450" s="1016"/>
      <c r="D450" s="1016"/>
      <c r="E450" s="1016"/>
      <c r="F450" s="1016"/>
      <c r="G450" s="1016"/>
      <c r="H450" s="1016"/>
      <c r="I450" s="1017"/>
      <c r="J450" s="560" t="b">
        <v>0</v>
      </c>
      <c r="K450" s="381"/>
      <c r="N450" s="564" t="str">
        <f>IF(OR(J448=TRUE,J449=TRUE),IF(AND(J452=FALSE,J453=FALSE,J454=FALSE),"実施状況↓を選択して下さい",""),"")</f>
        <v/>
      </c>
      <c r="V450" s="560" t="b">
        <v>0</v>
      </c>
      <c r="Z450" s="564" t="str">
        <f>IF(OR(V448=TRUE,V449=TRUE),IF(AND(V452=FALSE,V453=FALSE,V454=FALSE),"実施状況↓を選択して下さい",""),"")</f>
        <v/>
      </c>
      <c r="AI450" s="560" t="b">
        <v>0</v>
      </c>
      <c r="AJ450" s="381"/>
      <c r="AK450" s="381"/>
      <c r="AL450" s="381"/>
      <c r="AM450" s="564" t="str">
        <f>IF(OR(AI448=TRUE,AI449=TRUE),IF(AND(AI452=FALSE,AI453=FALSE,AI454=FALSE),"実施状況↓を選択して下さい",""),"")</f>
        <v/>
      </c>
      <c r="AU450" s="560" t="b">
        <v>0</v>
      </c>
      <c r="AV450" s="381"/>
      <c r="AW450" s="381"/>
      <c r="AX450" s="381"/>
      <c r="AY450" s="381"/>
      <c r="AZ450" s="381"/>
      <c r="BA450" s="381"/>
      <c r="BB450" s="381"/>
      <c r="BC450" s="381"/>
      <c r="BD450" s="381"/>
      <c r="BE450" s="381"/>
      <c r="BF450" s="519"/>
      <c r="BG450" s="558"/>
      <c r="CK450" s="1011"/>
    </row>
    <row r="451" spans="2:89" ht="24.95" customHeight="1">
      <c r="B451" s="1015"/>
      <c r="C451" s="1016"/>
      <c r="D451" s="1016"/>
      <c r="E451" s="1016"/>
      <c r="F451" s="1016"/>
      <c r="G451" s="1016"/>
      <c r="H451" s="1016"/>
      <c r="I451" s="1017"/>
      <c r="J451" s="999" t="s">
        <v>731</v>
      </c>
      <c r="K451" s="1000"/>
      <c r="L451" s="1000"/>
      <c r="M451" s="1000"/>
      <c r="N451" s="1000"/>
      <c r="O451" s="1000"/>
      <c r="P451" s="1000"/>
      <c r="Q451" s="1000"/>
      <c r="R451" s="1000"/>
      <c r="S451" s="1000"/>
      <c r="T451" s="1000"/>
      <c r="U451" s="1001"/>
      <c r="V451" s="999" t="s">
        <v>732</v>
      </c>
      <c r="W451" s="1000"/>
      <c r="X451" s="1000"/>
      <c r="Y451" s="1000"/>
      <c r="Z451" s="1000"/>
      <c r="AA451" s="1000"/>
      <c r="AB451" s="1000"/>
      <c r="AC451" s="1000"/>
      <c r="AD451" s="1000"/>
      <c r="AE451" s="1000"/>
      <c r="AF451" s="1000"/>
      <c r="AG451" s="1000"/>
      <c r="AH451" s="1000"/>
      <c r="AI451" s="999" t="s">
        <v>733</v>
      </c>
      <c r="AJ451" s="1000"/>
      <c r="AK451" s="1000"/>
      <c r="AL451" s="1000"/>
      <c r="AM451" s="1000"/>
      <c r="AN451" s="1000"/>
      <c r="AO451" s="1000"/>
      <c r="AP451" s="1000"/>
      <c r="AQ451" s="1000"/>
      <c r="AR451" s="1000"/>
      <c r="AS451" s="1000"/>
      <c r="AT451" s="1001"/>
      <c r="AU451" s="565"/>
      <c r="AV451" s="561" t="str">
        <f>IF(AND($BY431&gt;0,AU448=FALSE,AU449=FALSE,AU450=FALSE),"新設に関する措置を選択して下さい","")</f>
        <v/>
      </c>
      <c r="AW451" s="566"/>
      <c r="AX451" s="566"/>
      <c r="AY451" s="566"/>
      <c r="AZ451" s="566"/>
      <c r="BA451" s="566"/>
      <c r="BB451" s="566"/>
      <c r="BC451" s="566"/>
      <c r="BD451" s="566"/>
      <c r="BE451" s="566"/>
      <c r="BF451" s="567"/>
      <c r="BG451" s="558"/>
      <c r="CK451" s="1011"/>
    </row>
    <row r="452" spans="2:89" ht="20.100000000000001" customHeight="1">
      <c r="B452" s="1015"/>
      <c r="C452" s="1016"/>
      <c r="D452" s="1016"/>
      <c r="E452" s="1016"/>
      <c r="F452" s="1016"/>
      <c r="G452" s="1016"/>
      <c r="H452" s="1016"/>
      <c r="I452" s="1017"/>
      <c r="J452" s="560" t="b">
        <v>0</v>
      </c>
      <c r="K452" s="381"/>
      <c r="V452" s="560" t="b">
        <v>0</v>
      </c>
      <c r="AI452" s="560" t="b">
        <v>0</v>
      </c>
      <c r="AJ452" s="381"/>
      <c r="AK452" s="381"/>
      <c r="AL452" s="381"/>
      <c r="AM452" s="381"/>
      <c r="AN452" s="381"/>
      <c r="AO452" s="381"/>
      <c r="AP452" s="381"/>
      <c r="AQ452" s="381"/>
      <c r="AR452" s="381"/>
      <c r="AS452" s="381"/>
      <c r="AT452" s="381"/>
      <c r="AU452" s="569"/>
      <c r="AV452" s="381"/>
      <c r="AW452" s="381"/>
      <c r="AX452" s="381"/>
      <c r="AY452" s="381"/>
      <c r="AZ452" s="381"/>
      <c r="BA452" s="381"/>
      <c r="BB452" s="381"/>
      <c r="BC452" s="381"/>
      <c r="BD452" s="381"/>
      <c r="BE452" s="381"/>
      <c r="BF452" s="519"/>
      <c r="BG452" s="558"/>
      <c r="CK452" s="1011"/>
    </row>
    <row r="453" spans="2:89" s="447" customFormat="1" ht="20.100000000000001" customHeight="1">
      <c r="B453" s="1015"/>
      <c r="C453" s="1016"/>
      <c r="D453" s="1016"/>
      <c r="E453" s="1016"/>
      <c r="F453" s="1016"/>
      <c r="G453" s="1016"/>
      <c r="H453" s="1016"/>
      <c r="I453" s="1017"/>
      <c r="J453" s="560" t="b">
        <v>0</v>
      </c>
      <c r="K453" s="381"/>
      <c r="L453" s="377"/>
      <c r="M453" s="377"/>
      <c r="N453" s="377"/>
      <c r="O453" s="377"/>
      <c r="P453" s="377"/>
      <c r="Q453" s="377"/>
      <c r="R453" s="377"/>
      <c r="S453" s="377"/>
      <c r="T453" s="377"/>
      <c r="U453" s="377"/>
      <c r="V453" s="560" t="b">
        <v>0</v>
      </c>
      <c r="W453" s="377"/>
      <c r="X453" s="377"/>
      <c r="Y453" s="377"/>
      <c r="Z453" s="377"/>
      <c r="AA453" s="377"/>
      <c r="AB453" s="377"/>
      <c r="AC453" s="377"/>
      <c r="AD453" s="377"/>
      <c r="AE453" s="377"/>
      <c r="AF453" s="377"/>
      <c r="AG453" s="377"/>
      <c r="AH453" s="377"/>
      <c r="AI453" s="560" t="b">
        <v>0</v>
      </c>
      <c r="AJ453" s="381"/>
      <c r="AK453" s="381"/>
      <c r="AL453" s="381"/>
      <c r="AM453" s="381"/>
      <c r="AN453" s="381"/>
      <c r="AO453" s="381"/>
      <c r="AP453" s="381"/>
      <c r="AQ453" s="381"/>
      <c r="AR453" s="381"/>
      <c r="AS453" s="381"/>
      <c r="AT453" s="381"/>
      <c r="AU453" s="569"/>
      <c r="AV453" s="381"/>
      <c r="AW453" s="381"/>
      <c r="AX453" s="381"/>
      <c r="AY453" s="381"/>
      <c r="AZ453" s="381"/>
      <c r="BA453" s="381"/>
      <c r="BB453" s="381"/>
      <c r="BC453" s="381"/>
      <c r="BD453" s="381"/>
      <c r="BE453" s="381"/>
      <c r="BF453" s="519"/>
      <c r="BG453" s="549"/>
      <c r="BX453" s="377"/>
      <c r="BY453" s="379"/>
      <c r="BZ453" s="377"/>
      <c r="CA453" s="377"/>
      <c r="CK453" s="1011"/>
    </row>
    <row r="454" spans="2:89" ht="20.100000000000001" customHeight="1">
      <c r="B454" s="1015"/>
      <c r="C454" s="1024"/>
      <c r="D454" s="1024"/>
      <c r="E454" s="1024"/>
      <c r="F454" s="1024"/>
      <c r="G454" s="1024"/>
      <c r="H454" s="1024"/>
      <c r="I454" s="1017"/>
      <c r="J454" s="560" t="b">
        <v>0</v>
      </c>
      <c r="K454" s="381"/>
      <c r="L454" s="381"/>
      <c r="M454" s="381"/>
      <c r="N454" s="381"/>
      <c r="O454" s="381"/>
      <c r="P454" s="381"/>
      <c r="Q454" s="381"/>
      <c r="R454" s="381"/>
      <c r="S454" s="381"/>
      <c r="T454" s="381"/>
      <c r="U454" s="381"/>
      <c r="V454" s="560" t="b">
        <v>0</v>
      </c>
      <c r="W454" s="381"/>
      <c r="X454" s="381"/>
      <c r="Y454" s="381"/>
      <c r="Z454" s="381"/>
      <c r="AA454" s="381"/>
      <c r="AB454" s="381"/>
      <c r="AC454" s="381"/>
      <c r="AD454" s="381"/>
      <c r="AE454" s="381"/>
      <c r="AF454" s="381"/>
      <c r="AG454" s="381"/>
      <c r="AH454" s="381"/>
      <c r="AI454" s="560" t="b">
        <v>0</v>
      </c>
      <c r="AJ454" s="381"/>
      <c r="AK454" s="381"/>
      <c r="AL454" s="381"/>
      <c r="AM454" s="381"/>
      <c r="AN454" s="381"/>
      <c r="AO454" s="381"/>
      <c r="AP454" s="381"/>
      <c r="AQ454" s="381"/>
      <c r="AR454" s="381"/>
      <c r="AS454" s="381"/>
      <c r="AT454" s="381"/>
      <c r="AU454" s="569"/>
      <c r="AV454" s="381"/>
      <c r="AW454" s="381"/>
      <c r="AX454" s="381"/>
      <c r="AY454" s="381"/>
      <c r="AZ454" s="381"/>
      <c r="BA454" s="381"/>
      <c r="BB454" s="381"/>
      <c r="BC454" s="381"/>
      <c r="BD454" s="381"/>
      <c r="BE454" s="381"/>
      <c r="BF454" s="519"/>
      <c r="BG454" s="558"/>
      <c r="CK454" s="1011"/>
    </row>
    <row r="455" spans="2:89" ht="27" customHeight="1">
      <c r="B455" s="1004" t="s">
        <v>744</v>
      </c>
      <c r="C455" s="1005"/>
      <c r="D455" s="1005"/>
      <c r="E455" s="1005"/>
      <c r="F455" s="1005"/>
      <c r="G455" s="1005"/>
      <c r="H455" s="1005"/>
      <c r="I455" s="1006"/>
      <c r="J455" s="1007" t="s">
        <v>745</v>
      </c>
      <c r="K455" s="1008"/>
      <c r="L455" s="1008"/>
      <c r="M455" s="1008"/>
      <c r="N455" s="1008"/>
      <c r="O455" s="1008"/>
      <c r="P455" s="1008"/>
      <c r="Q455" s="1008"/>
      <c r="R455" s="1008"/>
      <c r="S455" s="1008"/>
      <c r="T455" s="1008"/>
      <c r="U455" s="1009"/>
      <c r="V455" s="1007" t="s">
        <v>746</v>
      </c>
      <c r="W455" s="1008"/>
      <c r="X455" s="1008"/>
      <c r="Y455" s="1008"/>
      <c r="Z455" s="1008"/>
      <c r="AA455" s="1008"/>
      <c r="AB455" s="1008"/>
      <c r="AC455" s="1008"/>
      <c r="AD455" s="1008"/>
      <c r="AE455" s="1008"/>
      <c r="AF455" s="1008"/>
      <c r="AG455" s="1008"/>
      <c r="AH455" s="1009"/>
      <c r="AI455" s="1007" t="s">
        <v>747</v>
      </c>
      <c r="AJ455" s="1008"/>
      <c r="AK455" s="1008"/>
      <c r="AL455" s="1008"/>
      <c r="AM455" s="1008"/>
      <c r="AN455" s="1008"/>
      <c r="AO455" s="1008"/>
      <c r="AP455" s="1008"/>
      <c r="AQ455" s="1008"/>
      <c r="AR455" s="1008"/>
      <c r="AS455" s="1008"/>
      <c r="AT455" s="1009"/>
      <c r="AU455" s="1007" t="s">
        <v>748</v>
      </c>
      <c r="AV455" s="1008"/>
      <c r="AW455" s="1008"/>
      <c r="AX455" s="1008"/>
      <c r="AY455" s="1008"/>
      <c r="AZ455" s="1008"/>
      <c r="BA455" s="1008"/>
      <c r="BB455" s="1008"/>
      <c r="BC455" s="1008"/>
      <c r="BD455" s="1008"/>
      <c r="BE455" s="1008"/>
      <c r="BF455" s="1010"/>
      <c r="BG455" s="558"/>
      <c r="CK455" s="1011"/>
    </row>
    <row r="456" spans="2:89" ht="24.95" customHeight="1">
      <c r="B456" s="1012" t="str">
        <f>IF(OR(BL432&gt;1,BS432&gt;1,BT432&gt;1,BX432&gt;1,BL440&gt;1,BS440&gt;1,BT440&gt;1,BX440&gt;1),"レ印は各項目ごとにそれぞれ一つだけ選択して下さい","")</f>
        <v/>
      </c>
      <c r="C456" s="1013"/>
      <c r="D456" s="1013"/>
      <c r="E456" s="1013"/>
      <c r="F456" s="1013"/>
      <c r="G456" s="1013"/>
      <c r="H456" s="1013"/>
      <c r="I456" s="1014"/>
      <c r="J456" s="552" t="s">
        <v>727</v>
      </c>
      <c r="K456" s="572"/>
      <c r="L456" s="573"/>
      <c r="M456" s="573"/>
      <c r="N456" s="573"/>
      <c r="O456" s="573"/>
      <c r="P456" s="573"/>
      <c r="Q456" s="573"/>
      <c r="R456" s="573"/>
      <c r="S456" s="573"/>
      <c r="T456" s="573"/>
      <c r="U456" s="573"/>
      <c r="V456" s="1021" t="s">
        <v>728</v>
      </c>
      <c r="W456" s="1022"/>
      <c r="X456" s="1022"/>
      <c r="Y456" s="1022"/>
      <c r="Z456" s="1022"/>
      <c r="AA456" s="1022"/>
      <c r="AB456" s="1022"/>
      <c r="AC456" s="1022"/>
      <c r="AD456" s="1022"/>
      <c r="AE456" s="1022"/>
      <c r="AF456" s="1022"/>
      <c r="AG456" s="1022"/>
      <c r="AH456" s="1023"/>
      <c r="AI456" s="1021" t="s">
        <v>729</v>
      </c>
      <c r="AJ456" s="1022"/>
      <c r="AK456" s="1022"/>
      <c r="AL456" s="1022"/>
      <c r="AM456" s="1022"/>
      <c r="AN456" s="1022"/>
      <c r="AO456" s="1022"/>
      <c r="AP456" s="1022"/>
      <c r="AQ456" s="1022"/>
      <c r="AR456" s="1022"/>
      <c r="AS456" s="1022"/>
      <c r="AT456" s="1023"/>
      <c r="AU456" s="555"/>
      <c r="AV456" s="556"/>
      <c r="AW456" s="556"/>
      <c r="AX456" s="556"/>
      <c r="AY456" s="556"/>
      <c r="AZ456" s="556"/>
      <c r="BA456" s="556"/>
      <c r="BB456" s="556"/>
      <c r="BC456" s="556"/>
      <c r="BD456" s="556"/>
      <c r="BE456" s="556"/>
      <c r="BF456" s="557"/>
      <c r="BG456" s="558"/>
      <c r="CK456" s="1011"/>
    </row>
    <row r="457" spans="2:89" ht="20.100000000000001" customHeight="1">
      <c r="B457" s="1012"/>
      <c r="C457" s="1013"/>
      <c r="D457" s="1013"/>
      <c r="E457" s="1013"/>
      <c r="F457" s="1013"/>
      <c r="G457" s="1013"/>
      <c r="H457" s="1013"/>
      <c r="I457" s="1014"/>
      <c r="J457" s="560" t="b">
        <v>0</v>
      </c>
      <c r="K457" s="381"/>
      <c r="N457" s="561" t="str">
        <f>IF(AND($BY432&gt;0,J457=FALSE,J458=FALSE,J459=FALSE),"設定状況を選択して下さい",IF(AND(J458=TRUE,R458=""),"進捗状況%を記入して下さい。",""))</f>
        <v/>
      </c>
      <c r="V457" s="560" t="b">
        <v>0</v>
      </c>
      <c r="Z457" s="561" t="str">
        <f>IF(AND($BY432&gt;0,V457=FALSE,V458=FALSE,V459=FALSE),"設定状況を選択して下さい",IF(AND(V458=TRUE,AE458=""),"進捗状況%を記入して下さい。",""))</f>
        <v/>
      </c>
      <c r="AI457" s="560" t="b">
        <v>0</v>
      </c>
      <c r="AJ457" s="381"/>
      <c r="AK457" s="381"/>
      <c r="AL457" s="381"/>
      <c r="AM457" s="561" t="str">
        <f>IF(AND($BY432&gt;0,AI457=FALSE,AI458=FALSE,AI459=FALSE),"設定状況を選択して下さい",IF(AND(AI458=TRUE,AQ458=""),"進捗状況%を記入して下さい。",""))</f>
        <v/>
      </c>
      <c r="AU457" s="560" t="b">
        <v>0</v>
      </c>
      <c r="AV457" s="381"/>
      <c r="AW457" s="381"/>
      <c r="AX457" s="381"/>
      <c r="AY457" s="381"/>
      <c r="AZ457" s="381"/>
      <c r="BA457" s="381"/>
      <c r="BB457" s="381"/>
      <c r="BC457" s="381"/>
      <c r="BD457" s="381"/>
      <c r="BE457" s="381"/>
      <c r="BF457" s="519"/>
      <c r="BG457" s="558"/>
      <c r="CK457" s="1011"/>
    </row>
    <row r="458" spans="2:89" ht="20.100000000000001" customHeight="1">
      <c r="B458" s="1012"/>
      <c r="C458" s="1013"/>
      <c r="D458" s="1013"/>
      <c r="E458" s="1013"/>
      <c r="F458" s="1013"/>
      <c r="G458" s="1013"/>
      <c r="H458" s="1013"/>
      <c r="I458" s="1014"/>
      <c r="J458" s="560" t="b">
        <v>0</v>
      </c>
      <c r="K458" s="381"/>
      <c r="Q458" s="562" t="s">
        <v>516</v>
      </c>
      <c r="R458" s="998"/>
      <c r="S458" s="998"/>
      <c r="T458" s="562" t="s">
        <v>730</v>
      </c>
      <c r="U458" s="563"/>
      <c r="V458" s="560" t="b">
        <v>0</v>
      </c>
      <c r="AD458" s="562" t="s">
        <v>516</v>
      </c>
      <c r="AE458" s="998"/>
      <c r="AF458" s="998"/>
      <c r="AG458" s="562" t="s">
        <v>730</v>
      </c>
      <c r="AH458" s="563"/>
      <c r="AI458" s="560" t="b">
        <v>0</v>
      </c>
      <c r="AJ458" s="381"/>
      <c r="AK458" s="381"/>
      <c r="AL458" s="381"/>
      <c r="AP458" s="562" t="s">
        <v>516</v>
      </c>
      <c r="AQ458" s="998"/>
      <c r="AR458" s="998"/>
      <c r="AS458" s="562" t="s">
        <v>730</v>
      </c>
      <c r="AT458" s="563"/>
      <c r="AU458" s="560" t="b">
        <v>0</v>
      </c>
      <c r="AV458" s="381"/>
      <c r="AW458" s="381"/>
      <c r="AX458" s="381"/>
      <c r="AY458" s="381"/>
      <c r="AZ458" s="381"/>
      <c r="BA458" s="381"/>
      <c r="BB458" s="381"/>
      <c r="BC458" s="381"/>
      <c r="BD458" s="381"/>
      <c r="BE458" s="381"/>
      <c r="BF458" s="519"/>
      <c r="BG458" s="558"/>
      <c r="CK458" s="1011"/>
    </row>
    <row r="459" spans="2:89" ht="20.100000000000001" customHeight="1">
      <c r="B459" s="1015"/>
      <c r="C459" s="1016"/>
      <c r="D459" s="1016"/>
      <c r="E459" s="1016"/>
      <c r="F459" s="1016"/>
      <c r="G459" s="1016"/>
      <c r="H459" s="1016"/>
      <c r="I459" s="1017"/>
      <c r="J459" s="560" t="b">
        <v>0</v>
      </c>
      <c r="K459" s="381"/>
      <c r="N459" s="564" t="str">
        <f>IF(OR(J457=TRUE,J458=TRUE),IF(AND(J461=FALSE,J462=FALSE,J463=FALSE),"実施状況↓を選択して下さい",""),"")</f>
        <v/>
      </c>
      <c r="V459" s="560" t="b">
        <v>0</v>
      </c>
      <c r="Z459" s="564" t="str">
        <f>IF(OR(V457=TRUE,V458=TRUE),IF(AND(V461=FALSE,V462=FALSE,V463=FALSE),"実施状況↓を選択して下さい",""),"")</f>
        <v/>
      </c>
      <c r="AI459" s="560" t="b">
        <v>0</v>
      </c>
      <c r="AJ459" s="381"/>
      <c r="AK459" s="381"/>
      <c r="AL459" s="381"/>
      <c r="AM459" s="564" t="str">
        <f>IF(OR(AI457=TRUE,AI458=TRUE),IF(AND(AI461=FALSE,AI462=FALSE,AI463=FALSE),"実施状況↓を選択して下さい",""),"")</f>
        <v/>
      </c>
      <c r="AU459" s="560" t="b">
        <v>0</v>
      </c>
      <c r="AV459" s="381"/>
      <c r="AW459" s="381"/>
      <c r="AX459" s="381"/>
      <c r="AY459" s="381"/>
      <c r="AZ459" s="381"/>
      <c r="BA459" s="381"/>
      <c r="BB459" s="381"/>
      <c r="BC459" s="381"/>
      <c r="BD459" s="381"/>
      <c r="BE459" s="381"/>
      <c r="BF459" s="519"/>
      <c r="BG459" s="558"/>
      <c r="CK459" s="1011"/>
    </row>
    <row r="460" spans="2:89" ht="24.95" customHeight="1">
      <c r="B460" s="1015"/>
      <c r="C460" s="1016"/>
      <c r="D460" s="1016"/>
      <c r="E460" s="1016"/>
      <c r="F460" s="1016"/>
      <c r="G460" s="1016"/>
      <c r="H460" s="1016"/>
      <c r="I460" s="1017"/>
      <c r="J460" s="999" t="s">
        <v>731</v>
      </c>
      <c r="K460" s="1000"/>
      <c r="L460" s="1000"/>
      <c r="M460" s="1000"/>
      <c r="N460" s="1000"/>
      <c r="O460" s="1000"/>
      <c r="P460" s="1000"/>
      <c r="Q460" s="1000"/>
      <c r="R460" s="1000"/>
      <c r="S460" s="1000"/>
      <c r="T460" s="1000"/>
      <c r="U460" s="1001"/>
      <c r="V460" s="999" t="s">
        <v>732</v>
      </c>
      <c r="W460" s="1000"/>
      <c r="X460" s="1000"/>
      <c r="Y460" s="1000"/>
      <c r="Z460" s="1000"/>
      <c r="AA460" s="1000"/>
      <c r="AB460" s="1000"/>
      <c r="AC460" s="1000"/>
      <c r="AD460" s="1000"/>
      <c r="AE460" s="1000"/>
      <c r="AF460" s="1000"/>
      <c r="AG460" s="1000"/>
      <c r="AH460" s="1000"/>
      <c r="AI460" s="999" t="s">
        <v>733</v>
      </c>
      <c r="AJ460" s="1000"/>
      <c r="AK460" s="1000"/>
      <c r="AL460" s="1000"/>
      <c r="AM460" s="1000"/>
      <c r="AN460" s="1000"/>
      <c r="AO460" s="1000"/>
      <c r="AP460" s="1000"/>
      <c r="AQ460" s="1000"/>
      <c r="AR460" s="1000"/>
      <c r="AS460" s="1000"/>
      <c r="AT460" s="1001"/>
      <c r="AU460" s="565"/>
      <c r="AV460" s="561" t="str">
        <f>IF(AND($BY432&gt;0,AU457=FALSE,AU458=FALSE,AU459=FALSE),"新設に関する措置を選択して下さい","")</f>
        <v/>
      </c>
      <c r="AW460" s="566"/>
      <c r="AX460" s="566"/>
      <c r="AY460" s="566"/>
      <c r="AZ460" s="566"/>
      <c r="BA460" s="566"/>
      <c r="BB460" s="566"/>
      <c r="BC460" s="566"/>
      <c r="BD460" s="566"/>
      <c r="BE460" s="566"/>
      <c r="BF460" s="567"/>
      <c r="BG460" s="558"/>
      <c r="CK460" s="1011"/>
    </row>
    <row r="461" spans="2:89" s="447" customFormat="1" ht="20.100000000000001" customHeight="1">
      <c r="B461" s="1015"/>
      <c r="C461" s="1016"/>
      <c r="D461" s="1016"/>
      <c r="E461" s="1016"/>
      <c r="F461" s="1016"/>
      <c r="G461" s="1016"/>
      <c r="H461" s="1016"/>
      <c r="I461" s="1017"/>
      <c r="J461" s="560" t="b">
        <v>0</v>
      </c>
      <c r="K461" s="381"/>
      <c r="L461" s="377"/>
      <c r="M461" s="377"/>
      <c r="N461" s="377"/>
      <c r="O461" s="377"/>
      <c r="P461" s="377"/>
      <c r="Q461" s="377"/>
      <c r="R461" s="377"/>
      <c r="S461" s="377"/>
      <c r="T461" s="377"/>
      <c r="U461" s="377"/>
      <c r="V461" s="560" t="b">
        <v>0</v>
      </c>
      <c r="W461" s="377"/>
      <c r="X461" s="377"/>
      <c r="Y461" s="377"/>
      <c r="Z461" s="377"/>
      <c r="AA461" s="377"/>
      <c r="AB461" s="377"/>
      <c r="AC461" s="377"/>
      <c r="AD461" s="377"/>
      <c r="AE461" s="377"/>
      <c r="AF461" s="377"/>
      <c r="AG461" s="377"/>
      <c r="AH461" s="377"/>
      <c r="AI461" s="560" t="b">
        <v>0</v>
      </c>
      <c r="AJ461" s="381"/>
      <c r="AK461" s="381"/>
      <c r="AL461" s="381"/>
      <c r="AM461" s="381"/>
      <c r="AN461" s="381"/>
      <c r="AO461" s="381"/>
      <c r="AP461" s="381"/>
      <c r="AQ461" s="381"/>
      <c r="AR461" s="381"/>
      <c r="AS461" s="381"/>
      <c r="AT461" s="381"/>
      <c r="AU461" s="569"/>
      <c r="AV461" s="381"/>
      <c r="AW461" s="381"/>
      <c r="AX461" s="381"/>
      <c r="AY461" s="381"/>
      <c r="AZ461" s="381"/>
      <c r="BA461" s="381"/>
      <c r="BB461" s="381"/>
      <c r="BC461" s="381"/>
      <c r="BD461" s="381"/>
      <c r="BE461" s="381"/>
      <c r="BF461" s="519"/>
      <c r="BG461" s="549"/>
      <c r="BX461" s="377"/>
      <c r="BY461" s="379"/>
      <c r="BZ461" s="377"/>
      <c r="CA461" s="377"/>
      <c r="CK461" s="1011"/>
    </row>
    <row r="462" spans="2:89" ht="20.100000000000001" customHeight="1">
      <c r="B462" s="1015"/>
      <c r="C462" s="1016"/>
      <c r="D462" s="1016"/>
      <c r="E462" s="1016"/>
      <c r="F462" s="1016"/>
      <c r="G462" s="1016"/>
      <c r="H462" s="1016"/>
      <c r="I462" s="1017"/>
      <c r="J462" s="560" t="b">
        <v>0</v>
      </c>
      <c r="K462" s="381"/>
      <c r="V462" s="560" t="b">
        <v>0</v>
      </c>
      <c r="AI462" s="560" t="b">
        <v>0</v>
      </c>
      <c r="AJ462" s="381"/>
      <c r="AK462" s="381"/>
      <c r="AL462" s="381"/>
      <c r="AM462" s="381"/>
      <c r="AN462" s="381"/>
      <c r="AO462" s="381"/>
      <c r="AP462" s="381"/>
      <c r="AQ462" s="381"/>
      <c r="AR462" s="381"/>
      <c r="AS462" s="381"/>
      <c r="AT462" s="381"/>
      <c r="AU462" s="569"/>
      <c r="AV462" s="381"/>
      <c r="AW462" s="381"/>
      <c r="AX462" s="381"/>
      <c r="AY462" s="381"/>
      <c r="AZ462" s="381"/>
      <c r="BA462" s="381"/>
      <c r="BB462" s="381"/>
      <c r="BC462" s="381"/>
      <c r="BD462" s="381"/>
      <c r="BE462" s="381"/>
      <c r="BF462" s="519"/>
      <c r="BG462" s="558"/>
      <c r="CK462" s="1011"/>
    </row>
    <row r="463" spans="2:89" s="577" customFormat="1" ht="20.100000000000001" customHeight="1">
      <c r="B463" s="1034"/>
      <c r="C463" s="1035"/>
      <c r="D463" s="1035"/>
      <c r="E463" s="1035"/>
      <c r="F463" s="1035"/>
      <c r="G463" s="1035"/>
      <c r="H463" s="1035"/>
      <c r="I463" s="1036"/>
      <c r="J463" s="574" t="b">
        <v>0</v>
      </c>
      <c r="K463" s="575"/>
      <c r="L463" s="575"/>
      <c r="M463" s="575"/>
      <c r="N463" s="575"/>
      <c r="O463" s="575"/>
      <c r="P463" s="575"/>
      <c r="Q463" s="575"/>
      <c r="R463" s="575"/>
      <c r="S463" s="575"/>
      <c r="T463" s="575"/>
      <c r="U463" s="575"/>
      <c r="V463" s="574" t="b">
        <v>0</v>
      </c>
      <c r="W463" s="575"/>
      <c r="X463" s="575"/>
      <c r="Y463" s="575"/>
      <c r="Z463" s="575"/>
      <c r="AA463" s="575"/>
      <c r="AB463" s="575"/>
      <c r="AC463" s="575"/>
      <c r="AD463" s="575"/>
      <c r="AE463" s="575"/>
      <c r="AF463" s="575"/>
      <c r="AG463" s="575"/>
      <c r="AH463" s="575"/>
      <c r="AI463" s="574" t="b">
        <v>0</v>
      </c>
      <c r="AJ463" s="575"/>
      <c r="AK463" s="575"/>
      <c r="AL463" s="575"/>
      <c r="AM463" s="575"/>
      <c r="AN463" s="575"/>
      <c r="AO463" s="575"/>
      <c r="AP463" s="575"/>
      <c r="AQ463" s="575"/>
      <c r="AR463" s="575"/>
      <c r="AS463" s="575"/>
      <c r="AT463" s="575"/>
      <c r="AU463" s="569"/>
      <c r="AV463" s="381"/>
      <c r="AW463" s="381"/>
      <c r="AX463" s="381"/>
      <c r="AY463" s="381"/>
      <c r="AZ463" s="381"/>
      <c r="BA463" s="381"/>
      <c r="BB463" s="381"/>
      <c r="BC463" s="381"/>
      <c r="BD463" s="381"/>
      <c r="BE463" s="381"/>
      <c r="BF463" s="519"/>
      <c r="BG463" s="576"/>
      <c r="BX463" s="377"/>
      <c r="BY463" s="379"/>
      <c r="BZ463" s="377"/>
      <c r="CA463" s="377"/>
      <c r="CK463" s="1011"/>
    </row>
    <row r="464" spans="2:89" ht="27" customHeight="1">
      <c r="B464" s="578" t="s">
        <v>749</v>
      </c>
      <c r="C464" s="579"/>
      <c r="D464" s="579"/>
      <c r="E464" s="579"/>
      <c r="F464" s="579"/>
      <c r="G464" s="579"/>
      <c r="H464" s="579"/>
      <c r="I464" s="580"/>
      <c r="V464" s="581"/>
      <c r="AI464" s="581"/>
      <c r="AU464" s="1007" t="s">
        <v>750</v>
      </c>
      <c r="AV464" s="1008"/>
      <c r="AW464" s="1008"/>
      <c r="AX464" s="1008"/>
      <c r="AY464" s="1008"/>
      <c r="AZ464" s="1008"/>
      <c r="BA464" s="1008"/>
      <c r="BB464" s="1008"/>
      <c r="BC464" s="1008"/>
      <c r="BD464" s="1008"/>
      <c r="BE464" s="1008"/>
      <c r="BF464" s="1010"/>
      <c r="BG464" s="558"/>
    </row>
    <row r="465" spans="2:89" ht="20.100000000000001" customHeight="1">
      <c r="B465" s="582"/>
      <c r="C465" s="583"/>
      <c r="D465" s="583"/>
      <c r="E465" s="583"/>
      <c r="F465" s="583"/>
      <c r="G465" s="583"/>
      <c r="H465" s="583"/>
      <c r="I465" s="583"/>
      <c r="J465" s="569"/>
      <c r="V465" s="569"/>
      <c r="AI465" s="569"/>
      <c r="AT465" s="584"/>
      <c r="AU465" s="585" t="b">
        <v>0</v>
      </c>
      <c r="AV465" s="381"/>
      <c r="AW465" s="381"/>
      <c r="AX465" s="381"/>
      <c r="AY465" s="381"/>
      <c r="AZ465" s="381"/>
      <c r="BA465" s="381"/>
      <c r="BB465" s="381"/>
      <c r="BC465" s="381"/>
      <c r="BD465" s="381"/>
      <c r="BE465" s="381"/>
      <c r="BF465" s="519"/>
      <c r="BG465" s="558"/>
    </row>
    <row r="466" spans="2:89" ht="20.100000000000001" customHeight="1" thickBot="1">
      <c r="B466" s="586"/>
      <c r="C466" s="587"/>
      <c r="D466" s="587"/>
      <c r="E466" s="587"/>
      <c r="F466" s="587"/>
      <c r="G466" s="587"/>
      <c r="H466" s="587"/>
      <c r="I466" s="588"/>
      <c r="J466" s="589"/>
      <c r="K466" s="589"/>
      <c r="L466" s="589"/>
      <c r="M466" s="589"/>
      <c r="N466" s="589"/>
      <c r="O466" s="589"/>
      <c r="P466" s="589"/>
      <c r="Q466" s="589"/>
      <c r="R466" s="589"/>
      <c r="S466" s="589"/>
      <c r="T466" s="589"/>
      <c r="U466" s="589"/>
      <c r="V466" s="590"/>
      <c r="W466" s="589"/>
      <c r="X466" s="589"/>
      <c r="Y466" s="589"/>
      <c r="Z466" s="589"/>
      <c r="AA466" s="589"/>
      <c r="AB466" s="589"/>
      <c r="AC466" s="589"/>
      <c r="AD466" s="589"/>
      <c r="AE466" s="589"/>
      <c r="AF466" s="589"/>
      <c r="AG466" s="589"/>
      <c r="AH466" s="589"/>
      <c r="AI466" s="590"/>
      <c r="AJ466" s="589"/>
      <c r="AK466" s="589"/>
      <c r="AL466" s="589"/>
      <c r="AM466" s="589"/>
      <c r="AN466" s="589"/>
      <c r="AO466" s="589"/>
      <c r="AP466" s="589"/>
      <c r="AQ466" s="589"/>
      <c r="AR466" s="589"/>
      <c r="AS466" s="589"/>
      <c r="AT466" s="589"/>
      <c r="AU466" s="591" t="b">
        <v>0</v>
      </c>
      <c r="AV466" s="589"/>
      <c r="AW466" s="589"/>
      <c r="AX466" s="589"/>
      <c r="AY466" s="589"/>
      <c r="AZ466" s="589"/>
      <c r="BA466" s="589"/>
      <c r="BB466" s="589"/>
      <c r="BC466" s="589"/>
      <c r="BD466" s="589"/>
      <c r="BE466" s="589"/>
      <c r="BF466" s="592"/>
      <c r="BG466" s="558"/>
    </row>
    <row r="467" spans="2:89" ht="36.75" customHeight="1">
      <c r="B467" s="1044" t="s">
        <v>751</v>
      </c>
      <c r="C467" s="1045"/>
      <c r="D467" s="1045"/>
      <c r="E467" s="1045"/>
      <c r="F467" s="1045"/>
      <c r="G467" s="1045"/>
      <c r="H467" s="1045"/>
      <c r="I467" s="1046"/>
      <c r="J467" s="1047" t="s">
        <v>752</v>
      </c>
      <c r="K467" s="1048"/>
      <c r="L467" s="1048"/>
      <c r="M467" s="1048"/>
      <c r="N467" s="1048"/>
      <c r="O467" s="1048"/>
      <c r="P467" s="1048"/>
      <c r="Q467" s="1048"/>
      <c r="R467" s="1048"/>
      <c r="S467" s="1048"/>
      <c r="T467" s="1048"/>
      <c r="U467" s="1049"/>
      <c r="V467" s="1047" t="s">
        <v>753</v>
      </c>
      <c r="W467" s="1048"/>
      <c r="X467" s="1048"/>
      <c r="Y467" s="1048"/>
      <c r="Z467" s="1048"/>
      <c r="AA467" s="1048"/>
      <c r="AB467" s="1048"/>
      <c r="AC467" s="1048"/>
      <c r="AD467" s="1048"/>
      <c r="AE467" s="1048"/>
      <c r="AF467" s="1048"/>
      <c r="AG467" s="1048"/>
      <c r="AH467" s="1049"/>
      <c r="AI467" s="1047" t="s">
        <v>754</v>
      </c>
      <c r="AJ467" s="1048"/>
      <c r="AK467" s="1048"/>
      <c r="AL467" s="1048"/>
      <c r="AM467" s="1048"/>
      <c r="AN467" s="1048"/>
      <c r="AO467" s="1048"/>
      <c r="AP467" s="1048"/>
      <c r="AQ467" s="1048"/>
      <c r="AR467" s="1048"/>
      <c r="AS467" s="1048"/>
      <c r="AT467" s="1049"/>
      <c r="AU467" s="1047" t="s">
        <v>755</v>
      </c>
      <c r="AV467" s="1048"/>
      <c r="AW467" s="1048"/>
      <c r="AX467" s="1048"/>
      <c r="AY467" s="1048"/>
      <c r="AZ467" s="1048"/>
      <c r="BA467" s="1048"/>
      <c r="BB467" s="1048"/>
      <c r="BC467" s="1048"/>
      <c r="BD467" s="1048"/>
      <c r="BE467" s="1048"/>
      <c r="BF467" s="1050"/>
      <c r="BG467" s="558"/>
      <c r="CK467" s="1011"/>
    </row>
    <row r="468" spans="2:89" ht="24.95" customHeight="1">
      <c r="B468" s="1074"/>
      <c r="C468" s="1075"/>
      <c r="D468" s="1075"/>
      <c r="E468" s="1075"/>
      <c r="F468" s="1075"/>
      <c r="G468" s="1075"/>
      <c r="H468" s="1075"/>
      <c r="I468" s="1076"/>
      <c r="J468" s="552" t="s">
        <v>727</v>
      </c>
      <c r="K468" s="572"/>
      <c r="L468" s="573"/>
      <c r="M468" s="573"/>
      <c r="N468" s="573"/>
      <c r="O468" s="573"/>
      <c r="P468" s="573"/>
      <c r="Q468" s="573"/>
      <c r="R468" s="573"/>
      <c r="S468" s="573"/>
      <c r="T468" s="573"/>
      <c r="U468" s="573"/>
      <c r="V468" s="1021" t="s">
        <v>728</v>
      </c>
      <c r="W468" s="1022"/>
      <c r="X468" s="1022"/>
      <c r="Y468" s="1022"/>
      <c r="Z468" s="1022"/>
      <c r="AA468" s="1022"/>
      <c r="AB468" s="1022"/>
      <c r="AC468" s="1022"/>
      <c r="AD468" s="1022"/>
      <c r="AE468" s="1022"/>
      <c r="AF468" s="1022"/>
      <c r="AG468" s="1022"/>
      <c r="AH468" s="1023"/>
      <c r="AI468" s="1021" t="s">
        <v>729</v>
      </c>
      <c r="AJ468" s="1022"/>
      <c r="AK468" s="1022"/>
      <c r="AL468" s="1022"/>
      <c r="AM468" s="1022"/>
      <c r="AN468" s="1022"/>
      <c r="AO468" s="1022"/>
      <c r="AP468" s="1022"/>
      <c r="AQ468" s="1022"/>
      <c r="AR468" s="1022"/>
      <c r="AS468" s="1022"/>
      <c r="AT468" s="1023"/>
      <c r="AU468" s="555"/>
      <c r="AV468" s="556"/>
      <c r="AW468" s="556"/>
      <c r="AX468" s="556"/>
      <c r="AY468" s="556"/>
      <c r="AZ468" s="556"/>
      <c r="BA468" s="556"/>
      <c r="BB468" s="556"/>
      <c r="BC468" s="556"/>
      <c r="BD468" s="556"/>
      <c r="BE468" s="556"/>
      <c r="BF468" s="557"/>
      <c r="BG468" s="558"/>
      <c r="CK468" s="1011"/>
    </row>
    <row r="469" spans="2:89" ht="20.100000000000001" customHeight="1">
      <c r="B469" s="1074"/>
      <c r="C469" s="1075"/>
      <c r="D469" s="1075"/>
      <c r="E469" s="1075"/>
      <c r="F469" s="1075"/>
      <c r="G469" s="1075"/>
      <c r="H469" s="1075"/>
      <c r="I469" s="1076"/>
      <c r="J469" s="560" t="b">
        <v>0</v>
      </c>
      <c r="K469" s="381"/>
      <c r="N469" s="561" t="str">
        <f>IF(AND($BY433&gt;0,J469=FALSE,J470=FALSE,J471=FALSE),"設定状況を選択して下さい",IF(AND(J470=TRUE,R470=""),"進捗状況%を記入して下さい。",""))</f>
        <v/>
      </c>
      <c r="V469" s="560" t="b">
        <v>0</v>
      </c>
      <c r="Z469" s="561"/>
      <c r="AI469" s="560" t="b">
        <v>0</v>
      </c>
      <c r="AJ469" s="381"/>
      <c r="AK469" s="381"/>
      <c r="AL469" s="381"/>
      <c r="AM469" s="561" t="str">
        <f>IF(AND($BY433&gt;0,AI469=FALSE,AI470=FALSE,AI471=FALSE),"設定状況を選択して下さい",IF(AND(AI470=TRUE,AQ470=""),"進捗状況%を記入して下さい。",""))</f>
        <v/>
      </c>
      <c r="AU469" s="560" t="b">
        <v>0</v>
      </c>
      <c r="AV469" s="381"/>
      <c r="AW469" s="381"/>
      <c r="AX469" s="381"/>
      <c r="AY469" s="381"/>
      <c r="AZ469" s="381"/>
      <c r="BA469" s="381"/>
      <c r="BB469" s="381"/>
      <c r="BC469" s="381"/>
      <c r="BD469" s="381"/>
      <c r="BE469" s="381"/>
      <c r="BF469" s="519"/>
      <c r="BG469" s="558"/>
      <c r="CK469" s="1011"/>
    </row>
    <row r="470" spans="2:89" s="447" customFormat="1" ht="20.100000000000001" customHeight="1">
      <c r="B470" s="1077"/>
      <c r="C470" s="1078"/>
      <c r="D470" s="1078"/>
      <c r="E470" s="1078"/>
      <c r="F470" s="1078"/>
      <c r="G470" s="1078"/>
      <c r="H470" s="1078"/>
      <c r="I470" s="1079"/>
      <c r="J470" s="560" t="b">
        <v>0</v>
      </c>
      <c r="K470" s="381"/>
      <c r="L470" s="377"/>
      <c r="M470" s="377"/>
      <c r="N470" s="377"/>
      <c r="O470" s="377"/>
      <c r="P470" s="377"/>
      <c r="Q470" s="562" t="s">
        <v>516</v>
      </c>
      <c r="R470" s="998"/>
      <c r="S470" s="998"/>
      <c r="T470" s="562" t="s">
        <v>730</v>
      </c>
      <c r="U470" s="563"/>
      <c r="V470" s="560" t="b">
        <v>0</v>
      </c>
      <c r="W470" s="377"/>
      <c r="X470" s="377"/>
      <c r="Y470" s="377"/>
      <c r="Z470" s="377"/>
      <c r="AA470" s="377"/>
      <c r="AB470" s="377"/>
      <c r="AC470" s="377"/>
      <c r="AD470" s="562" t="s">
        <v>516</v>
      </c>
      <c r="AE470" s="998"/>
      <c r="AF470" s="998"/>
      <c r="AG470" s="562" t="s">
        <v>730</v>
      </c>
      <c r="AH470" s="563"/>
      <c r="AI470" s="560" t="b">
        <v>0</v>
      </c>
      <c r="AJ470" s="381"/>
      <c r="AK470" s="381"/>
      <c r="AL470" s="381"/>
      <c r="AM470" s="377"/>
      <c r="AN470" s="377"/>
      <c r="AO470" s="377"/>
      <c r="AP470" s="562" t="s">
        <v>516</v>
      </c>
      <c r="AQ470" s="998"/>
      <c r="AR470" s="998"/>
      <c r="AS470" s="562" t="s">
        <v>730</v>
      </c>
      <c r="AT470" s="563"/>
      <c r="AU470" s="560" t="b">
        <v>0</v>
      </c>
      <c r="AV470" s="381"/>
      <c r="AW470" s="381"/>
      <c r="AX470" s="381"/>
      <c r="AY470" s="381"/>
      <c r="AZ470" s="381"/>
      <c r="BA470" s="381"/>
      <c r="BB470" s="381"/>
      <c r="BC470" s="381"/>
      <c r="BD470" s="381"/>
      <c r="BE470" s="381"/>
      <c r="BF470" s="519"/>
      <c r="BG470" s="549"/>
      <c r="BX470" s="377"/>
      <c r="BY470" s="379"/>
      <c r="BZ470" s="377"/>
      <c r="CA470" s="377"/>
      <c r="CK470" s="1011"/>
    </row>
    <row r="471" spans="2:89" ht="20.100000000000001" customHeight="1">
      <c r="B471" s="1067" t="str">
        <f>IF(OR(BL433&gt;1,BS433&gt;1,BT433&gt;1,BX433&gt;1,BL441&gt;1,BS441&gt;1,BT441&gt;1,BX441&gt;1),"レ印は各項目ごとにそれぞれ一つだけ選択して下さい","")</f>
        <v/>
      </c>
      <c r="C471" s="1068"/>
      <c r="D471" s="1068"/>
      <c r="E471" s="1068"/>
      <c r="F471" s="1068"/>
      <c r="G471" s="1068"/>
      <c r="H471" s="1068"/>
      <c r="I471" s="1069"/>
      <c r="J471" s="560" t="b">
        <v>0</v>
      </c>
      <c r="K471" s="381"/>
      <c r="N471" s="564" t="str">
        <f>IF(OR(J469=TRUE,J470=TRUE),IF(AND(J473=FALSE,J474=FALSE,J475=FALSE),"実施状況↓を選択して下さい",""),"")</f>
        <v/>
      </c>
      <c r="V471" s="560" t="b">
        <v>0</v>
      </c>
      <c r="Z471" s="564" t="str">
        <f>IF(OR(V469=TRUE,V470=TRUE),IF(AND(V473=FALSE,V474=FALSE,V475=FALSE),"実施状況↓を選択して下さい",""),"")</f>
        <v/>
      </c>
      <c r="AI471" s="560" t="b">
        <v>0</v>
      </c>
      <c r="AJ471" s="381"/>
      <c r="AK471" s="381"/>
      <c r="AL471" s="381"/>
      <c r="AM471" s="564" t="str">
        <f>IF(OR(AI469=TRUE,AI470=TRUE),IF(AND(AI473=FALSE,AI474=FALSE,AI475=FALSE),"実施状況↓を選択して下さい",""),"")</f>
        <v/>
      </c>
      <c r="AU471" s="560" t="b">
        <v>0</v>
      </c>
      <c r="AV471" s="381"/>
      <c r="AW471" s="381"/>
      <c r="AX471" s="381"/>
      <c r="AY471" s="381"/>
      <c r="AZ471" s="381"/>
      <c r="BA471" s="381"/>
      <c r="BB471" s="381"/>
      <c r="BC471" s="381"/>
      <c r="BD471" s="381"/>
      <c r="BE471" s="381"/>
      <c r="BF471" s="519"/>
      <c r="BG471" s="558"/>
      <c r="CK471" s="1011"/>
    </row>
    <row r="472" spans="2:89" s="577" customFormat="1" ht="24.95" customHeight="1">
      <c r="B472" s="1067"/>
      <c r="C472" s="1068"/>
      <c r="D472" s="1068"/>
      <c r="E472" s="1068"/>
      <c r="F472" s="1068"/>
      <c r="G472" s="1068"/>
      <c r="H472" s="1068"/>
      <c r="I472" s="1069"/>
      <c r="J472" s="999" t="s">
        <v>731</v>
      </c>
      <c r="K472" s="1000"/>
      <c r="L472" s="1000"/>
      <c r="M472" s="1000"/>
      <c r="N472" s="1000"/>
      <c r="O472" s="1000"/>
      <c r="P472" s="1000"/>
      <c r="Q472" s="1000"/>
      <c r="R472" s="1000"/>
      <c r="S472" s="1000"/>
      <c r="T472" s="1000"/>
      <c r="U472" s="1001"/>
      <c r="V472" s="999" t="s">
        <v>732</v>
      </c>
      <c r="W472" s="1000"/>
      <c r="X472" s="1000"/>
      <c r="Y472" s="1000"/>
      <c r="Z472" s="1000"/>
      <c r="AA472" s="1000"/>
      <c r="AB472" s="1000"/>
      <c r="AC472" s="1000"/>
      <c r="AD472" s="1000"/>
      <c r="AE472" s="1000"/>
      <c r="AF472" s="1000"/>
      <c r="AG472" s="1000"/>
      <c r="AH472" s="1000"/>
      <c r="AI472" s="999" t="s">
        <v>733</v>
      </c>
      <c r="AJ472" s="1000"/>
      <c r="AK472" s="1000"/>
      <c r="AL472" s="1000"/>
      <c r="AM472" s="1000"/>
      <c r="AN472" s="1000"/>
      <c r="AO472" s="1000"/>
      <c r="AP472" s="1000"/>
      <c r="AQ472" s="1000"/>
      <c r="AR472" s="1000"/>
      <c r="AS472" s="1000"/>
      <c r="AT472" s="1001"/>
      <c r="AU472" s="565"/>
      <c r="AV472" s="561" t="str">
        <f>IF(AND($BY433&gt;0,AU469=FALSE,AU470=FALSE,AU471=FALSE),"新設に関する措置を選択して下さい","")</f>
        <v/>
      </c>
      <c r="AW472" s="566"/>
      <c r="AX472" s="566"/>
      <c r="AY472" s="566"/>
      <c r="AZ472" s="566"/>
      <c r="BA472" s="566"/>
      <c r="BB472" s="566"/>
      <c r="BC472" s="566"/>
      <c r="BD472" s="566"/>
      <c r="BE472" s="566"/>
      <c r="BF472" s="567"/>
      <c r="BG472" s="576"/>
      <c r="BX472" s="377"/>
      <c r="BY472" s="379"/>
      <c r="BZ472" s="377"/>
      <c r="CA472" s="377"/>
      <c r="CK472" s="1011"/>
    </row>
    <row r="473" spans="2:89" ht="20.100000000000001" customHeight="1">
      <c r="B473" s="1067"/>
      <c r="C473" s="1068"/>
      <c r="D473" s="1068"/>
      <c r="E473" s="1068"/>
      <c r="F473" s="1068"/>
      <c r="G473" s="1068"/>
      <c r="H473" s="1068"/>
      <c r="I473" s="1069"/>
      <c r="J473" s="560" t="b">
        <v>0</v>
      </c>
      <c r="K473" s="381"/>
      <c r="V473" s="560" t="b">
        <v>0</v>
      </c>
      <c r="AI473" s="560" t="b">
        <v>0</v>
      </c>
      <c r="AJ473" s="381"/>
      <c r="AK473" s="381"/>
      <c r="AL473" s="381"/>
      <c r="AM473" s="381"/>
      <c r="AN473" s="381"/>
      <c r="AO473" s="381"/>
      <c r="AP473" s="381"/>
      <c r="AQ473" s="381"/>
      <c r="AR473" s="381"/>
      <c r="AS473" s="381"/>
      <c r="AT473" s="381"/>
      <c r="AU473" s="569"/>
      <c r="AV473" s="381"/>
      <c r="AW473" s="381"/>
      <c r="AX473" s="381"/>
      <c r="AY473" s="381"/>
      <c r="AZ473" s="381"/>
      <c r="BA473" s="381"/>
      <c r="BB473" s="381"/>
      <c r="BC473" s="381"/>
      <c r="BD473" s="381"/>
      <c r="BE473" s="381"/>
      <c r="BF473" s="519"/>
      <c r="BG473" s="558"/>
      <c r="CK473" s="1011"/>
    </row>
    <row r="474" spans="2:89" ht="20.100000000000001" customHeight="1">
      <c r="B474" s="1070"/>
      <c r="C474" s="1071"/>
      <c r="D474" s="1071"/>
      <c r="E474" s="1071"/>
      <c r="F474" s="1071"/>
      <c r="G474" s="1071"/>
      <c r="H474" s="1071"/>
      <c r="I474" s="1072"/>
      <c r="J474" s="560" t="b">
        <v>0</v>
      </c>
      <c r="K474" s="381"/>
      <c r="V474" s="560" t="b">
        <v>0</v>
      </c>
      <c r="AI474" s="560" t="b">
        <v>0</v>
      </c>
      <c r="AJ474" s="381"/>
      <c r="AK474" s="381"/>
      <c r="AL474" s="381"/>
      <c r="AM474" s="381"/>
      <c r="AN474" s="381"/>
      <c r="AO474" s="381"/>
      <c r="AP474" s="381"/>
      <c r="AQ474" s="381"/>
      <c r="AR474" s="381"/>
      <c r="AS474" s="381"/>
      <c r="AT474" s="381"/>
      <c r="AU474" s="569"/>
      <c r="AV474" s="381"/>
      <c r="AW474" s="381"/>
      <c r="AX474" s="381"/>
      <c r="AY474" s="381"/>
      <c r="AZ474" s="381"/>
      <c r="BA474" s="381"/>
      <c r="BB474" s="381"/>
      <c r="BC474" s="381"/>
      <c r="BD474" s="381"/>
      <c r="BE474" s="381"/>
      <c r="BF474" s="519"/>
      <c r="BG474" s="558"/>
      <c r="CK474" s="1011"/>
    </row>
    <row r="475" spans="2:89" ht="20.100000000000001" customHeight="1">
      <c r="B475" s="1070"/>
      <c r="C475" s="1073"/>
      <c r="D475" s="1073"/>
      <c r="E475" s="1073"/>
      <c r="F475" s="1073"/>
      <c r="G475" s="1073"/>
      <c r="H475" s="1073"/>
      <c r="I475" s="1072"/>
      <c r="J475" s="560" t="b">
        <v>0</v>
      </c>
      <c r="K475" s="381"/>
      <c r="L475" s="381"/>
      <c r="M475" s="381"/>
      <c r="N475" s="381"/>
      <c r="O475" s="381"/>
      <c r="P475" s="381"/>
      <c r="Q475" s="381"/>
      <c r="R475" s="381"/>
      <c r="S475" s="381"/>
      <c r="T475" s="381"/>
      <c r="U475" s="381"/>
      <c r="V475" s="560" t="b">
        <v>0</v>
      </c>
      <c r="W475" s="381"/>
      <c r="X475" s="381"/>
      <c r="Y475" s="381"/>
      <c r="Z475" s="381"/>
      <c r="AA475" s="381"/>
      <c r="AB475" s="381"/>
      <c r="AC475" s="381"/>
      <c r="AD475" s="381"/>
      <c r="AE475" s="381"/>
      <c r="AF475" s="381"/>
      <c r="AG475" s="381"/>
      <c r="AH475" s="381"/>
      <c r="AI475" s="560" t="b">
        <v>0</v>
      </c>
      <c r="AJ475" s="381"/>
      <c r="AK475" s="381"/>
      <c r="AL475" s="381"/>
      <c r="AM475" s="381"/>
      <c r="AN475" s="381"/>
      <c r="AO475" s="381"/>
      <c r="AP475" s="381"/>
      <c r="AQ475" s="381"/>
      <c r="AR475" s="381"/>
      <c r="AS475" s="381"/>
      <c r="AT475" s="381"/>
      <c r="AU475" s="569"/>
      <c r="AV475" s="381"/>
      <c r="AW475" s="381"/>
      <c r="AX475" s="381"/>
      <c r="AY475" s="381"/>
      <c r="AZ475" s="381"/>
      <c r="BA475" s="381"/>
      <c r="BB475" s="381"/>
      <c r="BC475" s="381"/>
      <c r="BD475" s="381"/>
      <c r="BE475" s="381"/>
      <c r="BF475" s="519"/>
      <c r="BG475" s="558"/>
      <c r="CK475" s="1011"/>
    </row>
    <row r="476" spans="2:89" ht="27" customHeight="1">
      <c r="B476" s="1004" t="s">
        <v>756</v>
      </c>
      <c r="C476" s="1005"/>
      <c r="D476" s="1005"/>
      <c r="E476" s="1005"/>
      <c r="F476" s="1005"/>
      <c r="G476" s="1005"/>
      <c r="H476" s="1005"/>
      <c r="I476" s="1006"/>
      <c r="J476" s="1007" t="s">
        <v>757</v>
      </c>
      <c r="K476" s="1008"/>
      <c r="L476" s="1008"/>
      <c r="M476" s="1008"/>
      <c r="N476" s="1008"/>
      <c r="O476" s="1008"/>
      <c r="P476" s="1008"/>
      <c r="Q476" s="1008"/>
      <c r="R476" s="1008"/>
      <c r="S476" s="1008"/>
      <c r="T476" s="1008"/>
      <c r="U476" s="1009"/>
      <c r="V476" s="1007"/>
      <c r="W476" s="1008"/>
      <c r="X476" s="1008"/>
      <c r="Y476" s="1008"/>
      <c r="Z476" s="1008"/>
      <c r="AA476" s="1008"/>
      <c r="AB476" s="1008"/>
      <c r="AC476" s="1008"/>
      <c r="AD476" s="1008"/>
      <c r="AE476" s="1008"/>
      <c r="AF476" s="1008"/>
      <c r="AG476" s="1008"/>
      <c r="AH476" s="1009"/>
      <c r="AI476" s="1007"/>
      <c r="AJ476" s="1008"/>
      <c r="AK476" s="1008"/>
      <c r="AL476" s="1008"/>
      <c r="AM476" s="1008"/>
      <c r="AN476" s="1008"/>
      <c r="AO476" s="1008"/>
      <c r="AP476" s="1008"/>
      <c r="AQ476" s="1008"/>
      <c r="AR476" s="1008"/>
      <c r="AS476" s="1008"/>
      <c r="AT476" s="1009"/>
      <c r="AU476" s="1007" t="s">
        <v>758</v>
      </c>
      <c r="AV476" s="1008"/>
      <c r="AW476" s="1008"/>
      <c r="AX476" s="1008"/>
      <c r="AY476" s="1008"/>
      <c r="AZ476" s="1008"/>
      <c r="BA476" s="1008"/>
      <c r="BB476" s="1008"/>
      <c r="BC476" s="1008"/>
      <c r="BD476" s="1008"/>
      <c r="BE476" s="1008"/>
      <c r="BF476" s="1010"/>
      <c r="BG476" s="558"/>
      <c r="CK476" s="1011"/>
    </row>
    <row r="477" spans="2:89" ht="24.95" customHeight="1">
      <c r="B477" s="1012" t="str">
        <f>IF(OR(BL434&gt;1,BS434&gt;1,BT434&gt;1,BX434&gt;1,BL442&gt;1,BS442&gt;1,BT442&gt;1,BX442&gt;1),"レ印は各項目ごとにそれぞれ一つだけ選択して下さい","")</f>
        <v/>
      </c>
      <c r="C477" s="1013"/>
      <c r="D477" s="1013"/>
      <c r="E477" s="1013"/>
      <c r="F477" s="1013"/>
      <c r="G477" s="1013"/>
      <c r="H477" s="1013"/>
      <c r="I477" s="1014"/>
      <c r="J477" s="552" t="s">
        <v>727</v>
      </c>
      <c r="K477" s="572"/>
      <c r="L477" s="573"/>
      <c r="M477" s="573"/>
      <c r="N477" s="573"/>
      <c r="O477" s="573"/>
      <c r="P477" s="573"/>
      <c r="Q477" s="573"/>
      <c r="R477" s="573"/>
      <c r="S477" s="573"/>
      <c r="T477" s="573"/>
      <c r="U477" s="573"/>
      <c r="V477" s="1064"/>
      <c r="W477" s="1065"/>
      <c r="X477" s="1065"/>
      <c r="Y477" s="1065"/>
      <c r="Z477" s="1065"/>
      <c r="AA477" s="1065"/>
      <c r="AB477" s="1065"/>
      <c r="AC477" s="1065"/>
      <c r="AD477" s="1065"/>
      <c r="AE477" s="1065"/>
      <c r="AF477" s="1065"/>
      <c r="AG477" s="1065"/>
      <c r="AH477" s="1066"/>
      <c r="AI477" s="1064"/>
      <c r="AJ477" s="1065"/>
      <c r="AK477" s="1065"/>
      <c r="AL477" s="1065"/>
      <c r="AM477" s="1065"/>
      <c r="AN477" s="1065"/>
      <c r="AO477" s="1065"/>
      <c r="AP477" s="1065"/>
      <c r="AQ477" s="1065"/>
      <c r="AR477" s="1065"/>
      <c r="AS477" s="1065"/>
      <c r="AT477" s="1066"/>
      <c r="AU477" s="555"/>
      <c r="AV477" s="556"/>
      <c r="AW477" s="556"/>
      <c r="AX477" s="556"/>
      <c r="AY477" s="556"/>
      <c r="AZ477" s="556"/>
      <c r="BA477" s="556"/>
      <c r="BB477" s="556"/>
      <c r="BC477" s="556"/>
      <c r="BD477" s="556"/>
      <c r="BE477" s="556"/>
      <c r="BF477" s="557"/>
      <c r="BG477" s="558"/>
      <c r="CK477" s="1011"/>
    </row>
    <row r="478" spans="2:89" ht="20.100000000000001" customHeight="1">
      <c r="B478" s="1012"/>
      <c r="C478" s="1013"/>
      <c r="D478" s="1013"/>
      <c r="E478" s="1013"/>
      <c r="F478" s="1013"/>
      <c r="G478" s="1013"/>
      <c r="H478" s="1013"/>
      <c r="I478" s="1014"/>
      <c r="J478" s="560" t="b">
        <v>0</v>
      </c>
      <c r="K478" s="381"/>
      <c r="N478" s="561" t="str">
        <f>IF(AND($BY434&gt;0,J478=FALSE,J479=FALSE,J480=FALSE),"設定状況を選択して下さい",IF(AND(J479=TRUE,R479=""),"進捗状況%を記入して下さい。",""))</f>
        <v/>
      </c>
      <c r="V478" s="569"/>
      <c r="AI478" s="569"/>
      <c r="AU478" s="560" t="b">
        <v>0</v>
      </c>
      <c r="AV478" s="381"/>
      <c r="AW478" s="381"/>
      <c r="AX478" s="381"/>
      <c r="AY478" s="381"/>
      <c r="AZ478" s="381"/>
      <c r="BA478" s="381"/>
      <c r="BB478" s="381"/>
      <c r="BC478" s="381"/>
      <c r="BD478" s="381"/>
      <c r="BE478" s="381"/>
      <c r="BF478" s="519"/>
      <c r="BG478" s="558"/>
      <c r="CK478" s="1011"/>
    </row>
    <row r="479" spans="2:89" s="447" customFormat="1" ht="20.100000000000001" customHeight="1">
      <c r="B479" s="1012"/>
      <c r="C479" s="1013"/>
      <c r="D479" s="1013"/>
      <c r="E479" s="1013"/>
      <c r="F479" s="1013"/>
      <c r="G479" s="1013"/>
      <c r="H479" s="1013"/>
      <c r="I479" s="1014"/>
      <c r="J479" s="560" t="b">
        <v>0</v>
      </c>
      <c r="K479" s="381"/>
      <c r="L479" s="377"/>
      <c r="M479" s="377"/>
      <c r="N479" s="377"/>
      <c r="O479" s="377"/>
      <c r="P479" s="377"/>
      <c r="Q479" s="562" t="s">
        <v>516</v>
      </c>
      <c r="R479" s="998"/>
      <c r="S479" s="998"/>
      <c r="T479" s="562" t="s">
        <v>730</v>
      </c>
      <c r="U479" s="563"/>
      <c r="V479" s="569"/>
      <c r="W479" s="377"/>
      <c r="X479" s="377"/>
      <c r="Y479" s="377"/>
      <c r="Z479" s="377"/>
      <c r="AA479" s="377"/>
      <c r="AB479" s="377"/>
      <c r="AC479" s="377"/>
      <c r="AD479" s="377"/>
      <c r="AE479" s="377"/>
      <c r="AF479" s="377"/>
      <c r="AG479" s="377"/>
      <c r="AH479" s="377"/>
      <c r="AI479" s="569"/>
      <c r="AJ479" s="377"/>
      <c r="AK479" s="377"/>
      <c r="AL479" s="377"/>
      <c r="AM479" s="377"/>
      <c r="AN479" s="377"/>
      <c r="AO479" s="377"/>
      <c r="AP479" s="377"/>
      <c r="AQ479" s="377"/>
      <c r="AR479" s="377"/>
      <c r="AS479" s="377"/>
      <c r="AT479" s="377"/>
      <c r="AU479" s="560" t="b">
        <v>0</v>
      </c>
      <c r="AV479" s="381"/>
      <c r="AW479" s="381"/>
      <c r="AX479" s="381"/>
      <c r="AY479" s="381"/>
      <c r="AZ479" s="381"/>
      <c r="BA479" s="381"/>
      <c r="BB479" s="381"/>
      <c r="BC479" s="381"/>
      <c r="BD479" s="381"/>
      <c r="BE479" s="381"/>
      <c r="BF479" s="519"/>
      <c r="BG479" s="549"/>
      <c r="BX479" s="377"/>
      <c r="BY479" s="379"/>
      <c r="BZ479" s="377"/>
      <c r="CA479" s="377"/>
      <c r="CK479" s="1011"/>
    </row>
    <row r="480" spans="2:89" ht="20.100000000000001" customHeight="1">
      <c r="B480" s="1015"/>
      <c r="C480" s="1016"/>
      <c r="D480" s="1016"/>
      <c r="E480" s="1016"/>
      <c r="F480" s="1016"/>
      <c r="G480" s="1016"/>
      <c r="H480" s="1016"/>
      <c r="I480" s="1017"/>
      <c r="J480" s="560" t="b">
        <v>0</v>
      </c>
      <c r="K480" s="381"/>
      <c r="N480" s="564" t="str">
        <f>IF(OR(J478=TRUE,J479=TRUE),IF(AND(J482=FALSE,J483=FALSE,J484=FALSE),"実施状況↓を選択して下さい",""),"")</f>
        <v/>
      </c>
      <c r="V480" s="593"/>
      <c r="AI480" s="593"/>
      <c r="AU480" s="560" t="b">
        <v>0</v>
      </c>
      <c r="AV480" s="381"/>
      <c r="AW480" s="381"/>
      <c r="AX480" s="381"/>
      <c r="AY480" s="381"/>
      <c r="AZ480" s="381"/>
      <c r="BA480" s="381"/>
      <c r="BB480" s="381"/>
      <c r="BC480" s="381"/>
      <c r="BD480" s="381"/>
      <c r="BE480" s="381"/>
      <c r="BF480" s="519"/>
      <c r="BG480" s="558"/>
      <c r="CK480" s="1011"/>
    </row>
    <row r="481" spans="2:89" ht="24.95" customHeight="1">
      <c r="B481" s="1015"/>
      <c r="C481" s="1016"/>
      <c r="D481" s="1016"/>
      <c r="E481" s="1016"/>
      <c r="F481" s="1016"/>
      <c r="G481" s="1016"/>
      <c r="H481" s="1016"/>
      <c r="I481" s="1017"/>
      <c r="J481" s="999" t="s">
        <v>731</v>
      </c>
      <c r="K481" s="1000"/>
      <c r="L481" s="1000"/>
      <c r="M481" s="1000"/>
      <c r="N481" s="1000"/>
      <c r="O481" s="1000"/>
      <c r="P481" s="1000"/>
      <c r="Q481" s="1000"/>
      <c r="R481" s="1000"/>
      <c r="S481" s="1000"/>
      <c r="T481" s="1000"/>
      <c r="U481" s="1001"/>
      <c r="V481" s="1038"/>
      <c r="W481" s="1039"/>
      <c r="X481" s="1039"/>
      <c r="Y481" s="1039"/>
      <c r="Z481" s="1039"/>
      <c r="AA481" s="1039"/>
      <c r="AB481" s="1039"/>
      <c r="AC481" s="1039"/>
      <c r="AD481" s="1039"/>
      <c r="AE481" s="1039"/>
      <c r="AF481" s="1039"/>
      <c r="AG481" s="1039"/>
      <c r="AH481" s="1039"/>
      <c r="AI481" s="1038"/>
      <c r="AJ481" s="1039"/>
      <c r="AK481" s="1039"/>
      <c r="AL481" s="1039"/>
      <c r="AM481" s="1039"/>
      <c r="AN481" s="1039"/>
      <c r="AO481" s="1039"/>
      <c r="AP481" s="1039"/>
      <c r="AQ481" s="1039"/>
      <c r="AR481" s="1039"/>
      <c r="AS481" s="1039"/>
      <c r="AT481" s="1040"/>
      <c r="AU481" s="565"/>
      <c r="AV481" s="561" t="str">
        <f>IF(AND($BY434&gt;0,AU478=FALSE,AU479=FALSE,AU480=FALSE),"新設に関する措置を選択して下さい","")</f>
        <v/>
      </c>
      <c r="AW481" s="566"/>
      <c r="AX481" s="566"/>
      <c r="AY481" s="566"/>
      <c r="AZ481" s="566"/>
      <c r="BA481" s="566"/>
      <c r="BB481" s="566"/>
      <c r="BC481" s="566"/>
      <c r="BD481" s="566"/>
      <c r="BE481" s="566"/>
      <c r="BF481" s="567"/>
      <c r="BG481" s="558"/>
      <c r="CK481" s="1011"/>
    </row>
    <row r="482" spans="2:89" ht="20.100000000000001" customHeight="1">
      <c r="B482" s="1015"/>
      <c r="C482" s="1016"/>
      <c r="D482" s="1016"/>
      <c r="E482" s="1016"/>
      <c r="F482" s="1016"/>
      <c r="G482" s="1016"/>
      <c r="H482" s="1016"/>
      <c r="I482" s="1017"/>
      <c r="J482" s="560" t="b">
        <v>0</v>
      </c>
      <c r="K482" s="381"/>
      <c r="V482" s="569"/>
      <c r="AI482" s="569"/>
      <c r="AJ482" s="381"/>
      <c r="AK482" s="381"/>
      <c r="AL482" s="381"/>
      <c r="AM482" s="381"/>
      <c r="AN482" s="381"/>
      <c r="AO482" s="381"/>
      <c r="AP482" s="381"/>
      <c r="AQ482" s="381"/>
      <c r="AR482" s="381"/>
      <c r="AS482" s="381"/>
      <c r="AT482" s="381"/>
      <c r="AU482" s="569"/>
      <c r="AV482" s="381"/>
      <c r="AW482" s="381"/>
      <c r="AX482" s="381"/>
      <c r="AY482" s="381"/>
      <c r="AZ482" s="381"/>
      <c r="BA482" s="381"/>
      <c r="BB482" s="381"/>
      <c r="BC482" s="381"/>
      <c r="BD482" s="381"/>
      <c r="BE482" s="381"/>
      <c r="BF482" s="519"/>
      <c r="BG482" s="558"/>
      <c r="CK482" s="1011"/>
    </row>
    <row r="483" spans="2:89" ht="20.100000000000001" customHeight="1">
      <c r="B483" s="1015"/>
      <c r="C483" s="1016"/>
      <c r="D483" s="1016"/>
      <c r="E483" s="1016"/>
      <c r="F483" s="1016"/>
      <c r="G483" s="1016"/>
      <c r="H483" s="1016"/>
      <c r="I483" s="1017"/>
      <c r="J483" s="560" t="b">
        <v>0</v>
      </c>
      <c r="K483" s="381"/>
      <c r="V483" s="569"/>
      <c r="AI483" s="569"/>
      <c r="AJ483" s="381"/>
      <c r="AK483" s="381"/>
      <c r="AL483" s="381"/>
      <c r="AM483" s="381"/>
      <c r="AN483" s="381"/>
      <c r="AO483" s="381"/>
      <c r="AP483" s="381"/>
      <c r="AQ483" s="381"/>
      <c r="AR483" s="381"/>
      <c r="AS483" s="381"/>
      <c r="AT483" s="381"/>
      <c r="AU483" s="569"/>
      <c r="AV483" s="381"/>
      <c r="AW483" s="381"/>
      <c r="AX483" s="381"/>
      <c r="AY483" s="381"/>
      <c r="AZ483" s="381"/>
      <c r="BA483" s="381"/>
      <c r="BB483" s="381"/>
      <c r="BC483" s="381"/>
      <c r="BD483" s="381"/>
      <c r="BE483" s="381"/>
      <c r="BF483" s="519"/>
      <c r="BG483" s="558"/>
      <c r="CK483" s="1011"/>
    </row>
    <row r="484" spans="2:89" ht="20.100000000000001" customHeight="1">
      <c r="B484" s="1015"/>
      <c r="C484" s="1024"/>
      <c r="D484" s="1024"/>
      <c r="E484" s="1024"/>
      <c r="F484" s="1024"/>
      <c r="G484" s="1024"/>
      <c r="H484" s="1024"/>
      <c r="I484" s="1017"/>
      <c r="J484" s="560" t="b">
        <v>0</v>
      </c>
      <c r="K484" s="381"/>
      <c r="L484" s="381"/>
      <c r="M484" s="381"/>
      <c r="N484" s="381"/>
      <c r="O484" s="381"/>
      <c r="P484" s="381"/>
      <c r="Q484" s="381"/>
      <c r="R484" s="381"/>
      <c r="S484" s="381"/>
      <c r="T484" s="381"/>
      <c r="U484" s="381"/>
      <c r="V484" s="569"/>
      <c r="W484" s="381"/>
      <c r="X484" s="381"/>
      <c r="Y484" s="381"/>
      <c r="Z484" s="381"/>
      <c r="AA484" s="381"/>
      <c r="AB484" s="381"/>
      <c r="AC484" s="381"/>
      <c r="AD484" s="381"/>
      <c r="AE484" s="381"/>
      <c r="AF484" s="381"/>
      <c r="AG484" s="381"/>
      <c r="AH484" s="381"/>
      <c r="AI484" s="569"/>
      <c r="AJ484" s="381"/>
      <c r="AK484" s="381"/>
      <c r="AL484" s="381"/>
      <c r="AM484" s="381"/>
      <c r="AN484" s="381"/>
      <c r="AO484" s="381"/>
      <c r="AP484" s="381"/>
      <c r="AQ484" s="381"/>
      <c r="AR484" s="381"/>
      <c r="AS484" s="381"/>
      <c r="AT484" s="381"/>
      <c r="AU484" s="569"/>
      <c r="AV484" s="381"/>
      <c r="AW484" s="381"/>
      <c r="AX484" s="381"/>
      <c r="AY484" s="381"/>
      <c r="AZ484" s="381"/>
      <c r="BA484" s="381"/>
      <c r="BB484" s="381"/>
      <c r="BC484" s="381"/>
      <c r="BD484" s="381"/>
      <c r="BE484" s="381"/>
      <c r="BF484" s="519"/>
      <c r="BG484" s="558"/>
      <c r="CK484" s="1011"/>
    </row>
    <row r="485" spans="2:89" ht="27" customHeight="1">
      <c r="B485" s="1004" t="s">
        <v>759</v>
      </c>
      <c r="C485" s="1005"/>
      <c r="D485" s="1005"/>
      <c r="E485" s="1005"/>
      <c r="F485" s="1005"/>
      <c r="G485" s="1005"/>
      <c r="H485" s="1005"/>
      <c r="I485" s="1006"/>
      <c r="J485" s="1007" t="s">
        <v>760</v>
      </c>
      <c r="K485" s="1008"/>
      <c r="L485" s="1008"/>
      <c r="M485" s="1008"/>
      <c r="N485" s="1008"/>
      <c r="O485" s="1008"/>
      <c r="P485" s="1008"/>
      <c r="Q485" s="1008"/>
      <c r="R485" s="1008"/>
      <c r="S485" s="1008"/>
      <c r="T485" s="1008"/>
      <c r="U485" s="1009"/>
      <c r="V485" s="1007" t="s">
        <v>761</v>
      </c>
      <c r="W485" s="1008"/>
      <c r="X485" s="1008"/>
      <c r="Y485" s="1008"/>
      <c r="Z485" s="1008"/>
      <c r="AA485" s="1008"/>
      <c r="AB485" s="1008"/>
      <c r="AC485" s="1008"/>
      <c r="AD485" s="1008"/>
      <c r="AE485" s="1008"/>
      <c r="AF485" s="1008"/>
      <c r="AG485" s="1008"/>
      <c r="AH485" s="1009"/>
      <c r="AI485" s="1007" t="s">
        <v>762</v>
      </c>
      <c r="AJ485" s="1008"/>
      <c r="AK485" s="1008"/>
      <c r="AL485" s="1008"/>
      <c r="AM485" s="1008"/>
      <c r="AN485" s="1008"/>
      <c r="AO485" s="1008"/>
      <c r="AP485" s="1008"/>
      <c r="AQ485" s="1008"/>
      <c r="AR485" s="1008"/>
      <c r="AS485" s="1008"/>
      <c r="AT485" s="1009"/>
      <c r="AU485" s="1007" t="s">
        <v>763</v>
      </c>
      <c r="AV485" s="1008"/>
      <c r="AW485" s="1008"/>
      <c r="AX485" s="1008"/>
      <c r="AY485" s="1008"/>
      <c r="AZ485" s="1008"/>
      <c r="BA485" s="1008"/>
      <c r="BB485" s="1008"/>
      <c r="BC485" s="1008"/>
      <c r="BD485" s="1008"/>
      <c r="BE485" s="1008"/>
      <c r="BF485" s="1010"/>
      <c r="BG485" s="558"/>
      <c r="CK485" s="1011"/>
    </row>
    <row r="486" spans="2:89" ht="24.95" customHeight="1">
      <c r="B486" s="1012" t="str">
        <f>IF(OR(BL435&gt;1,BS435&gt;1,BT435&gt;1,BX435&gt;1,BL443&gt;1,BS443&gt;1,BT443&gt;1,BX443&gt;1),"レ印は各項目ごとにそれぞれ一つだけ選択して下さい","")</f>
        <v/>
      </c>
      <c r="C486" s="1013"/>
      <c r="D486" s="1013"/>
      <c r="E486" s="1013"/>
      <c r="F486" s="1013"/>
      <c r="G486" s="1013"/>
      <c r="H486" s="1013"/>
      <c r="I486" s="1014"/>
      <c r="J486" s="552" t="s">
        <v>727</v>
      </c>
      <c r="K486" s="572"/>
      <c r="L486" s="573"/>
      <c r="M486" s="573"/>
      <c r="N486" s="573"/>
      <c r="O486" s="573"/>
      <c r="P486" s="573"/>
      <c r="Q486" s="573"/>
      <c r="R486" s="573"/>
      <c r="S486" s="573"/>
      <c r="T486" s="573"/>
      <c r="U486" s="573"/>
      <c r="V486" s="1021" t="s">
        <v>728</v>
      </c>
      <c r="W486" s="1022"/>
      <c r="X486" s="1022"/>
      <c r="Y486" s="1022"/>
      <c r="Z486" s="1022"/>
      <c r="AA486" s="1022"/>
      <c r="AB486" s="1022"/>
      <c r="AC486" s="1022"/>
      <c r="AD486" s="1022"/>
      <c r="AE486" s="1022"/>
      <c r="AF486" s="1022"/>
      <c r="AG486" s="1022"/>
      <c r="AH486" s="1023"/>
      <c r="AI486" s="1021" t="s">
        <v>729</v>
      </c>
      <c r="AJ486" s="1022"/>
      <c r="AK486" s="1022"/>
      <c r="AL486" s="1022"/>
      <c r="AM486" s="1022"/>
      <c r="AN486" s="1022"/>
      <c r="AO486" s="1022"/>
      <c r="AP486" s="1022"/>
      <c r="AQ486" s="1022"/>
      <c r="AR486" s="1022"/>
      <c r="AS486" s="1022"/>
      <c r="AT486" s="1023"/>
      <c r="AU486" s="555"/>
      <c r="AV486" s="556"/>
      <c r="AW486" s="556"/>
      <c r="AX486" s="556"/>
      <c r="AY486" s="556"/>
      <c r="AZ486" s="556"/>
      <c r="BA486" s="556"/>
      <c r="BB486" s="556"/>
      <c r="BC486" s="556"/>
      <c r="BD486" s="556"/>
      <c r="BE486" s="556"/>
      <c r="BF486" s="557"/>
      <c r="BG486" s="558"/>
      <c r="BH486" s="440"/>
      <c r="CK486" s="1011"/>
    </row>
    <row r="487" spans="2:89" s="447" customFormat="1" ht="20.100000000000001" customHeight="1">
      <c r="B487" s="1012"/>
      <c r="C487" s="1013"/>
      <c r="D487" s="1013"/>
      <c r="E487" s="1013"/>
      <c r="F487" s="1013"/>
      <c r="G487" s="1013"/>
      <c r="H487" s="1013"/>
      <c r="I487" s="1014"/>
      <c r="J487" s="560" t="b">
        <v>0</v>
      </c>
      <c r="K487" s="381"/>
      <c r="L487" s="377"/>
      <c r="M487" s="377"/>
      <c r="N487" s="561" t="str">
        <f>IF(AND($BY435&gt;0,J487=FALSE,J488=FALSE,J489=FALSE),"設定状況を選択して下さい",IF(AND(J488=TRUE,R488=""),"進捗状況%を記入して下さい。",""))</f>
        <v/>
      </c>
      <c r="O487" s="377"/>
      <c r="P487" s="377"/>
      <c r="Q487" s="377"/>
      <c r="R487" s="377"/>
      <c r="S487" s="377"/>
      <c r="T487" s="377"/>
      <c r="U487" s="377"/>
      <c r="V487" s="560" t="b">
        <v>0</v>
      </c>
      <c r="W487" s="377"/>
      <c r="X487" s="377"/>
      <c r="Y487" s="377"/>
      <c r="Z487" s="561" t="str">
        <f>IF(AND($BY435&gt;0,V487=FALSE,V488=FALSE,V489=FALSE),"設定状況を選択して下さい",IF(AND(V488=TRUE,AE488=""),"進捗状況%を記入して下さい。",""))</f>
        <v/>
      </c>
      <c r="AA487" s="377"/>
      <c r="AB487" s="377"/>
      <c r="AC487" s="377"/>
      <c r="AD487" s="377"/>
      <c r="AE487" s="377"/>
      <c r="AF487" s="377"/>
      <c r="AG487" s="377"/>
      <c r="AH487" s="377"/>
      <c r="AI487" s="560" t="b">
        <v>0</v>
      </c>
      <c r="AJ487" s="381"/>
      <c r="AK487" s="381"/>
      <c r="AL487" s="381"/>
      <c r="AM487" s="561" t="str">
        <f>IF(AND($BY435&gt;0,AI487=FALSE,AI488=FALSE,AI489=FALSE),"設定状況を選択して下さい",IF(AND(AI488=TRUE,AQ488=""),"進捗状況%を記入して下さい。",""))</f>
        <v/>
      </c>
      <c r="AN487" s="377"/>
      <c r="AO487" s="377"/>
      <c r="AP487" s="377"/>
      <c r="AQ487" s="377"/>
      <c r="AR487" s="377"/>
      <c r="AS487" s="377"/>
      <c r="AT487" s="377"/>
      <c r="AU487" s="560" t="b">
        <v>0</v>
      </c>
      <c r="AV487" s="381"/>
      <c r="AW487" s="381"/>
      <c r="AX487" s="381"/>
      <c r="AY487" s="381"/>
      <c r="AZ487" s="381"/>
      <c r="BA487" s="381"/>
      <c r="BB487" s="381"/>
      <c r="BC487" s="381"/>
      <c r="BD487" s="381"/>
      <c r="BE487" s="381"/>
      <c r="BF487" s="519"/>
      <c r="BG487" s="549"/>
      <c r="BX487" s="377"/>
      <c r="BY487" s="379"/>
      <c r="BZ487" s="377"/>
      <c r="CA487" s="377"/>
      <c r="CK487" s="1011"/>
    </row>
    <row r="488" spans="2:89" ht="20.100000000000001" customHeight="1">
      <c r="B488" s="1012"/>
      <c r="C488" s="1013"/>
      <c r="D488" s="1013"/>
      <c r="E488" s="1013"/>
      <c r="F488" s="1013"/>
      <c r="G488" s="1013"/>
      <c r="H488" s="1013"/>
      <c r="I488" s="1014"/>
      <c r="J488" s="560" t="b">
        <v>0</v>
      </c>
      <c r="K488" s="381"/>
      <c r="Q488" s="562" t="s">
        <v>516</v>
      </c>
      <c r="R488" s="998"/>
      <c r="S488" s="998"/>
      <c r="T488" s="562" t="s">
        <v>730</v>
      </c>
      <c r="U488" s="563"/>
      <c r="V488" s="560" t="b">
        <v>0</v>
      </c>
      <c r="AD488" s="562" t="s">
        <v>516</v>
      </c>
      <c r="AE488" s="998"/>
      <c r="AF488" s="998"/>
      <c r="AG488" s="562" t="s">
        <v>730</v>
      </c>
      <c r="AH488" s="563"/>
      <c r="AI488" s="560" t="b">
        <v>0</v>
      </c>
      <c r="AJ488" s="381"/>
      <c r="AK488" s="381"/>
      <c r="AL488" s="381"/>
      <c r="AP488" s="562" t="s">
        <v>516</v>
      </c>
      <c r="AQ488" s="998"/>
      <c r="AR488" s="998"/>
      <c r="AS488" s="562" t="s">
        <v>730</v>
      </c>
      <c r="AT488" s="563"/>
      <c r="AU488" s="560" t="b">
        <v>0</v>
      </c>
      <c r="AV488" s="381"/>
      <c r="AW488" s="381"/>
      <c r="AX488" s="381"/>
      <c r="AY488" s="381"/>
      <c r="AZ488" s="381"/>
      <c r="BA488" s="381"/>
      <c r="BB488" s="381"/>
      <c r="BC488" s="381"/>
      <c r="BD488" s="381"/>
      <c r="BE488" s="381"/>
      <c r="BF488" s="519"/>
      <c r="BG488" s="558"/>
      <c r="CK488" s="1011"/>
    </row>
    <row r="489" spans="2:89" ht="20.100000000000001" customHeight="1">
      <c r="B489" s="1015"/>
      <c r="C489" s="1016"/>
      <c r="D489" s="1016"/>
      <c r="E489" s="1016"/>
      <c r="F489" s="1016"/>
      <c r="G489" s="1016"/>
      <c r="H489" s="1016"/>
      <c r="I489" s="1017"/>
      <c r="J489" s="560" t="b">
        <v>0</v>
      </c>
      <c r="K489" s="381"/>
      <c r="N489" s="564" t="str">
        <f>IF(OR(J487=TRUE,J488=TRUE),IF(AND(J491=FALSE,J492=FALSE,J493=FALSE),"実施状況↓を選択して下さい",""),"")</f>
        <v/>
      </c>
      <c r="V489" s="560" t="b">
        <v>0</v>
      </c>
      <c r="Z489" s="564" t="str">
        <f>IF(OR(V487=TRUE,V488=TRUE),IF(AND(V491=FALSE,V492=FALSE,V493=FALSE),"実施状況↓を選択して下さい",""),"")</f>
        <v/>
      </c>
      <c r="AI489" s="560" t="b">
        <v>0</v>
      </c>
      <c r="AJ489" s="381"/>
      <c r="AK489" s="381"/>
      <c r="AL489" s="381"/>
      <c r="AM489" s="564" t="str">
        <f>IF(OR(AI487=TRUE,AI488=TRUE),IF(AND(AI491=FALSE,AI492=FALSE,AI493=FALSE),"実施状況↓を選択して下さい",""),"")</f>
        <v/>
      </c>
      <c r="AU489" s="560" t="b">
        <v>0</v>
      </c>
      <c r="AV489" s="381"/>
      <c r="AW489" s="381"/>
      <c r="AX489" s="381"/>
      <c r="AY489" s="381"/>
      <c r="AZ489" s="381"/>
      <c r="BA489" s="381"/>
      <c r="BB489" s="381"/>
      <c r="BC489" s="381"/>
      <c r="BD489" s="381"/>
      <c r="BE489" s="381"/>
      <c r="BF489" s="519"/>
      <c r="BG489" s="558"/>
      <c r="CK489" s="1011"/>
    </row>
    <row r="490" spans="2:89" ht="24.95" customHeight="1">
      <c r="B490" s="1015"/>
      <c r="C490" s="1016"/>
      <c r="D490" s="1016"/>
      <c r="E490" s="1016"/>
      <c r="F490" s="1016"/>
      <c r="G490" s="1016"/>
      <c r="H490" s="1016"/>
      <c r="I490" s="1017"/>
      <c r="J490" s="999" t="s">
        <v>731</v>
      </c>
      <c r="K490" s="1000"/>
      <c r="L490" s="1000"/>
      <c r="M490" s="1000"/>
      <c r="N490" s="1000"/>
      <c r="O490" s="1000"/>
      <c r="P490" s="1000"/>
      <c r="Q490" s="1000"/>
      <c r="R490" s="1000"/>
      <c r="S490" s="1000"/>
      <c r="T490" s="1000"/>
      <c r="U490" s="1001"/>
      <c r="V490" s="999" t="s">
        <v>732</v>
      </c>
      <c r="W490" s="1000"/>
      <c r="X490" s="1000"/>
      <c r="Y490" s="1000"/>
      <c r="Z490" s="1000"/>
      <c r="AA490" s="1000"/>
      <c r="AB490" s="1000"/>
      <c r="AC490" s="1000"/>
      <c r="AD490" s="1000"/>
      <c r="AE490" s="1000"/>
      <c r="AF490" s="1000"/>
      <c r="AG490" s="1000"/>
      <c r="AH490" s="1000"/>
      <c r="AI490" s="999" t="s">
        <v>733</v>
      </c>
      <c r="AJ490" s="1000"/>
      <c r="AK490" s="1000"/>
      <c r="AL490" s="1000"/>
      <c r="AM490" s="1000"/>
      <c r="AN490" s="1000"/>
      <c r="AO490" s="1000"/>
      <c r="AP490" s="1000"/>
      <c r="AQ490" s="1000"/>
      <c r="AR490" s="1000"/>
      <c r="AS490" s="1000"/>
      <c r="AT490" s="1001"/>
      <c r="AU490" s="565"/>
      <c r="AV490" s="561" t="str">
        <f>IF(AND($BY435&gt;0,AU487=FALSE,AU488=FALSE,AU489=FALSE),"新設に関する措置を選択して下さい","")</f>
        <v/>
      </c>
      <c r="AW490" s="566"/>
      <c r="AX490" s="566"/>
      <c r="AY490" s="566"/>
      <c r="AZ490" s="566"/>
      <c r="BA490" s="566"/>
      <c r="BB490" s="566"/>
      <c r="BC490" s="566"/>
      <c r="BD490" s="566"/>
      <c r="BE490" s="566"/>
      <c r="BF490" s="567"/>
      <c r="BG490" s="558"/>
      <c r="CK490" s="1011"/>
    </row>
    <row r="491" spans="2:89" ht="20.100000000000001" customHeight="1">
      <c r="B491" s="1015"/>
      <c r="C491" s="1016"/>
      <c r="D491" s="1016"/>
      <c r="E491" s="1016"/>
      <c r="F491" s="1016"/>
      <c r="G491" s="1016"/>
      <c r="H491" s="1016"/>
      <c r="I491" s="1017"/>
      <c r="J491" s="560" t="b">
        <v>0</v>
      </c>
      <c r="K491" s="381"/>
      <c r="V491" s="560" t="b">
        <v>0</v>
      </c>
      <c r="AI491" s="560" t="b">
        <v>0</v>
      </c>
      <c r="AJ491" s="381"/>
      <c r="AK491" s="381"/>
      <c r="AL491" s="381"/>
      <c r="AM491" s="381"/>
      <c r="AN491" s="381"/>
      <c r="AO491" s="381"/>
      <c r="AP491" s="381"/>
      <c r="AQ491" s="381"/>
      <c r="AR491" s="381"/>
      <c r="AS491" s="381"/>
      <c r="AT491" s="381"/>
      <c r="AU491" s="569"/>
      <c r="AV491" s="381"/>
      <c r="AW491" s="381"/>
      <c r="AX491" s="381"/>
      <c r="AY491" s="381"/>
      <c r="AZ491" s="381"/>
      <c r="BA491" s="381"/>
      <c r="BB491" s="381"/>
      <c r="BC491" s="381"/>
      <c r="BD491" s="381"/>
      <c r="BE491" s="381"/>
      <c r="BF491" s="519"/>
      <c r="BG491" s="558"/>
      <c r="CK491" s="1011"/>
    </row>
    <row r="492" spans="2:89" ht="20.100000000000001" customHeight="1">
      <c r="B492" s="1015"/>
      <c r="C492" s="1016"/>
      <c r="D492" s="1016"/>
      <c r="E492" s="1016"/>
      <c r="F492" s="1016"/>
      <c r="G492" s="1016"/>
      <c r="H492" s="1016"/>
      <c r="I492" s="1017"/>
      <c r="J492" s="560" t="b">
        <v>0</v>
      </c>
      <c r="K492" s="381"/>
      <c r="V492" s="560" t="b">
        <v>0</v>
      </c>
      <c r="AI492" s="560" t="b">
        <v>0</v>
      </c>
      <c r="AJ492" s="381"/>
      <c r="AK492" s="381"/>
      <c r="AL492" s="381"/>
      <c r="AM492" s="381"/>
      <c r="AN492" s="381"/>
      <c r="AO492" s="381"/>
      <c r="AP492" s="381"/>
      <c r="AQ492" s="381"/>
      <c r="AR492" s="381"/>
      <c r="AS492" s="381"/>
      <c r="AT492" s="381"/>
      <c r="AU492" s="569"/>
      <c r="AV492" s="381"/>
      <c r="AW492" s="381"/>
      <c r="AX492" s="381"/>
      <c r="AY492" s="381"/>
      <c r="AZ492" s="381"/>
      <c r="BA492" s="381"/>
      <c r="BB492" s="381"/>
      <c r="BC492" s="381"/>
      <c r="BD492" s="381"/>
      <c r="BE492" s="381"/>
      <c r="BF492" s="519"/>
      <c r="BG492" s="558"/>
      <c r="CK492" s="1011"/>
    </row>
    <row r="493" spans="2:89" ht="20.100000000000001" customHeight="1" thickBot="1">
      <c r="B493" s="1018"/>
      <c r="C493" s="1019"/>
      <c r="D493" s="1019"/>
      <c r="E493" s="1019"/>
      <c r="F493" s="1019"/>
      <c r="G493" s="1019"/>
      <c r="H493" s="1019"/>
      <c r="I493" s="1020"/>
      <c r="J493" s="591" t="b">
        <v>0</v>
      </c>
      <c r="K493" s="589"/>
      <c r="L493" s="589"/>
      <c r="M493" s="589"/>
      <c r="N493" s="589"/>
      <c r="O493" s="589"/>
      <c r="P493" s="589"/>
      <c r="Q493" s="589"/>
      <c r="R493" s="589"/>
      <c r="S493" s="589"/>
      <c r="T493" s="589"/>
      <c r="U493" s="589"/>
      <c r="V493" s="591" t="b">
        <v>0</v>
      </c>
      <c r="W493" s="589"/>
      <c r="X493" s="589"/>
      <c r="Y493" s="589"/>
      <c r="Z493" s="589"/>
      <c r="AA493" s="589"/>
      <c r="AB493" s="589"/>
      <c r="AC493" s="589"/>
      <c r="AD493" s="589"/>
      <c r="AE493" s="589"/>
      <c r="AF493" s="589"/>
      <c r="AG493" s="589"/>
      <c r="AH493" s="589"/>
      <c r="AI493" s="591" t="b">
        <v>0</v>
      </c>
      <c r="AJ493" s="589"/>
      <c r="AK493" s="589"/>
      <c r="AL493" s="589"/>
      <c r="AM493" s="589"/>
      <c r="AN493" s="589"/>
      <c r="AO493" s="589"/>
      <c r="AP493" s="589"/>
      <c r="AQ493" s="589"/>
      <c r="AR493" s="589"/>
      <c r="AS493" s="589"/>
      <c r="AT493" s="589"/>
      <c r="AU493" s="590"/>
      <c r="AV493" s="589"/>
      <c r="AW493" s="589"/>
      <c r="AX493" s="589"/>
      <c r="AY493" s="589"/>
      <c r="AZ493" s="589"/>
      <c r="BA493" s="589"/>
      <c r="BB493" s="589"/>
      <c r="BC493" s="589"/>
      <c r="BD493" s="589"/>
      <c r="BE493" s="589"/>
      <c r="BF493" s="592"/>
      <c r="BG493" s="558"/>
      <c r="CK493" s="1011"/>
    </row>
    <row r="494" spans="2:89" ht="20.100000000000001" customHeight="1">
      <c r="B494" s="1061" t="s">
        <v>764</v>
      </c>
      <c r="C494" s="1062"/>
      <c r="D494" s="1062"/>
      <c r="E494" s="1062"/>
      <c r="F494" s="1062"/>
      <c r="G494" s="1062"/>
      <c r="H494" s="1062"/>
      <c r="I494" s="1062"/>
      <c r="J494" s="1062"/>
      <c r="K494" s="1062"/>
      <c r="L494" s="1062"/>
      <c r="M494" s="1062"/>
      <c r="N494" s="1062"/>
      <c r="O494" s="1062"/>
      <c r="P494" s="1062"/>
      <c r="Q494" s="1062"/>
      <c r="R494" s="1062"/>
      <c r="S494" s="1062"/>
      <c r="T494" s="1062"/>
      <c r="U494" s="1062"/>
      <c r="V494" s="1062"/>
      <c r="W494" s="1062"/>
      <c r="X494" s="1062"/>
      <c r="Y494" s="1062"/>
      <c r="Z494" s="1062"/>
      <c r="AA494" s="1062"/>
      <c r="AB494" s="1062"/>
      <c r="AC494" s="1062"/>
      <c r="AD494" s="1062"/>
      <c r="AE494" s="1062"/>
      <c r="AF494" s="1062"/>
      <c r="AG494" s="1062"/>
      <c r="AH494" s="1062"/>
      <c r="AI494" s="1062"/>
      <c r="AJ494" s="1062"/>
      <c r="AK494" s="1062"/>
      <c r="AL494" s="1063"/>
      <c r="AM494" s="594" t="b">
        <v>0</v>
      </c>
      <c r="AN494" s="533"/>
      <c r="AO494" s="533"/>
      <c r="AP494" s="533"/>
      <c r="AQ494" s="533"/>
      <c r="AR494" s="533"/>
      <c r="AS494" s="533"/>
      <c r="AT494" s="533"/>
      <c r="AU494" s="533"/>
      <c r="AV494" s="533"/>
      <c r="AW494" s="533"/>
      <c r="AX494" s="533"/>
      <c r="AY494" s="533"/>
      <c r="AZ494" s="533"/>
      <c r="BA494" s="533"/>
      <c r="BB494" s="533"/>
      <c r="BC494" s="533"/>
      <c r="BD494" s="533"/>
      <c r="BE494" s="533"/>
      <c r="BF494" s="595" t="str">
        <f>IF(BL436&gt;1,"レ印は一つだけ選択して下さい","")</f>
        <v/>
      </c>
      <c r="BG494" s="558"/>
      <c r="CK494" s="1011"/>
    </row>
    <row r="495" spans="2:89" s="447" customFormat="1" ht="20.100000000000001" customHeight="1">
      <c r="B495" s="1051" t="s">
        <v>765</v>
      </c>
      <c r="C495" s="1052"/>
      <c r="D495" s="1052"/>
      <c r="E495" s="1052"/>
      <c r="F495" s="1052"/>
      <c r="G495" s="1052"/>
      <c r="H495" s="1052"/>
      <c r="I495" s="1052"/>
      <c r="J495" s="1052"/>
      <c r="K495" s="1052"/>
      <c r="L495" s="1052"/>
      <c r="M495" s="1052"/>
      <c r="N495" s="1052"/>
      <c r="O495" s="1052"/>
      <c r="P495" s="1052"/>
      <c r="Q495" s="1052"/>
      <c r="R495" s="1052"/>
      <c r="S495" s="1052"/>
      <c r="T495" s="1052"/>
      <c r="U495" s="1052"/>
      <c r="V495" s="1052"/>
      <c r="W495" s="1052"/>
      <c r="X495" s="1052"/>
      <c r="Y495" s="1052"/>
      <c r="Z495" s="1052"/>
      <c r="AA495" s="1052"/>
      <c r="AB495" s="1052"/>
      <c r="AC495" s="1052"/>
      <c r="AD495" s="1052"/>
      <c r="AE495" s="1052"/>
      <c r="AF495" s="1052"/>
      <c r="AG495" s="1052"/>
      <c r="AH495" s="1052"/>
      <c r="AI495" s="1052"/>
      <c r="AJ495" s="1052"/>
      <c r="AK495" s="1052"/>
      <c r="AL495" s="1053"/>
      <c r="AM495" s="596" t="b">
        <v>0</v>
      </c>
      <c r="AN495" s="381"/>
      <c r="AO495" s="381"/>
      <c r="AP495" s="381"/>
      <c r="AQ495" s="381"/>
      <c r="AR495" s="381"/>
      <c r="AS495" s="381"/>
      <c r="AT495" s="381"/>
      <c r="AU495" s="381"/>
      <c r="AV495" s="381"/>
      <c r="AW495" s="381"/>
      <c r="AX495" s="381"/>
      <c r="AY495" s="381"/>
      <c r="AZ495" s="381"/>
      <c r="BA495" s="381"/>
      <c r="BB495" s="381"/>
      <c r="BC495" s="381"/>
      <c r="BD495" s="381"/>
      <c r="BE495" s="381"/>
      <c r="BF495" s="519"/>
      <c r="BG495" s="549"/>
      <c r="BX495" s="377"/>
      <c r="BY495" s="379"/>
      <c r="BZ495" s="377"/>
      <c r="CA495" s="377"/>
      <c r="CK495" s="1011"/>
    </row>
    <row r="496" spans="2:89" s="378" customFormat="1" ht="20.100000000000001" customHeight="1" thickBot="1">
      <c r="B496" s="597"/>
      <c r="C496" s="598"/>
      <c r="D496" s="598"/>
      <c r="E496" s="598"/>
      <c r="F496" s="598"/>
      <c r="G496" s="598"/>
      <c r="H496" s="598"/>
      <c r="I496" s="598"/>
      <c r="J496" s="589"/>
      <c r="K496" s="589"/>
      <c r="L496" s="589"/>
      <c r="M496" s="589"/>
      <c r="N496" s="589"/>
      <c r="O496" s="589"/>
      <c r="P496" s="589"/>
      <c r="Q496" s="589"/>
      <c r="R496" s="589"/>
      <c r="S496" s="589"/>
      <c r="T496" s="589"/>
      <c r="U496" s="589"/>
      <c r="V496" s="589"/>
      <c r="W496" s="589"/>
      <c r="X496" s="589"/>
      <c r="Y496" s="589"/>
      <c r="Z496" s="589"/>
      <c r="AA496" s="589"/>
      <c r="AB496" s="589"/>
      <c r="AC496" s="589"/>
      <c r="AD496" s="589"/>
      <c r="AE496" s="589"/>
      <c r="AF496" s="589"/>
      <c r="AG496" s="589"/>
      <c r="AH496" s="589"/>
      <c r="AI496" s="589"/>
      <c r="AJ496" s="589"/>
      <c r="AK496" s="589"/>
      <c r="AL496" s="599"/>
      <c r="AM496" s="600" t="b">
        <v>0</v>
      </c>
      <c r="AN496" s="589"/>
      <c r="AO496" s="589"/>
      <c r="AP496" s="589"/>
      <c r="AQ496" s="589"/>
      <c r="AR496" s="589"/>
      <c r="AS496" s="589"/>
      <c r="AT496" s="589"/>
      <c r="AU496" s="589"/>
      <c r="AV496" s="589"/>
      <c r="AW496" s="589"/>
      <c r="AX496" s="589"/>
      <c r="AY496" s="589"/>
      <c r="AZ496" s="589"/>
      <c r="BA496" s="589"/>
      <c r="BB496" s="589"/>
      <c r="BC496" s="589"/>
      <c r="BD496" s="589"/>
      <c r="BE496" s="589"/>
      <c r="BF496" s="592"/>
      <c r="BG496" s="601"/>
      <c r="BX496" s="377"/>
      <c r="BY496" s="379"/>
      <c r="BZ496" s="377"/>
      <c r="CA496" s="377"/>
      <c r="CK496" s="1011"/>
    </row>
    <row r="497" spans="1:89" s="577" customFormat="1" ht="22.5" customHeight="1">
      <c r="B497" s="377"/>
      <c r="C497" s="377"/>
      <c r="D497" s="377"/>
      <c r="E497" s="377"/>
      <c r="F497" s="377"/>
      <c r="G497" s="377"/>
      <c r="H497" s="377"/>
      <c r="I497" s="377"/>
      <c r="J497" s="377"/>
      <c r="K497" s="377"/>
      <c r="L497" s="377"/>
      <c r="M497" s="377"/>
      <c r="N497" s="377"/>
      <c r="O497" s="377"/>
      <c r="P497" s="377"/>
      <c r="Q497" s="377"/>
      <c r="R497" s="377"/>
      <c r="S497" s="377"/>
      <c r="T497" s="377"/>
      <c r="U497" s="377"/>
      <c r="V497" s="377"/>
      <c r="W497" s="377"/>
      <c r="X497" s="377"/>
      <c r="Y497" s="377"/>
      <c r="Z497" s="377"/>
      <c r="AA497" s="377"/>
      <c r="AB497" s="377"/>
      <c r="AC497" s="377"/>
      <c r="AD497" s="377"/>
      <c r="AE497" s="377"/>
      <c r="AF497" s="377"/>
      <c r="AG497" s="377"/>
      <c r="AH497" s="377"/>
      <c r="AI497" s="377"/>
      <c r="AJ497" s="377"/>
      <c r="AK497" s="377"/>
      <c r="AL497" s="377"/>
      <c r="AM497" s="377"/>
      <c r="AN497" s="377"/>
      <c r="AO497" s="377"/>
      <c r="AP497" s="377"/>
      <c r="AQ497" s="377"/>
      <c r="AR497" s="377"/>
      <c r="AS497" s="377"/>
      <c r="AT497" s="377"/>
      <c r="AU497" s="377"/>
      <c r="AV497" s="377"/>
      <c r="AW497" s="377"/>
      <c r="AX497" s="377"/>
      <c r="AY497" s="377"/>
      <c r="AZ497" s="377"/>
      <c r="BA497" s="377"/>
      <c r="BB497" s="377"/>
      <c r="BC497" s="377"/>
      <c r="BD497" s="377"/>
      <c r="BE497" s="377"/>
      <c r="BF497" s="377"/>
      <c r="BG497" s="576"/>
      <c r="BX497" s="377"/>
      <c r="BY497" s="379"/>
      <c r="BZ497" s="377"/>
      <c r="CA497" s="377"/>
    </row>
    <row r="498" spans="1:89" s="577" customFormat="1" ht="7.5" customHeight="1">
      <c r="B498" s="377"/>
      <c r="C498" s="377"/>
      <c r="D498" s="377"/>
      <c r="E498" s="377"/>
      <c r="F498" s="377"/>
      <c r="G498" s="377"/>
      <c r="H498" s="377"/>
      <c r="I498" s="377"/>
      <c r="J498" s="377"/>
      <c r="K498" s="377"/>
      <c r="L498" s="377"/>
      <c r="M498" s="377"/>
      <c r="N498" s="377"/>
      <c r="O498" s="377"/>
      <c r="P498" s="377"/>
      <c r="Q498" s="377"/>
      <c r="R498" s="377"/>
      <c r="S498" s="377"/>
      <c r="T498" s="377"/>
      <c r="U498" s="377"/>
      <c r="V498" s="377"/>
      <c r="W498" s="377"/>
      <c r="X498" s="377"/>
      <c r="Y498" s="377"/>
      <c r="Z498" s="377"/>
      <c r="AA498" s="377"/>
      <c r="AB498" s="377"/>
      <c r="AC498" s="377"/>
      <c r="AD498" s="377"/>
      <c r="AE498" s="377"/>
      <c r="AF498" s="377"/>
      <c r="AG498" s="377"/>
      <c r="AH498" s="377"/>
      <c r="AI498" s="377"/>
      <c r="AJ498" s="377"/>
      <c r="AK498" s="377"/>
      <c r="AL498" s="377"/>
      <c r="AM498" s="377"/>
      <c r="AN498" s="377"/>
      <c r="AO498" s="377"/>
      <c r="AP498" s="377"/>
      <c r="AQ498" s="377"/>
      <c r="AR498" s="377"/>
      <c r="AS498" s="377"/>
      <c r="AT498" s="377"/>
      <c r="AU498" s="377"/>
      <c r="AV498" s="377"/>
      <c r="AW498" s="377"/>
      <c r="AX498" s="377"/>
      <c r="AY498" s="377"/>
      <c r="AZ498" s="377"/>
      <c r="BA498" s="377"/>
      <c r="BB498" s="377"/>
      <c r="BC498" s="377"/>
      <c r="BD498" s="377"/>
      <c r="BE498" s="377"/>
      <c r="BF498" s="377"/>
      <c r="BG498" s="576"/>
      <c r="BX498" s="377"/>
      <c r="BY498" s="379"/>
      <c r="BZ498" s="377"/>
      <c r="CA498" s="377"/>
    </row>
    <row r="499" spans="1:89" s="577" customFormat="1" ht="15" customHeight="1">
      <c r="A499" s="377"/>
      <c r="B499" s="543"/>
      <c r="C499" s="542" t="s">
        <v>766</v>
      </c>
      <c r="D499" s="543"/>
      <c r="E499" s="543"/>
      <c r="F499" s="377"/>
      <c r="G499" s="377"/>
      <c r="H499" s="377"/>
      <c r="I499" s="377"/>
      <c r="J499" s="377"/>
      <c r="K499" s="377"/>
      <c r="L499" s="377"/>
      <c r="M499" s="377"/>
      <c r="N499" s="377"/>
      <c r="O499" s="377"/>
      <c r="P499" s="377"/>
      <c r="Q499" s="377"/>
      <c r="R499" s="377"/>
      <c r="S499" s="377"/>
      <c r="T499" s="377"/>
      <c r="U499" s="377"/>
      <c r="V499" s="377"/>
      <c r="W499" s="377"/>
      <c r="X499" s="377"/>
      <c r="Y499" s="377"/>
      <c r="Z499" s="377"/>
      <c r="AA499" s="377"/>
      <c r="AB499" s="377"/>
      <c r="AC499" s="377"/>
      <c r="AD499" s="377"/>
      <c r="AE499" s="377"/>
      <c r="AF499" s="377"/>
      <c r="AG499" s="377"/>
      <c r="AH499" s="377"/>
      <c r="AI499" s="377"/>
      <c r="AJ499" s="377"/>
      <c r="AK499" s="377"/>
      <c r="AL499" s="377"/>
      <c r="AM499" s="377"/>
      <c r="AN499" s="377"/>
      <c r="AO499" s="377"/>
      <c r="AP499" s="377"/>
      <c r="AQ499" s="377"/>
      <c r="AR499" s="377"/>
      <c r="AS499" s="377"/>
      <c r="AT499" s="377"/>
      <c r="AU499" s="377"/>
      <c r="AV499" s="377"/>
      <c r="AW499" s="377"/>
      <c r="AX499" s="377"/>
      <c r="AY499" s="377"/>
      <c r="AZ499" s="377"/>
      <c r="BA499" s="377"/>
      <c r="BB499" s="377"/>
      <c r="BC499" s="377"/>
      <c r="BD499" s="377"/>
      <c r="BE499" s="377"/>
      <c r="BF499" s="377"/>
      <c r="BG499" s="576"/>
      <c r="BX499" s="377"/>
      <c r="BY499" s="379"/>
      <c r="BZ499" s="377"/>
      <c r="CA499" s="377"/>
    </row>
    <row r="500" spans="1:89" ht="24" customHeight="1" thickBot="1">
      <c r="B500" s="543"/>
      <c r="C500" s="542" t="s">
        <v>767</v>
      </c>
      <c r="D500" s="543"/>
      <c r="E500" s="543"/>
      <c r="V500" s="602"/>
      <c r="BG500" s="558"/>
    </row>
    <row r="501" spans="1:89" ht="15" customHeight="1" thickBot="1">
      <c r="B501" s="1054" t="s">
        <v>768</v>
      </c>
      <c r="C501" s="1055"/>
      <c r="D501" s="1055"/>
      <c r="E501" s="1055"/>
      <c r="F501" s="1055"/>
      <c r="G501" s="1055"/>
      <c r="H501" s="1055"/>
      <c r="I501" s="1056"/>
      <c r="J501" s="1057" t="s">
        <v>718</v>
      </c>
      <c r="K501" s="1057"/>
      <c r="L501" s="1057"/>
      <c r="M501" s="1057"/>
      <c r="N501" s="1057"/>
      <c r="O501" s="1057"/>
      <c r="P501" s="1057"/>
      <c r="Q501" s="1057"/>
      <c r="R501" s="1057"/>
      <c r="S501" s="1057"/>
      <c r="T501" s="1057"/>
      <c r="U501" s="1058"/>
      <c r="V501" s="1057" t="s">
        <v>719</v>
      </c>
      <c r="W501" s="1058"/>
      <c r="X501" s="1058"/>
      <c r="Y501" s="1058"/>
      <c r="Z501" s="1058"/>
      <c r="AA501" s="1058"/>
      <c r="AB501" s="1058"/>
      <c r="AC501" s="1058"/>
      <c r="AD501" s="1058"/>
      <c r="AE501" s="1058"/>
      <c r="AF501" s="1058"/>
      <c r="AG501" s="1058"/>
      <c r="AH501" s="1058"/>
      <c r="AI501" s="1059" t="s">
        <v>720</v>
      </c>
      <c r="AJ501" s="1055"/>
      <c r="AK501" s="1055"/>
      <c r="AL501" s="1055"/>
      <c r="AM501" s="1055"/>
      <c r="AN501" s="1055"/>
      <c r="AO501" s="1055"/>
      <c r="AP501" s="1055"/>
      <c r="AQ501" s="1055"/>
      <c r="AR501" s="1055"/>
      <c r="AS501" s="1055"/>
      <c r="AT501" s="1056"/>
      <c r="AU501" s="1059" t="s">
        <v>721</v>
      </c>
      <c r="AV501" s="1055"/>
      <c r="AW501" s="1055"/>
      <c r="AX501" s="1055"/>
      <c r="AY501" s="1055"/>
      <c r="AZ501" s="1055"/>
      <c r="BA501" s="1055"/>
      <c r="BB501" s="1055"/>
      <c r="BC501" s="1055"/>
      <c r="BD501" s="1055"/>
      <c r="BE501" s="1055"/>
      <c r="BF501" s="1060"/>
      <c r="BG501" s="558"/>
    </row>
    <row r="502" spans="1:89" ht="27" customHeight="1">
      <c r="B502" s="1044" t="s">
        <v>769</v>
      </c>
      <c r="C502" s="1045"/>
      <c r="D502" s="1045"/>
      <c r="E502" s="1045"/>
      <c r="F502" s="1045"/>
      <c r="G502" s="1045"/>
      <c r="H502" s="1045"/>
      <c r="I502" s="1046"/>
      <c r="J502" s="1047" t="s">
        <v>770</v>
      </c>
      <c r="K502" s="1048"/>
      <c r="L502" s="1048"/>
      <c r="M502" s="1048"/>
      <c r="N502" s="1048"/>
      <c r="O502" s="1048"/>
      <c r="P502" s="1048"/>
      <c r="Q502" s="1048"/>
      <c r="R502" s="1048"/>
      <c r="S502" s="1048"/>
      <c r="T502" s="1048"/>
      <c r="U502" s="1049"/>
      <c r="V502" s="1047" t="s">
        <v>771</v>
      </c>
      <c r="W502" s="1048"/>
      <c r="X502" s="1048"/>
      <c r="Y502" s="1048"/>
      <c r="Z502" s="1048"/>
      <c r="AA502" s="1048"/>
      <c r="AB502" s="1048"/>
      <c r="AC502" s="1048"/>
      <c r="AD502" s="1048"/>
      <c r="AE502" s="1048"/>
      <c r="AF502" s="1048"/>
      <c r="AG502" s="1048"/>
      <c r="AH502" s="1049"/>
      <c r="AI502" s="1047" t="s">
        <v>772</v>
      </c>
      <c r="AJ502" s="1048"/>
      <c r="AK502" s="1048"/>
      <c r="AL502" s="1048"/>
      <c r="AM502" s="1048"/>
      <c r="AN502" s="1048"/>
      <c r="AO502" s="1048"/>
      <c r="AP502" s="1048"/>
      <c r="AQ502" s="1048"/>
      <c r="AR502" s="1048"/>
      <c r="AS502" s="1048"/>
      <c r="AT502" s="1049"/>
      <c r="AU502" s="1047" t="s">
        <v>773</v>
      </c>
      <c r="AV502" s="1048"/>
      <c r="AW502" s="1048"/>
      <c r="AX502" s="1048"/>
      <c r="AY502" s="1048"/>
      <c r="AZ502" s="1048"/>
      <c r="BA502" s="1048"/>
      <c r="BB502" s="1048"/>
      <c r="BC502" s="1048"/>
      <c r="BD502" s="1048"/>
      <c r="BE502" s="1048"/>
      <c r="BF502" s="1050"/>
      <c r="BG502" s="558"/>
      <c r="BL502" s="548"/>
      <c r="BM502" s="548"/>
      <c r="BN502" s="548"/>
      <c r="BO502" s="548"/>
      <c r="BP502" s="548"/>
      <c r="BQ502" s="548"/>
      <c r="BR502" s="548"/>
      <c r="BY502" s="551">
        <f ca="1">CELL("row",Fチェック数)-CELL("row",チェック数)</f>
        <v>74</v>
      </c>
      <c r="CK502" s="1011"/>
    </row>
    <row r="503" spans="1:89" ht="24.95" customHeight="1">
      <c r="B503" s="1012" t="str">
        <f>IF(OR(BL503&gt;1,BS503&gt;1,BT503&gt;1,BX503&gt;1,BL513&gt;1,BS513&gt;1,BT513&gt;1,BX513&gt;1),"レ印は各項目ごとにそれぞれ一つだけ選択して下さい","")</f>
        <v/>
      </c>
      <c r="C503" s="1013"/>
      <c r="D503" s="1013"/>
      <c r="E503" s="1013"/>
      <c r="F503" s="1013"/>
      <c r="G503" s="1013"/>
      <c r="H503" s="1013"/>
      <c r="I503" s="1014"/>
      <c r="J503" s="552" t="s">
        <v>727</v>
      </c>
      <c r="K503" s="572"/>
      <c r="L503" s="573"/>
      <c r="M503" s="573"/>
      <c r="N503" s="573"/>
      <c r="O503" s="573"/>
      <c r="P503" s="573"/>
      <c r="Q503" s="573"/>
      <c r="R503" s="573"/>
      <c r="S503" s="573"/>
      <c r="T503" s="573"/>
      <c r="U503" s="573"/>
      <c r="V503" s="1021" t="s">
        <v>728</v>
      </c>
      <c r="W503" s="1022"/>
      <c r="X503" s="1022"/>
      <c r="Y503" s="1022"/>
      <c r="Z503" s="1022"/>
      <c r="AA503" s="1022"/>
      <c r="AB503" s="1022"/>
      <c r="AC503" s="1022"/>
      <c r="AD503" s="1022"/>
      <c r="AE503" s="1022"/>
      <c r="AF503" s="1022"/>
      <c r="AG503" s="1022"/>
      <c r="AH503" s="1023"/>
      <c r="AI503" s="1021" t="s">
        <v>729</v>
      </c>
      <c r="AJ503" s="1022"/>
      <c r="AK503" s="1022"/>
      <c r="AL503" s="1022"/>
      <c r="AM503" s="1022"/>
      <c r="AN503" s="1022"/>
      <c r="AO503" s="1022"/>
      <c r="AP503" s="1022"/>
      <c r="AQ503" s="1022"/>
      <c r="AR503" s="1022"/>
      <c r="AS503" s="1022"/>
      <c r="AT503" s="1023"/>
      <c r="AU503" s="555"/>
      <c r="AV503" s="556"/>
      <c r="AW503" s="556"/>
      <c r="AX503" s="556"/>
      <c r="AY503" s="556"/>
      <c r="AZ503" s="556"/>
      <c r="BA503" s="556"/>
      <c r="BB503" s="556"/>
      <c r="BC503" s="556"/>
      <c r="BD503" s="556"/>
      <c r="BE503" s="556"/>
      <c r="BF503" s="557"/>
      <c r="BG503" s="558"/>
      <c r="BL503" s="559">
        <f>COUNTIF(J504:J506,"true")</f>
        <v>1</v>
      </c>
      <c r="BM503" s="559"/>
      <c r="BN503" s="559"/>
      <c r="BO503" s="559"/>
      <c r="BP503" s="559"/>
      <c r="BQ503" s="559"/>
      <c r="BR503" s="559"/>
      <c r="BS503" s="559">
        <f>COUNTIF(V504:V506,"true")</f>
        <v>1</v>
      </c>
      <c r="BT503" s="559">
        <f>COUNTIF(AI504:AI506,"true")</f>
        <v>1</v>
      </c>
      <c r="BU503" s="559"/>
      <c r="BV503" s="559"/>
      <c r="BW503" s="559"/>
      <c r="BX503" s="559">
        <f>COUNTIF(AU504:AU506,"true")</f>
        <v>1</v>
      </c>
      <c r="BY503" s="551">
        <f>SUM(BL503:BX503)</f>
        <v>4</v>
      </c>
      <c r="BZ503" s="511">
        <f>SUM(BY503,BY513)</f>
        <v>7</v>
      </c>
      <c r="CK503" s="1011"/>
    </row>
    <row r="504" spans="1:89" ht="20.100000000000001" customHeight="1">
      <c r="B504" s="1012"/>
      <c r="C504" s="1013"/>
      <c r="D504" s="1013"/>
      <c r="E504" s="1013"/>
      <c r="F504" s="1013"/>
      <c r="G504" s="1013"/>
      <c r="H504" s="1013"/>
      <c r="I504" s="1014"/>
      <c r="J504" s="560" t="b">
        <v>1</v>
      </c>
      <c r="K504" s="381"/>
      <c r="N504" s="561" t="str">
        <f>IF(AND($BY503&gt;0,J504=FALSE,J505=FALSE,J506=FALSE),"設定状況を選択して下さい",IF(AND(J505=TRUE,R505=""),"進捗状況%を記入して下さい。",""))</f>
        <v/>
      </c>
      <c r="V504" s="560" t="b">
        <v>1</v>
      </c>
      <c r="Z504" s="561" t="str">
        <f>IF(AND($BY503&gt;0,V504=FALSE,V505=FALSE,V506=FALSE),"設定状況を選択して下さい",IF(AND(V505=TRUE,AE505=""),"進捗状況%を記入して下さい。",""))</f>
        <v/>
      </c>
      <c r="AI504" s="560" t="b">
        <v>1</v>
      </c>
      <c r="AJ504" s="381"/>
      <c r="AK504" s="381"/>
      <c r="AL504" s="381"/>
      <c r="AM504" s="561" t="str">
        <f>IF(AND($BY503&gt;0,AI504=FALSE,AI505=FALSE,AI506=FALSE),"設定状況を選択して下さい",IF(AND(AI505=TRUE,AQ505=""),"進捗状況%を記入して下さい。",""))</f>
        <v/>
      </c>
      <c r="AU504" s="560" t="b">
        <v>0</v>
      </c>
      <c r="AV504" s="381"/>
      <c r="AW504" s="381"/>
      <c r="AX504" s="381"/>
      <c r="AY504" s="381"/>
      <c r="AZ504" s="381"/>
      <c r="BA504" s="381"/>
      <c r="BB504" s="381"/>
      <c r="BC504" s="381"/>
      <c r="BD504" s="381"/>
      <c r="BE504" s="381"/>
      <c r="BF504" s="519"/>
      <c r="BG504" s="558"/>
      <c r="BL504" s="559">
        <f>COUNTIF(J514:J516,"true")</f>
        <v>1</v>
      </c>
      <c r="BM504" s="559"/>
      <c r="BN504" s="559"/>
      <c r="BO504" s="559"/>
      <c r="BP504" s="559"/>
      <c r="BQ504" s="559"/>
      <c r="BR504" s="559"/>
      <c r="BS504" s="559">
        <f>COUNTIF(V514:V516,"true")</f>
        <v>1</v>
      </c>
      <c r="BT504" s="559">
        <f>COUNTIF(AI514:AI516,"true")</f>
        <v>1</v>
      </c>
      <c r="BU504" s="559"/>
      <c r="BV504" s="559"/>
      <c r="BW504" s="559"/>
      <c r="BX504" s="559">
        <f>COUNTIF(AU514:AU516,"true")</f>
        <v>1</v>
      </c>
      <c r="BY504" s="551">
        <f t="shared" ref="BY504:BY521" si="15">SUM(BL504:BX504)</f>
        <v>4</v>
      </c>
      <c r="BZ504" s="511">
        <f t="shared" ref="BZ504:BZ511" si="16">SUM(BY504,BY514)</f>
        <v>7</v>
      </c>
      <c r="CK504" s="1011"/>
    </row>
    <row r="505" spans="1:89" ht="20.100000000000001" customHeight="1">
      <c r="B505" s="1012"/>
      <c r="C505" s="1013"/>
      <c r="D505" s="1013"/>
      <c r="E505" s="1013"/>
      <c r="F505" s="1013"/>
      <c r="G505" s="1013"/>
      <c r="H505" s="1013"/>
      <c r="I505" s="1014"/>
      <c r="J505" s="560" t="b">
        <v>0</v>
      </c>
      <c r="K505" s="381"/>
      <c r="Q505" s="562" t="s">
        <v>516</v>
      </c>
      <c r="R505" s="998"/>
      <c r="S505" s="998"/>
      <c r="T505" s="562" t="s">
        <v>730</v>
      </c>
      <c r="U505" s="563"/>
      <c r="V505" s="560" t="b">
        <v>0</v>
      </c>
      <c r="AD505" s="562" t="s">
        <v>516</v>
      </c>
      <c r="AE505" s="998"/>
      <c r="AF505" s="998"/>
      <c r="AG505" s="562" t="s">
        <v>730</v>
      </c>
      <c r="AH505" s="563"/>
      <c r="AI505" s="560" t="b">
        <v>0</v>
      </c>
      <c r="AJ505" s="381"/>
      <c r="AK505" s="381"/>
      <c r="AL505" s="381"/>
      <c r="AP505" s="562" t="s">
        <v>516</v>
      </c>
      <c r="AQ505" s="998"/>
      <c r="AR505" s="998"/>
      <c r="AS505" s="562" t="s">
        <v>730</v>
      </c>
      <c r="AT505" s="563"/>
      <c r="AU505" s="560" t="b">
        <v>0</v>
      </c>
      <c r="AV505" s="381"/>
      <c r="AW505" s="381"/>
      <c r="AX505" s="381"/>
      <c r="AY505" s="381"/>
      <c r="AZ505" s="381"/>
      <c r="BA505" s="381"/>
      <c r="BB505" s="381"/>
      <c r="BC505" s="381"/>
      <c r="BD505" s="381"/>
      <c r="BE505" s="381"/>
      <c r="BF505" s="519"/>
      <c r="BG505" s="558"/>
      <c r="BL505" s="559">
        <f>COUNTIF(J523:J525,"true")</f>
        <v>1</v>
      </c>
      <c r="BM505" s="559"/>
      <c r="BN505" s="559"/>
      <c r="BO505" s="559"/>
      <c r="BP505" s="559"/>
      <c r="BQ505" s="559"/>
      <c r="BR505" s="559"/>
      <c r="BS505" s="559">
        <f>COUNTIF(V523:V525,"true")</f>
        <v>1</v>
      </c>
      <c r="BT505" s="559">
        <f>COUNTIF(AI523:AI525,"true")</f>
        <v>1</v>
      </c>
      <c r="BU505" s="559"/>
      <c r="BV505" s="559"/>
      <c r="BW505" s="559"/>
      <c r="BX505" s="559">
        <f>COUNTIF(AU523:AU525,"true")</f>
        <v>1</v>
      </c>
      <c r="BY505" s="551">
        <f t="shared" si="15"/>
        <v>4</v>
      </c>
      <c r="BZ505" s="511">
        <f t="shared" si="16"/>
        <v>7</v>
      </c>
      <c r="CK505" s="1011"/>
    </row>
    <row r="506" spans="1:89" ht="20.100000000000001" customHeight="1">
      <c r="B506" s="1015"/>
      <c r="C506" s="1016"/>
      <c r="D506" s="1016"/>
      <c r="E506" s="1016"/>
      <c r="F506" s="1016"/>
      <c r="G506" s="1016"/>
      <c r="H506" s="1016"/>
      <c r="I506" s="1017"/>
      <c r="J506" s="560" t="b">
        <v>0</v>
      </c>
      <c r="K506" s="381"/>
      <c r="N506" s="564" t="str">
        <f>IF(OR(J504=TRUE,J505=TRUE),IF(AND(J508=FALSE,J509=FALSE,J510=FALSE),"実施状況↓を選択して下さい",""),"")</f>
        <v/>
      </c>
      <c r="V506" s="560" t="b">
        <v>0</v>
      </c>
      <c r="Z506" s="564" t="str">
        <f>IF(OR(V504=TRUE,V505=TRUE),IF(AND(V508=FALSE,V509=FALSE,V510=FALSE),"実施状況↓を選択して下さい",""),"")</f>
        <v/>
      </c>
      <c r="AD506" s="564"/>
      <c r="AI506" s="560" t="b">
        <v>0</v>
      </c>
      <c r="AJ506" s="381"/>
      <c r="AK506" s="381"/>
      <c r="AL506" s="381"/>
      <c r="AM506" s="564" t="str">
        <f>IF(OR(AI504=TRUE,AI505=TRUE),IF(AND(AI508=FALSE,AI509=FALSE,AI510=FALSE),"実施状況↓を選択して下さい",""),"")</f>
        <v/>
      </c>
      <c r="AU506" s="560" t="b">
        <v>1</v>
      </c>
      <c r="AV506" s="381"/>
      <c r="AW506" s="381"/>
      <c r="AX506" s="381"/>
      <c r="AY506" s="381"/>
      <c r="AZ506" s="381"/>
      <c r="BA506" s="381"/>
      <c r="BB506" s="381"/>
      <c r="BC506" s="381"/>
      <c r="BD506" s="381"/>
      <c r="BE506" s="381"/>
      <c r="BF506" s="519"/>
      <c r="BG506" s="558"/>
      <c r="BL506" s="559">
        <f>COUNTIF(J532:J534,"true")</f>
        <v>1</v>
      </c>
      <c r="BM506" s="559"/>
      <c r="BN506" s="559"/>
      <c r="BO506" s="559"/>
      <c r="BP506" s="559"/>
      <c r="BQ506" s="559"/>
      <c r="BR506" s="559"/>
      <c r="BS506" s="559">
        <f>COUNTIF(V532:V534,"true")</f>
        <v>1</v>
      </c>
      <c r="BT506" s="559">
        <f>COUNTIF(AI532:AI534,"true")</f>
        <v>1</v>
      </c>
      <c r="BU506" s="559"/>
      <c r="BV506" s="559"/>
      <c r="BW506" s="559"/>
      <c r="BX506" s="559">
        <f>COUNTIF(AU532:AU534,"true")</f>
        <v>1</v>
      </c>
      <c r="BY506" s="551">
        <f t="shared" si="15"/>
        <v>4</v>
      </c>
      <c r="BZ506" s="511">
        <f t="shared" si="16"/>
        <v>7</v>
      </c>
      <c r="CK506" s="1011"/>
    </row>
    <row r="507" spans="1:89" s="447" customFormat="1" ht="24.95" customHeight="1">
      <c r="B507" s="1015"/>
      <c r="C507" s="1016"/>
      <c r="D507" s="1016"/>
      <c r="E507" s="1016"/>
      <c r="F507" s="1016"/>
      <c r="G507" s="1016"/>
      <c r="H507" s="1016"/>
      <c r="I507" s="1017"/>
      <c r="J507" s="999" t="s">
        <v>731</v>
      </c>
      <c r="K507" s="1000"/>
      <c r="L507" s="1000"/>
      <c r="M507" s="1000"/>
      <c r="N507" s="1000"/>
      <c r="O507" s="1000"/>
      <c r="P507" s="1000"/>
      <c r="Q507" s="1000"/>
      <c r="R507" s="1000"/>
      <c r="S507" s="1000"/>
      <c r="T507" s="1000"/>
      <c r="U507" s="1001"/>
      <c r="V507" s="999" t="s">
        <v>732</v>
      </c>
      <c r="W507" s="1000"/>
      <c r="X507" s="1000"/>
      <c r="Y507" s="1000"/>
      <c r="Z507" s="1000"/>
      <c r="AA507" s="1000"/>
      <c r="AB507" s="1000"/>
      <c r="AC507" s="1000"/>
      <c r="AD507" s="1000"/>
      <c r="AE507" s="1000"/>
      <c r="AF507" s="1000"/>
      <c r="AG507" s="1000"/>
      <c r="AH507" s="1000"/>
      <c r="AI507" s="999" t="s">
        <v>733</v>
      </c>
      <c r="AJ507" s="1000"/>
      <c r="AK507" s="1000"/>
      <c r="AL507" s="1000"/>
      <c r="AM507" s="1000"/>
      <c r="AN507" s="1000"/>
      <c r="AO507" s="1000"/>
      <c r="AP507" s="1000"/>
      <c r="AQ507" s="1000"/>
      <c r="AR507" s="1000"/>
      <c r="AS507" s="1000"/>
      <c r="AT507" s="1001"/>
      <c r="AU507" s="565"/>
      <c r="AV507" s="561" t="str">
        <f>IF(AND($BY503&gt;0,AU504=FALSE,AU505=FALSE,AU506=FALSE),"新設に関する措置を選択して下さい","")</f>
        <v/>
      </c>
      <c r="AW507" s="566"/>
      <c r="AX507" s="566"/>
      <c r="AY507" s="566"/>
      <c r="AZ507" s="566"/>
      <c r="BA507" s="566"/>
      <c r="BB507" s="566"/>
      <c r="BC507" s="566"/>
      <c r="BD507" s="566"/>
      <c r="BE507" s="566"/>
      <c r="BF507" s="567"/>
      <c r="BG507" s="549"/>
      <c r="BL507" s="559">
        <f>COUNTIF(J542:J544,"true")</f>
        <v>0</v>
      </c>
      <c r="BM507" s="559"/>
      <c r="BN507" s="559"/>
      <c r="BO507" s="559"/>
      <c r="BP507" s="559"/>
      <c r="BQ507" s="559"/>
      <c r="BR507" s="559"/>
      <c r="BS507" s="559">
        <f>COUNTIF(V542:V544,"true")</f>
        <v>0</v>
      </c>
      <c r="BT507" s="559">
        <f>COUNTIF(AI542:AI544,"true")</f>
        <v>0</v>
      </c>
      <c r="BU507" s="559"/>
      <c r="BV507" s="559"/>
      <c r="BW507" s="559"/>
      <c r="BX507" s="559">
        <f>COUNTIF(AU542:AU544,"true")</f>
        <v>0</v>
      </c>
      <c r="BY507" s="551">
        <f t="shared" si="15"/>
        <v>0</v>
      </c>
      <c r="BZ507" s="511">
        <f t="shared" si="16"/>
        <v>0</v>
      </c>
      <c r="CA507" s="377"/>
      <c r="CK507" s="1011"/>
    </row>
    <row r="508" spans="1:89" ht="20.100000000000001" customHeight="1">
      <c r="B508" s="1015"/>
      <c r="C508" s="1016"/>
      <c r="D508" s="1016"/>
      <c r="E508" s="1016"/>
      <c r="F508" s="1016"/>
      <c r="G508" s="1016"/>
      <c r="H508" s="1016"/>
      <c r="I508" s="1017"/>
      <c r="J508" s="560" t="b">
        <v>1</v>
      </c>
      <c r="K508" s="381"/>
      <c r="P508" s="564"/>
      <c r="Q508" s="378"/>
      <c r="R508" s="378"/>
      <c r="S508" s="378"/>
      <c r="T508" s="378"/>
      <c r="U508" s="568"/>
      <c r="V508" s="560" t="b">
        <v>1</v>
      </c>
      <c r="AC508" s="378"/>
      <c r="AD508" s="378"/>
      <c r="AE508" s="378"/>
      <c r="AF508" s="378"/>
      <c r="AG508" s="603"/>
      <c r="AH508" s="568"/>
      <c r="AI508" s="560" t="b">
        <v>1</v>
      </c>
      <c r="AJ508" s="381"/>
      <c r="AK508" s="381"/>
      <c r="AL508" s="381"/>
      <c r="AM508" s="381"/>
      <c r="AN508" s="381"/>
      <c r="AO508" s="564"/>
      <c r="AP508" s="378"/>
      <c r="AQ508" s="378"/>
      <c r="AR508" s="378"/>
      <c r="AS508" s="378"/>
      <c r="AT508" s="568"/>
      <c r="AU508" s="569"/>
      <c r="AV508" s="381"/>
      <c r="AW508" s="381"/>
      <c r="AX508" s="381"/>
      <c r="AY508" s="381"/>
      <c r="AZ508" s="381"/>
      <c r="BA508" s="381"/>
      <c r="BB508" s="381"/>
      <c r="BC508" s="381"/>
      <c r="BD508" s="381"/>
      <c r="BE508" s="381"/>
      <c r="BF508" s="519"/>
      <c r="BG508" s="558"/>
      <c r="BL508" s="559">
        <f>COUNTIF(J551:J553,"true")</f>
        <v>1</v>
      </c>
      <c r="BM508" s="559"/>
      <c r="BN508" s="559"/>
      <c r="BO508" s="559"/>
      <c r="BP508" s="559"/>
      <c r="BQ508" s="559"/>
      <c r="BR508" s="559"/>
      <c r="BS508" s="559">
        <f>COUNTIF(V551:V553,"true")</f>
        <v>1</v>
      </c>
      <c r="BT508" s="559">
        <f>COUNTIF(AI551:AI553,"true")</f>
        <v>1</v>
      </c>
      <c r="BU508" s="559"/>
      <c r="BV508" s="559"/>
      <c r="BW508" s="559"/>
      <c r="BX508" s="559">
        <f>COUNTIF(AU551:AU553,"true")</f>
        <v>1</v>
      </c>
      <c r="BY508" s="551">
        <f t="shared" si="15"/>
        <v>4</v>
      </c>
      <c r="BZ508" s="511">
        <f t="shared" si="16"/>
        <v>7</v>
      </c>
      <c r="CK508" s="1011"/>
    </row>
    <row r="509" spans="1:89" ht="20.100000000000001" customHeight="1">
      <c r="B509" s="1015"/>
      <c r="C509" s="1016"/>
      <c r="D509" s="1016"/>
      <c r="E509" s="1016"/>
      <c r="F509" s="1016"/>
      <c r="G509" s="1016"/>
      <c r="H509" s="1016"/>
      <c r="I509" s="1017"/>
      <c r="J509" s="560" t="b">
        <v>0</v>
      </c>
      <c r="K509" s="381"/>
      <c r="V509" s="560" t="b">
        <v>0</v>
      </c>
      <c r="AI509" s="560" t="b">
        <v>0</v>
      </c>
      <c r="AJ509" s="381"/>
      <c r="AK509" s="381"/>
      <c r="AL509" s="381"/>
      <c r="AM509" s="381"/>
      <c r="AN509" s="381"/>
      <c r="AO509" s="381"/>
      <c r="AP509" s="381"/>
      <c r="AQ509" s="381"/>
      <c r="AR509" s="381"/>
      <c r="AS509" s="381"/>
      <c r="AT509" s="381"/>
      <c r="AU509" s="569"/>
      <c r="AV509" s="381"/>
      <c r="AW509" s="381"/>
      <c r="AX509" s="381"/>
      <c r="AY509" s="381"/>
      <c r="AZ509" s="381"/>
      <c r="BA509" s="381"/>
      <c r="BB509" s="381"/>
      <c r="BC509" s="381"/>
      <c r="BD509" s="381"/>
      <c r="BE509" s="381"/>
      <c r="BF509" s="519"/>
      <c r="BG509" s="558"/>
      <c r="BL509" s="559"/>
      <c r="BM509" s="559"/>
      <c r="BN509" s="559"/>
      <c r="BO509" s="559"/>
      <c r="BP509" s="559"/>
      <c r="BQ509" s="559"/>
      <c r="BR509" s="559"/>
      <c r="BS509" s="559">
        <f>COUNTIF(V561:V563,"true")</f>
        <v>1</v>
      </c>
      <c r="BT509" s="559">
        <f>COUNTIF(AI561:AI563,"true")</f>
        <v>1</v>
      </c>
      <c r="BU509" s="559"/>
      <c r="BV509" s="559"/>
      <c r="BW509" s="559"/>
      <c r="BX509" s="559">
        <f>COUNTIF(AU561:AU563,"true")</f>
        <v>1</v>
      </c>
      <c r="BY509" s="551">
        <f t="shared" si="15"/>
        <v>3</v>
      </c>
      <c r="BZ509" s="511">
        <f t="shared" si="16"/>
        <v>5</v>
      </c>
      <c r="CK509" s="1011"/>
    </row>
    <row r="510" spans="1:89" ht="20.100000000000001" customHeight="1">
      <c r="B510" s="1034"/>
      <c r="C510" s="1035"/>
      <c r="D510" s="1035"/>
      <c r="E510" s="1035"/>
      <c r="F510" s="1035"/>
      <c r="G510" s="1035"/>
      <c r="H510" s="1035"/>
      <c r="I510" s="1036"/>
      <c r="J510" s="574" t="b">
        <v>0</v>
      </c>
      <c r="K510" s="575"/>
      <c r="L510" s="575"/>
      <c r="M510" s="575"/>
      <c r="N510" s="575"/>
      <c r="O510" s="575"/>
      <c r="P510" s="575"/>
      <c r="Q510" s="575"/>
      <c r="R510" s="575"/>
      <c r="S510" s="575"/>
      <c r="T510" s="575"/>
      <c r="U510" s="575"/>
      <c r="V510" s="574" t="b">
        <v>0</v>
      </c>
      <c r="W510" s="575"/>
      <c r="X510" s="575"/>
      <c r="Y510" s="575"/>
      <c r="Z510" s="575"/>
      <c r="AA510" s="575"/>
      <c r="AB510" s="575"/>
      <c r="AC510" s="575"/>
      <c r="AD510" s="575"/>
      <c r="AE510" s="575"/>
      <c r="AF510" s="575"/>
      <c r="AG510" s="575"/>
      <c r="AH510" s="575"/>
      <c r="AI510" s="574" t="b">
        <v>0</v>
      </c>
      <c r="AJ510" s="575"/>
      <c r="AK510" s="575"/>
      <c r="AL510" s="575"/>
      <c r="AM510" s="575"/>
      <c r="AN510" s="575"/>
      <c r="AO510" s="575"/>
      <c r="AP510" s="575"/>
      <c r="AQ510" s="575"/>
      <c r="AR510" s="575"/>
      <c r="AS510" s="575"/>
      <c r="AT510" s="575"/>
      <c r="AU510" s="604"/>
      <c r="AV510" s="575"/>
      <c r="AW510" s="575"/>
      <c r="AX510" s="575"/>
      <c r="AY510" s="575"/>
      <c r="AZ510" s="575"/>
      <c r="BA510" s="575"/>
      <c r="BB510" s="575"/>
      <c r="BC510" s="575"/>
      <c r="BD510" s="575"/>
      <c r="BE510" s="575"/>
      <c r="BF510" s="605"/>
      <c r="BG510" s="558"/>
      <c r="BL510" s="559">
        <f>COUNTIF(J570:J572,"true")</f>
        <v>1</v>
      </c>
      <c r="BM510" s="559"/>
      <c r="BN510" s="559"/>
      <c r="BO510" s="559"/>
      <c r="BP510" s="559"/>
      <c r="BQ510" s="559"/>
      <c r="BR510" s="559"/>
      <c r="BS510" s="559">
        <f>COUNTIF(V570:V572,"true")</f>
        <v>1</v>
      </c>
      <c r="BT510" s="559">
        <f>COUNTIF(AI570:AI572,"true")</f>
        <v>1</v>
      </c>
      <c r="BU510" s="559"/>
      <c r="BV510" s="559"/>
      <c r="BW510" s="559"/>
      <c r="BX510" s="559">
        <f>COUNTIF(AU570:AU572,"true")</f>
        <v>1</v>
      </c>
      <c r="BY510" s="551">
        <f t="shared" si="15"/>
        <v>4</v>
      </c>
      <c r="BZ510" s="511">
        <f t="shared" si="16"/>
        <v>7</v>
      </c>
      <c r="CK510" s="1011"/>
    </row>
    <row r="511" spans="1:89" ht="20.100000000000001" customHeight="1">
      <c r="B511" s="606" t="s">
        <v>774</v>
      </c>
      <c r="C511" s="607"/>
      <c r="D511" s="607"/>
      <c r="E511" s="607"/>
      <c r="F511" s="607"/>
      <c r="G511" s="607"/>
      <c r="H511" s="607"/>
      <c r="I511" s="607"/>
      <c r="J511" s="608"/>
      <c r="K511" s="608"/>
      <c r="L511" s="608"/>
      <c r="M511" s="608"/>
      <c r="N511" s="608"/>
      <c r="O511" s="608"/>
      <c r="P511" s="608"/>
      <c r="Q511" s="608"/>
      <c r="R511" s="608"/>
      <c r="S511" s="608"/>
      <c r="T511" s="608"/>
      <c r="U511" s="608"/>
      <c r="V511" s="608"/>
      <c r="W511" s="608"/>
      <c r="X511" s="608"/>
      <c r="Y511" s="608"/>
      <c r="Z511" s="608"/>
      <c r="AA511" s="608"/>
      <c r="AB511" s="608"/>
      <c r="AC511" s="608"/>
      <c r="AD511" s="608"/>
      <c r="AE511" s="608"/>
      <c r="AF511" s="608"/>
      <c r="AG511" s="608"/>
      <c r="AH511" s="608"/>
      <c r="AI511" s="608"/>
      <c r="AJ511" s="608"/>
      <c r="AK511" s="608"/>
      <c r="AL511" s="608"/>
      <c r="AM511" s="608"/>
      <c r="AN511" s="608"/>
      <c r="AO511" s="608"/>
      <c r="AP511" s="608"/>
      <c r="AQ511" s="608"/>
      <c r="AR511" s="608"/>
      <c r="AS511" s="608"/>
      <c r="AT511" s="608"/>
      <c r="AU511" s="608"/>
      <c r="AV511" s="608"/>
      <c r="AW511" s="608"/>
      <c r="AX511" s="608"/>
      <c r="AY511" s="608"/>
      <c r="AZ511" s="608"/>
      <c r="BA511" s="608"/>
      <c r="BB511" s="608"/>
      <c r="BC511" s="608"/>
      <c r="BD511" s="608"/>
      <c r="BE511" s="608"/>
      <c r="BF511" s="609"/>
      <c r="BG511" s="558"/>
      <c r="BL511" s="559">
        <f>COUNTIF(J580:J582,"true")</f>
        <v>1</v>
      </c>
      <c r="BM511" s="559"/>
      <c r="BN511" s="559"/>
      <c r="BO511" s="559"/>
      <c r="BP511" s="559"/>
      <c r="BQ511" s="559"/>
      <c r="BR511" s="559"/>
      <c r="BS511" s="559">
        <f>COUNTIF(V580:V582,"true")</f>
        <v>1</v>
      </c>
      <c r="BT511" s="559">
        <f>COUNTIF(AI580:AI582,"true")</f>
        <v>1</v>
      </c>
      <c r="BU511" s="559"/>
      <c r="BV511" s="559"/>
      <c r="BW511" s="559"/>
      <c r="BX511" s="559">
        <f>COUNTIF(AU580:AU582,"true")</f>
        <v>1</v>
      </c>
      <c r="BY511" s="551">
        <f t="shared" si="15"/>
        <v>4</v>
      </c>
      <c r="BZ511" s="511">
        <f t="shared" si="16"/>
        <v>7</v>
      </c>
    </row>
    <row r="512" spans="1:89" ht="27" customHeight="1">
      <c r="B512" s="1025" t="s">
        <v>775</v>
      </c>
      <c r="C512" s="1026"/>
      <c r="D512" s="1026"/>
      <c r="E512" s="1026"/>
      <c r="F512" s="1026"/>
      <c r="G512" s="1026"/>
      <c r="H512" s="1026"/>
      <c r="I512" s="1027"/>
      <c r="J512" s="1028" t="s">
        <v>776</v>
      </c>
      <c r="K512" s="1029"/>
      <c r="L512" s="1029"/>
      <c r="M512" s="1029"/>
      <c r="N512" s="1029"/>
      <c r="O512" s="1029"/>
      <c r="P512" s="1029"/>
      <c r="Q512" s="1029"/>
      <c r="R512" s="1029"/>
      <c r="S512" s="1029"/>
      <c r="T512" s="1029"/>
      <c r="U512" s="1030"/>
      <c r="V512" s="1028" t="s">
        <v>777</v>
      </c>
      <c r="W512" s="1029"/>
      <c r="X512" s="1029"/>
      <c r="Y512" s="1029"/>
      <c r="Z512" s="1029"/>
      <c r="AA512" s="1029"/>
      <c r="AB512" s="1029"/>
      <c r="AC512" s="1029"/>
      <c r="AD512" s="1029"/>
      <c r="AE512" s="1029"/>
      <c r="AF512" s="1029"/>
      <c r="AG512" s="1029"/>
      <c r="AH512" s="1030"/>
      <c r="AI512" s="1028" t="s">
        <v>778</v>
      </c>
      <c r="AJ512" s="1029"/>
      <c r="AK512" s="1029"/>
      <c r="AL512" s="1029"/>
      <c r="AM512" s="1029"/>
      <c r="AN512" s="1029"/>
      <c r="AO512" s="1029"/>
      <c r="AP512" s="1029"/>
      <c r="AQ512" s="1029"/>
      <c r="AR512" s="1029"/>
      <c r="AS512" s="1029"/>
      <c r="AT512" s="1030"/>
      <c r="AU512" s="1031" t="s">
        <v>779</v>
      </c>
      <c r="AV512" s="1032"/>
      <c r="AW512" s="1032"/>
      <c r="AX512" s="1032"/>
      <c r="AY512" s="1032"/>
      <c r="AZ512" s="1032"/>
      <c r="BA512" s="1032"/>
      <c r="BB512" s="1032"/>
      <c r="BC512" s="1032"/>
      <c r="BD512" s="1032"/>
      <c r="BE512" s="1032"/>
      <c r="BF512" s="1033"/>
      <c r="BG512" s="558"/>
      <c r="BL512" s="559">
        <f>COUNTIF(J589:J591,"true")</f>
        <v>1</v>
      </c>
      <c r="BM512" s="559"/>
      <c r="BN512" s="559"/>
      <c r="BO512" s="559"/>
      <c r="BP512" s="559"/>
      <c r="BQ512" s="559"/>
      <c r="BR512" s="559"/>
      <c r="BS512" s="559">
        <f>COUNTIF(V589:V591,"true")</f>
        <v>1</v>
      </c>
      <c r="BT512" s="559">
        <f>COUNTIF(AI589:AI591,"true")</f>
        <v>1</v>
      </c>
      <c r="BU512" s="559"/>
      <c r="BV512" s="559"/>
      <c r="BW512" s="559"/>
      <c r="BX512" s="559">
        <f>COUNTIF(AU589:AU591,"true")</f>
        <v>1</v>
      </c>
      <c r="BY512" s="551">
        <f t="shared" si="15"/>
        <v>4</v>
      </c>
      <c r="BZ512" s="511">
        <f>SUM(BY512,BY522)</f>
        <v>7</v>
      </c>
      <c r="CK512" s="1011"/>
    </row>
    <row r="513" spans="1:89" ht="24.95" customHeight="1">
      <c r="B513" s="1012" t="str">
        <f>IF(OR(BL504&gt;1,BS504&gt;1,BT504&gt;1,BX504&gt;1,BL514&gt;1,BS514&gt;1,BT514&gt;1,BX514&gt;1),"レ印は各項目ごとにそれぞれ一つだけ選択して下さい","")</f>
        <v/>
      </c>
      <c r="C513" s="1013"/>
      <c r="D513" s="1013"/>
      <c r="E513" s="1013"/>
      <c r="F513" s="1013"/>
      <c r="G513" s="1013"/>
      <c r="H513" s="1013"/>
      <c r="I513" s="1014"/>
      <c r="J513" s="552" t="s">
        <v>727</v>
      </c>
      <c r="K513" s="572"/>
      <c r="L513" s="573"/>
      <c r="M513" s="573"/>
      <c r="N513" s="573"/>
      <c r="O513" s="573"/>
      <c r="P513" s="573"/>
      <c r="Q513" s="573"/>
      <c r="R513" s="573"/>
      <c r="S513" s="573"/>
      <c r="T513" s="573"/>
      <c r="U513" s="573"/>
      <c r="V513" s="1021" t="s">
        <v>728</v>
      </c>
      <c r="W513" s="1022"/>
      <c r="X513" s="1022"/>
      <c r="Y513" s="1022"/>
      <c r="Z513" s="1022"/>
      <c r="AA513" s="1022"/>
      <c r="AB513" s="1022"/>
      <c r="AC513" s="1022"/>
      <c r="AD513" s="1022"/>
      <c r="AE513" s="1022"/>
      <c r="AF513" s="1022"/>
      <c r="AG513" s="1022"/>
      <c r="AH513" s="1023"/>
      <c r="AI513" s="1021" t="s">
        <v>729</v>
      </c>
      <c r="AJ513" s="1022"/>
      <c r="AK513" s="1022"/>
      <c r="AL513" s="1022"/>
      <c r="AM513" s="1022"/>
      <c r="AN513" s="1022"/>
      <c r="AO513" s="1022"/>
      <c r="AP513" s="1022"/>
      <c r="AQ513" s="1022"/>
      <c r="AR513" s="1022"/>
      <c r="AS513" s="1022"/>
      <c r="AT513" s="1023"/>
      <c r="AU513" s="555"/>
      <c r="AV513" s="556"/>
      <c r="AW513" s="556"/>
      <c r="AX513" s="556"/>
      <c r="AY513" s="556"/>
      <c r="AZ513" s="556"/>
      <c r="BA513" s="556"/>
      <c r="BB513" s="556"/>
      <c r="BC513" s="556"/>
      <c r="BD513" s="556"/>
      <c r="BE513" s="556"/>
      <c r="BF513" s="557"/>
      <c r="BG513" s="558"/>
      <c r="BL513" s="559">
        <f>COUNTIF(J508:J510,"true")</f>
        <v>1</v>
      </c>
      <c r="BM513" s="559"/>
      <c r="BN513" s="559"/>
      <c r="BO513" s="559"/>
      <c r="BP513" s="559"/>
      <c r="BQ513" s="559"/>
      <c r="BR513" s="559"/>
      <c r="BS513" s="559">
        <f>COUNTIF(V508:V510,"true")</f>
        <v>1</v>
      </c>
      <c r="BT513" s="559">
        <f>COUNTIF(AI508:AI510,"true")</f>
        <v>1</v>
      </c>
      <c r="BU513" s="559"/>
      <c r="BV513" s="559"/>
      <c r="BW513" s="559"/>
      <c r="BX513" s="559">
        <f>COUNTIF(AU508:AU510,"true")</f>
        <v>0</v>
      </c>
      <c r="BY513" s="551">
        <f t="shared" si="15"/>
        <v>3</v>
      </c>
      <c r="CK513" s="1011"/>
    </row>
    <row r="514" spans="1:89" ht="20.100000000000001" customHeight="1">
      <c r="B514" s="1012"/>
      <c r="C514" s="1013"/>
      <c r="D514" s="1013"/>
      <c r="E514" s="1013"/>
      <c r="F514" s="1013"/>
      <c r="G514" s="1013"/>
      <c r="H514" s="1013"/>
      <c r="I514" s="1014"/>
      <c r="J514" s="560" t="b">
        <v>1</v>
      </c>
      <c r="K514" s="381"/>
      <c r="N514" s="561" t="str">
        <f>IF(AND($BY504&gt;0,J514=FALSE,J515=FALSE,J516=FALSE),"設定状況を選択して下さい",IF(AND(J515=TRUE,R515=""),"進捗状況%を記入して下さい。",""))</f>
        <v/>
      </c>
      <c r="V514" s="560" t="b">
        <v>1</v>
      </c>
      <c r="Z514" s="561" t="str">
        <f>IF(AND($BY504&gt;0,V514=FALSE,V515=FALSE,V516=FALSE),"設定状況を選択して下さい",IF(AND(V515=TRUE,AE515=""),"進捗状況%を記入して下さい。",""))</f>
        <v/>
      </c>
      <c r="AI514" s="560" t="b">
        <v>1</v>
      </c>
      <c r="AJ514" s="381"/>
      <c r="AK514" s="381"/>
      <c r="AL514" s="381"/>
      <c r="AM514" s="561" t="str">
        <f>IF(AND($BY504&gt;0,AI514=FALSE,AI515=FALSE,AI516=FALSE),"設定状況を選択して下さい",IF(AND(AI515=TRUE,AQ515=""),"進捗状況%を記入して下さい。",""))</f>
        <v/>
      </c>
      <c r="AU514" s="560" t="b">
        <v>0</v>
      </c>
      <c r="AV514" s="381"/>
      <c r="AW514" s="381"/>
      <c r="AX514" s="381"/>
      <c r="AY514" s="381"/>
      <c r="AZ514" s="381"/>
      <c r="BA514" s="381"/>
      <c r="BB514" s="381"/>
      <c r="BC514" s="381"/>
      <c r="BD514" s="381"/>
      <c r="BE514" s="381"/>
      <c r="BF514" s="519"/>
      <c r="BG514" s="558"/>
      <c r="BL514" s="559">
        <f>COUNTIF(J518:J520,"true")</f>
        <v>1</v>
      </c>
      <c r="BM514" s="559"/>
      <c r="BN514" s="559"/>
      <c r="BO514" s="559"/>
      <c r="BP514" s="559"/>
      <c r="BQ514" s="559"/>
      <c r="BR514" s="559"/>
      <c r="BS514" s="559">
        <f>COUNTIF(V518:V520,"true")</f>
        <v>1</v>
      </c>
      <c r="BT514" s="559">
        <f>COUNTIF(AI518:AI520,"true")</f>
        <v>1</v>
      </c>
      <c r="BU514" s="559"/>
      <c r="BV514" s="559"/>
      <c r="BW514" s="559"/>
      <c r="BX514" s="559">
        <f>COUNTIF(AU518:AU520,"true")</f>
        <v>0</v>
      </c>
      <c r="BY514" s="551">
        <f t="shared" si="15"/>
        <v>3</v>
      </c>
      <c r="CK514" s="1011"/>
    </row>
    <row r="515" spans="1:89" ht="20.100000000000001" customHeight="1">
      <c r="B515" s="1012"/>
      <c r="C515" s="1013"/>
      <c r="D515" s="1013"/>
      <c r="E515" s="1013"/>
      <c r="F515" s="1013"/>
      <c r="G515" s="1013"/>
      <c r="H515" s="1013"/>
      <c r="I515" s="1014"/>
      <c r="J515" s="560" t="b">
        <v>0</v>
      </c>
      <c r="K515" s="381"/>
      <c r="Q515" s="610" t="s">
        <v>516</v>
      </c>
      <c r="R515" s="1037"/>
      <c r="S515" s="1037"/>
      <c r="T515" s="610" t="s">
        <v>730</v>
      </c>
      <c r="U515" s="611"/>
      <c r="V515" s="560" t="b">
        <v>0</v>
      </c>
      <c r="AD515" s="562" t="s">
        <v>516</v>
      </c>
      <c r="AE515" s="998"/>
      <c r="AF515" s="998"/>
      <c r="AG515" s="562" t="s">
        <v>730</v>
      </c>
      <c r="AH515" s="563"/>
      <c r="AI515" s="560" t="b">
        <v>0</v>
      </c>
      <c r="AJ515" s="381"/>
      <c r="AK515" s="381"/>
      <c r="AL515" s="381"/>
      <c r="AP515" s="562" t="s">
        <v>516</v>
      </c>
      <c r="AQ515" s="998"/>
      <c r="AR515" s="998"/>
      <c r="AS515" s="562" t="s">
        <v>730</v>
      </c>
      <c r="AT515" s="563"/>
      <c r="AU515" s="560" t="b">
        <v>0</v>
      </c>
      <c r="AV515" s="381"/>
      <c r="AW515" s="381"/>
      <c r="AX515" s="381"/>
      <c r="AY515" s="381"/>
      <c r="AZ515" s="381"/>
      <c r="BA515" s="381"/>
      <c r="BB515" s="381"/>
      <c r="BC515" s="381"/>
      <c r="BD515" s="381"/>
      <c r="BE515" s="381"/>
      <c r="BF515" s="519"/>
      <c r="BG515" s="558"/>
      <c r="BL515" s="559">
        <f>COUNTIF(J527:J529,"true")</f>
        <v>1</v>
      </c>
      <c r="BM515" s="559"/>
      <c r="BN515" s="559"/>
      <c r="BO515" s="559"/>
      <c r="BP515" s="559"/>
      <c r="BQ515" s="559"/>
      <c r="BR515" s="559"/>
      <c r="BS515" s="559">
        <f>COUNTIF(V527:V529,"true")</f>
        <v>1</v>
      </c>
      <c r="BT515" s="559">
        <f>COUNTIF(AI527:AI529,"true")</f>
        <v>1</v>
      </c>
      <c r="BU515" s="559"/>
      <c r="BV515" s="559"/>
      <c r="BW515" s="559"/>
      <c r="BX515" s="559">
        <f>COUNTIF(AU527:AU529,"true")</f>
        <v>0</v>
      </c>
      <c r="BY515" s="551">
        <f t="shared" si="15"/>
        <v>3</v>
      </c>
      <c r="CK515" s="1011"/>
    </row>
    <row r="516" spans="1:89" ht="20.100000000000001" customHeight="1">
      <c r="B516" s="1015"/>
      <c r="C516" s="1016"/>
      <c r="D516" s="1016"/>
      <c r="E516" s="1016"/>
      <c r="F516" s="1016"/>
      <c r="G516" s="1016"/>
      <c r="H516" s="1016"/>
      <c r="I516" s="1017"/>
      <c r="J516" s="560" t="b">
        <v>0</v>
      </c>
      <c r="K516" s="381"/>
      <c r="N516" s="564" t="str">
        <f>IF(OR(J514=TRUE,J515=TRUE),IF(AND(J518=FALSE,J519=FALSE,J520=FALSE),"実施状況↓を選択して下さい",""),"")</f>
        <v/>
      </c>
      <c r="V516" s="560" t="b">
        <v>0</v>
      </c>
      <c r="Z516" s="564" t="str">
        <f>IF(OR(V514=TRUE,V515=TRUE),IF(AND(V518=FALSE,V519=FALSE,V520=FALSE),"実施状況↓を選択して下さい",""),"")</f>
        <v/>
      </c>
      <c r="AI516" s="560" t="b">
        <v>0</v>
      </c>
      <c r="AJ516" s="381"/>
      <c r="AK516" s="381"/>
      <c r="AL516" s="381"/>
      <c r="AM516" s="564" t="str">
        <f>IF(OR(AI514=TRUE,AI515=TRUE),IF(AND(AI518=FALSE,AI519=FALSE,AI520=FALSE),"実施状況↓を選択して下さい",""),"")</f>
        <v/>
      </c>
      <c r="AU516" s="560" t="b">
        <v>1</v>
      </c>
      <c r="AV516" s="381"/>
      <c r="AW516" s="381"/>
      <c r="AX516" s="381"/>
      <c r="AY516" s="381"/>
      <c r="AZ516" s="381"/>
      <c r="BA516" s="381"/>
      <c r="BB516" s="381"/>
      <c r="BC516" s="381"/>
      <c r="BD516" s="381"/>
      <c r="BE516" s="381"/>
      <c r="BF516" s="519"/>
      <c r="BG516" s="558"/>
      <c r="BL516" s="559">
        <f>COUNTIF(J536:J538,"true")</f>
        <v>1</v>
      </c>
      <c r="BM516" s="559"/>
      <c r="BN516" s="559"/>
      <c r="BO516" s="559"/>
      <c r="BP516" s="559"/>
      <c r="BQ516" s="559"/>
      <c r="BR516" s="559"/>
      <c r="BS516" s="559">
        <f>COUNTIF(V536:V538,"true")</f>
        <v>1</v>
      </c>
      <c r="BT516" s="559">
        <f>COUNTIF(AI536:AI538,"true")</f>
        <v>1</v>
      </c>
      <c r="BU516" s="559"/>
      <c r="BV516" s="559"/>
      <c r="BW516" s="559"/>
      <c r="BX516" s="559">
        <f>COUNTIF(AU536:AU538,"true")</f>
        <v>0</v>
      </c>
      <c r="BY516" s="551">
        <f t="shared" si="15"/>
        <v>3</v>
      </c>
      <c r="CK516" s="1011"/>
    </row>
    <row r="517" spans="1:89" ht="24.95" customHeight="1">
      <c r="A517" s="447"/>
      <c r="B517" s="1015"/>
      <c r="C517" s="1016"/>
      <c r="D517" s="1016"/>
      <c r="E517" s="1016"/>
      <c r="F517" s="1016"/>
      <c r="G517" s="1016"/>
      <c r="H517" s="1016"/>
      <c r="I517" s="1017"/>
      <c r="J517" s="999" t="s">
        <v>731</v>
      </c>
      <c r="K517" s="1000"/>
      <c r="L517" s="1000"/>
      <c r="M517" s="1000"/>
      <c r="N517" s="1000"/>
      <c r="O517" s="1000"/>
      <c r="P517" s="1000"/>
      <c r="Q517" s="1000"/>
      <c r="R517" s="1000"/>
      <c r="S517" s="1000"/>
      <c r="T517" s="1000"/>
      <c r="U517" s="1001"/>
      <c r="V517" s="999" t="s">
        <v>732</v>
      </c>
      <c r="W517" s="1000"/>
      <c r="X517" s="1000"/>
      <c r="Y517" s="1000"/>
      <c r="Z517" s="1000"/>
      <c r="AA517" s="1000"/>
      <c r="AB517" s="1000"/>
      <c r="AC517" s="1000"/>
      <c r="AD517" s="1000"/>
      <c r="AE517" s="1000"/>
      <c r="AF517" s="1000"/>
      <c r="AG517" s="1000"/>
      <c r="AH517" s="1000"/>
      <c r="AI517" s="999" t="s">
        <v>733</v>
      </c>
      <c r="AJ517" s="1000"/>
      <c r="AK517" s="1000"/>
      <c r="AL517" s="1000"/>
      <c r="AM517" s="1000"/>
      <c r="AN517" s="1000"/>
      <c r="AO517" s="1000"/>
      <c r="AP517" s="1000"/>
      <c r="AQ517" s="1000"/>
      <c r="AR517" s="1000"/>
      <c r="AS517" s="1000"/>
      <c r="AT517" s="1001"/>
      <c r="AU517" s="565"/>
      <c r="AV517" s="561" t="str">
        <f>IF(AND($BY504&gt;0,AU514=FALSE,AU515=FALSE,AU516=FALSE),"新設に関する措置を選択して下さい","")</f>
        <v/>
      </c>
      <c r="AW517" s="566"/>
      <c r="AX517" s="566"/>
      <c r="AY517" s="566"/>
      <c r="AZ517" s="566"/>
      <c r="BA517" s="566"/>
      <c r="BB517" s="566"/>
      <c r="BC517" s="566"/>
      <c r="BD517" s="566"/>
      <c r="BE517" s="566"/>
      <c r="BF517" s="567"/>
      <c r="BG517" s="549"/>
      <c r="BL517" s="559">
        <f>COUNTIF(J546:J548,"true")</f>
        <v>0</v>
      </c>
      <c r="BM517" s="559"/>
      <c r="BN517" s="559"/>
      <c r="BO517" s="559"/>
      <c r="BP517" s="559"/>
      <c r="BQ517" s="559"/>
      <c r="BR517" s="559"/>
      <c r="BS517" s="559">
        <f>COUNTIF(V546:V548,"true")</f>
        <v>0</v>
      </c>
      <c r="BT517" s="559">
        <f>COUNTIF(AI546:AI548,"true")</f>
        <v>0</v>
      </c>
      <c r="BU517" s="559"/>
      <c r="BV517" s="559"/>
      <c r="BW517" s="559"/>
      <c r="BX517" s="559">
        <f>COUNTIF(AU546:AU548,"true")</f>
        <v>0</v>
      </c>
      <c r="BY517" s="551">
        <f t="shared" si="15"/>
        <v>0</v>
      </c>
      <c r="CK517" s="1011"/>
    </row>
    <row r="518" spans="1:89" ht="20.100000000000001" customHeight="1">
      <c r="B518" s="1015"/>
      <c r="C518" s="1016"/>
      <c r="D518" s="1016"/>
      <c r="E518" s="1016"/>
      <c r="F518" s="1016"/>
      <c r="G518" s="1016"/>
      <c r="H518" s="1016"/>
      <c r="I518" s="1017"/>
      <c r="J518" s="560" t="b">
        <v>1</v>
      </c>
      <c r="K518" s="381"/>
      <c r="V518" s="560" t="b">
        <v>1</v>
      </c>
      <c r="AI518" s="560" t="b">
        <v>1</v>
      </c>
      <c r="AJ518" s="381"/>
      <c r="AK518" s="381"/>
      <c r="AL518" s="381"/>
      <c r="AM518" s="381"/>
      <c r="AN518" s="381"/>
      <c r="AO518" s="381"/>
      <c r="AP518" s="381"/>
      <c r="AQ518" s="381"/>
      <c r="AR518" s="381"/>
      <c r="AS518" s="381"/>
      <c r="AT518" s="381"/>
      <c r="AU518" s="569"/>
      <c r="AV518" s="381"/>
      <c r="AW518" s="381"/>
      <c r="AX518" s="381"/>
      <c r="AY518" s="381"/>
      <c r="AZ518" s="381"/>
      <c r="BA518" s="381"/>
      <c r="BB518" s="381"/>
      <c r="BC518" s="381"/>
      <c r="BD518" s="381"/>
      <c r="BE518" s="381"/>
      <c r="BF518" s="519"/>
      <c r="BG518" s="558"/>
      <c r="BL518" s="559">
        <f>COUNTIF(J555:J557,"true")</f>
        <v>1</v>
      </c>
      <c r="BM518" s="559"/>
      <c r="BN518" s="559"/>
      <c r="BO518" s="559"/>
      <c r="BP518" s="559"/>
      <c r="BQ518" s="559"/>
      <c r="BR518" s="559"/>
      <c r="BS518" s="559">
        <f>COUNTIF(V555:V557,"true")</f>
        <v>1</v>
      </c>
      <c r="BT518" s="559">
        <f>COUNTIF(AI555:AI557,"true")</f>
        <v>1</v>
      </c>
      <c r="BU518" s="559"/>
      <c r="BV518" s="559"/>
      <c r="BW518" s="559"/>
      <c r="BX518" s="559">
        <f>COUNTIF(AU555:AU557,"true")</f>
        <v>0</v>
      </c>
      <c r="BY518" s="551">
        <f t="shared" si="15"/>
        <v>3</v>
      </c>
      <c r="CK518" s="1011"/>
    </row>
    <row r="519" spans="1:89" ht="20.100000000000001" customHeight="1">
      <c r="B519" s="1015"/>
      <c r="C519" s="1016"/>
      <c r="D519" s="1016"/>
      <c r="E519" s="1016"/>
      <c r="F519" s="1016"/>
      <c r="G519" s="1016"/>
      <c r="H519" s="1016"/>
      <c r="I519" s="1017"/>
      <c r="J519" s="560" t="b">
        <v>0</v>
      </c>
      <c r="K519" s="381"/>
      <c r="V519" s="560" t="b">
        <v>0</v>
      </c>
      <c r="AI519" s="560" t="b">
        <v>0</v>
      </c>
      <c r="AJ519" s="381"/>
      <c r="AK519" s="381"/>
      <c r="AL519" s="381"/>
      <c r="AM519" s="381"/>
      <c r="AN519" s="381"/>
      <c r="AO519" s="381"/>
      <c r="AP519" s="381"/>
      <c r="AQ519" s="381"/>
      <c r="AR519" s="381"/>
      <c r="AS519" s="381"/>
      <c r="AT519" s="381"/>
      <c r="AU519" s="569"/>
      <c r="AV519" s="381"/>
      <c r="AW519" s="381"/>
      <c r="AX519" s="381"/>
      <c r="AY519" s="381"/>
      <c r="AZ519" s="381"/>
      <c r="BA519" s="381"/>
      <c r="BB519" s="381"/>
      <c r="BC519" s="381"/>
      <c r="BD519" s="381"/>
      <c r="BE519" s="381"/>
      <c r="BF519" s="519"/>
      <c r="BG519" s="558"/>
      <c r="BL519" s="559"/>
      <c r="BM519" s="559"/>
      <c r="BN519" s="559"/>
      <c r="BO519" s="559"/>
      <c r="BP519" s="559"/>
      <c r="BQ519" s="559"/>
      <c r="BR519" s="559"/>
      <c r="BS519" s="559">
        <f>COUNTIF(V565:V567,"true")</f>
        <v>1</v>
      </c>
      <c r="BT519" s="559">
        <f>COUNTIF(AI565:AI567,"true")</f>
        <v>1</v>
      </c>
      <c r="BU519" s="559"/>
      <c r="BV519" s="559"/>
      <c r="BW519" s="559"/>
      <c r="BX519" s="559">
        <f>COUNTIF(AU565:AU567,"true")</f>
        <v>0</v>
      </c>
      <c r="BY519" s="551">
        <f t="shared" si="15"/>
        <v>2</v>
      </c>
      <c r="CK519" s="1011"/>
    </row>
    <row r="520" spans="1:89" ht="20.100000000000001" customHeight="1">
      <c r="B520" s="1015"/>
      <c r="C520" s="1024"/>
      <c r="D520" s="1024"/>
      <c r="E520" s="1024"/>
      <c r="F520" s="1024"/>
      <c r="G520" s="1024"/>
      <c r="H520" s="1024"/>
      <c r="I520" s="1017"/>
      <c r="J520" s="560" t="b">
        <v>0</v>
      </c>
      <c r="K520" s="381"/>
      <c r="L520" s="381"/>
      <c r="M520" s="381"/>
      <c r="N520" s="381"/>
      <c r="O520" s="381"/>
      <c r="P520" s="381"/>
      <c r="Q520" s="381"/>
      <c r="R520" s="381"/>
      <c r="S520" s="381"/>
      <c r="T520" s="381"/>
      <c r="U520" s="381"/>
      <c r="V520" s="560" t="b">
        <v>0</v>
      </c>
      <c r="W520" s="381"/>
      <c r="X520" s="381"/>
      <c r="Y520" s="381"/>
      <c r="Z520" s="381"/>
      <c r="AA520" s="381"/>
      <c r="AB520" s="381"/>
      <c r="AC520" s="381"/>
      <c r="AD520" s="381"/>
      <c r="AE520" s="381"/>
      <c r="AF520" s="381"/>
      <c r="AG520" s="381"/>
      <c r="AH520" s="381"/>
      <c r="AI520" s="560" t="b">
        <v>0</v>
      </c>
      <c r="AJ520" s="381"/>
      <c r="AK520" s="381"/>
      <c r="AL520" s="381"/>
      <c r="AM520" s="381"/>
      <c r="AN520" s="381"/>
      <c r="AO520" s="381"/>
      <c r="AP520" s="381"/>
      <c r="AQ520" s="381"/>
      <c r="AR520" s="381"/>
      <c r="AS520" s="381"/>
      <c r="AT520" s="381"/>
      <c r="AU520" s="569"/>
      <c r="AV520" s="381"/>
      <c r="AW520" s="381"/>
      <c r="AX520" s="381"/>
      <c r="AY520" s="381"/>
      <c r="AZ520" s="381"/>
      <c r="BA520" s="381"/>
      <c r="BB520" s="381"/>
      <c r="BC520" s="381"/>
      <c r="BD520" s="381"/>
      <c r="BE520" s="381"/>
      <c r="BF520" s="519"/>
      <c r="BG520" s="558"/>
      <c r="BL520" s="559">
        <f>COUNTIF(J574:J576,"true")</f>
        <v>1</v>
      </c>
      <c r="BM520" s="559"/>
      <c r="BN520" s="559"/>
      <c r="BO520" s="559"/>
      <c r="BP520" s="559"/>
      <c r="BQ520" s="559"/>
      <c r="BR520" s="559"/>
      <c r="BS520" s="559">
        <f>COUNTIF(V574:V576,"true")</f>
        <v>1</v>
      </c>
      <c r="BT520" s="559">
        <f>COUNTIF(AI574:AI576,"true")</f>
        <v>1</v>
      </c>
      <c r="BU520" s="559"/>
      <c r="BV520" s="559"/>
      <c r="BW520" s="559"/>
      <c r="BX520" s="559">
        <f>COUNTIF(AU574:AU576,"true")</f>
        <v>0</v>
      </c>
      <c r="BY520" s="551">
        <f t="shared" si="15"/>
        <v>3</v>
      </c>
      <c r="CK520" s="1011"/>
    </row>
    <row r="521" spans="1:89" ht="27" customHeight="1">
      <c r="B521" s="1004" t="s">
        <v>780</v>
      </c>
      <c r="C521" s="1005"/>
      <c r="D521" s="1005"/>
      <c r="E521" s="1005"/>
      <c r="F521" s="1005"/>
      <c r="G521" s="1005"/>
      <c r="H521" s="1005"/>
      <c r="I521" s="1006"/>
      <c r="J521" s="1007" t="s">
        <v>781</v>
      </c>
      <c r="K521" s="1008"/>
      <c r="L521" s="1008"/>
      <c r="M521" s="1008"/>
      <c r="N521" s="1008"/>
      <c r="O521" s="1008"/>
      <c r="P521" s="1008"/>
      <c r="Q521" s="1008"/>
      <c r="R521" s="1008"/>
      <c r="S521" s="1008"/>
      <c r="T521" s="1008"/>
      <c r="U521" s="1009"/>
      <c r="V521" s="1007" t="s">
        <v>782</v>
      </c>
      <c r="W521" s="1008"/>
      <c r="X521" s="1008"/>
      <c r="Y521" s="1008"/>
      <c r="Z521" s="1008"/>
      <c r="AA521" s="1008"/>
      <c r="AB521" s="1008"/>
      <c r="AC521" s="1008"/>
      <c r="AD521" s="1008"/>
      <c r="AE521" s="1008"/>
      <c r="AF521" s="1008"/>
      <c r="AG521" s="1008"/>
      <c r="AH521" s="1009"/>
      <c r="AI521" s="1007" t="s">
        <v>783</v>
      </c>
      <c r="AJ521" s="1008"/>
      <c r="AK521" s="1008"/>
      <c r="AL521" s="1008"/>
      <c r="AM521" s="1008"/>
      <c r="AN521" s="1008"/>
      <c r="AO521" s="1008"/>
      <c r="AP521" s="1008"/>
      <c r="AQ521" s="1008"/>
      <c r="AR521" s="1008"/>
      <c r="AS521" s="1008"/>
      <c r="AT521" s="1009"/>
      <c r="AU521" s="1007" t="s">
        <v>784</v>
      </c>
      <c r="AV521" s="1008"/>
      <c r="AW521" s="1008"/>
      <c r="AX521" s="1008"/>
      <c r="AY521" s="1008"/>
      <c r="AZ521" s="1008"/>
      <c r="BA521" s="1008"/>
      <c r="BB521" s="1008"/>
      <c r="BC521" s="1008"/>
      <c r="BD521" s="1008"/>
      <c r="BE521" s="1008"/>
      <c r="BF521" s="1010"/>
      <c r="BG521" s="558"/>
      <c r="BL521" s="559">
        <f>COUNTIF(J584:J586,"true")</f>
        <v>1</v>
      </c>
      <c r="BM521" s="559"/>
      <c r="BN521" s="559"/>
      <c r="BO521" s="559"/>
      <c r="BP521" s="559"/>
      <c r="BQ521" s="559"/>
      <c r="BR521" s="559"/>
      <c r="BS521" s="559">
        <f>COUNTIF(V584:V586,"true")</f>
        <v>1</v>
      </c>
      <c r="BT521" s="559">
        <f>COUNTIF(AI584:AI586,"true")</f>
        <v>1</v>
      </c>
      <c r="BU521" s="559"/>
      <c r="BV521" s="559"/>
      <c r="BW521" s="559"/>
      <c r="BX521" s="559">
        <f>COUNTIF(AU584:AU586,"true")</f>
        <v>0</v>
      </c>
      <c r="BY521" s="551">
        <f t="shared" si="15"/>
        <v>3</v>
      </c>
      <c r="CK521" s="1011"/>
    </row>
    <row r="522" spans="1:89" ht="24.95" customHeight="1">
      <c r="B522" s="1012" t="str">
        <f>IF(OR(BL505&gt;1,BS505&gt;1,BT505&gt;1,BX505&gt;1,BL515&gt;1,BS515&gt;1,BT515&gt;1,BX515&gt;1),"レ印は各項目ごとにそれぞれ一つだけ選択して下さい","")</f>
        <v/>
      </c>
      <c r="C522" s="1013"/>
      <c r="D522" s="1013"/>
      <c r="E522" s="1013"/>
      <c r="F522" s="1013"/>
      <c r="G522" s="1013"/>
      <c r="H522" s="1013"/>
      <c r="I522" s="1014"/>
      <c r="J522" s="552" t="s">
        <v>727</v>
      </c>
      <c r="K522" s="572"/>
      <c r="L522" s="573"/>
      <c r="M522" s="573"/>
      <c r="N522" s="573"/>
      <c r="O522" s="573"/>
      <c r="P522" s="573"/>
      <c r="Q522" s="573"/>
      <c r="R522" s="573"/>
      <c r="S522" s="573"/>
      <c r="T522" s="573"/>
      <c r="U522" s="573"/>
      <c r="V522" s="1021" t="s">
        <v>728</v>
      </c>
      <c r="W522" s="1022"/>
      <c r="X522" s="1022"/>
      <c r="Y522" s="1022"/>
      <c r="Z522" s="1022"/>
      <c r="AA522" s="1022"/>
      <c r="AB522" s="1022"/>
      <c r="AC522" s="1022"/>
      <c r="AD522" s="1022"/>
      <c r="AE522" s="1022"/>
      <c r="AF522" s="1022"/>
      <c r="AG522" s="1022"/>
      <c r="AH522" s="1023"/>
      <c r="AI522" s="1021" t="s">
        <v>729</v>
      </c>
      <c r="AJ522" s="1022"/>
      <c r="AK522" s="1022"/>
      <c r="AL522" s="1022"/>
      <c r="AM522" s="1022"/>
      <c r="AN522" s="1022"/>
      <c r="AO522" s="1022"/>
      <c r="AP522" s="1022"/>
      <c r="AQ522" s="1022"/>
      <c r="AR522" s="1022"/>
      <c r="AS522" s="1022"/>
      <c r="AT522" s="1023"/>
      <c r="AU522" s="555"/>
      <c r="AV522" s="556"/>
      <c r="AW522" s="556"/>
      <c r="AX522" s="556"/>
      <c r="AY522" s="556"/>
      <c r="AZ522" s="556"/>
      <c r="BA522" s="556"/>
      <c r="BB522" s="556"/>
      <c r="BC522" s="556"/>
      <c r="BD522" s="556"/>
      <c r="BE522" s="556"/>
      <c r="BF522" s="557"/>
      <c r="BG522" s="558"/>
      <c r="BL522" s="559">
        <f>COUNTIF(J593:J595,"true")</f>
        <v>1</v>
      </c>
      <c r="BM522" s="559"/>
      <c r="BN522" s="559"/>
      <c r="BO522" s="559"/>
      <c r="BP522" s="559"/>
      <c r="BQ522" s="559"/>
      <c r="BR522" s="559"/>
      <c r="BS522" s="559">
        <f>COUNTIF(V593:V595,"true")</f>
        <v>1</v>
      </c>
      <c r="BT522" s="559">
        <f>COUNTIF(AI593:AI595,"true")</f>
        <v>1</v>
      </c>
      <c r="BU522" s="559"/>
      <c r="BV522" s="559"/>
      <c r="BW522" s="559"/>
      <c r="BX522" s="559">
        <f>COUNTIF(AU593:AU595,"true")</f>
        <v>0</v>
      </c>
      <c r="BY522" s="551">
        <f>SUM(BL522:BX522)</f>
        <v>3</v>
      </c>
      <c r="CK522" s="1011"/>
    </row>
    <row r="523" spans="1:89" ht="20.100000000000001" customHeight="1">
      <c r="B523" s="1012"/>
      <c r="C523" s="1013"/>
      <c r="D523" s="1013"/>
      <c r="E523" s="1013"/>
      <c r="F523" s="1013"/>
      <c r="G523" s="1013"/>
      <c r="H523" s="1013"/>
      <c r="I523" s="1014"/>
      <c r="J523" s="560" t="b">
        <v>1</v>
      </c>
      <c r="K523" s="381"/>
      <c r="N523" s="561" t="str">
        <f>IF(AND($BY505&gt;0,J523=FALSE,J524=FALSE,J525=FALSE),"設定状況を選択して下さい",IF(AND(J524=TRUE,R524=""),"進捗状況%を記入して下さい。",""))</f>
        <v/>
      </c>
      <c r="V523" s="560" t="b">
        <v>1</v>
      </c>
      <c r="Z523" s="561" t="str">
        <f>IF(AND($BY505&gt;0,V523=FALSE,V524=FALSE,V525=FALSE),"設定状況を選択して下さい",IF(AND(V524=TRUE,AE524=""),"進捗状況%を記入して下さい。",""))</f>
        <v/>
      </c>
      <c r="AI523" s="560" t="b">
        <v>1</v>
      </c>
      <c r="AJ523" s="381"/>
      <c r="AK523" s="381"/>
      <c r="AL523" s="381"/>
      <c r="AM523" s="561" t="str">
        <f>IF(AND($BY505&gt;0,AI523=FALSE,AI524=FALSE,AI525=FALSE),"設定状況を選択して下さい",IF(AND(AI524=TRUE,AQ524=""),"進捗状況%を記入して下さい。",""))</f>
        <v/>
      </c>
      <c r="AU523" s="560" t="b">
        <v>1</v>
      </c>
      <c r="AV523" s="381"/>
      <c r="AW523" s="381"/>
      <c r="AX523" s="381"/>
      <c r="AY523" s="381"/>
      <c r="AZ523" s="381"/>
      <c r="BA523" s="381"/>
      <c r="BB523" s="381"/>
      <c r="BC523" s="381"/>
      <c r="BD523" s="381"/>
      <c r="BE523" s="381"/>
      <c r="BF523" s="519"/>
      <c r="BG523" s="558"/>
      <c r="BL523" s="548"/>
      <c r="BM523" s="548"/>
      <c r="BN523" s="548"/>
      <c r="BO523" s="548"/>
      <c r="BP523" s="548"/>
      <c r="BQ523" s="548"/>
      <c r="BR523" s="548"/>
      <c r="BS523" s="548"/>
      <c r="BT523" s="548"/>
      <c r="BU523" s="548"/>
      <c r="BV523" s="548"/>
      <c r="BW523" s="548"/>
      <c r="BX523" s="548"/>
      <c r="CK523" s="1011"/>
    </row>
    <row r="524" spans="1:89" ht="20.100000000000001" customHeight="1">
      <c r="B524" s="1012"/>
      <c r="C524" s="1013"/>
      <c r="D524" s="1013"/>
      <c r="E524" s="1013"/>
      <c r="F524" s="1013"/>
      <c r="G524" s="1013"/>
      <c r="H524" s="1013"/>
      <c r="I524" s="1014"/>
      <c r="J524" s="560" t="b">
        <v>0</v>
      </c>
      <c r="K524" s="381"/>
      <c r="Q524" s="562" t="s">
        <v>516</v>
      </c>
      <c r="R524" s="998"/>
      <c r="S524" s="998"/>
      <c r="T524" s="562" t="s">
        <v>730</v>
      </c>
      <c r="U524" s="563"/>
      <c r="V524" s="560" t="b">
        <v>0</v>
      </c>
      <c r="AD524" s="562" t="s">
        <v>516</v>
      </c>
      <c r="AE524" s="998"/>
      <c r="AF524" s="998"/>
      <c r="AG524" s="562" t="s">
        <v>730</v>
      </c>
      <c r="AH524" s="563"/>
      <c r="AI524" s="560" t="b">
        <v>0</v>
      </c>
      <c r="AJ524" s="381"/>
      <c r="AK524" s="381"/>
      <c r="AL524" s="381"/>
      <c r="AP524" s="562" t="s">
        <v>516</v>
      </c>
      <c r="AQ524" s="998"/>
      <c r="AR524" s="998"/>
      <c r="AS524" s="562" t="s">
        <v>730</v>
      </c>
      <c r="AT524" s="563"/>
      <c r="AU524" s="560" t="b">
        <v>0</v>
      </c>
      <c r="AV524" s="381"/>
      <c r="AW524" s="381"/>
      <c r="AX524" s="381"/>
      <c r="AY524" s="381"/>
      <c r="AZ524" s="381"/>
      <c r="BA524" s="381"/>
      <c r="BB524" s="381"/>
      <c r="BC524" s="381"/>
      <c r="BD524" s="381"/>
      <c r="BE524" s="381"/>
      <c r="BF524" s="519"/>
      <c r="BG524" s="558"/>
      <c r="BL524" s="548"/>
      <c r="BM524" s="548"/>
      <c r="BN524" s="548"/>
      <c r="BO524" s="548"/>
      <c r="BP524" s="548"/>
      <c r="BQ524" s="548"/>
      <c r="BR524" s="548"/>
      <c r="BS524" s="548"/>
      <c r="BT524" s="548"/>
      <c r="BU524" s="548"/>
      <c r="BV524" s="548"/>
      <c r="BW524" s="548"/>
      <c r="BX524" s="548"/>
      <c r="CK524" s="1011"/>
    </row>
    <row r="525" spans="1:89" ht="20.100000000000001" customHeight="1">
      <c r="B525" s="1015"/>
      <c r="C525" s="1016"/>
      <c r="D525" s="1016"/>
      <c r="E525" s="1016"/>
      <c r="F525" s="1016"/>
      <c r="G525" s="1016"/>
      <c r="H525" s="1016"/>
      <c r="I525" s="1017"/>
      <c r="J525" s="560" t="b">
        <v>0</v>
      </c>
      <c r="K525" s="381"/>
      <c r="N525" s="564" t="str">
        <f>IF(OR(J523=TRUE,J524=TRUE),IF(AND(J527=FALSE,J528=FALSE,J529=FALSE),"実施状況↓を選択して下さい",""),"")</f>
        <v/>
      </c>
      <c r="V525" s="560" t="b">
        <v>0</v>
      </c>
      <c r="Z525" s="564" t="str">
        <f>IF(OR(V523=TRUE,V524=TRUE),IF(AND(V527=FALSE,V528=FALSE,V529=FALSE),"実施状況↓を選択して下さい",""),"")</f>
        <v/>
      </c>
      <c r="AI525" s="560" t="b">
        <v>0</v>
      </c>
      <c r="AJ525" s="381"/>
      <c r="AK525" s="381"/>
      <c r="AL525" s="381"/>
      <c r="AM525" s="564" t="str">
        <f>IF(OR(AI523=TRUE,AI524=TRUE),IF(AND(AI527=FALSE,AI528=FALSE,AI529=FALSE),"実施状況↓を選択して下さい",""),"")</f>
        <v/>
      </c>
      <c r="AU525" s="560" t="b">
        <v>0</v>
      </c>
      <c r="AV525" s="381"/>
      <c r="AW525" s="381"/>
      <c r="AX525" s="381"/>
      <c r="AY525" s="381"/>
      <c r="AZ525" s="381"/>
      <c r="BA525" s="381"/>
      <c r="BB525" s="381"/>
      <c r="BC525" s="381"/>
      <c r="BD525" s="381"/>
      <c r="BE525" s="381"/>
      <c r="BF525" s="519"/>
      <c r="BG525" s="558"/>
      <c r="BL525" s="548"/>
      <c r="BM525" s="548"/>
      <c r="BN525" s="548"/>
      <c r="BO525" s="548"/>
      <c r="BP525" s="548"/>
      <c r="BQ525" s="548"/>
      <c r="BR525" s="548"/>
      <c r="BS525" s="548"/>
      <c r="BT525" s="548"/>
      <c r="BU525" s="548"/>
      <c r="BV525" s="548"/>
      <c r="BW525" s="548"/>
      <c r="BX525" s="548"/>
      <c r="CK525" s="1011"/>
    </row>
    <row r="526" spans="1:89" ht="24.95" customHeight="1">
      <c r="A526" s="447"/>
      <c r="B526" s="1015"/>
      <c r="C526" s="1016"/>
      <c r="D526" s="1016"/>
      <c r="E526" s="1016"/>
      <c r="F526" s="1016"/>
      <c r="G526" s="1016"/>
      <c r="H526" s="1016"/>
      <c r="I526" s="1017"/>
      <c r="J526" s="999" t="s">
        <v>731</v>
      </c>
      <c r="K526" s="1000"/>
      <c r="L526" s="1000"/>
      <c r="M526" s="1000"/>
      <c r="N526" s="1000"/>
      <c r="O526" s="1000"/>
      <c r="P526" s="1000"/>
      <c r="Q526" s="1000"/>
      <c r="R526" s="1000"/>
      <c r="S526" s="1000"/>
      <c r="T526" s="1000"/>
      <c r="U526" s="1001"/>
      <c r="V526" s="999" t="s">
        <v>732</v>
      </c>
      <c r="W526" s="1000"/>
      <c r="X526" s="1000"/>
      <c r="Y526" s="1000"/>
      <c r="Z526" s="1000"/>
      <c r="AA526" s="1000"/>
      <c r="AB526" s="1000"/>
      <c r="AC526" s="1000"/>
      <c r="AD526" s="1000"/>
      <c r="AE526" s="1000"/>
      <c r="AF526" s="1000"/>
      <c r="AG526" s="1000"/>
      <c r="AH526" s="1000"/>
      <c r="AI526" s="999" t="s">
        <v>733</v>
      </c>
      <c r="AJ526" s="1000"/>
      <c r="AK526" s="1000"/>
      <c r="AL526" s="1000"/>
      <c r="AM526" s="1000"/>
      <c r="AN526" s="1000"/>
      <c r="AO526" s="1000"/>
      <c r="AP526" s="1000"/>
      <c r="AQ526" s="1000"/>
      <c r="AR526" s="1000"/>
      <c r="AS526" s="1000"/>
      <c r="AT526" s="1001"/>
      <c r="AU526" s="565"/>
      <c r="AV526" s="561" t="str">
        <f>IF(AND($BY505&gt;0,AU523=FALSE,AU524=FALSE,AU525=FALSE),"新設に関する措置を選択して下さい","")</f>
        <v/>
      </c>
      <c r="AW526" s="566"/>
      <c r="AX526" s="566"/>
      <c r="AY526" s="566"/>
      <c r="AZ526" s="566"/>
      <c r="BA526" s="566"/>
      <c r="BB526" s="566"/>
      <c r="BC526" s="566"/>
      <c r="BD526" s="566"/>
      <c r="BE526" s="566"/>
      <c r="BF526" s="567"/>
      <c r="BG526" s="549"/>
      <c r="CK526" s="1011"/>
    </row>
    <row r="527" spans="1:89" ht="20.100000000000001" customHeight="1">
      <c r="B527" s="1015"/>
      <c r="C527" s="1016"/>
      <c r="D527" s="1016"/>
      <c r="E527" s="1016"/>
      <c r="F527" s="1016"/>
      <c r="G527" s="1016"/>
      <c r="H527" s="1016"/>
      <c r="I527" s="1017"/>
      <c r="J527" s="560" t="b">
        <v>1</v>
      </c>
      <c r="K527" s="381"/>
      <c r="V527" s="560" t="b">
        <v>1</v>
      </c>
      <c r="AI527" s="560" t="b">
        <v>1</v>
      </c>
      <c r="AJ527" s="381"/>
      <c r="AK527" s="381"/>
      <c r="AL527" s="381"/>
      <c r="AM527" s="381"/>
      <c r="AN527" s="381"/>
      <c r="AO527" s="381"/>
      <c r="AP527" s="381"/>
      <c r="AQ527" s="381"/>
      <c r="AR527" s="381"/>
      <c r="AS527" s="381"/>
      <c r="AT527" s="381"/>
      <c r="AU527" s="569"/>
      <c r="AV527" s="381"/>
      <c r="AW527" s="381"/>
      <c r="AX527" s="381"/>
      <c r="AY527" s="381"/>
      <c r="AZ527" s="381"/>
      <c r="BA527" s="381"/>
      <c r="BB527" s="381"/>
      <c r="BC527" s="381"/>
      <c r="BD527" s="381"/>
      <c r="BE527" s="381"/>
      <c r="BF527" s="519"/>
      <c r="BG527" s="558"/>
      <c r="CK527" s="1011"/>
    </row>
    <row r="528" spans="1:89" ht="20.100000000000001" customHeight="1">
      <c r="B528" s="1015"/>
      <c r="C528" s="1016"/>
      <c r="D528" s="1016"/>
      <c r="E528" s="1016"/>
      <c r="F528" s="1016"/>
      <c r="G528" s="1016"/>
      <c r="H528" s="1016"/>
      <c r="I528" s="1017"/>
      <c r="J528" s="560" t="b">
        <v>0</v>
      </c>
      <c r="K528" s="381"/>
      <c r="V528" s="560" t="b">
        <v>0</v>
      </c>
      <c r="AI528" s="560" t="b">
        <v>0</v>
      </c>
      <c r="AJ528" s="381"/>
      <c r="AK528" s="381"/>
      <c r="AL528" s="381"/>
      <c r="AM528" s="381"/>
      <c r="AN528" s="381"/>
      <c r="AO528" s="381"/>
      <c r="AP528" s="381"/>
      <c r="AQ528" s="381"/>
      <c r="AR528" s="381"/>
      <c r="AS528" s="381"/>
      <c r="AT528" s="381"/>
      <c r="AU528" s="569"/>
      <c r="AV528" s="381"/>
      <c r="AW528" s="381"/>
      <c r="AX528" s="381"/>
      <c r="AY528" s="381"/>
      <c r="AZ528" s="381"/>
      <c r="BA528" s="381"/>
      <c r="BB528" s="381"/>
      <c r="BC528" s="381"/>
      <c r="BD528" s="381"/>
      <c r="BE528" s="381"/>
      <c r="BF528" s="519"/>
      <c r="BG528" s="558"/>
      <c r="CK528" s="1011"/>
    </row>
    <row r="529" spans="1:89" ht="20.100000000000001" customHeight="1">
      <c r="B529" s="1015"/>
      <c r="C529" s="1024"/>
      <c r="D529" s="1024"/>
      <c r="E529" s="1024"/>
      <c r="F529" s="1024"/>
      <c r="G529" s="1024"/>
      <c r="H529" s="1024"/>
      <c r="I529" s="1017"/>
      <c r="J529" s="560" t="b">
        <v>0</v>
      </c>
      <c r="K529" s="381"/>
      <c r="L529" s="381"/>
      <c r="M529" s="381"/>
      <c r="N529" s="381"/>
      <c r="O529" s="381"/>
      <c r="P529" s="381"/>
      <c r="Q529" s="381"/>
      <c r="R529" s="381"/>
      <c r="S529" s="381"/>
      <c r="T529" s="381"/>
      <c r="U529" s="381"/>
      <c r="V529" s="560" t="b">
        <v>0</v>
      </c>
      <c r="W529" s="381"/>
      <c r="X529" s="381"/>
      <c r="Y529" s="381"/>
      <c r="Z529" s="381"/>
      <c r="AA529" s="381"/>
      <c r="AB529" s="381"/>
      <c r="AC529" s="381"/>
      <c r="AD529" s="381"/>
      <c r="AE529" s="381"/>
      <c r="AF529" s="381"/>
      <c r="AG529" s="381"/>
      <c r="AH529" s="381"/>
      <c r="AI529" s="560" t="b">
        <v>0</v>
      </c>
      <c r="AJ529" s="381"/>
      <c r="AK529" s="381"/>
      <c r="AL529" s="381"/>
      <c r="AM529" s="381"/>
      <c r="AN529" s="381"/>
      <c r="AO529" s="381"/>
      <c r="AP529" s="381"/>
      <c r="AQ529" s="381"/>
      <c r="AR529" s="381"/>
      <c r="AS529" s="381"/>
      <c r="AT529" s="381"/>
      <c r="AU529" s="569"/>
      <c r="AV529" s="381"/>
      <c r="AW529" s="381"/>
      <c r="AX529" s="381"/>
      <c r="AY529" s="381"/>
      <c r="AZ529" s="381"/>
      <c r="BA529" s="381"/>
      <c r="BB529" s="381"/>
      <c r="BC529" s="381"/>
      <c r="BD529" s="381"/>
      <c r="BE529" s="381"/>
      <c r="BF529" s="519"/>
      <c r="BG529" s="558"/>
      <c r="CK529" s="1011"/>
    </row>
    <row r="530" spans="1:89" ht="27" customHeight="1">
      <c r="B530" s="1004" t="s">
        <v>785</v>
      </c>
      <c r="C530" s="1005"/>
      <c r="D530" s="1005"/>
      <c r="E530" s="1005"/>
      <c r="F530" s="1005"/>
      <c r="G530" s="1005"/>
      <c r="H530" s="1005"/>
      <c r="I530" s="1006"/>
      <c r="J530" s="1007" t="s">
        <v>786</v>
      </c>
      <c r="K530" s="1008"/>
      <c r="L530" s="1008"/>
      <c r="M530" s="1008"/>
      <c r="N530" s="1008"/>
      <c r="O530" s="1008"/>
      <c r="P530" s="1008"/>
      <c r="Q530" s="1008"/>
      <c r="R530" s="1008"/>
      <c r="S530" s="1008"/>
      <c r="T530" s="1008"/>
      <c r="U530" s="1009"/>
      <c r="V530" s="1007" t="s">
        <v>787</v>
      </c>
      <c r="W530" s="1008"/>
      <c r="X530" s="1008"/>
      <c r="Y530" s="1008"/>
      <c r="Z530" s="1008"/>
      <c r="AA530" s="1008"/>
      <c r="AB530" s="1008"/>
      <c r="AC530" s="1008"/>
      <c r="AD530" s="1008"/>
      <c r="AE530" s="1008"/>
      <c r="AF530" s="1008"/>
      <c r="AG530" s="1008"/>
      <c r="AH530" s="1009"/>
      <c r="AI530" s="1007" t="s">
        <v>788</v>
      </c>
      <c r="AJ530" s="1008"/>
      <c r="AK530" s="1008"/>
      <c r="AL530" s="1008"/>
      <c r="AM530" s="1008"/>
      <c r="AN530" s="1008"/>
      <c r="AO530" s="1008"/>
      <c r="AP530" s="1008"/>
      <c r="AQ530" s="1008"/>
      <c r="AR530" s="1008"/>
      <c r="AS530" s="1008"/>
      <c r="AT530" s="1009"/>
      <c r="AU530" s="1007" t="s">
        <v>789</v>
      </c>
      <c r="AV530" s="1008"/>
      <c r="AW530" s="1008"/>
      <c r="AX530" s="1008"/>
      <c r="AY530" s="1008"/>
      <c r="AZ530" s="1008"/>
      <c r="BA530" s="1008"/>
      <c r="BB530" s="1008"/>
      <c r="BC530" s="1008"/>
      <c r="BD530" s="1008"/>
      <c r="BE530" s="1008"/>
      <c r="BF530" s="1010"/>
      <c r="BG530" s="558"/>
      <c r="CK530" s="1011"/>
    </row>
    <row r="531" spans="1:89" ht="24.95" customHeight="1">
      <c r="B531" s="1012" t="str">
        <f>IF(OR(BL506&gt;1,BS506&gt;1,BT506&gt;1,BX506&gt;1,BL516&gt;1,BS516&gt;1,BT516&gt;1,BX516&gt;1),"レ印は各項目ごとにそれぞれ一つだけ選択して下さい","")</f>
        <v/>
      </c>
      <c r="C531" s="1013"/>
      <c r="D531" s="1013"/>
      <c r="E531" s="1013"/>
      <c r="F531" s="1013"/>
      <c r="G531" s="1013"/>
      <c r="H531" s="1013"/>
      <c r="I531" s="1014"/>
      <c r="J531" s="552" t="s">
        <v>727</v>
      </c>
      <c r="K531" s="572"/>
      <c r="L531" s="573"/>
      <c r="M531" s="573"/>
      <c r="N531" s="573"/>
      <c r="O531" s="573"/>
      <c r="P531" s="573"/>
      <c r="Q531" s="573"/>
      <c r="R531" s="573"/>
      <c r="S531" s="573"/>
      <c r="T531" s="573"/>
      <c r="U531" s="573"/>
      <c r="V531" s="1021" t="s">
        <v>728</v>
      </c>
      <c r="W531" s="1022"/>
      <c r="X531" s="1022"/>
      <c r="Y531" s="1022"/>
      <c r="Z531" s="1022"/>
      <c r="AA531" s="1022"/>
      <c r="AB531" s="1022"/>
      <c r="AC531" s="1022"/>
      <c r="AD531" s="1022"/>
      <c r="AE531" s="1022"/>
      <c r="AF531" s="1022"/>
      <c r="AG531" s="1022"/>
      <c r="AH531" s="1023"/>
      <c r="AI531" s="1021" t="s">
        <v>729</v>
      </c>
      <c r="AJ531" s="1022"/>
      <c r="AK531" s="1022"/>
      <c r="AL531" s="1022"/>
      <c r="AM531" s="1022"/>
      <c r="AN531" s="1022"/>
      <c r="AO531" s="1022"/>
      <c r="AP531" s="1022"/>
      <c r="AQ531" s="1022"/>
      <c r="AR531" s="1022"/>
      <c r="AS531" s="1022"/>
      <c r="AT531" s="1023"/>
      <c r="AU531" s="555"/>
      <c r="AV531" s="556"/>
      <c r="AW531" s="556"/>
      <c r="AX531" s="556"/>
      <c r="AY531" s="556"/>
      <c r="AZ531" s="556"/>
      <c r="BA531" s="556"/>
      <c r="BB531" s="556"/>
      <c r="BC531" s="556"/>
      <c r="BD531" s="556"/>
      <c r="BE531" s="556"/>
      <c r="BF531" s="557"/>
      <c r="BG531" s="558"/>
      <c r="CK531" s="1011"/>
    </row>
    <row r="532" spans="1:89" ht="20.100000000000001" customHeight="1">
      <c r="B532" s="1012"/>
      <c r="C532" s="1013"/>
      <c r="D532" s="1013"/>
      <c r="E532" s="1013"/>
      <c r="F532" s="1013"/>
      <c r="G532" s="1013"/>
      <c r="H532" s="1013"/>
      <c r="I532" s="1014"/>
      <c r="J532" s="560" t="b">
        <v>1</v>
      </c>
      <c r="K532" s="381"/>
      <c r="N532" s="561" t="str">
        <f>IF(AND($BY506&gt;0,J532=FALSE,J533=FALSE,J534=FALSE),"設定状況を選択して下さい",IF(AND(J533=TRUE,R533=""),"進捗状況%を記入して下さい。",""))</f>
        <v/>
      </c>
      <c r="V532" s="560" t="b">
        <v>1</v>
      </c>
      <c r="Z532" s="561" t="str">
        <f>IF(AND($BY506&gt;0,V532=FALSE,V533=FALSE,V534=FALSE),"設定状況を選択して下さい",IF(AND(V533=TRUE,AE533=""),"進捗状況%を記入して下さい。",""))</f>
        <v/>
      </c>
      <c r="AI532" s="560" t="b">
        <v>1</v>
      </c>
      <c r="AJ532" s="381"/>
      <c r="AK532" s="381"/>
      <c r="AL532" s="381"/>
      <c r="AM532" s="561" t="str">
        <f>IF(AND($BY506&gt;0,AI532=FALSE,AI533=FALSE,AI534=FALSE),"設定状況を選択して下さい",IF(AND(AI533=TRUE,AQ533=""),"進捗状況%を記入して下さい。",""))</f>
        <v/>
      </c>
      <c r="AU532" s="560" t="b">
        <v>0</v>
      </c>
      <c r="AV532" s="381"/>
      <c r="AW532" s="381"/>
      <c r="AX532" s="381"/>
      <c r="AY532" s="381"/>
      <c r="AZ532" s="381"/>
      <c r="BA532" s="381"/>
      <c r="BB532" s="381"/>
      <c r="BC532" s="381"/>
      <c r="BD532" s="381"/>
      <c r="BE532" s="381"/>
      <c r="BF532" s="519"/>
      <c r="BG532" s="558"/>
      <c r="CK532" s="1011"/>
    </row>
    <row r="533" spans="1:89" ht="20.100000000000001" customHeight="1">
      <c r="B533" s="1012"/>
      <c r="C533" s="1013"/>
      <c r="D533" s="1013"/>
      <c r="E533" s="1013"/>
      <c r="F533" s="1013"/>
      <c r="G533" s="1013"/>
      <c r="H533" s="1013"/>
      <c r="I533" s="1014"/>
      <c r="J533" s="560" t="b">
        <v>0</v>
      </c>
      <c r="K533" s="381"/>
      <c r="Q533" s="562" t="s">
        <v>516</v>
      </c>
      <c r="R533" s="998"/>
      <c r="S533" s="998"/>
      <c r="T533" s="562" t="s">
        <v>730</v>
      </c>
      <c r="U533" s="563"/>
      <c r="V533" s="560" t="b">
        <v>0</v>
      </c>
      <c r="AD533" s="562" t="s">
        <v>516</v>
      </c>
      <c r="AE533" s="998"/>
      <c r="AF533" s="998"/>
      <c r="AG533" s="562" t="s">
        <v>730</v>
      </c>
      <c r="AH533" s="563"/>
      <c r="AI533" s="560" t="b">
        <v>0</v>
      </c>
      <c r="AJ533" s="381"/>
      <c r="AK533" s="381"/>
      <c r="AL533" s="381"/>
      <c r="AP533" s="562" t="s">
        <v>516</v>
      </c>
      <c r="AQ533" s="998"/>
      <c r="AR533" s="998"/>
      <c r="AS533" s="562" t="s">
        <v>730</v>
      </c>
      <c r="AT533" s="563"/>
      <c r="AU533" s="560" t="b">
        <v>0</v>
      </c>
      <c r="AV533" s="381"/>
      <c r="AW533" s="381"/>
      <c r="AX533" s="381"/>
      <c r="AY533" s="381"/>
      <c r="AZ533" s="381"/>
      <c r="BA533" s="381"/>
      <c r="BB533" s="381"/>
      <c r="BC533" s="381"/>
      <c r="BD533" s="381"/>
      <c r="BE533" s="381"/>
      <c r="BF533" s="519"/>
      <c r="BG533" s="558"/>
      <c r="CK533" s="1011"/>
    </row>
    <row r="534" spans="1:89" ht="20.100000000000001" customHeight="1">
      <c r="B534" s="1015"/>
      <c r="C534" s="1016"/>
      <c r="D534" s="1016"/>
      <c r="E534" s="1016"/>
      <c r="F534" s="1016"/>
      <c r="G534" s="1016"/>
      <c r="H534" s="1016"/>
      <c r="I534" s="1017"/>
      <c r="J534" s="560" t="b">
        <v>0</v>
      </c>
      <c r="K534" s="381"/>
      <c r="N534" s="564" t="str">
        <f>IF(OR(J532=TRUE,J533=TRUE),IF(AND(J536=FALSE,J537=FALSE,J538=FALSE),"実施状況↓を選択して下さい",""),"")</f>
        <v/>
      </c>
      <c r="V534" s="560" t="b">
        <v>0</v>
      </c>
      <c r="Z534" s="564" t="str">
        <f>IF(OR(V532=TRUE,V533=TRUE),IF(AND(V536=FALSE,V537=FALSE,V538=FALSE),"実施状況↓を選択して下さい",""),"")</f>
        <v/>
      </c>
      <c r="AI534" s="560" t="b">
        <v>0</v>
      </c>
      <c r="AJ534" s="381"/>
      <c r="AK534" s="381"/>
      <c r="AL534" s="381"/>
      <c r="AM534" s="564" t="str">
        <f>IF(OR(AI532=TRUE,AI533=TRUE),IF(AND(AI536=FALSE,AI537=FALSE,AI538=FALSE),"実施状況↓を選択して下さい",""),"")</f>
        <v/>
      </c>
      <c r="AU534" s="560" t="b">
        <v>1</v>
      </c>
      <c r="AV534" s="381"/>
      <c r="AW534" s="381"/>
      <c r="AX534" s="381"/>
      <c r="AY534" s="381"/>
      <c r="AZ534" s="381"/>
      <c r="BA534" s="381"/>
      <c r="BB534" s="381"/>
      <c r="BC534" s="381"/>
      <c r="BD534" s="381"/>
      <c r="BE534" s="381"/>
      <c r="BF534" s="519"/>
      <c r="BG534" s="558"/>
      <c r="CK534" s="1011"/>
    </row>
    <row r="535" spans="1:89" ht="24.95" customHeight="1">
      <c r="A535" s="447"/>
      <c r="B535" s="1015"/>
      <c r="C535" s="1016"/>
      <c r="D535" s="1016"/>
      <c r="E535" s="1016"/>
      <c r="F535" s="1016"/>
      <c r="G535" s="1016"/>
      <c r="H535" s="1016"/>
      <c r="I535" s="1017"/>
      <c r="J535" s="999" t="s">
        <v>731</v>
      </c>
      <c r="K535" s="1000"/>
      <c r="L535" s="1000"/>
      <c r="M535" s="1000"/>
      <c r="N535" s="1000"/>
      <c r="O535" s="1000"/>
      <c r="P535" s="1000"/>
      <c r="Q535" s="1000"/>
      <c r="R535" s="1000"/>
      <c r="S535" s="1000"/>
      <c r="T535" s="1000"/>
      <c r="U535" s="1001"/>
      <c r="V535" s="999" t="s">
        <v>732</v>
      </c>
      <c r="W535" s="1000"/>
      <c r="X535" s="1000"/>
      <c r="Y535" s="1000"/>
      <c r="Z535" s="1000"/>
      <c r="AA535" s="1000"/>
      <c r="AB535" s="1000"/>
      <c r="AC535" s="1000"/>
      <c r="AD535" s="1000"/>
      <c r="AE535" s="1000"/>
      <c r="AF535" s="1000"/>
      <c r="AG535" s="1000"/>
      <c r="AH535" s="1000"/>
      <c r="AI535" s="999" t="s">
        <v>733</v>
      </c>
      <c r="AJ535" s="1000"/>
      <c r="AK535" s="1000"/>
      <c r="AL535" s="1000"/>
      <c r="AM535" s="1000"/>
      <c r="AN535" s="1000"/>
      <c r="AO535" s="1000"/>
      <c r="AP535" s="1000"/>
      <c r="AQ535" s="1000"/>
      <c r="AR535" s="1000"/>
      <c r="AS535" s="1000"/>
      <c r="AT535" s="1001"/>
      <c r="AU535" s="565"/>
      <c r="AV535" s="561" t="str">
        <f>IF(AND($BY506&gt;0,AU532=FALSE,AU533=FALSE,AU534=FALSE),"新設に関する措置を選択して下さい","")</f>
        <v/>
      </c>
      <c r="AW535" s="566"/>
      <c r="AX535" s="566"/>
      <c r="AY535" s="566"/>
      <c r="AZ535" s="566"/>
      <c r="BA535" s="566"/>
      <c r="BB535" s="566"/>
      <c r="BC535" s="566"/>
      <c r="BD535" s="566"/>
      <c r="BE535" s="566"/>
      <c r="BF535" s="567"/>
      <c r="BG535" s="549"/>
      <c r="CK535" s="1011"/>
    </row>
    <row r="536" spans="1:89" ht="20.100000000000001" customHeight="1">
      <c r="B536" s="1015"/>
      <c r="C536" s="1016"/>
      <c r="D536" s="1016"/>
      <c r="E536" s="1016"/>
      <c r="F536" s="1016"/>
      <c r="G536" s="1016"/>
      <c r="H536" s="1016"/>
      <c r="I536" s="1017"/>
      <c r="J536" s="560" t="b">
        <v>1</v>
      </c>
      <c r="K536" s="381"/>
      <c r="V536" s="560" t="b">
        <v>1</v>
      </c>
      <c r="AI536" s="560" t="b">
        <v>1</v>
      </c>
      <c r="AJ536" s="381"/>
      <c r="AK536" s="381"/>
      <c r="AL536" s="381"/>
      <c r="AM536" s="381"/>
      <c r="AN536" s="381"/>
      <c r="AO536" s="381"/>
      <c r="AP536" s="381"/>
      <c r="AQ536" s="381"/>
      <c r="AR536" s="381"/>
      <c r="AS536" s="381"/>
      <c r="AT536" s="381"/>
      <c r="AU536" s="569"/>
      <c r="AV536" s="381"/>
      <c r="AW536" s="381"/>
      <c r="AX536" s="381"/>
      <c r="AY536" s="381"/>
      <c r="AZ536" s="381"/>
      <c r="BA536" s="381"/>
      <c r="BB536" s="381"/>
      <c r="BC536" s="381"/>
      <c r="BD536" s="381"/>
      <c r="BE536" s="381"/>
      <c r="BF536" s="519"/>
      <c r="BG536" s="558"/>
      <c r="CK536" s="1011"/>
    </row>
    <row r="537" spans="1:89" ht="20.100000000000001" customHeight="1">
      <c r="B537" s="1015"/>
      <c r="C537" s="1016"/>
      <c r="D537" s="1016"/>
      <c r="E537" s="1016"/>
      <c r="F537" s="1016"/>
      <c r="G537" s="1016"/>
      <c r="H537" s="1016"/>
      <c r="I537" s="1017"/>
      <c r="J537" s="560" t="b">
        <v>0</v>
      </c>
      <c r="K537" s="381"/>
      <c r="V537" s="560" t="b">
        <v>0</v>
      </c>
      <c r="AI537" s="560" t="b">
        <v>0</v>
      </c>
      <c r="AJ537" s="381"/>
      <c r="AK537" s="381"/>
      <c r="AL537" s="381"/>
      <c r="AM537" s="381"/>
      <c r="AN537" s="381"/>
      <c r="AO537" s="381"/>
      <c r="AP537" s="381"/>
      <c r="AQ537" s="381"/>
      <c r="AR537" s="381"/>
      <c r="AS537" s="381"/>
      <c r="AT537" s="381"/>
      <c r="AU537" s="569"/>
      <c r="AV537" s="381"/>
      <c r="AW537" s="381"/>
      <c r="AX537" s="381"/>
      <c r="AY537" s="381"/>
      <c r="AZ537" s="381"/>
      <c r="BA537" s="381"/>
      <c r="BB537" s="381"/>
      <c r="BC537" s="381"/>
      <c r="BD537" s="381"/>
      <c r="BE537" s="381"/>
      <c r="BF537" s="519"/>
      <c r="BG537" s="558"/>
      <c r="CK537" s="1011"/>
    </row>
    <row r="538" spans="1:89" ht="20.100000000000001" customHeight="1">
      <c r="B538" s="1034"/>
      <c r="C538" s="1035"/>
      <c r="D538" s="1035"/>
      <c r="E538" s="1035"/>
      <c r="F538" s="1035"/>
      <c r="G538" s="1035"/>
      <c r="H538" s="1035"/>
      <c r="I538" s="1036"/>
      <c r="J538" s="574" t="b">
        <v>0</v>
      </c>
      <c r="K538" s="575"/>
      <c r="L538" s="575"/>
      <c r="M538" s="575"/>
      <c r="N538" s="575"/>
      <c r="O538" s="575"/>
      <c r="P538" s="575"/>
      <c r="Q538" s="575"/>
      <c r="R538" s="575"/>
      <c r="S538" s="575"/>
      <c r="T538" s="575"/>
      <c r="U538" s="575"/>
      <c r="V538" s="574" t="b">
        <v>0</v>
      </c>
      <c r="W538" s="575"/>
      <c r="X538" s="575"/>
      <c r="Y538" s="575"/>
      <c r="Z538" s="575"/>
      <c r="AA538" s="575"/>
      <c r="AB538" s="575"/>
      <c r="AC538" s="575"/>
      <c r="AD538" s="575"/>
      <c r="AE538" s="575"/>
      <c r="AF538" s="575"/>
      <c r="AG538" s="575"/>
      <c r="AH538" s="575"/>
      <c r="AI538" s="574" t="b">
        <v>0</v>
      </c>
      <c r="AJ538" s="575"/>
      <c r="AK538" s="575"/>
      <c r="AL538" s="575"/>
      <c r="AM538" s="575"/>
      <c r="AN538" s="575"/>
      <c r="AO538" s="575"/>
      <c r="AP538" s="575"/>
      <c r="AQ538" s="575"/>
      <c r="AR538" s="575"/>
      <c r="AS538" s="575"/>
      <c r="AT538" s="575"/>
      <c r="AU538" s="604"/>
      <c r="AV538" s="575"/>
      <c r="AW538" s="575"/>
      <c r="AX538" s="575"/>
      <c r="AY538" s="575"/>
      <c r="AZ538" s="575"/>
      <c r="BA538" s="575"/>
      <c r="BB538" s="575"/>
      <c r="BC538" s="575"/>
      <c r="BD538" s="575"/>
      <c r="BE538" s="575"/>
      <c r="BF538" s="605"/>
      <c r="BG538" s="558"/>
      <c r="CK538" s="1011"/>
    </row>
    <row r="539" spans="1:89" ht="20.100000000000001" customHeight="1">
      <c r="B539" s="606" t="s">
        <v>790</v>
      </c>
      <c r="C539" s="607"/>
      <c r="D539" s="607"/>
      <c r="E539" s="607"/>
      <c r="F539" s="607"/>
      <c r="G539" s="607"/>
      <c r="H539" s="607"/>
      <c r="I539" s="607"/>
      <c r="J539" s="608"/>
      <c r="K539" s="608"/>
      <c r="L539" s="608"/>
      <c r="M539" s="608"/>
      <c r="N539" s="608"/>
      <c r="O539" s="608"/>
      <c r="P539" s="608"/>
      <c r="Q539" s="608"/>
      <c r="R539" s="608"/>
      <c r="S539" s="608"/>
      <c r="T539" s="608"/>
      <c r="U539" s="608"/>
      <c r="V539" s="608"/>
      <c r="W539" s="608"/>
      <c r="X539" s="608"/>
      <c r="Y539" s="608"/>
      <c r="Z539" s="608"/>
      <c r="AA539" s="608"/>
      <c r="AB539" s="608"/>
      <c r="AC539" s="608"/>
      <c r="AD539" s="608"/>
      <c r="AE539" s="608"/>
      <c r="AF539" s="608"/>
      <c r="AG539" s="608"/>
      <c r="AH539" s="608"/>
      <c r="AI539" s="608"/>
      <c r="AJ539" s="608"/>
      <c r="AK539" s="608"/>
      <c r="AL539" s="608"/>
      <c r="AM539" s="608"/>
      <c r="AN539" s="608"/>
      <c r="AO539" s="608"/>
      <c r="AP539" s="608"/>
      <c r="AQ539" s="608"/>
      <c r="AR539" s="608"/>
      <c r="AS539" s="608"/>
      <c r="AT539" s="608"/>
      <c r="AU539" s="608"/>
      <c r="AV539" s="608"/>
      <c r="AW539" s="608"/>
      <c r="AX539" s="608"/>
      <c r="AY539" s="608"/>
      <c r="AZ539" s="608"/>
      <c r="BA539" s="608"/>
      <c r="BB539" s="608"/>
      <c r="BC539" s="608"/>
      <c r="BD539" s="608"/>
      <c r="BE539" s="608"/>
      <c r="BF539" s="609"/>
      <c r="BG539" s="558"/>
    </row>
    <row r="540" spans="1:89" ht="27" customHeight="1">
      <c r="B540" s="1025" t="s">
        <v>791</v>
      </c>
      <c r="C540" s="1026"/>
      <c r="D540" s="1026"/>
      <c r="E540" s="1026"/>
      <c r="F540" s="1026"/>
      <c r="G540" s="1026"/>
      <c r="H540" s="1026"/>
      <c r="I540" s="1027"/>
      <c r="J540" s="1028" t="s">
        <v>792</v>
      </c>
      <c r="K540" s="1029"/>
      <c r="L540" s="1029"/>
      <c r="M540" s="1029"/>
      <c r="N540" s="1029"/>
      <c r="O540" s="1029"/>
      <c r="P540" s="1029"/>
      <c r="Q540" s="1029"/>
      <c r="R540" s="1029"/>
      <c r="S540" s="1029"/>
      <c r="T540" s="1029"/>
      <c r="U540" s="1030"/>
      <c r="V540" s="1028" t="s">
        <v>793</v>
      </c>
      <c r="W540" s="1029"/>
      <c r="X540" s="1029"/>
      <c r="Y540" s="1029"/>
      <c r="Z540" s="1029"/>
      <c r="AA540" s="1029"/>
      <c r="AB540" s="1029"/>
      <c r="AC540" s="1029"/>
      <c r="AD540" s="1029"/>
      <c r="AE540" s="1029"/>
      <c r="AF540" s="1029"/>
      <c r="AG540" s="1029"/>
      <c r="AH540" s="1030"/>
      <c r="AI540" s="1028" t="s">
        <v>794</v>
      </c>
      <c r="AJ540" s="1029"/>
      <c r="AK540" s="1029"/>
      <c r="AL540" s="1029"/>
      <c r="AM540" s="1029"/>
      <c r="AN540" s="1029"/>
      <c r="AO540" s="1029"/>
      <c r="AP540" s="1029"/>
      <c r="AQ540" s="1029"/>
      <c r="AR540" s="1029"/>
      <c r="AS540" s="1029"/>
      <c r="AT540" s="1030"/>
      <c r="AU540" s="1031" t="s">
        <v>795</v>
      </c>
      <c r="AV540" s="1032"/>
      <c r="AW540" s="1032"/>
      <c r="AX540" s="1032"/>
      <c r="AY540" s="1032"/>
      <c r="AZ540" s="1032"/>
      <c r="BA540" s="1032"/>
      <c r="BB540" s="1032"/>
      <c r="BC540" s="1032"/>
      <c r="BD540" s="1032"/>
      <c r="BE540" s="1032"/>
      <c r="BF540" s="1033"/>
      <c r="BG540" s="558"/>
      <c r="CK540" s="1011"/>
    </row>
    <row r="541" spans="1:89" ht="24.95" customHeight="1">
      <c r="B541" s="1012" t="str">
        <f>IF(OR(BL507&gt;1,BS507&gt;1,BT507&gt;1,BX507&gt;1,BL517&gt;1,BS517&gt;1,BT517&gt;1,BX517&gt;1),"レ印は各項目ごとにそれぞれ一つだけ選択して下さい","")</f>
        <v/>
      </c>
      <c r="C541" s="1013"/>
      <c r="D541" s="1013"/>
      <c r="E541" s="1013"/>
      <c r="F541" s="1013"/>
      <c r="G541" s="1013"/>
      <c r="H541" s="1013"/>
      <c r="I541" s="1014"/>
      <c r="J541" s="552" t="s">
        <v>727</v>
      </c>
      <c r="K541" s="572"/>
      <c r="L541" s="573"/>
      <c r="M541" s="573"/>
      <c r="N541" s="573"/>
      <c r="O541" s="573"/>
      <c r="P541" s="573"/>
      <c r="Q541" s="573"/>
      <c r="R541" s="573"/>
      <c r="S541" s="573"/>
      <c r="T541" s="573"/>
      <c r="U541" s="573"/>
      <c r="V541" s="1021" t="s">
        <v>728</v>
      </c>
      <c r="W541" s="1022"/>
      <c r="X541" s="1022"/>
      <c r="Y541" s="1022"/>
      <c r="Z541" s="1022"/>
      <c r="AA541" s="1022"/>
      <c r="AB541" s="1022"/>
      <c r="AC541" s="1022"/>
      <c r="AD541" s="1022"/>
      <c r="AE541" s="1022"/>
      <c r="AF541" s="1022"/>
      <c r="AG541" s="1022"/>
      <c r="AH541" s="1023"/>
      <c r="AI541" s="1021" t="s">
        <v>729</v>
      </c>
      <c r="AJ541" s="1022"/>
      <c r="AK541" s="1022"/>
      <c r="AL541" s="1022"/>
      <c r="AM541" s="1022"/>
      <c r="AN541" s="1022"/>
      <c r="AO541" s="1022"/>
      <c r="AP541" s="1022"/>
      <c r="AQ541" s="1022"/>
      <c r="AR541" s="1022"/>
      <c r="AS541" s="1022"/>
      <c r="AT541" s="1023"/>
      <c r="AU541" s="555"/>
      <c r="AV541" s="556"/>
      <c r="AW541" s="556"/>
      <c r="AX541" s="556"/>
      <c r="AY541" s="556"/>
      <c r="AZ541" s="556"/>
      <c r="BA541" s="556"/>
      <c r="BB541" s="556"/>
      <c r="BC541" s="556"/>
      <c r="BD541" s="556"/>
      <c r="BE541" s="556"/>
      <c r="BF541" s="557"/>
      <c r="BG541" s="558"/>
      <c r="CK541" s="1011"/>
    </row>
    <row r="542" spans="1:89" ht="20.100000000000001" customHeight="1">
      <c r="B542" s="1012"/>
      <c r="C542" s="1013"/>
      <c r="D542" s="1013"/>
      <c r="E542" s="1013"/>
      <c r="F542" s="1013"/>
      <c r="G542" s="1013"/>
      <c r="H542" s="1013"/>
      <c r="I542" s="1014"/>
      <c r="J542" s="560" t="b">
        <v>0</v>
      </c>
      <c r="K542" s="381"/>
      <c r="N542" s="561" t="str">
        <f>IF(AND($BY507&gt;0,J542=FALSE,J543=FALSE,J544=FALSE),"設定状況を選択して下さい",IF(AND(J543=TRUE,R543=""),"進捗状況%を記入して下さい。",""))</f>
        <v/>
      </c>
      <c r="V542" s="560" t="b">
        <v>0</v>
      </c>
      <c r="Z542" s="561" t="str">
        <f>IF(AND($BY507&gt;0,V542=FALSE,V543=FALSE,V544=FALSE),"設定状況を選択して下さい",IF(AND(V543=TRUE,AE543=""),"進捗状況%を記入して下さい。",""))</f>
        <v/>
      </c>
      <c r="AI542" s="560" t="b">
        <v>0</v>
      </c>
      <c r="AJ542" s="381"/>
      <c r="AK542" s="381"/>
      <c r="AL542" s="381"/>
      <c r="AM542" s="561" t="str">
        <f>IF(AND($BY507&gt;0,AI542=FALSE,AI543=FALSE,AI544=FALSE),"設定状況を選択して下さい",IF(AND(AI543=TRUE,AQ543=""),"進捗状況%を記入して下さい。",""))</f>
        <v/>
      </c>
      <c r="AU542" s="560" t="b">
        <v>0</v>
      </c>
      <c r="AV542" s="381"/>
      <c r="AW542" s="381"/>
      <c r="AX542" s="381"/>
      <c r="AY542" s="381"/>
      <c r="AZ542" s="381"/>
      <c r="BA542" s="381"/>
      <c r="BB542" s="381"/>
      <c r="BC542" s="381"/>
      <c r="BD542" s="381"/>
      <c r="BE542" s="381"/>
      <c r="BF542" s="519"/>
      <c r="BG542" s="558"/>
      <c r="CK542" s="1011"/>
    </row>
    <row r="543" spans="1:89" ht="20.100000000000001" customHeight="1">
      <c r="B543" s="1012"/>
      <c r="C543" s="1013"/>
      <c r="D543" s="1013"/>
      <c r="E543" s="1013"/>
      <c r="F543" s="1013"/>
      <c r="G543" s="1013"/>
      <c r="H543" s="1013"/>
      <c r="I543" s="1014"/>
      <c r="J543" s="560" t="b">
        <v>0</v>
      </c>
      <c r="K543" s="381"/>
      <c r="Q543" s="562" t="s">
        <v>516</v>
      </c>
      <c r="R543" s="998"/>
      <c r="S543" s="998"/>
      <c r="T543" s="562" t="s">
        <v>730</v>
      </c>
      <c r="U543" s="563"/>
      <c r="V543" s="560" t="b">
        <v>0</v>
      </c>
      <c r="AD543" s="562" t="s">
        <v>516</v>
      </c>
      <c r="AE543" s="998"/>
      <c r="AF543" s="998"/>
      <c r="AG543" s="562" t="s">
        <v>730</v>
      </c>
      <c r="AH543" s="563"/>
      <c r="AI543" s="560" t="b">
        <v>0</v>
      </c>
      <c r="AJ543" s="381"/>
      <c r="AK543" s="381"/>
      <c r="AL543" s="381"/>
      <c r="AP543" s="562" t="s">
        <v>516</v>
      </c>
      <c r="AQ543" s="998"/>
      <c r="AR543" s="998"/>
      <c r="AS543" s="562" t="s">
        <v>730</v>
      </c>
      <c r="AT543" s="563"/>
      <c r="AU543" s="560" t="b">
        <v>0</v>
      </c>
      <c r="AV543" s="381"/>
      <c r="AW543" s="381"/>
      <c r="AX543" s="381"/>
      <c r="AY543" s="381"/>
      <c r="AZ543" s="381"/>
      <c r="BA543" s="381"/>
      <c r="BB543" s="381"/>
      <c r="BC543" s="381"/>
      <c r="BD543" s="381"/>
      <c r="BE543" s="381"/>
      <c r="BF543" s="519"/>
      <c r="BG543" s="558"/>
      <c r="CK543" s="1011"/>
    </row>
    <row r="544" spans="1:89" ht="20.100000000000001" customHeight="1">
      <c r="B544" s="1015"/>
      <c r="C544" s="1016"/>
      <c r="D544" s="1016"/>
      <c r="E544" s="1016"/>
      <c r="F544" s="1016"/>
      <c r="G544" s="1016"/>
      <c r="H544" s="1016"/>
      <c r="I544" s="1017"/>
      <c r="J544" s="560" t="b">
        <v>0</v>
      </c>
      <c r="K544" s="381"/>
      <c r="N544" s="564" t="str">
        <f>IF(OR(J542=TRUE,J543=TRUE),IF(AND(J546=FALSE,J547=FALSE,J548=FALSE),"実施状況↓を選択して下さい",""),"")</f>
        <v/>
      </c>
      <c r="V544" s="560" t="b">
        <v>0</v>
      </c>
      <c r="Z544" s="564" t="str">
        <f>IF(OR(V542=TRUE,V543=TRUE),IF(AND(V546=FALSE,V547=FALSE,V548=FALSE),"実施状況↓を選択して下さい",""),"")</f>
        <v/>
      </c>
      <c r="AI544" s="560" t="b">
        <v>0</v>
      </c>
      <c r="AJ544" s="381"/>
      <c r="AK544" s="381"/>
      <c r="AL544" s="381"/>
      <c r="AM544" s="564" t="str">
        <f>IF(OR(AI542=TRUE,AI543=TRUE),IF(AND(AI546=FALSE,AI547=FALSE,AI548=FALSE),"実施状況↓を選択して下さい",""),"")</f>
        <v/>
      </c>
      <c r="AU544" s="560" t="b">
        <v>0</v>
      </c>
      <c r="AV544" s="381"/>
      <c r="AW544" s="381"/>
      <c r="AX544" s="381"/>
      <c r="AY544" s="381"/>
      <c r="AZ544" s="381"/>
      <c r="BA544" s="381"/>
      <c r="BB544" s="381"/>
      <c r="BC544" s="381"/>
      <c r="BD544" s="381"/>
      <c r="BE544" s="381"/>
      <c r="BF544" s="519"/>
      <c r="BG544" s="558"/>
      <c r="CK544" s="1011"/>
    </row>
    <row r="545" spans="1:89" ht="24.95" customHeight="1">
      <c r="A545" s="447"/>
      <c r="B545" s="1015"/>
      <c r="C545" s="1016"/>
      <c r="D545" s="1016"/>
      <c r="E545" s="1016"/>
      <c r="F545" s="1016"/>
      <c r="G545" s="1016"/>
      <c r="H545" s="1016"/>
      <c r="I545" s="1017"/>
      <c r="J545" s="999" t="s">
        <v>731</v>
      </c>
      <c r="K545" s="1000"/>
      <c r="L545" s="1000"/>
      <c r="M545" s="1000"/>
      <c r="N545" s="1000"/>
      <c r="O545" s="1000"/>
      <c r="P545" s="1000"/>
      <c r="Q545" s="1000"/>
      <c r="R545" s="1000"/>
      <c r="S545" s="1000"/>
      <c r="T545" s="1000"/>
      <c r="U545" s="1001"/>
      <c r="V545" s="999" t="s">
        <v>732</v>
      </c>
      <c r="W545" s="1000"/>
      <c r="X545" s="1000"/>
      <c r="Y545" s="1000"/>
      <c r="Z545" s="1000"/>
      <c r="AA545" s="1000"/>
      <c r="AB545" s="1000"/>
      <c r="AC545" s="1000"/>
      <c r="AD545" s="1000"/>
      <c r="AE545" s="1000"/>
      <c r="AF545" s="1000"/>
      <c r="AG545" s="1000"/>
      <c r="AH545" s="1000"/>
      <c r="AI545" s="999" t="s">
        <v>733</v>
      </c>
      <c r="AJ545" s="1000"/>
      <c r="AK545" s="1000"/>
      <c r="AL545" s="1000"/>
      <c r="AM545" s="1000"/>
      <c r="AN545" s="1000"/>
      <c r="AO545" s="1000"/>
      <c r="AP545" s="1000"/>
      <c r="AQ545" s="1000"/>
      <c r="AR545" s="1000"/>
      <c r="AS545" s="1000"/>
      <c r="AT545" s="1001"/>
      <c r="AU545" s="565"/>
      <c r="AV545" s="561" t="str">
        <f>IF(AND($BY507&gt;0,AU542=FALSE,AU543=FALSE,AU544=FALSE),"新設に関する措置を選択して下さい","")</f>
        <v/>
      </c>
      <c r="AW545" s="566"/>
      <c r="AX545" s="566"/>
      <c r="AY545" s="566"/>
      <c r="AZ545" s="566"/>
      <c r="BA545" s="566"/>
      <c r="BB545" s="566"/>
      <c r="BC545" s="566"/>
      <c r="BD545" s="566"/>
      <c r="BE545" s="566"/>
      <c r="BF545" s="567"/>
      <c r="BG545" s="549"/>
      <c r="CK545" s="1011"/>
    </row>
    <row r="546" spans="1:89" ht="20.100000000000001" customHeight="1">
      <c r="B546" s="1015"/>
      <c r="C546" s="1016"/>
      <c r="D546" s="1016"/>
      <c r="E546" s="1016"/>
      <c r="F546" s="1016"/>
      <c r="G546" s="1016"/>
      <c r="H546" s="1016"/>
      <c r="I546" s="1017"/>
      <c r="J546" s="560" t="b">
        <v>0</v>
      </c>
      <c r="K546" s="381"/>
      <c r="V546" s="560" t="b">
        <v>0</v>
      </c>
      <c r="AI546" s="560" t="b">
        <v>0</v>
      </c>
      <c r="AJ546" s="381"/>
      <c r="AK546" s="381"/>
      <c r="AL546" s="381"/>
      <c r="AM546" s="381"/>
      <c r="AN546" s="381"/>
      <c r="AO546" s="381"/>
      <c r="AP546" s="381"/>
      <c r="AQ546" s="381"/>
      <c r="AR546" s="381"/>
      <c r="AS546" s="381"/>
      <c r="AT546" s="381"/>
      <c r="AU546" s="569"/>
      <c r="AV546" s="381"/>
      <c r="AW546" s="381"/>
      <c r="AX546" s="381"/>
      <c r="AY546" s="381"/>
      <c r="AZ546" s="381"/>
      <c r="BA546" s="381"/>
      <c r="BB546" s="381"/>
      <c r="BC546" s="381"/>
      <c r="BD546" s="381"/>
      <c r="BE546" s="381"/>
      <c r="BF546" s="519"/>
      <c r="BG546" s="558"/>
      <c r="CK546" s="1011"/>
    </row>
    <row r="547" spans="1:89" ht="20.100000000000001" customHeight="1">
      <c r="B547" s="1015"/>
      <c r="C547" s="1016"/>
      <c r="D547" s="1016"/>
      <c r="E547" s="1016"/>
      <c r="F547" s="1016"/>
      <c r="G547" s="1016"/>
      <c r="H547" s="1016"/>
      <c r="I547" s="1017"/>
      <c r="J547" s="560" t="b">
        <v>0</v>
      </c>
      <c r="K547" s="381"/>
      <c r="V547" s="560" t="b">
        <v>0</v>
      </c>
      <c r="AI547" s="560" t="b">
        <v>0</v>
      </c>
      <c r="AJ547" s="381"/>
      <c r="AK547" s="381"/>
      <c r="AL547" s="381"/>
      <c r="AM547" s="381"/>
      <c r="AN547" s="381"/>
      <c r="AO547" s="381"/>
      <c r="AP547" s="381"/>
      <c r="AQ547" s="381"/>
      <c r="AR547" s="381"/>
      <c r="AS547" s="381"/>
      <c r="AT547" s="381"/>
      <c r="AU547" s="569"/>
      <c r="AV547" s="381"/>
      <c r="AW547" s="381"/>
      <c r="AX547" s="381"/>
      <c r="AY547" s="381"/>
      <c r="AZ547" s="381"/>
      <c r="BA547" s="381"/>
      <c r="BB547" s="381"/>
      <c r="BC547" s="381"/>
      <c r="BD547" s="381"/>
      <c r="BE547" s="381"/>
      <c r="BF547" s="519"/>
      <c r="BG547" s="558"/>
      <c r="CK547" s="1011"/>
    </row>
    <row r="548" spans="1:89" ht="20.100000000000001" customHeight="1" thickBot="1">
      <c r="B548" s="1034"/>
      <c r="C548" s="1035"/>
      <c r="D548" s="1035"/>
      <c r="E548" s="1035"/>
      <c r="F548" s="1035"/>
      <c r="G548" s="1035"/>
      <c r="H548" s="1035"/>
      <c r="I548" s="1036"/>
      <c r="J548" s="574" t="b">
        <v>0</v>
      </c>
      <c r="K548" s="575"/>
      <c r="L548" s="575"/>
      <c r="M548" s="575"/>
      <c r="N548" s="575"/>
      <c r="O548" s="575"/>
      <c r="P548" s="575"/>
      <c r="Q548" s="575"/>
      <c r="R548" s="575"/>
      <c r="S548" s="575"/>
      <c r="T548" s="575"/>
      <c r="U548" s="575"/>
      <c r="V548" s="574" t="b">
        <v>0</v>
      </c>
      <c r="W548" s="575"/>
      <c r="X548" s="575"/>
      <c r="Y548" s="575"/>
      <c r="Z548" s="575"/>
      <c r="AA548" s="575"/>
      <c r="AB548" s="575"/>
      <c r="AC548" s="575"/>
      <c r="AD548" s="575"/>
      <c r="AE548" s="575"/>
      <c r="AF548" s="575"/>
      <c r="AG548" s="575"/>
      <c r="AH548" s="575"/>
      <c r="AI548" s="574" t="b">
        <v>0</v>
      </c>
      <c r="AJ548" s="575"/>
      <c r="AK548" s="575"/>
      <c r="AL548" s="575"/>
      <c r="AM548" s="575"/>
      <c r="AN548" s="575"/>
      <c r="AO548" s="575"/>
      <c r="AP548" s="575"/>
      <c r="AQ548" s="575"/>
      <c r="AR548" s="575"/>
      <c r="AS548" s="575"/>
      <c r="AT548" s="575"/>
      <c r="AU548" s="604"/>
      <c r="AV548" s="575"/>
      <c r="AW548" s="575"/>
      <c r="AX548" s="575"/>
      <c r="AY548" s="575"/>
      <c r="AZ548" s="575"/>
      <c r="BA548" s="575"/>
      <c r="BB548" s="575"/>
      <c r="BC548" s="575"/>
      <c r="BD548" s="575"/>
      <c r="BE548" s="575"/>
      <c r="BF548" s="605"/>
      <c r="BG548" s="558"/>
      <c r="CK548" s="1011"/>
    </row>
    <row r="549" spans="1:89" ht="27" customHeight="1">
      <c r="B549" s="1044" t="s">
        <v>796</v>
      </c>
      <c r="C549" s="1045"/>
      <c r="D549" s="1045"/>
      <c r="E549" s="1045"/>
      <c r="F549" s="1045"/>
      <c r="G549" s="1045"/>
      <c r="H549" s="1045"/>
      <c r="I549" s="1046"/>
      <c r="J549" s="1047" t="s">
        <v>797</v>
      </c>
      <c r="K549" s="1048"/>
      <c r="L549" s="1048"/>
      <c r="M549" s="1048"/>
      <c r="N549" s="1048"/>
      <c r="O549" s="1048"/>
      <c r="P549" s="1048"/>
      <c r="Q549" s="1048"/>
      <c r="R549" s="1048"/>
      <c r="S549" s="1048"/>
      <c r="T549" s="1048"/>
      <c r="U549" s="1049"/>
      <c r="V549" s="1047" t="s">
        <v>798</v>
      </c>
      <c r="W549" s="1048"/>
      <c r="X549" s="1048"/>
      <c r="Y549" s="1048"/>
      <c r="Z549" s="1048"/>
      <c r="AA549" s="1048"/>
      <c r="AB549" s="1048"/>
      <c r="AC549" s="1048"/>
      <c r="AD549" s="1048"/>
      <c r="AE549" s="1048"/>
      <c r="AF549" s="1048"/>
      <c r="AG549" s="1048"/>
      <c r="AH549" s="1049"/>
      <c r="AI549" s="1047" t="s">
        <v>799</v>
      </c>
      <c r="AJ549" s="1048"/>
      <c r="AK549" s="1048"/>
      <c r="AL549" s="1048"/>
      <c r="AM549" s="1048"/>
      <c r="AN549" s="1048"/>
      <c r="AO549" s="1048"/>
      <c r="AP549" s="1048"/>
      <c r="AQ549" s="1048"/>
      <c r="AR549" s="1048"/>
      <c r="AS549" s="1048"/>
      <c r="AT549" s="1049"/>
      <c r="AU549" s="1047" t="s">
        <v>800</v>
      </c>
      <c r="AV549" s="1048"/>
      <c r="AW549" s="1048"/>
      <c r="AX549" s="1048"/>
      <c r="AY549" s="1048"/>
      <c r="AZ549" s="1048"/>
      <c r="BA549" s="1048"/>
      <c r="BB549" s="1048"/>
      <c r="BC549" s="1048"/>
      <c r="BD549" s="1048"/>
      <c r="BE549" s="1048"/>
      <c r="BF549" s="1050"/>
      <c r="BG549" s="558"/>
      <c r="CK549" s="1011"/>
    </row>
    <row r="550" spans="1:89" ht="24.95" customHeight="1">
      <c r="B550" s="1012" t="str">
        <f>IF(OR(BL508&gt;1,BS508&gt;1,BT508&gt;1,BX508&gt;1,BL518&gt;1,BS518&gt;1,BT518&gt;1,BX518&gt;1),"レ印は各項目ごとにそれぞれ一つだけ選択して下さい","")</f>
        <v/>
      </c>
      <c r="C550" s="1013"/>
      <c r="D550" s="1013"/>
      <c r="E550" s="1013"/>
      <c r="F550" s="1013"/>
      <c r="G550" s="1013"/>
      <c r="H550" s="1013"/>
      <c r="I550" s="1014"/>
      <c r="J550" s="552" t="s">
        <v>727</v>
      </c>
      <c r="K550" s="572"/>
      <c r="L550" s="573"/>
      <c r="M550" s="573"/>
      <c r="N550" s="573"/>
      <c r="O550" s="573"/>
      <c r="P550" s="573"/>
      <c r="Q550" s="573"/>
      <c r="R550" s="573"/>
      <c r="S550" s="573"/>
      <c r="T550" s="573"/>
      <c r="U550" s="573"/>
      <c r="V550" s="1021" t="s">
        <v>728</v>
      </c>
      <c r="W550" s="1022"/>
      <c r="X550" s="1022"/>
      <c r="Y550" s="1022"/>
      <c r="Z550" s="1022"/>
      <c r="AA550" s="1022"/>
      <c r="AB550" s="1022"/>
      <c r="AC550" s="1022"/>
      <c r="AD550" s="1022"/>
      <c r="AE550" s="1022"/>
      <c r="AF550" s="1022"/>
      <c r="AG550" s="1022"/>
      <c r="AH550" s="1023"/>
      <c r="AI550" s="1021" t="s">
        <v>729</v>
      </c>
      <c r="AJ550" s="1022"/>
      <c r="AK550" s="1022"/>
      <c r="AL550" s="1022"/>
      <c r="AM550" s="1022"/>
      <c r="AN550" s="1022"/>
      <c r="AO550" s="1022"/>
      <c r="AP550" s="1022"/>
      <c r="AQ550" s="1022"/>
      <c r="AR550" s="1022"/>
      <c r="AS550" s="1022"/>
      <c r="AT550" s="1023"/>
      <c r="AU550" s="555"/>
      <c r="AV550" s="556"/>
      <c r="AW550" s="556"/>
      <c r="AX550" s="556"/>
      <c r="AY550" s="556"/>
      <c r="AZ550" s="556"/>
      <c r="BA550" s="556"/>
      <c r="BB550" s="556"/>
      <c r="BC550" s="556"/>
      <c r="BD550" s="556"/>
      <c r="BE550" s="556"/>
      <c r="BF550" s="557"/>
      <c r="BG550" s="558"/>
      <c r="CK550" s="1011"/>
    </row>
    <row r="551" spans="1:89" ht="20.100000000000001" customHeight="1">
      <c r="B551" s="1012"/>
      <c r="C551" s="1013"/>
      <c r="D551" s="1013"/>
      <c r="E551" s="1013"/>
      <c r="F551" s="1013"/>
      <c r="G551" s="1013"/>
      <c r="H551" s="1013"/>
      <c r="I551" s="1014"/>
      <c r="J551" s="560" t="b">
        <v>1</v>
      </c>
      <c r="K551" s="381"/>
      <c r="N551" s="561" t="str">
        <f>IF(AND($BY508&gt;0,J551=FALSE,J552=FALSE,J553=FALSE),"設定状況を選択して下さい",IF(AND(J552=TRUE,R552=""),"進捗状況%を記入して下さい。",""))</f>
        <v/>
      </c>
      <c r="V551" s="560" t="b">
        <v>1</v>
      </c>
      <c r="Z551" s="561" t="str">
        <f>IF(AND($BY508&gt;0,V551=FALSE,V552=FALSE,V553=FALSE),"設定状況を選択して下さい",IF(AND(V552=TRUE,AE552=""),"進捗状況%を記入して下さい。",""))</f>
        <v/>
      </c>
      <c r="AI551" s="560" t="b">
        <v>1</v>
      </c>
      <c r="AJ551" s="381"/>
      <c r="AK551" s="381"/>
      <c r="AL551" s="381"/>
      <c r="AM551" s="561" t="str">
        <f>IF(AND($BY508&gt;0,AI551=FALSE,AI552=FALSE,AI553=FALSE),"設定状況を選択して下さい",IF(AND(AI552=TRUE,AQ552=""),"進捗状況%を記入して下さい。",""))</f>
        <v/>
      </c>
      <c r="AU551" s="560" t="b">
        <v>0</v>
      </c>
      <c r="AV551" s="381"/>
      <c r="AW551" s="381"/>
      <c r="AX551" s="381"/>
      <c r="AY551" s="381"/>
      <c r="AZ551" s="381"/>
      <c r="BA551" s="381"/>
      <c r="BB551" s="381"/>
      <c r="BC551" s="381"/>
      <c r="BD551" s="381"/>
      <c r="BE551" s="381"/>
      <c r="BF551" s="519"/>
      <c r="BG551" s="558"/>
      <c r="CK551" s="1011"/>
    </row>
    <row r="552" spans="1:89" ht="20.100000000000001" customHeight="1">
      <c r="B552" s="1012"/>
      <c r="C552" s="1013"/>
      <c r="D552" s="1013"/>
      <c r="E552" s="1013"/>
      <c r="F552" s="1013"/>
      <c r="G552" s="1013"/>
      <c r="H552" s="1013"/>
      <c r="I552" s="1014"/>
      <c r="J552" s="560" t="b">
        <v>0</v>
      </c>
      <c r="K552" s="381"/>
      <c r="Q552" s="562" t="s">
        <v>516</v>
      </c>
      <c r="R552" s="998"/>
      <c r="S552" s="998"/>
      <c r="T552" s="562" t="s">
        <v>730</v>
      </c>
      <c r="U552" s="563"/>
      <c r="V552" s="560" t="b">
        <v>0</v>
      </c>
      <c r="AD552" s="562" t="s">
        <v>516</v>
      </c>
      <c r="AE552" s="998"/>
      <c r="AF552" s="998"/>
      <c r="AG552" s="562" t="s">
        <v>730</v>
      </c>
      <c r="AH552" s="563"/>
      <c r="AI552" s="560" t="b">
        <v>0</v>
      </c>
      <c r="AJ552" s="381"/>
      <c r="AK552" s="381"/>
      <c r="AL552" s="381"/>
      <c r="AP552" s="562" t="s">
        <v>516</v>
      </c>
      <c r="AQ552" s="998"/>
      <c r="AR552" s="998"/>
      <c r="AS552" s="562" t="s">
        <v>730</v>
      </c>
      <c r="AT552" s="563"/>
      <c r="AU552" s="560" t="b">
        <v>0</v>
      </c>
      <c r="AV552" s="381"/>
      <c r="AW552" s="381"/>
      <c r="AX552" s="381"/>
      <c r="AY552" s="381"/>
      <c r="AZ552" s="381"/>
      <c r="BA552" s="381"/>
      <c r="BB552" s="381"/>
      <c r="BC552" s="381"/>
      <c r="BD552" s="381"/>
      <c r="BE552" s="381"/>
      <c r="BF552" s="519"/>
      <c r="BG552" s="558"/>
      <c r="CK552" s="1011"/>
    </row>
    <row r="553" spans="1:89" ht="20.100000000000001" customHeight="1">
      <c r="B553" s="1015"/>
      <c r="C553" s="1016"/>
      <c r="D553" s="1016"/>
      <c r="E553" s="1016"/>
      <c r="F553" s="1016"/>
      <c r="G553" s="1016"/>
      <c r="H553" s="1016"/>
      <c r="I553" s="1017"/>
      <c r="J553" s="560" t="b">
        <v>0</v>
      </c>
      <c r="K553" s="381"/>
      <c r="N553" s="564" t="str">
        <f>IF(OR(J551=TRUE,J552=TRUE),IF(AND(J555=FALSE,J556=FALSE,J557=FALSE),"実施状況↓を選択して下さい",""),"")</f>
        <v/>
      </c>
      <c r="V553" s="560" t="b">
        <v>0</v>
      </c>
      <c r="Z553" s="564" t="str">
        <f>IF(OR(V551=TRUE,V552=TRUE),IF(AND(V555=FALSE,V556=FALSE,V557=FALSE),"実施状況↓を選択して下さい",""),"")</f>
        <v/>
      </c>
      <c r="AI553" s="560" t="b">
        <v>0</v>
      </c>
      <c r="AJ553" s="381"/>
      <c r="AK553" s="381"/>
      <c r="AL553" s="381"/>
      <c r="AM553" s="564" t="str">
        <f>IF(OR(AI551=TRUE,AI552=TRUE),IF(AND(AI555=FALSE,AI556=FALSE,AI557=FALSE),"実施状況↓を選択して下さい",""),"")</f>
        <v/>
      </c>
      <c r="AU553" s="560" t="b">
        <v>1</v>
      </c>
      <c r="AV553" s="381"/>
      <c r="AW553" s="381"/>
      <c r="AX553" s="381"/>
      <c r="AY553" s="381"/>
      <c r="AZ553" s="381"/>
      <c r="BA553" s="381"/>
      <c r="BB553" s="381"/>
      <c r="BC553" s="381"/>
      <c r="BD553" s="381"/>
      <c r="BE553" s="381"/>
      <c r="BF553" s="519"/>
      <c r="BG553" s="558"/>
      <c r="CK553" s="1011"/>
    </row>
    <row r="554" spans="1:89" ht="24.95" customHeight="1">
      <c r="A554" s="447"/>
      <c r="B554" s="1015"/>
      <c r="C554" s="1016"/>
      <c r="D554" s="1016"/>
      <c r="E554" s="1016"/>
      <c r="F554" s="1016"/>
      <c r="G554" s="1016"/>
      <c r="H554" s="1016"/>
      <c r="I554" s="1017"/>
      <c r="J554" s="999" t="s">
        <v>731</v>
      </c>
      <c r="K554" s="1000"/>
      <c r="L554" s="1000"/>
      <c r="M554" s="1000"/>
      <c r="N554" s="1000"/>
      <c r="O554" s="1000"/>
      <c r="P554" s="1000"/>
      <c r="Q554" s="1000"/>
      <c r="R554" s="1000"/>
      <c r="S554" s="1000"/>
      <c r="T554" s="1000"/>
      <c r="U554" s="1001"/>
      <c r="V554" s="999" t="s">
        <v>732</v>
      </c>
      <c r="W554" s="1000"/>
      <c r="X554" s="1000"/>
      <c r="Y554" s="1000"/>
      <c r="Z554" s="1000"/>
      <c r="AA554" s="1000"/>
      <c r="AB554" s="1000"/>
      <c r="AC554" s="1000"/>
      <c r="AD554" s="1000"/>
      <c r="AE554" s="1000"/>
      <c r="AF554" s="1000"/>
      <c r="AG554" s="1000"/>
      <c r="AH554" s="1000"/>
      <c r="AI554" s="999" t="s">
        <v>733</v>
      </c>
      <c r="AJ554" s="1000"/>
      <c r="AK554" s="1000"/>
      <c r="AL554" s="1000"/>
      <c r="AM554" s="1000"/>
      <c r="AN554" s="1000"/>
      <c r="AO554" s="1000"/>
      <c r="AP554" s="1000"/>
      <c r="AQ554" s="1000"/>
      <c r="AR554" s="1000"/>
      <c r="AS554" s="1000"/>
      <c r="AT554" s="1001"/>
      <c r="AU554" s="565"/>
      <c r="AV554" s="561" t="str">
        <f>IF(AND($BY508&gt;0,AU551=FALSE,AU552=FALSE,AU553=FALSE),"新設に関する措置を選択して下さい","")</f>
        <v/>
      </c>
      <c r="AW554" s="566"/>
      <c r="AX554" s="566"/>
      <c r="AY554" s="566"/>
      <c r="AZ554" s="566"/>
      <c r="BA554" s="566"/>
      <c r="BB554" s="566"/>
      <c r="BC554" s="566"/>
      <c r="BD554" s="566"/>
      <c r="BE554" s="566"/>
      <c r="BF554" s="567"/>
      <c r="BG554" s="549"/>
      <c r="CK554" s="1011"/>
    </row>
    <row r="555" spans="1:89" ht="20.100000000000001" customHeight="1">
      <c r="B555" s="1015"/>
      <c r="C555" s="1016"/>
      <c r="D555" s="1016"/>
      <c r="E555" s="1016"/>
      <c r="F555" s="1016"/>
      <c r="G555" s="1016"/>
      <c r="H555" s="1016"/>
      <c r="I555" s="1017"/>
      <c r="J555" s="560" t="b">
        <v>1</v>
      </c>
      <c r="K555" s="381"/>
      <c r="V555" s="560" t="b">
        <v>1</v>
      </c>
      <c r="AI555" s="560" t="b">
        <v>1</v>
      </c>
      <c r="AJ555" s="381"/>
      <c r="AK555" s="381"/>
      <c r="AL555" s="381"/>
      <c r="AM555" s="381"/>
      <c r="AN555" s="381"/>
      <c r="AO555" s="381"/>
      <c r="AP555" s="381"/>
      <c r="AQ555" s="381"/>
      <c r="AR555" s="381"/>
      <c r="AS555" s="381"/>
      <c r="AT555" s="381"/>
      <c r="AU555" s="569"/>
      <c r="AV555" s="381"/>
      <c r="AW555" s="381"/>
      <c r="AX555" s="381"/>
      <c r="AY555" s="381"/>
      <c r="AZ555" s="381"/>
      <c r="BA555" s="381"/>
      <c r="BB555" s="381"/>
      <c r="BC555" s="381"/>
      <c r="BD555" s="381"/>
      <c r="BE555" s="381"/>
      <c r="BF555" s="519"/>
      <c r="BG555" s="558"/>
      <c r="CK555" s="1011"/>
    </row>
    <row r="556" spans="1:89" ht="20.100000000000001" customHeight="1">
      <c r="B556" s="1015"/>
      <c r="C556" s="1016"/>
      <c r="D556" s="1016"/>
      <c r="E556" s="1016"/>
      <c r="F556" s="1016"/>
      <c r="G556" s="1016"/>
      <c r="H556" s="1016"/>
      <c r="I556" s="1017"/>
      <c r="J556" s="560" t="b">
        <v>0</v>
      </c>
      <c r="K556" s="381"/>
      <c r="V556" s="560" t="b">
        <v>0</v>
      </c>
      <c r="AI556" s="560" t="b">
        <v>0</v>
      </c>
      <c r="AJ556" s="381"/>
      <c r="AK556" s="381"/>
      <c r="AL556" s="381"/>
      <c r="AM556" s="381"/>
      <c r="AN556" s="381"/>
      <c r="AO556" s="381"/>
      <c r="AP556" s="381"/>
      <c r="AQ556" s="381"/>
      <c r="AR556" s="381"/>
      <c r="AS556" s="381"/>
      <c r="AT556" s="381"/>
      <c r="AU556" s="569"/>
      <c r="AV556" s="381"/>
      <c r="AW556" s="381"/>
      <c r="AX556" s="381"/>
      <c r="AY556" s="381"/>
      <c r="AZ556" s="381"/>
      <c r="BA556" s="381"/>
      <c r="BB556" s="381"/>
      <c r="BC556" s="381"/>
      <c r="BD556" s="381"/>
      <c r="BE556" s="381"/>
      <c r="BF556" s="519"/>
      <c r="BG556" s="558"/>
      <c r="CK556" s="1011"/>
    </row>
    <row r="557" spans="1:89" ht="20.100000000000001" customHeight="1">
      <c r="B557" s="1034"/>
      <c r="C557" s="1035"/>
      <c r="D557" s="1035"/>
      <c r="E557" s="1035"/>
      <c r="F557" s="1035"/>
      <c r="G557" s="1035"/>
      <c r="H557" s="1035"/>
      <c r="I557" s="1036"/>
      <c r="J557" s="574" t="b">
        <v>0</v>
      </c>
      <c r="K557" s="575"/>
      <c r="L557" s="575"/>
      <c r="M557" s="575"/>
      <c r="N557" s="575"/>
      <c r="O557" s="575"/>
      <c r="P557" s="575"/>
      <c r="Q557" s="575"/>
      <c r="R557" s="575"/>
      <c r="S557" s="575"/>
      <c r="T557" s="575"/>
      <c r="U557" s="575"/>
      <c r="V557" s="574" t="b">
        <v>0</v>
      </c>
      <c r="W557" s="575"/>
      <c r="X557" s="575"/>
      <c r="Y557" s="575"/>
      <c r="Z557" s="575"/>
      <c r="AA557" s="575"/>
      <c r="AB557" s="575"/>
      <c r="AC557" s="575"/>
      <c r="AD557" s="575"/>
      <c r="AE557" s="575"/>
      <c r="AF557" s="575"/>
      <c r="AG557" s="575"/>
      <c r="AH557" s="575"/>
      <c r="AI557" s="574" t="b">
        <v>0</v>
      </c>
      <c r="AJ557" s="575"/>
      <c r="AK557" s="575"/>
      <c r="AL557" s="575"/>
      <c r="AM557" s="575"/>
      <c r="AN557" s="575"/>
      <c r="AO557" s="575"/>
      <c r="AP557" s="575"/>
      <c r="AQ557" s="575"/>
      <c r="AR557" s="575"/>
      <c r="AS557" s="575"/>
      <c r="AT557" s="575"/>
      <c r="AU557" s="604"/>
      <c r="AV557" s="575"/>
      <c r="AW557" s="575"/>
      <c r="AX557" s="575"/>
      <c r="AY557" s="575"/>
      <c r="AZ557" s="575"/>
      <c r="BA557" s="575"/>
      <c r="BB557" s="575"/>
      <c r="BC557" s="575"/>
      <c r="BD557" s="575"/>
      <c r="BE557" s="575"/>
      <c r="BF557" s="605"/>
      <c r="BG557" s="558"/>
      <c r="CK557" s="1011"/>
    </row>
    <row r="558" spans="1:89" ht="20.100000000000001" customHeight="1">
      <c r="B558" s="606" t="s">
        <v>801</v>
      </c>
      <c r="C558" s="607"/>
      <c r="D558" s="607"/>
      <c r="E558" s="607"/>
      <c r="F558" s="607"/>
      <c r="G558" s="607"/>
      <c r="H558" s="607"/>
      <c r="I558" s="607"/>
      <c r="J558" s="608"/>
      <c r="K558" s="608"/>
      <c r="L558" s="608"/>
      <c r="M558" s="608"/>
      <c r="N558" s="608"/>
      <c r="O558" s="608"/>
      <c r="P558" s="608"/>
      <c r="Q558" s="608"/>
      <c r="R558" s="608"/>
      <c r="S558" s="608"/>
      <c r="T558" s="608"/>
      <c r="U558" s="608"/>
      <c r="V558" s="608"/>
      <c r="W558" s="608"/>
      <c r="X558" s="608"/>
      <c r="Y558" s="608"/>
      <c r="Z558" s="608"/>
      <c r="AA558" s="608"/>
      <c r="AB558" s="608"/>
      <c r="AC558" s="608"/>
      <c r="AD558" s="608"/>
      <c r="AE558" s="608"/>
      <c r="AF558" s="608"/>
      <c r="AG558" s="608"/>
      <c r="AH558" s="608"/>
      <c r="AI558" s="608"/>
      <c r="AJ558" s="608"/>
      <c r="AK558" s="608"/>
      <c r="AL558" s="608"/>
      <c r="AM558" s="608"/>
      <c r="AN558" s="608"/>
      <c r="AO558" s="608"/>
      <c r="AP558" s="608"/>
      <c r="AQ558" s="608"/>
      <c r="AR558" s="608"/>
      <c r="AS558" s="608"/>
      <c r="AT558" s="608"/>
      <c r="AU558" s="608"/>
      <c r="AV558" s="608"/>
      <c r="AW558" s="608"/>
      <c r="AX558" s="608"/>
      <c r="AY558" s="608"/>
      <c r="AZ558" s="608"/>
      <c r="BA558" s="608"/>
      <c r="BB558" s="608"/>
      <c r="BC558" s="608"/>
      <c r="BD558" s="608"/>
      <c r="BE558" s="608"/>
      <c r="BF558" s="609"/>
      <c r="BG558" s="558"/>
    </row>
    <row r="559" spans="1:89" ht="36.6" customHeight="1">
      <c r="B559" s="1025" t="s">
        <v>802</v>
      </c>
      <c r="C559" s="1026"/>
      <c r="D559" s="1026"/>
      <c r="E559" s="1026"/>
      <c r="F559" s="1026"/>
      <c r="G559" s="1026"/>
      <c r="H559" s="1026"/>
      <c r="I559" s="1027"/>
      <c r="J559" s="1028"/>
      <c r="K559" s="1029"/>
      <c r="L559" s="1029"/>
      <c r="M559" s="1029"/>
      <c r="N559" s="1029"/>
      <c r="O559" s="1029"/>
      <c r="P559" s="1029"/>
      <c r="Q559" s="1029"/>
      <c r="R559" s="1029"/>
      <c r="S559" s="1029"/>
      <c r="T559" s="1029"/>
      <c r="U559" s="1030"/>
      <c r="V559" s="1028" t="s">
        <v>803</v>
      </c>
      <c r="W559" s="1029"/>
      <c r="X559" s="1029"/>
      <c r="Y559" s="1029"/>
      <c r="Z559" s="1029"/>
      <c r="AA559" s="1029"/>
      <c r="AB559" s="1029"/>
      <c r="AC559" s="1029"/>
      <c r="AD559" s="1029"/>
      <c r="AE559" s="1029"/>
      <c r="AF559" s="1029"/>
      <c r="AG559" s="1029"/>
      <c r="AH559" s="1030"/>
      <c r="AI559" s="1028" t="s">
        <v>804</v>
      </c>
      <c r="AJ559" s="1029"/>
      <c r="AK559" s="1029"/>
      <c r="AL559" s="1029"/>
      <c r="AM559" s="1029"/>
      <c r="AN559" s="1029"/>
      <c r="AO559" s="1029"/>
      <c r="AP559" s="1029"/>
      <c r="AQ559" s="1029"/>
      <c r="AR559" s="1029"/>
      <c r="AS559" s="1029"/>
      <c r="AT559" s="1030"/>
      <c r="AU559" s="1031" t="s">
        <v>805</v>
      </c>
      <c r="AV559" s="1032"/>
      <c r="AW559" s="1032"/>
      <c r="AX559" s="1032"/>
      <c r="AY559" s="1032"/>
      <c r="AZ559" s="1032"/>
      <c r="BA559" s="1032"/>
      <c r="BB559" s="1032"/>
      <c r="BC559" s="1032"/>
      <c r="BD559" s="1032"/>
      <c r="BE559" s="1032"/>
      <c r="BF559" s="1033"/>
      <c r="BG559" s="558"/>
      <c r="CK559" s="1011"/>
    </row>
    <row r="560" spans="1:89" ht="24.95" customHeight="1">
      <c r="B560" s="1012" t="str">
        <f>IF(OR(BL509&gt;1,BS509&gt;1,BT509&gt;1,BX509&gt;1,BL519&gt;1,BS519&gt;1,BT519&gt;1,BX519&gt;1),"レ印は各項目ごとにそれぞれ一つだけ選択して下さい","")</f>
        <v/>
      </c>
      <c r="C560" s="1013"/>
      <c r="D560" s="1013"/>
      <c r="E560" s="1013"/>
      <c r="F560" s="1013"/>
      <c r="G560" s="1013"/>
      <c r="H560" s="1013"/>
      <c r="I560" s="1014"/>
      <c r="J560" s="612"/>
      <c r="K560" s="613"/>
      <c r="L560" s="614"/>
      <c r="M560" s="614"/>
      <c r="N560" s="614"/>
      <c r="O560" s="614"/>
      <c r="P560" s="614"/>
      <c r="Q560" s="614"/>
      <c r="R560" s="614"/>
      <c r="S560" s="614"/>
      <c r="T560" s="614"/>
      <c r="U560" s="614"/>
      <c r="V560" s="1021" t="s">
        <v>728</v>
      </c>
      <c r="W560" s="1022"/>
      <c r="X560" s="1022"/>
      <c r="Y560" s="1022"/>
      <c r="Z560" s="1022"/>
      <c r="AA560" s="1022"/>
      <c r="AB560" s="1022"/>
      <c r="AC560" s="1022"/>
      <c r="AD560" s="1022"/>
      <c r="AE560" s="1022"/>
      <c r="AF560" s="1022"/>
      <c r="AG560" s="1022"/>
      <c r="AH560" s="1023"/>
      <c r="AI560" s="1021" t="s">
        <v>729</v>
      </c>
      <c r="AJ560" s="1022"/>
      <c r="AK560" s="1022"/>
      <c r="AL560" s="1022"/>
      <c r="AM560" s="1022"/>
      <c r="AN560" s="1022"/>
      <c r="AO560" s="1022"/>
      <c r="AP560" s="1022"/>
      <c r="AQ560" s="1022"/>
      <c r="AR560" s="1022"/>
      <c r="AS560" s="1022"/>
      <c r="AT560" s="1023"/>
      <c r="AU560" s="555"/>
      <c r="AV560" s="556"/>
      <c r="AW560" s="556"/>
      <c r="AX560" s="556"/>
      <c r="AY560" s="556"/>
      <c r="AZ560" s="556"/>
      <c r="BA560" s="556"/>
      <c r="BB560" s="556"/>
      <c r="BC560" s="556"/>
      <c r="BD560" s="556"/>
      <c r="BE560" s="556"/>
      <c r="BF560" s="557"/>
      <c r="BG560" s="558"/>
      <c r="CK560" s="1011"/>
    </row>
    <row r="561" spans="1:89" ht="20.100000000000001" customHeight="1">
      <c r="B561" s="1012"/>
      <c r="C561" s="1013"/>
      <c r="D561" s="1013"/>
      <c r="E561" s="1013"/>
      <c r="F561" s="1013"/>
      <c r="G561" s="1013"/>
      <c r="H561" s="1013"/>
      <c r="I561" s="1014"/>
      <c r="J561" s="569"/>
      <c r="K561" s="381"/>
      <c r="N561" s="561"/>
      <c r="V561" s="560" t="b">
        <v>1</v>
      </c>
      <c r="Z561" s="561" t="str">
        <f>IF(AND($BY509&gt;0,V561=FALSE,V562=FALSE,V563=FALSE),"設定状況を選択して下さい",IF(AND(V562=TRUE,AE562=""),"進捗状況%を記入して下さい。",""))</f>
        <v/>
      </c>
      <c r="AI561" s="560" t="b">
        <v>1</v>
      </c>
      <c r="AJ561" s="381"/>
      <c r="AK561" s="381"/>
      <c r="AL561" s="381"/>
      <c r="AM561" s="561" t="str">
        <f>IF(AND($BY509&gt;0,AI561=FALSE,AI562=FALSE,AI563=FALSE),"設定状況を選択して下さい",IF(AND(AI562=TRUE,AQ562=""),"進捗状況%を記入して下さい。",""))</f>
        <v/>
      </c>
      <c r="AU561" s="560" t="b">
        <v>0</v>
      </c>
      <c r="AV561" s="381"/>
      <c r="AW561" s="381"/>
      <c r="AX561" s="381"/>
      <c r="AY561" s="381"/>
      <c r="AZ561" s="381"/>
      <c r="BA561" s="381"/>
      <c r="BB561" s="381"/>
      <c r="BC561" s="381"/>
      <c r="BD561" s="381"/>
      <c r="BE561" s="381"/>
      <c r="BF561" s="519"/>
      <c r="BG561" s="558"/>
      <c r="CK561" s="1011"/>
    </row>
    <row r="562" spans="1:89" ht="20.100000000000001" customHeight="1">
      <c r="B562" s="1012"/>
      <c r="C562" s="1013"/>
      <c r="D562" s="1013"/>
      <c r="E562" s="1013"/>
      <c r="F562" s="1013"/>
      <c r="G562" s="1013"/>
      <c r="H562" s="1013"/>
      <c r="I562" s="1014"/>
      <c r="J562" s="569"/>
      <c r="K562" s="381"/>
      <c r="V562" s="560" t="b">
        <v>0</v>
      </c>
      <c r="AD562" s="562" t="s">
        <v>516</v>
      </c>
      <c r="AE562" s="998"/>
      <c r="AF562" s="998"/>
      <c r="AG562" s="562" t="s">
        <v>730</v>
      </c>
      <c r="AH562" s="563"/>
      <c r="AI562" s="560" t="b">
        <v>0</v>
      </c>
      <c r="AJ562" s="381"/>
      <c r="AK562" s="381"/>
      <c r="AL562" s="381"/>
      <c r="AP562" s="562" t="s">
        <v>516</v>
      </c>
      <c r="AQ562" s="998"/>
      <c r="AR562" s="998"/>
      <c r="AS562" s="562" t="s">
        <v>730</v>
      </c>
      <c r="AT562" s="563"/>
      <c r="AU562" s="560" t="b">
        <v>0</v>
      </c>
      <c r="AV562" s="381"/>
      <c r="AW562" s="381"/>
      <c r="AX562" s="381"/>
      <c r="AY562" s="381"/>
      <c r="AZ562" s="381"/>
      <c r="BA562" s="381"/>
      <c r="BB562" s="381"/>
      <c r="BC562" s="381"/>
      <c r="BD562" s="381"/>
      <c r="BE562" s="381"/>
      <c r="BF562" s="519"/>
      <c r="BG562" s="558"/>
      <c r="CK562" s="1011"/>
    </row>
    <row r="563" spans="1:89" ht="20.100000000000001" customHeight="1">
      <c r="B563" s="1015"/>
      <c r="C563" s="1016"/>
      <c r="D563" s="1016"/>
      <c r="E563" s="1016"/>
      <c r="F563" s="1016"/>
      <c r="G563" s="1016"/>
      <c r="H563" s="1016"/>
      <c r="I563" s="1017"/>
      <c r="J563" s="569"/>
      <c r="K563" s="381"/>
      <c r="N563" s="561"/>
      <c r="V563" s="560" t="b">
        <v>0</v>
      </c>
      <c r="Z563" s="564" t="str">
        <f>IF(OR(V561=TRUE,V562=TRUE),IF(AND(V565=FALSE,V566=FALSE,V567=FALSE),"実施状況↓を選択して下さい",""),"")</f>
        <v/>
      </c>
      <c r="AI563" s="560" t="b">
        <v>0</v>
      </c>
      <c r="AJ563" s="381"/>
      <c r="AK563" s="381"/>
      <c r="AL563" s="381"/>
      <c r="AM563" s="564" t="str">
        <f>IF(OR(AI561=TRUE,AI562=TRUE),IF(AND(AI565=FALSE,AI566=FALSE,AI567=FALSE),"実施状況↓を選択して下さい",""),"")</f>
        <v/>
      </c>
      <c r="AU563" s="560" t="b">
        <v>1</v>
      </c>
      <c r="AV563" s="381"/>
      <c r="AW563" s="381"/>
      <c r="AX563" s="381"/>
      <c r="AY563" s="381"/>
      <c r="AZ563" s="381"/>
      <c r="BA563" s="381"/>
      <c r="BB563" s="381"/>
      <c r="BC563" s="381"/>
      <c r="BD563" s="381"/>
      <c r="BE563" s="381"/>
      <c r="BF563" s="519"/>
      <c r="BG563" s="558"/>
      <c r="CK563" s="1011"/>
    </row>
    <row r="564" spans="1:89" ht="24.95" customHeight="1">
      <c r="A564" s="447"/>
      <c r="B564" s="1015"/>
      <c r="C564" s="1016"/>
      <c r="D564" s="1016"/>
      <c r="E564" s="1016"/>
      <c r="F564" s="1016"/>
      <c r="G564" s="1016"/>
      <c r="H564" s="1016"/>
      <c r="I564" s="1017"/>
      <c r="J564" s="1038"/>
      <c r="K564" s="1039"/>
      <c r="L564" s="1039"/>
      <c r="M564" s="1039"/>
      <c r="N564" s="1039"/>
      <c r="O564" s="1039"/>
      <c r="P564" s="1039"/>
      <c r="Q564" s="1039"/>
      <c r="R564" s="1039"/>
      <c r="S564" s="1039"/>
      <c r="T564" s="1039"/>
      <c r="U564" s="1040"/>
      <c r="V564" s="999" t="s">
        <v>732</v>
      </c>
      <c r="W564" s="1000"/>
      <c r="X564" s="1000"/>
      <c r="Y564" s="1000"/>
      <c r="Z564" s="1000"/>
      <c r="AA564" s="1000"/>
      <c r="AB564" s="1000"/>
      <c r="AC564" s="1000"/>
      <c r="AD564" s="1000"/>
      <c r="AE564" s="1000"/>
      <c r="AF564" s="1000"/>
      <c r="AG564" s="1000"/>
      <c r="AH564" s="1000"/>
      <c r="AI564" s="999" t="s">
        <v>733</v>
      </c>
      <c r="AJ564" s="1000"/>
      <c r="AK564" s="1000"/>
      <c r="AL564" s="1000"/>
      <c r="AM564" s="1000"/>
      <c r="AN564" s="1000"/>
      <c r="AO564" s="1000"/>
      <c r="AP564" s="1000"/>
      <c r="AQ564" s="1000"/>
      <c r="AR564" s="1000"/>
      <c r="AS564" s="1000"/>
      <c r="AT564" s="1001"/>
      <c r="AU564" s="565"/>
      <c r="AV564" s="561" t="str">
        <f>IF(AND($BY509&gt;0,AU561=FALSE,AU562=FALSE,AU563=FALSE),"新設に関する措置を選択して下さい","")</f>
        <v/>
      </c>
      <c r="AW564" s="566"/>
      <c r="AX564" s="566"/>
      <c r="AY564" s="566"/>
      <c r="AZ564" s="566"/>
      <c r="BA564" s="566"/>
      <c r="BB564" s="566"/>
      <c r="BC564" s="566"/>
      <c r="BD564" s="566"/>
      <c r="BE564" s="566"/>
      <c r="BF564" s="567"/>
      <c r="BG564" s="549"/>
      <c r="CK564" s="1011"/>
    </row>
    <row r="565" spans="1:89" ht="20.100000000000001" customHeight="1">
      <c r="B565" s="1015"/>
      <c r="C565" s="1016"/>
      <c r="D565" s="1016"/>
      <c r="E565" s="1016"/>
      <c r="F565" s="1016"/>
      <c r="G565" s="1016"/>
      <c r="H565" s="1016"/>
      <c r="I565" s="1017"/>
      <c r="J565" s="569"/>
      <c r="K565" s="381"/>
      <c r="V565" s="560" t="b">
        <v>1</v>
      </c>
      <c r="AI565" s="560" t="b">
        <v>1</v>
      </c>
      <c r="AJ565" s="381"/>
      <c r="AK565" s="381"/>
      <c r="AL565" s="381"/>
      <c r="AM565" s="381"/>
      <c r="AN565" s="381"/>
      <c r="AO565" s="381"/>
      <c r="AP565" s="381"/>
      <c r="AQ565" s="381"/>
      <c r="AR565" s="381"/>
      <c r="AS565" s="381"/>
      <c r="AT565" s="381"/>
      <c r="AU565" s="569"/>
      <c r="AV565" s="381"/>
      <c r="AW565" s="381"/>
      <c r="AX565" s="381"/>
      <c r="AY565" s="381"/>
      <c r="AZ565" s="381"/>
      <c r="BA565" s="381"/>
      <c r="BB565" s="381"/>
      <c r="BC565" s="381"/>
      <c r="BD565" s="381"/>
      <c r="BE565" s="381"/>
      <c r="BF565" s="519"/>
      <c r="BG565" s="558"/>
      <c r="CK565" s="1011"/>
    </row>
    <row r="566" spans="1:89" ht="20.100000000000001" customHeight="1">
      <c r="B566" s="1015"/>
      <c r="C566" s="1016"/>
      <c r="D566" s="1016"/>
      <c r="E566" s="1016"/>
      <c r="F566" s="1016"/>
      <c r="G566" s="1016"/>
      <c r="H566" s="1016"/>
      <c r="I566" s="1017"/>
      <c r="J566" s="569"/>
      <c r="K566" s="381"/>
      <c r="V566" s="560" t="b">
        <v>0</v>
      </c>
      <c r="AI566" s="560" t="b">
        <v>0</v>
      </c>
      <c r="AJ566" s="381"/>
      <c r="AK566" s="381"/>
      <c r="AL566" s="381"/>
      <c r="AM566" s="381"/>
      <c r="AN566" s="381"/>
      <c r="AO566" s="381"/>
      <c r="AP566" s="381"/>
      <c r="AQ566" s="381"/>
      <c r="AR566" s="381"/>
      <c r="AS566" s="381"/>
      <c r="AT566" s="381"/>
      <c r="AU566" s="569"/>
      <c r="AV566" s="381"/>
      <c r="AW566" s="381"/>
      <c r="AX566" s="381"/>
      <c r="AY566" s="381"/>
      <c r="AZ566" s="381"/>
      <c r="BA566" s="381"/>
      <c r="BB566" s="381"/>
      <c r="BC566" s="381"/>
      <c r="BD566" s="381"/>
      <c r="BE566" s="381"/>
      <c r="BF566" s="519"/>
      <c r="BG566" s="558"/>
      <c r="CK566" s="1011"/>
    </row>
    <row r="567" spans="1:89" ht="20.100000000000001" customHeight="1">
      <c r="B567" s="1015"/>
      <c r="C567" s="1024"/>
      <c r="D567" s="1024"/>
      <c r="E567" s="1024"/>
      <c r="F567" s="1024"/>
      <c r="G567" s="1024"/>
      <c r="H567" s="1024"/>
      <c r="I567" s="1017"/>
      <c r="J567" s="569"/>
      <c r="K567" s="381"/>
      <c r="L567" s="381"/>
      <c r="M567" s="381"/>
      <c r="N567" s="381"/>
      <c r="O567" s="381"/>
      <c r="P567" s="381"/>
      <c r="Q567" s="381"/>
      <c r="R567" s="381"/>
      <c r="S567" s="381"/>
      <c r="T567" s="381"/>
      <c r="U567" s="381"/>
      <c r="V567" s="560" t="b">
        <v>0</v>
      </c>
      <c r="W567" s="381"/>
      <c r="X567" s="381"/>
      <c r="Y567" s="381"/>
      <c r="Z567" s="381"/>
      <c r="AA567" s="381"/>
      <c r="AB567" s="381"/>
      <c r="AC567" s="381"/>
      <c r="AD567" s="381"/>
      <c r="AE567" s="381"/>
      <c r="AF567" s="381"/>
      <c r="AG567" s="381"/>
      <c r="AH567" s="381"/>
      <c r="AI567" s="560" t="b">
        <v>0</v>
      </c>
      <c r="AJ567" s="381"/>
      <c r="AK567" s="381"/>
      <c r="AL567" s="381"/>
      <c r="AM567" s="381"/>
      <c r="AN567" s="381"/>
      <c r="AO567" s="381"/>
      <c r="AP567" s="381"/>
      <c r="AQ567" s="381"/>
      <c r="AR567" s="381"/>
      <c r="AS567" s="381"/>
      <c r="AT567" s="381"/>
      <c r="AU567" s="569"/>
      <c r="AV567" s="381"/>
      <c r="AW567" s="381"/>
      <c r="AX567" s="381"/>
      <c r="AY567" s="381"/>
      <c r="AZ567" s="381"/>
      <c r="BA567" s="381"/>
      <c r="BB567" s="381"/>
      <c r="BC567" s="381"/>
      <c r="BD567" s="381"/>
      <c r="BE567" s="381"/>
      <c r="BF567" s="519"/>
      <c r="BG567" s="558"/>
      <c r="CK567" s="1011"/>
    </row>
    <row r="568" spans="1:89" ht="36.6" customHeight="1">
      <c r="B568" s="1041" t="s">
        <v>806</v>
      </c>
      <c r="C568" s="1042"/>
      <c r="D568" s="1042"/>
      <c r="E568" s="1042"/>
      <c r="F568" s="1042"/>
      <c r="G568" s="1042"/>
      <c r="H568" s="1042"/>
      <c r="I568" s="1043"/>
      <c r="J568" s="1007" t="s">
        <v>807</v>
      </c>
      <c r="K568" s="1008"/>
      <c r="L568" s="1008"/>
      <c r="M568" s="1008"/>
      <c r="N568" s="1008"/>
      <c r="O568" s="1008"/>
      <c r="P568" s="1008"/>
      <c r="Q568" s="1008"/>
      <c r="R568" s="1008"/>
      <c r="S568" s="1008"/>
      <c r="T568" s="1008"/>
      <c r="U568" s="1009"/>
      <c r="V568" s="1007" t="s">
        <v>808</v>
      </c>
      <c r="W568" s="1008"/>
      <c r="X568" s="1008"/>
      <c r="Y568" s="1008"/>
      <c r="Z568" s="1008"/>
      <c r="AA568" s="1008"/>
      <c r="AB568" s="1008"/>
      <c r="AC568" s="1008"/>
      <c r="AD568" s="1008"/>
      <c r="AE568" s="1008"/>
      <c r="AF568" s="1008"/>
      <c r="AG568" s="1008"/>
      <c r="AH568" s="1009"/>
      <c r="AI568" s="1007" t="s">
        <v>809</v>
      </c>
      <c r="AJ568" s="1008"/>
      <c r="AK568" s="1008"/>
      <c r="AL568" s="1008"/>
      <c r="AM568" s="1008"/>
      <c r="AN568" s="1008"/>
      <c r="AO568" s="1008"/>
      <c r="AP568" s="1008"/>
      <c r="AQ568" s="1008"/>
      <c r="AR568" s="1008"/>
      <c r="AS568" s="1008"/>
      <c r="AT568" s="1009"/>
      <c r="AU568" s="1007" t="s">
        <v>810</v>
      </c>
      <c r="AV568" s="1008"/>
      <c r="AW568" s="1008"/>
      <c r="AX568" s="1008"/>
      <c r="AY568" s="1008"/>
      <c r="AZ568" s="1008"/>
      <c r="BA568" s="1008"/>
      <c r="BB568" s="1008"/>
      <c r="BC568" s="1008"/>
      <c r="BD568" s="1008"/>
      <c r="BE568" s="1008"/>
      <c r="BF568" s="1010"/>
      <c r="BG568" s="558"/>
      <c r="CK568" s="1011"/>
    </row>
    <row r="569" spans="1:89" ht="24.95" customHeight="1">
      <c r="B569" s="1012" t="str">
        <f>IF(OR(BL510&gt;1,BS510&gt;1,BT510&gt;1,BX510&gt;1,BL520&gt;1,BS520&gt;1,BT520&gt;1,BX520&gt;1),"レ印は各項目ごとにそれぞれ一つだけ選択して下さい","")</f>
        <v/>
      </c>
      <c r="C569" s="1013"/>
      <c r="D569" s="1013"/>
      <c r="E569" s="1013"/>
      <c r="F569" s="1013"/>
      <c r="G569" s="1013"/>
      <c r="H569" s="1013"/>
      <c r="I569" s="1014"/>
      <c r="J569" s="552" t="s">
        <v>727</v>
      </c>
      <c r="K569" s="572"/>
      <c r="L569" s="573"/>
      <c r="M569" s="573"/>
      <c r="N569" s="573"/>
      <c r="O569" s="573"/>
      <c r="P569" s="573"/>
      <c r="Q569" s="573"/>
      <c r="R569" s="573"/>
      <c r="S569" s="573"/>
      <c r="T569" s="573"/>
      <c r="U569" s="573"/>
      <c r="V569" s="1021" t="s">
        <v>728</v>
      </c>
      <c r="W569" s="1022"/>
      <c r="X569" s="1022"/>
      <c r="Y569" s="1022"/>
      <c r="Z569" s="1022"/>
      <c r="AA569" s="1022"/>
      <c r="AB569" s="1022"/>
      <c r="AC569" s="1022"/>
      <c r="AD569" s="1022"/>
      <c r="AE569" s="1022"/>
      <c r="AF569" s="1022"/>
      <c r="AG569" s="1022"/>
      <c r="AH569" s="1023"/>
      <c r="AI569" s="1021" t="s">
        <v>729</v>
      </c>
      <c r="AJ569" s="1022"/>
      <c r="AK569" s="1022"/>
      <c r="AL569" s="1022"/>
      <c r="AM569" s="1022"/>
      <c r="AN569" s="1022"/>
      <c r="AO569" s="1022"/>
      <c r="AP569" s="1022"/>
      <c r="AQ569" s="1022"/>
      <c r="AR569" s="1022"/>
      <c r="AS569" s="1022"/>
      <c r="AT569" s="1023"/>
      <c r="AU569" s="555"/>
      <c r="AV569" s="556"/>
      <c r="AW569" s="556"/>
      <c r="AX569" s="556"/>
      <c r="AY569" s="556"/>
      <c r="AZ569" s="556"/>
      <c r="BA569" s="556"/>
      <c r="BB569" s="556"/>
      <c r="BC569" s="556"/>
      <c r="BD569" s="556"/>
      <c r="BE569" s="556"/>
      <c r="BF569" s="557"/>
      <c r="BG569" s="558"/>
      <c r="CK569" s="1011"/>
    </row>
    <row r="570" spans="1:89" ht="20.100000000000001" customHeight="1">
      <c r="B570" s="1012"/>
      <c r="C570" s="1013"/>
      <c r="D570" s="1013"/>
      <c r="E570" s="1013"/>
      <c r="F570" s="1013"/>
      <c r="G570" s="1013"/>
      <c r="H570" s="1013"/>
      <c r="I570" s="1014"/>
      <c r="J570" s="560" t="b">
        <v>1</v>
      </c>
      <c r="K570" s="381"/>
      <c r="N570" s="561" t="str">
        <f>IF(AND($BY510&gt;0,J570=FALSE,J571=FALSE,J572=FALSE),"設定状況を選択して下さい",IF(AND(J571=TRUE,R571=""),"進捗状況%を記入して下さい。",""))</f>
        <v/>
      </c>
      <c r="V570" s="560" t="b">
        <v>1</v>
      </c>
      <c r="Z570" s="561" t="str">
        <f>IF(AND($BY510&gt;0,V570=FALSE,V571=FALSE,V572=FALSE),"設定状況を選択して下さい",IF(AND(V571=TRUE,AE571=""),"進捗状況%を記入して下さい。",""))</f>
        <v/>
      </c>
      <c r="AI570" s="560" t="b">
        <v>1</v>
      </c>
      <c r="AJ570" s="381"/>
      <c r="AK570" s="381"/>
      <c r="AL570" s="381"/>
      <c r="AM570" s="561" t="str">
        <f>IF(AND($BY510&gt;0,AI570=FALSE,AI571=FALSE,AI572=FALSE),"設定状況を選択して下さい",IF(AND(AI571=TRUE,AQ571=""),"進捗状況%を記入して下さい。",""))</f>
        <v/>
      </c>
      <c r="AU570" s="560" t="b">
        <v>0</v>
      </c>
      <c r="AV570" s="381"/>
      <c r="AW570" s="381"/>
      <c r="AX570" s="381"/>
      <c r="AY570" s="381"/>
      <c r="AZ570" s="381"/>
      <c r="BA570" s="381"/>
      <c r="BB570" s="381"/>
      <c r="BC570" s="381"/>
      <c r="BD570" s="381"/>
      <c r="BE570" s="381"/>
      <c r="BF570" s="519"/>
      <c r="BG570" s="558"/>
      <c r="CK570" s="1011"/>
    </row>
    <row r="571" spans="1:89" ht="20.100000000000001" customHeight="1">
      <c r="B571" s="1012"/>
      <c r="C571" s="1013"/>
      <c r="D571" s="1013"/>
      <c r="E571" s="1013"/>
      <c r="F571" s="1013"/>
      <c r="G571" s="1013"/>
      <c r="H571" s="1013"/>
      <c r="I571" s="1014"/>
      <c r="J571" s="560" t="b">
        <v>0</v>
      </c>
      <c r="K571" s="381"/>
      <c r="Q571" s="562" t="s">
        <v>516</v>
      </c>
      <c r="R571" s="998"/>
      <c r="S571" s="998"/>
      <c r="T571" s="562" t="s">
        <v>730</v>
      </c>
      <c r="U571" s="563"/>
      <c r="V571" s="560" t="b">
        <v>0</v>
      </c>
      <c r="AD571" s="610" t="s">
        <v>516</v>
      </c>
      <c r="AE571" s="1037"/>
      <c r="AF571" s="1037"/>
      <c r="AG571" s="610" t="s">
        <v>730</v>
      </c>
      <c r="AH571" s="611"/>
      <c r="AI571" s="560" t="b">
        <v>0</v>
      </c>
      <c r="AJ571" s="381"/>
      <c r="AK571" s="381"/>
      <c r="AL571" s="381"/>
      <c r="AP571" s="562" t="s">
        <v>516</v>
      </c>
      <c r="AQ571" s="998"/>
      <c r="AR571" s="998"/>
      <c r="AS571" s="562" t="s">
        <v>730</v>
      </c>
      <c r="AT571" s="563"/>
      <c r="AU571" s="560" t="b">
        <v>0</v>
      </c>
      <c r="AV571" s="381"/>
      <c r="AW571" s="381"/>
      <c r="AX571" s="381"/>
      <c r="AY571" s="381"/>
      <c r="AZ571" s="381"/>
      <c r="BA571" s="381"/>
      <c r="BB571" s="381"/>
      <c r="BC571" s="381"/>
      <c r="BD571" s="381"/>
      <c r="BE571" s="381"/>
      <c r="BF571" s="519"/>
      <c r="BG571" s="558"/>
      <c r="CK571" s="1011"/>
    </row>
    <row r="572" spans="1:89" ht="20.100000000000001" customHeight="1">
      <c r="B572" s="1015"/>
      <c r="C572" s="1016"/>
      <c r="D572" s="1016"/>
      <c r="E572" s="1016"/>
      <c r="F572" s="1016"/>
      <c r="G572" s="1016"/>
      <c r="H572" s="1016"/>
      <c r="I572" s="1017"/>
      <c r="J572" s="560" t="b">
        <v>0</v>
      </c>
      <c r="K572" s="381"/>
      <c r="N572" s="564" t="str">
        <f>IF(OR(J570=TRUE,J571=TRUE),IF(AND(J574=FALSE,J575=FALSE,J576=FALSE),"実施状況↓を選択して下さい",""),"")</f>
        <v/>
      </c>
      <c r="V572" s="560" t="b">
        <v>0</v>
      </c>
      <c r="Z572" s="564" t="str">
        <f>IF(OR(V570=TRUE,V571=TRUE),IF(AND(V574=FALSE,V575=FALSE,V576=FALSE),"実施状況↓を選択して下さい",""),"")</f>
        <v/>
      </c>
      <c r="AI572" s="560" t="b">
        <v>0</v>
      </c>
      <c r="AJ572" s="381"/>
      <c r="AK572" s="381"/>
      <c r="AL572" s="381"/>
      <c r="AM572" s="564" t="str">
        <f>IF(OR(AI570=TRUE,AI571=TRUE),IF(AND(AI574=FALSE,AI575=FALSE,AI576=FALSE),"実施状況↓を選択して下さい",""),"")</f>
        <v/>
      </c>
      <c r="AU572" s="560" t="b">
        <v>1</v>
      </c>
      <c r="AV572" s="381"/>
      <c r="AW572" s="381"/>
      <c r="AX572" s="381"/>
      <c r="AY572" s="381"/>
      <c r="AZ572" s="381"/>
      <c r="BA572" s="381"/>
      <c r="BB572" s="381"/>
      <c r="BC572" s="381"/>
      <c r="BD572" s="381"/>
      <c r="BE572" s="381"/>
      <c r="BF572" s="519"/>
      <c r="BG572" s="558"/>
      <c r="CK572" s="1011"/>
    </row>
    <row r="573" spans="1:89" ht="24.95" customHeight="1">
      <c r="A573" s="447"/>
      <c r="B573" s="1015"/>
      <c r="C573" s="1016"/>
      <c r="D573" s="1016"/>
      <c r="E573" s="1016"/>
      <c r="F573" s="1016"/>
      <c r="G573" s="1016"/>
      <c r="H573" s="1016"/>
      <c r="I573" s="1017"/>
      <c r="J573" s="999" t="s">
        <v>731</v>
      </c>
      <c r="K573" s="1000"/>
      <c r="L573" s="1000"/>
      <c r="M573" s="1000"/>
      <c r="N573" s="1000"/>
      <c r="O573" s="1000"/>
      <c r="P573" s="1000"/>
      <c r="Q573" s="1000"/>
      <c r="R573" s="1000"/>
      <c r="S573" s="1000"/>
      <c r="T573" s="1000"/>
      <c r="U573" s="1001"/>
      <c r="V573" s="999" t="s">
        <v>732</v>
      </c>
      <c r="W573" s="1000"/>
      <c r="X573" s="1000"/>
      <c r="Y573" s="1000"/>
      <c r="Z573" s="1000"/>
      <c r="AA573" s="1000"/>
      <c r="AB573" s="1000"/>
      <c r="AC573" s="1000"/>
      <c r="AD573" s="1000"/>
      <c r="AE573" s="1000"/>
      <c r="AF573" s="1000"/>
      <c r="AG573" s="1000"/>
      <c r="AH573" s="1000"/>
      <c r="AI573" s="999" t="s">
        <v>733</v>
      </c>
      <c r="AJ573" s="1000"/>
      <c r="AK573" s="1000"/>
      <c r="AL573" s="1000"/>
      <c r="AM573" s="1000"/>
      <c r="AN573" s="1000"/>
      <c r="AO573" s="1000"/>
      <c r="AP573" s="1000"/>
      <c r="AQ573" s="1000"/>
      <c r="AR573" s="1000"/>
      <c r="AS573" s="1000"/>
      <c r="AT573" s="1001"/>
      <c r="AU573" s="565"/>
      <c r="AV573" s="561" t="str">
        <f>IF(AND($BY510&gt;0,AU570=FALSE,AU571=FALSE,AU572=FALSE),"新設に関する措置を選択して下さい","")</f>
        <v/>
      </c>
      <c r="AW573" s="566"/>
      <c r="AX573" s="566"/>
      <c r="AY573" s="566"/>
      <c r="AZ573" s="566"/>
      <c r="BA573" s="566"/>
      <c r="BB573" s="566"/>
      <c r="BC573" s="566"/>
      <c r="BD573" s="566"/>
      <c r="BE573" s="566"/>
      <c r="BF573" s="567"/>
      <c r="BG573" s="549"/>
      <c r="CK573" s="1011"/>
    </row>
    <row r="574" spans="1:89" ht="20.100000000000001" customHeight="1">
      <c r="B574" s="1015"/>
      <c r="C574" s="1016"/>
      <c r="D574" s="1016"/>
      <c r="E574" s="1016"/>
      <c r="F574" s="1016"/>
      <c r="G574" s="1016"/>
      <c r="H574" s="1016"/>
      <c r="I574" s="1017"/>
      <c r="J574" s="560" t="b">
        <v>1</v>
      </c>
      <c r="K574" s="381"/>
      <c r="V574" s="560" t="b">
        <v>1</v>
      </c>
      <c r="AI574" s="560" t="b">
        <v>1</v>
      </c>
      <c r="AJ574" s="381"/>
      <c r="AK574" s="381"/>
      <c r="AL574" s="381"/>
      <c r="AM574" s="381"/>
      <c r="AN574" s="381"/>
      <c r="AO574" s="381"/>
      <c r="AP574" s="381"/>
      <c r="AQ574" s="381"/>
      <c r="AR574" s="381"/>
      <c r="AS574" s="381"/>
      <c r="AT574" s="381"/>
      <c r="AU574" s="569"/>
      <c r="AV574" s="381"/>
      <c r="AW574" s="381"/>
      <c r="AX574" s="381"/>
      <c r="AY574" s="381"/>
      <c r="AZ574" s="381"/>
      <c r="BA574" s="381"/>
      <c r="BB574" s="381"/>
      <c r="BC574" s="381"/>
      <c r="BD574" s="381"/>
      <c r="BE574" s="381"/>
      <c r="BF574" s="519"/>
      <c r="BG574" s="558"/>
      <c r="CK574" s="1011"/>
    </row>
    <row r="575" spans="1:89" ht="20.100000000000001" customHeight="1">
      <c r="B575" s="1015"/>
      <c r="C575" s="1016"/>
      <c r="D575" s="1016"/>
      <c r="E575" s="1016"/>
      <c r="F575" s="1016"/>
      <c r="G575" s="1016"/>
      <c r="H575" s="1016"/>
      <c r="I575" s="1017"/>
      <c r="J575" s="560" t="b">
        <v>0</v>
      </c>
      <c r="K575" s="381"/>
      <c r="V575" s="560" t="b">
        <v>0</v>
      </c>
      <c r="AI575" s="560" t="b">
        <v>0</v>
      </c>
      <c r="AJ575" s="381"/>
      <c r="AK575" s="381"/>
      <c r="AL575" s="381"/>
      <c r="AM575" s="381"/>
      <c r="AN575" s="381"/>
      <c r="AO575" s="381"/>
      <c r="AP575" s="381"/>
      <c r="AQ575" s="381"/>
      <c r="AR575" s="381"/>
      <c r="AS575" s="381"/>
      <c r="AT575" s="381"/>
      <c r="AU575" s="569"/>
      <c r="AV575" s="381"/>
      <c r="AW575" s="381"/>
      <c r="AX575" s="381"/>
      <c r="AY575" s="381"/>
      <c r="AZ575" s="381"/>
      <c r="BA575" s="381"/>
      <c r="BB575" s="381"/>
      <c r="BC575" s="381"/>
      <c r="BD575" s="381"/>
      <c r="BE575" s="381"/>
      <c r="BF575" s="519"/>
      <c r="BG575" s="558"/>
      <c r="CK575" s="1011"/>
    </row>
    <row r="576" spans="1:89" ht="20.100000000000001" customHeight="1">
      <c r="B576" s="1034"/>
      <c r="C576" s="1035"/>
      <c r="D576" s="1035"/>
      <c r="E576" s="1035"/>
      <c r="F576" s="1035"/>
      <c r="G576" s="1035"/>
      <c r="H576" s="1035"/>
      <c r="I576" s="1036"/>
      <c r="J576" s="574" t="b">
        <v>0</v>
      </c>
      <c r="K576" s="575"/>
      <c r="L576" s="575"/>
      <c r="M576" s="575"/>
      <c r="N576" s="575"/>
      <c r="O576" s="575"/>
      <c r="P576" s="575"/>
      <c r="Q576" s="575"/>
      <c r="R576" s="575"/>
      <c r="S576" s="575"/>
      <c r="T576" s="575"/>
      <c r="U576" s="575"/>
      <c r="V576" s="574" t="b">
        <v>0</v>
      </c>
      <c r="W576" s="575"/>
      <c r="X576" s="575"/>
      <c r="Y576" s="575"/>
      <c r="Z576" s="575"/>
      <c r="AA576" s="575"/>
      <c r="AB576" s="575"/>
      <c r="AC576" s="575"/>
      <c r="AD576" s="575"/>
      <c r="AE576" s="575"/>
      <c r="AF576" s="575"/>
      <c r="AG576" s="575"/>
      <c r="AH576" s="575"/>
      <c r="AI576" s="574" t="b">
        <v>0</v>
      </c>
      <c r="AJ576" s="575"/>
      <c r="AK576" s="575"/>
      <c r="AL576" s="575"/>
      <c r="AM576" s="575"/>
      <c r="AN576" s="575"/>
      <c r="AO576" s="575"/>
      <c r="AP576" s="575"/>
      <c r="AQ576" s="575"/>
      <c r="AR576" s="575"/>
      <c r="AS576" s="575"/>
      <c r="AT576" s="575"/>
      <c r="AU576" s="604"/>
      <c r="AV576" s="575"/>
      <c r="AW576" s="575"/>
      <c r="AX576" s="575"/>
      <c r="AY576" s="575"/>
      <c r="AZ576" s="575"/>
      <c r="BA576" s="575"/>
      <c r="BB576" s="575"/>
      <c r="BC576" s="575"/>
      <c r="BD576" s="575"/>
      <c r="BE576" s="575"/>
      <c r="BF576" s="605"/>
      <c r="BG576" s="558"/>
      <c r="CK576" s="1011"/>
    </row>
    <row r="577" spans="1:89" ht="20.100000000000001" customHeight="1">
      <c r="B577" s="606" t="s">
        <v>811</v>
      </c>
      <c r="C577" s="607"/>
      <c r="D577" s="607"/>
      <c r="E577" s="607"/>
      <c r="F577" s="607"/>
      <c r="G577" s="607"/>
      <c r="H577" s="607"/>
      <c r="I577" s="607"/>
      <c r="J577" s="608"/>
      <c r="K577" s="608"/>
      <c r="L577" s="608"/>
      <c r="M577" s="608"/>
      <c r="N577" s="608"/>
      <c r="O577" s="608"/>
      <c r="P577" s="608"/>
      <c r="Q577" s="608"/>
      <c r="R577" s="608"/>
      <c r="S577" s="608"/>
      <c r="T577" s="608"/>
      <c r="U577" s="608"/>
      <c r="V577" s="608"/>
      <c r="W577" s="608"/>
      <c r="X577" s="608"/>
      <c r="Y577" s="608"/>
      <c r="Z577" s="608"/>
      <c r="AA577" s="608"/>
      <c r="AB577" s="608"/>
      <c r="AC577" s="608"/>
      <c r="AD577" s="608"/>
      <c r="AE577" s="608"/>
      <c r="AF577" s="608"/>
      <c r="AG577" s="608"/>
      <c r="AH577" s="608"/>
      <c r="AI577" s="608"/>
      <c r="AJ577" s="608"/>
      <c r="AK577" s="608"/>
      <c r="AL577" s="608"/>
      <c r="AM577" s="608"/>
      <c r="AN577" s="608"/>
      <c r="AO577" s="608"/>
      <c r="AP577" s="608"/>
      <c r="AQ577" s="608"/>
      <c r="AR577" s="608"/>
      <c r="AS577" s="608"/>
      <c r="AT577" s="608"/>
      <c r="AU577" s="608"/>
      <c r="AV577" s="608"/>
      <c r="AW577" s="608"/>
      <c r="AX577" s="608"/>
      <c r="AY577" s="608"/>
      <c r="AZ577" s="608"/>
      <c r="BA577" s="608"/>
      <c r="BB577" s="608"/>
      <c r="BC577" s="608"/>
      <c r="BD577" s="608"/>
      <c r="BE577" s="608"/>
      <c r="BF577" s="609"/>
      <c r="BG577" s="558"/>
    </row>
    <row r="578" spans="1:89" ht="36.6" customHeight="1">
      <c r="B578" s="1025" t="s">
        <v>812</v>
      </c>
      <c r="C578" s="1026"/>
      <c r="D578" s="1026"/>
      <c r="E578" s="1026"/>
      <c r="F578" s="1026"/>
      <c r="G578" s="1026"/>
      <c r="H578" s="1026"/>
      <c r="I578" s="1027"/>
      <c r="J578" s="1028" t="s">
        <v>813</v>
      </c>
      <c r="K578" s="1029"/>
      <c r="L578" s="1029"/>
      <c r="M578" s="1029"/>
      <c r="N578" s="1029"/>
      <c r="O578" s="1029"/>
      <c r="P578" s="1029"/>
      <c r="Q578" s="1029"/>
      <c r="R578" s="1029"/>
      <c r="S578" s="1029"/>
      <c r="T578" s="1029"/>
      <c r="U578" s="1030"/>
      <c r="V578" s="1028" t="s">
        <v>814</v>
      </c>
      <c r="W578" s="1029"/>
      <c r="X578" s="1029"/>
      <c r="Y578" s="1029"/>
      <c r="Z578" s="1029"/>
      <c r="AA578" s="1029"/>
      <c r="AB578" s="1029"/>
      <c r="AC578" s="1029"/>
      <c r="AD578" s="1029"/>
      <c r="AE578" s="1029"/>
      <c r="AF578" s="1029"/>
      <c r="AG578" s="1029"/>
      <c r="AH578" s="1030"/>
      <c r="AI578" s="1028" t="s">
        <v>815</v>
      </c>
      <c r="AJ578" s="1029"/>
      <c r="AK578" s="1029"/>
      <c r="AL578" s="1029"/>
      <c r="AM578" s="1029"/>
      <c r="AN578" s="1029"/>
      <c r="AO578" s="1029"/>
      <c r="AP578" s="1029"/>
      <c r="AQ578" s="1029"/>
      <c r="AR578" s="1029"/>
      <c r="AS578" s="1029"/>
      <c r="AT578" s="1030"/>
      <c r="AU578" s="1031" t="s">
        <v>816</v>
      </c>
      <c r="AV578" s="1032"/>
      <c r="AW578" s="1032"/>
      <c r="AX578" s="1032"/>
      <c r="AY578" s="1032"/>
      <c r="AZ578" s="1032"/>
      <c r="BA578" s="1032"/>
      <c r="BB578" s="1032"/>
      <c r="BC578" s="1032"/>
      <c r="BD578" s="1032"/>
      <c r="BE578" s="1032"/>
      <c r="BF578" s="1033"/>
      <c r="BG578" s="558"/>
      <c r="CK578" s="1011"/>
    </row>
    <row r="579" spans="1:89" ht="24.95" customHeight="1">
      <c r="B579" s="1012" t="str">
        <f>IF(OR(BL511&gt;1,BS511&gt;1,BT511&gt;1,BX511&gt;1,BL521&gt;1,BS521&gt;1,BT521&gt;1,BX521&gt;1),"レ印は各項目ごとにそれぞれ一つだけ選択して下さい","")</f>
        <v/>
      </c>
      <c r="C579" s="1013"/>
      <c r="D579" s="1013"/>
      <c r="E579" s="1013"/>
      <c r="F579" s="1013"/>
      <c r="G579" s="1013"/>
      <c r="H579" s="1013"/>
      <c r="I579" s="1014"/>
      <c r="J579" s="552" t="s">
        <v>727</v>
      </c>
      <c r="K579" s="572"/>
      <c r="L579" s="573"/>
      <c r="M579" s="573"/>
      <c r="N579" s="573"/>
      <c r="O579" s="573"/>
      <c r="P579" s="573"/>
      <c r="Q579" s="573"/>
      <c r="R579" s="573"/>
      <c r="S579" s="573"/>
      <c r="T579" s="573"/>
      <c r="U579" s="573"/>
      <c r="V579" s="1021" t="s">
        <v>728</v>
      </c>
      <c r="W579" s="1022"/>
      <c r="X579" s="1022"/>
      <c r="Y579" s="1022"/>
      <c r="Z579" s="1022"/>
      <c r="AA579" s="1022"/>
      <c r="AB579" s="1022"/>
      <c r="AC579" s="1022"/>
      <c r="AD579" s="1022"/>
      <c r="AE579" s="1022"/>
      <c r="AF579" s="1022"/>
      <c r="AG579" s="1022"/>
      <c r="AH579" s="1023"/>
      <c r="AI579" s="1021" t="s">
        <v>729</v>
      </c>
      <c r="AJ579" s="1022"/>
      <c r="AK579" s="1022"/>
      <c r="AL579" s="1022"/>
      <c r="AM579" s="1022"/>
      <c r="AN579" s="1022"/>
      <c r="AO579" s="1022"/>
      <c r="AP579" s="1022"/>
      <c r="AQ579" s="1022"/>
      <c r="AR579" s="1022"/>
      <c r="AS579" s="1022"/>
      <c r="AT579" s="1023"/>
      <c r="AU579" s="555"/>
      <c r="AV579" s="556"/>
      <c r="AW579" s="556"/>
      <c r="AX579" s="556"/>
      <c r="AY579" s="556"/>
      <c r="AZ579" s="556"/>
      <c r="BA579" s="556"/>
      <c r="BB579" s="556"/>
      <c r="BC579" s="556"/>
      <c r="BD579" s="556"/>
      <c r="BE579" s="556"/>
      <c r="BF579" s="557"/>
      <c r="BG579" s="558"/>
      <c r="CK579" s="1011"/>
    </row>
    <row r="580" spans="1:89" ht="20.100000000000001" customHeight="1">
      <c r="B580" s="1012"/>
      <c r="C580" s="1013"/>
      <c r="D580" s="1013"/>
      <c r="E580" s="1013"/>
      <c r="F580" s="1013"/>
      <c r="G580" s="1013"/>
      <c r="H580" s="1013"/>
      <c r="I580" s="1014"/>
      <c r="J580" s="560" t="b">
        <v>1</v>
      </c>
      <c r="K580" s="381"/>
      <c r="N580" s="561" t="str">
        <f>IF(AND($BY511&gt;0,J580=FALSE,J581=FALSE,J582=FALSE),"設定状況を選択して下さい",IF(AND(J581=TRUE,R581=""),"進捗状況%を記入して下さい。",""))</f>
        <v/>
      </c>
      <c r="V580" s="560" t="b">
        <v>1</v>
      </c>
      <c r="Z580" s="561" t="str">
        <f>IF(AND($BY511&gt;0,V580=FALSE,V581=FALSE,V582=FALSE),"設定状況を選択して下さい",IF(AND(V581=TRUE,AE581=""),"進捗状況%を記入して下さい。",""))</f>
        <v/>
      </c>
      <c r="AI580" s="560" t="b">
        <v>1</v>
      </c>
      <c r="AJ580" s="381"/>
      <c r="AK580" s="381"/>
      <c r="AL580" s="381"/>
      <c r="AM580" s="561" t="str">
        <f>IF(AND($BY511&gt;0,AI580=FALSE,AI581=FALSE,AI582=FALSE),"設定状況を選択して下さい",IF(AND(AI581=TRUE,AQ581=""),"進捗状況%を記入して下さい。",""))</f>
        <v/>
      </c>
      <c r="AU580" s="560" t="b">
        <v>1</v>
      </c>
      <c r="AV580" s="381"/>
      <c r="AW580" s="381"/>
      <c r="AX580" s="381"/>
      <c r="AY580" s="381"/>
      <c r="AZ580" s="381"/>
      <c r="BA580" s="381"/>
      <c r="BB580" s="381"/>
      <c r="BC580" s="381"/>
      <c r="BD580" s="381"/>
      <c r="BE580" s="381"/>
      <c r="BF580" s="519"/>
      <c r="BG580" s="558"/>
      <c r="CK580" s="1011"/>
    </row>
    <row r="581" spans="1:89" ht="20.100000000000001" customHeight="1">
      <c r="B581" s="1012"/>
      <c r="C581" s="1013"/>
      <c r="D581" s="1013"/>
      <c r="E581" s="1013"/>
      <c r="F581" s="1013"/>
      <c r="G581" s="1013"/>
      <c r="H581" s="1013"/>
      <c r="I581" s="1014"/>
      <c r="J581" s="560" t="b">
        <v>0</v>
      </c>
      <c r="K581" s="381"/>
      <c r="Q581" s="562" t="s">
        <v>516</v>
      </c>
      <c r="R581" s="998"/>
      <c r="S581" s="998"/>
      <c r="T581" s="562" t="s">
        <v>730</v>
      </c>
      <c r="U581" s="563"/>
      <c r="V581" s="560" t="b">
        <v>0</v>
      </c>
      <c r="AD581" s="562" t="s">
        <v>516</v>
      </c>
      <c r="AE581" s="998"/>
      <c r="AF581" s="998"/>
      <c r="AG581" s="562" t="s">
        <v>730</v>
      </c>
      <c r="AH581" s="563"/>
      <c r="AI581" s="560" t="b">
        <v>0</v>
      </c>
      <c r="AJ581" s="381"/>
      <c r="AK581" s="381"/>
      <c r="AL581" s="381"/>
      <c r="AP581" s="562" t="s">
        <v>516</v>
      </c>
      <c r="AQ581" s="998"/>
      <c r="AR581" s="998"/>
      <c r="AS581" s="562" t="s">
        <v>730</v>
      </c>
      <c r="AT581" s="563"/>
      <c r="AU581" s="560" t="b">
        <v>0</v>
      </c>
      <c r="AV581" s="381"/>
      <c r="AW581" s="381"/>
      <c r="AX581" s="381"/>
      <c r="AY581" s="381"/>
      <c r="AZ581" s="381"/>
      <c r="BA581" s="381"/>
      <c r="BB581" s="381"/>
      <c r="BC581" s="381"/>
      <c r="BD581" s="381"/>
      <c r="BE581" s="381"/>
      <c r="BF581" s="519"/>
      <c r="BG581" s="558"/>
      <c r="CK581" s="1011"/>
    </row>
    <row r="582" spans="1:89" ht="20.100000000000001" customHeight="1">
      <c r="B582" s="1015"/>
      <c r="C582" s="1016"/>
      <c r="D582" s="1016"/>
      <c r="E582" s="1016"/>
      <c r="F582" s="1016"/>
      <c r="G582" s="1016"/>
      <c r="H582" s="1016"/>
      <c r="I582" s="1017"/>
      <c r="J582" s="560" t="b">
        <v>0</v>
      </c>
      <c r="K582" s="381"/>
      <c r="N582" s="564" t="str">
        <f>IF(OR(J580=TRUE,J581=TRUE),IF(AND(J584=FALSE,J585=FALSE,J586=FALSE),"実施状況↓を選択して下さい",""),"")</f>
        <v/>
      </c>
      <c r="V582" s="560" t="b">
        <v>0</v>
      </c>
      <c r="Z582" s="564" t="str">
        <f>IF(OR(V580=TRUE,V581=TRUE),IF(AND(V584=FALSE,V585=FALSE,V586=FALSE),"実施状況↓を選択して下さい",""),"")</f>
        <v/>
      </c>
      <c r="AI582" s="560" t="b">
        <v>0</v>
      </c>
      <c r="AJ582" s="381"/>
      <c r="AK582" s="381"/>
      <c r="AL582" s="381"/>
      <c r="AM582" s="564" t="str">
        <f>IF(OR(AI580=TRUE,AI581=TRUE),IF(AND(AI584=FALSE,AI585=FALSE,AI586=FALSE),"実施状況↓を選択して下さい",""),"")</f>
        <v/>
      </c>
      <c r="AU582" s="560" t="b">
        <v>0</v>
      </c>
      <c r="AV582" s="381"/>
      <c r="AW582" s="381"/>
      <c r="AX582" s="381"/>
      <c r="AY582" s="381"/>
      <c r="AZ582" s="381"/>
      <c r="BA582" s="381"/>
      <c r="BB582" s="381"/>
      <c r="BC582" s="381"/>
      <c r="BD582" s="381"/>
      <c r="BE582" s="381"/>
      <c r="BF582" s="519"/>
      <c r="BG582" s="558"/>
      <c r="CK582" s="1011"/>
    </row>
    <row r="583" spans="1:89" ht="24.95" customHeight="1">
      <c r="A583" s="447"/>
      <c r="B583" s="1015"/>
      <c r="C583" s="1016"/>
      <c r="D583" s="1016"/>
      <c r="E583" s="1016"/>
      <c r="F583" s="1016"/>
      <c r="G583" s="1016"/>
      <c r="H583" s="1016"/>
      <c r="I583" s="1017"/>
      <c r="J583" s="999" t="s">
        <v>731</v>
      </c>
      <c r="K583" s="1000"/>
      <c r="L583" s="1000"/>
      <c r="M583" s="1000"/>
      <c r="N583" s="1000"/>
      <c r="O583" s="1000"/>
      <c r="P583" s="1000"/>
      <c r="Q583" s="1000"/>
      <c r="R583" s="1000"/>
      <c r="S583" s="1000"/>
      <c r="T583" s="1000"/>
      <c r="U583" s="1001"/>
      <c r="V583" s="999" t="s">
        <v>732</v>
      </c>
      <c r="W583" s="1000"/>
      <c r="X583" s="1000"/>
      <c r="Y583" s="1000"/>
      <c r="Z583" s="1000"/>
      <c r="AA583" s="1000"/>
      <c r="AB583" s="1000"/>
      <c r="AC583" s="1000"/>
      <c r="AD583" s="1000"/>
      <c r="AE583" s="1000"/>
      <c r="AF583" s="1000"/>
      <c r="AG583" s="1000"/>
      <c r="AH583" s="1000"/>
      <c r="AI583" s="999" t="s">
        <v>733</v>
      </c>
      <c r="AJ583" s="1000"/>
      <c r="AK583" s="1000"/>
      <c r="AL583" s="1000"/>
      <c r="AM583" s="1000"/>
      <c r="AN583" s="1000"/>
      <c r="AO583" s="1000"/>
      <c r="AP583" s="1000"/>
      <c r="AQ583" s="1000"/>
      <c r="AR583" s="1000"/>
      <c r="AS583" s="1000"/>
      <c r="AT583" s="1001"/>
      <c r="AU583" s="565"/>
      <c r="AV583" s="561" t="str">
        <f>IF(AND($BY511&gt;0,AU580=FALSE,AU581=FALSE,AU582=FALSE),"新設に関する措置を選択して下さい","")</f>
        <v/>
      </c>
      <c r="AW583" s="566"/>
      <c r="AX583" s="566"/>
      <c r="AY583" s="566"/>
      <c r="AZ583" s="566"/>
      <c r="BA583" s="566"/>
      <c r="BB583" s="566"/>
      <c r="BC583" s="566"/>
      <c r="BD583" s="566"/>
      <c r="BE583" s="566"/>
      <c r="BF583" s="567"/>
      <c r="BG583" s="549"/>
      <c r="CK583" s="1011"/>
    </row>
    <row r="584" spans="1:89" ht="20.100000000000001" customHeight="1">
      <c r="B584" s="1015"/>
      <c r="C584" s="1016"/>
      <c r="D584" s="1016"/>
      <c r="E584" s="1016"/>
      <c r="F584" s="1016"/>
      <c r="G584" s="1016"/>
      <c r="H584" s="1016"/>
      <c r="I584" s="1017"/>
      <c r="J584" s="560" t="b">
        <v>1</v>
      </c>
      <c r="K584" s="381"/>
      <c r="V584" s="560" t="b">
        <v>1</v>
      </c>
      <c r="AI584" s="560" t="b">
        <v>1</v>
      </c>
      <c r="AJ584" s="381"/>
      <c r="AK584" s="381"/>
      <c r="AL584" s="381"/>
      <c r="AM584" s="381"/>
      <c r="AN584" s="381"/>
      <c r="AO584" s="381"/>
      <c r="AP584" s="381"/>
      <c r="AQ584" s="381"/>
      <c r="AR584" s="381"/>
      <c r="AS584" s="381"/>
      <c r="AT584" s="381"/>
      <c r="AU584" s="569"/>
      <c r="AV584" s="381"/>
      <c r="AW584" s="381"/>
      <c r="AX584" s="381"/>
      <c r="AY584" s="381"/>
      <c r="AZ584" s="381"/>
      <c r="BA584" s="381"/>
      <c r="BB584" s="381"/>
      <c r="BC584" s="381"/>
      <c r="BD584" s="381"/>
      <c r="BE584" s="381"/>
      <c r="BF584" s="519"/>
      <c r="BG584" s="558"/>
      <c r="CK584" s="1011"/>
    </row>
    <row r="585" spans="1:89" ht="20.100000000000001" customHeight="1">
      <c r="B585" s="1015"/>
      <c r="C585" s="1016"/>
      <c r="D585" s="1016"/>
      <c r="E585" s="1016"/>
      <c r="F585" s="1016"/>
      <c r="G585" s="1016"/>
      <c r="H585" s="1016"/>
      <c r="I585" s="1017"/>
      <c r="J585" s="560" t="b">
        <v>0</v>
      </c>
      <c r="K585" s="381"/>
      <c r="V585" s="560" t="b">
        <v>0</v>
      </c>
      <c r="AI585" s="560" t="b">
        <v>0</v>
      </c>
      <c r="AJ585" s="381"/>
      <c r="AK585" s="381"/>
      <c r="AL585" s="381"/>
      <c r="AM585" s="381"/>
      <c r="AN585" s="381"/>
      <c r="AO585" s="381"/>
      <c r="AP585" s="381"/>
      <c r="AQ585" s="381"/>
      <c r="AR585" s="381"/>
      <c r="AS585" s="381"/>
      <c r="AT585" s="381"/>
      <c r="AU585" s="569"/>
      <c r="AV585" s="381"/>
      <c r="AW585" s="381"/>
      <c r="AX585" s="381"/>
      <c r="AY585" s="381"/>
      <c r="AZ585" s="381"/>
      <c r="BA585" s="381"/>
      <c r="BB585" s="381"/>
      <c r="BC585" s="381"/>
      <c r="BD585" s="381"/>
      <c r="BE585" s="381"/>
      <c r="BF585" s="519"/>
      <c r="BG585" s="558"/>
      <c r="CK585" s="1011"/>
    </row>
    <row r="586" spans="1:89" ht="20.100000000000001" customHeight="1">
      <c r="B586" s="1015"/>
      <c r="C586" s="1024"/>
      <c r="D586" s="1024"/>
      <c r="E586" s="1024"/>
      <c r="F586" s="1024"/>
      <c r="G586" s="1024"/>
      <c r="H586" s="1024"/>
      <c r="I586" s="1017"/>
      <c r="J586" s="560" t="b">
        <v>0</v>
      </c>
      <c r="K586" s="381"/>
      <c r="L586" s="381"/>
      <c r="M586" s="381"/>
      <c r="N586" s="381"/>
      <c r="O586" s="381"/>
      <c r="P586" s="381"/>
      <c r="Q586" s="381"/>
      <c r="R586" s="381"/>
      <c r="S586" s="381"/>
      <c r="T586" s="381"/>
      <c r="U586" s="381"/>
      <c r="V586" s="560" t="b">
        <v>0</v>
      </c>
      <c r="W586" s="381"/>
      <c r="X586" s="381"/>
      <c r="Y586" s="381"/>
      <c r="Z586" s="381"/>
      <c r="AA586" s="381"/>
      <c r="AB586" s="381"/>
      <c r="AC586" s="381"/>
      <c r="AD586" s="381"/>
      <c r="AE586" s="381"/>
      <c r="AF586" s="381"/>
      <c r="AG586" s="381"/>
      <c r="AH586" s="381"/>
      <c r="AI586" s="560" t="b">
        <v>0</v>
      </c>
      <c r="AJ586" s="381"/>
      <c r="AK586" s="381"/>
      <c r="AL586" s="381"/>
      <c r="AM586" s="381"/>
      <c r="AN586" s="381"/>
      <c r="AO586" s="381"/>
      <c r="AP586" s="381"/>
      <c r="AQ586" s="381"/>
      <c r="AR586" s="381"/>
      <c r="AS586" s="381"/>
      <c r="AT586" s="381"/>
      <c r="AU586" s="569"/>
      <c r="AV586" s="381"/>
      <c r="AW586" s="381"/>
      <c r="AX586" s="381"/>
      <c r="AY586" s="381"/>
      <c r="AZ586" s="381"/>
      <c r="BA586" s="381"/>
      <c r="BB586" s="381"/>
      <c r="BC586" s="381"/>
      <c r="BD586" s="381"/>
      <c r="BE586" s="381"/>
      <c r="BF586" s="519"/>
      <c r="BG586" s="558"/>
      <c r="CK586" s="1011"/>
    </row>
    <row r="587" spans="1:89" ht="36.950000000000003" customHeight="1">
      <c r="B587" s="1004" t="s">
        <v>817</v>
      </c>
      <c r="C587" s="1005"/>
      <c r="D587" s="1005"/>
      <c r="E587" s="1005"/>
      <c r="F587" s="1005"/>
      <c r="G587" s="1005"/>
      <c r="H587" s="1005"/>
      <c r="I587" s="1006"/>
      <c r="J587" s="1007" t="s">
        <v>818</v>
      </c>
      <c r="K587" s="1008"/>
      <c r="L587" s="1008"/>
      <c r="M587" s="1008"/>
      <c r="N587" s="1008"/>
      <c r="O587" s="1008"/>
      <c r="P587" s="1008"/>
      <c r="Q587" s="1008"/>
      <c r="R587" s="1008"/>
      <c r="S587" s="1008"/>
      <c r="T587" s="1008"/>
      <c r="U587" s="1009"/>
      <c r="V587" s="1007" t="s">
        <v>741</v>
      </c>
      <c r="W587" s="1008"/>
      <c r="X587" s="1008"/>
      <c r="Y587" s="1008"/>
      <c r="Z587" s="1008"/>
      <c r="AA587" s="1008"/>
      <c r="AB587" s="1008"/>
      <c r="AC587" s="1008"/>
      <c r="AD587" s="1008"/>
      <c r="AE587" s="1008"/>
      <c r="AF587" s="1008"/>
      <c r="AG587" s="1008"/>
      <c r="AH587" s="1009"/>
      <c r="AI587" s="1007" t="s">
        <v>819</v>
      </c>
      <c r="AJ587" s="1008"/>
      <c r="AK587" s="1008"/>
      <c r="AL587" s="1008"/>
      <c r="AM587" s="1008"/>
      <c r="AN587" s="1008"/>
      <c r="AO587" s="1008"/>
      <c r="AP587" s="1008"/>
      <c r="AQ587" s="1008"/>
      <c r="AR587" s="1008"/>
      <c r="AS587" s="1008"/>
      <c r="AT587" s="1009"/>
      <c r="AU587" s="1007" t="s">
        <v>820</v>
      </c>
      <c r="AV587" s="1008"/>
      <c r="AW587" s="1008"/>
      <c r="AX587" s="1008"/>
      <c r="AY587" s="1008"/>
      <c r="AZ587" s="1008"/>
      <c r="BA587" s="1008"/>
      <c r="BB587" s="1008"/>
      <c r="BC587" s="1008"/>
      <c r="BD587" s="1008"/>
      <c r="BE587" s="1008"/>
      <c r="BF587" s="1010"/>
      <c r="BG587" s="558"/>
      <c r="CK587" s="1011"/>
    </row>
    <row r="588" spans="1:89" ht="24.95" customHeight="1">
      <c r="B588" s="1012" t="str">
        <f>IF(OR(BL512&gt;1,BS512&gt;1,BT512&gt;1,BX512&gt;1,BL522&gt;1,BS522&gt;1,BT522&gt;1,BX522&gt;1),"レ印は各項目ごとにそれぞれ一つだけ選択して下さい","")</f>
        <v/>
      </c>
      <c r="C588" s="1013"/>
      <c r="D588" s="1013"/>
      <c r="E588" s="1013"/>
      <c r="F588" s="1013"/>
      <c r="G588" s="1013"/>
      <c r="H588" s="1013"/>
      <c r="I588" s="1014"/>
      <c r="J588" s="552" t="s">
        <v>727</v>
      </c>
      <c r="K588" s="572"/>
      <c r="L588" s="573"/>
      <c r="M588" s="573"/>
      <c r="N588" s="573"/>
      <c r="O588" s="573"/>
      <c r="P588" s="573"/>
      <c r="Q588" s="573"/>
      <c r="R588" s="573"/>
      <c r="S588" s="573"/>
      <c r="T588" s="573"/>
      <c r="U588" s="573"/>
      <c r="V588" s="1021" t="s">
        <v>728</v>
      </c>
      <c r="W588" s="1022"/>
      <c r="X588" s="1022"/>
      <c r="Y588" s="1022"/>
      <c r="Z588" s="1022"/>
      <c r="AA588" s="1022"/>
      <c r="AB588" s="1022"/>
      <c r="AC588" s="1022"/>
      <c r="AD588" s="1022"/>
      <c r="AE588" s="1022"/>
      <c r="AF588" s="1022"/>
      <c r="AG588" s="1022"/>
      <c r="AH588" s="1023"/>
      <c r="AI588" s="1021" t="s">
        <v>729</v>
      </c>
      <c r="AJ588" s="1022"/>
      <c r="AK588" s="1022"/>
      <c r="AL588" s="1022"/>
      <c r="AM588" s="1022"/>
      <c r="AN588" s="1022"/>
      <c r="AO588" s="1022"/>
      <c r="AP588" s="1022"/>
      <c r="AQ588" s="1022"/>
      <c r="AR588" s="1022"/>
      <c r="AS588" s="1022"/>
      <c r="AT588" s="1023"/>
      <c r="AU588" s="555"/>
      <c r="AV588" s="556"/>
      <c r="AW588" s="556"/>
      <c r="AX588" s="556"/>
      <c r="AY588" s="556"/>
      <c r="AZ588" s="556"/>
      <c r="BA588" s="556"/>
      <c r="BB588" s="556"/>
      <c r="BC588" s="556"/>
      <c r="BD588" s="556"/>
      <c r="BE588" s="556"/>
      <c r="BF588" s="557"/>
      <c r="BG588" s="558"/>
      <c r="CK588" s="1011"/>
    </row>
    <row r="589" spans="1:89" ht="20.100000000000001" customHeight="1">
      <c r="B589" s="1012"/>
      <c r="C589" s="1013"/>
      <c r="D589" s="1013"/>
      <c r="E589" s="1013"/>
      <c r="F589" s="1013"/>
      <c r="G589" s="1013"/>
      <c r="H589" s="1013"/>
      <c r="I589" s="1014"/>
      <c r="J589" s="560" t="b">
        <v>1</v>
      </c>
      <c r="K589" s="381"/>
      <c r="N589" s="561" t="str">
        <f>IF(AND($BY512&gt;0,J589=FALSE,J590=FALSE,J591=FALSE),"設定状況を選択して下さい",IF(AND(J590=TRUE,R590=""),"進捗状況%を記入して下さい。",""))</f>
        <v/>
      </c>
      <c r="V589" s="560" t="b">
        <v>1</v>
      </c>
      <c r="Z589" s="561" t="str">
        <f>IF(AND($BY512&gt;0,V589=FALSE,V590=FALSE,V591=FALSE),"設定状況を選択して下さい",IF(AND(V590=TRUE,AE590=""),"進捗状況%を記入して下さい。",""))</f>
        <v/>
      </c>
      <c r="AI589" s="560" t="b">
        <v>1</v>
      </c>
      <c r="AJ589" s="381"/>
      <c r="AK589" s="381"/>
      <c r="AL589" s="381"/>
      <c r="AM589" s="561" t="str">
        <f>IF(AND($BY512&gt;0,AI589=FALSE,AI590=FALSE,AI591=FALSE),"設定状況を選択して下さい",IF(AND(AI590=TRUE,AQ590=""),"進捗状況%を記入して下さい。",""))</f>
        <v/>
      </c>
      <c r="AU589" s="560" t="b">
        <v>1</v>
      </c>
      <c r="AV589" s="381"/>
      <c r="AW589" s="381"/>
      <c r="AX589" s="381"/>
      <c r="AY589" s="381"/>
      <c r="AZ589" s="381"/>
      <c r="BA589" s="381"/>
      <c r="BB589" s="381"/>
      <c r="BC589" s="381"/>
      <c r="BD589" s="381"/>
      <c r="BE589" s="381"/>
      <c r="BF589" s="519"/>
      <c r="BG589" s="558"/>
      <c r="CK589" s="1011"/>
    </row>
    <row r="590" spans="1:89" ht="20.100000000000001" customHeight="1">
      <c r="B590" s="1012"/>
      <c r="C590" s="1013"/>
      <c r="D590" s="1013"/>
      <c r="E590" s="1013"/>
      <c r="F590" s="1013"/>
      <c r="G590" s="1013"/>
      <c r="H590" s="1013"/>
      <c r="I590" s="1014"/>
      <c r="J590" s="560" t="b">
        <v>0</v>
      </c>
      <c r="K590" s="381"/>
      <c r="Q590" s="562" t="s">
        <v>516</v>
      </c>
      <c r="R590" s="998"/>
      <c r="S590" s="998"/>
      <c r="T590" s="562" t="s">
        <v>730</v>
      </c>
      <c r="U590" s="563"/>
      <c r="V590" s="560" t="b">
        <v>0</v>
      </c>
      <c r="AD590" s="562" t="s">
        <v>516</v>
      </c>
      <c r="AE590" s="998"/>
      <c r="AF590" s="998"/>
      <c r="AG590" s="562" t="s">
        <v>730</v>
      </c>
      <c r="AH590" s="563"/>
      <c r="AI590" s="560" t="b">
        <v>0</v>
      </c>
      <c r="AJ590" s="381"/>
      <c r="AK590" s="381"/>
      <c r="AL590" s="381"/>
      <c r="AP590" s="562" t="s">
        <v>516</v>
      </c>
      <c r="AQ590" s="998"/>
      <c r="AR590" s="998"/>
      <c r="AS590" s="562" t="s">
        <v>730</v>
      </c>
      <c r="AT590" s="563"/>
      <c r="AU590" s="560" t="b">
        <v>0</v>
      </c>
      <c r="AV590" s="381"/>
      <c r="AW590" s="381"/>
      <c r="AX590" s="381"/>
      <c r="AY590" s="381"/>
      <c r="AZ590" s="381"/>
      <c r="BA590" s="381"/>
      <c r="BB590" s="381"/>
      <c r="BC590" s="381"/>
      <c r="BD590" s="381"/>
      <c r="BE590" s="381"/>
      <c r="BF590" s="519"/>
      <c r="BG590" s="558"/>
      <c r="CK590" s="1011"/>
    </row>
    <row r="591" spans="1:89" ht="19.5" customHeight="1">
      <c r="B591" s="1015"/>
      <c r="C591" s="1016"/>
      <c r="D591" s="1016"/>
      <c r="E591" s="1016"/>
      <c r="F591" s="1016"/>
      <c r="G591" s="1016"/>
      <c r="H591" s="1016"/>
      <c r="I591" s="1017"/>
      <c r="J591" s="560" t="b">
        <v>0</v>
      </c>
      <c r="K591" s="381"/>
      <c r="N591" s="564" t="str">
        <f>IF(OR(J589=TRUE,J590=TRUE),IF(AND(J593=FALSE,J594=FALSE,J595=FALSE),"実施状況↓を選択して下さい",""),"")</f>
        <v/>
      </c>
      <c r="V591" s="560" t="b">
        <v>0</v>
      </c>
      <c r="Z591" s="564" t="str">
        <f>IF(OR(V589=TRUE,V590=TRUE),IF(AND(V593=FALSE,V594=FALSE,V595=FALSE),"実施状況↓を選択して下さい",""),"")</f>
        <v/>
      </c>
      <c r="AI591" s="560" t="b">
        <v>0</v>
      </c>
      <c r="AJ591" s="381"/>
      <c r="AK591" s="381"/>
      <c r="AL591" s="381"/>
      <c r="AM591" s="564" t="str">
        <f>IF(OR(AI589=TRUE,AI590=TRUE),IF(AND(AI593=FALSE,AI594=FALSE,AI595=FALSE),"実施状況↓を選択して下さい",""),"")</f>
        <v/>
      </c>
      <c r="AU591" s="560" t="b">
        <v>0</v>
      </c>
      <c r="AV591" s="381"/>
      <c r="AW591" s="381"/>
      <c r="AX591" s="381"/>
      <c r="AY591" s="381"/>
      <c r="AZ591" s="381"/>
      <c r="BA591" s="381"/>
      <c r="BB591" s="381"/>
      <c r="BC591" s="381"/>
      <c r="BD591" s="381"/>
      <c r="BE591" s="381"/>
      <c r="BF591" s="519"/>
      <c r="BG591" s="558"/>
      <c r="CK591" s="1011"/>
    </row>
    <row r="592" spans="1:89" ht="24.95" customHeight="1">
      <c r="A592" s="447"/>
      <c r="B592" s="1015"/>
      <c r="C592" s="1016"/>
      <c r="D592" s="1016"/>
      <c r="E592" s="1016"/>
      <c r="F592" s="1016"/>
      <c r="G592" s="1016"/>
      <c r="H592" s="1016"/>
      <c r="I592" s="1017"/>
      <c r="J592" s="999" t="s">
        <v>731</v>
      </c>
      <c r="K592" s="1000"/>
      <c r="L592" s="1000"/>
      <c r="M592" s="1000"/>
      <c r="N592" s="1000"/>
      <c r="O592" s="1000"/>
      <c r="P592" s="1000"/>
      <c r="Q592" s="1000"/>
      <c r="R592" s="1000"/>
      <c r="S592" s="1000"/>
      <c r="T592" s="1000"/>
      <c r="U592" s="1001"/>
      <c r="V592" s="999" t="s">
        <v>732</v>
      </c>
      <c r="W592" s="1000"/>
      <c r="X592" s="1000"/>
      <c r="Y592" s="1000"/>
      <c r="Z592" s="1000"/>
      <c r="AA592" s="1000"/>
      <c r="AB592" s="1000"/>
      <c r="AC592" s="1000"/>
      <c r="AD592" s="1000"/>
      <c r="AE592" s="1000"/>
      <c r="AF592" s="1000"/>
      <c r="AG592" s="1000"/>
      <c r="AH592" s="1000"/>
      <c r="AI592" s="999" t="s">
        <v>733</v>
      </c>
      <c r="AJ592" s="1000"/>
      <c r="AK592" s="1000"/>
      <c r="AL592" s="1000"/>
      <c r="AM592" s="1000"/>
      <c r="AN592" s="1000"/>
      <c r="AO592" s="1000"/>
      <c r="AP592" s="1000"/>
      <c r="AQ592" s="1000"/>
      <c r="AR592" s="1000"/>
      <c r="AS592" s="1000"/>
      <c r="AT592" s="1001"/>
      <c r="AU592" s="565"/>
      <c r="AV592" s="561" t="str">
        <f>IF(AND($BY512&gt;0,AU589=FALSE,AU590=FALSE,AU591=FALSE),"新設に関する措置を選択して下さい","")</f>
        <v/>
      </c>
      <c r="AW592" s="566"/>
      <c r="AX592" s="566"/>
      <c r="AY592" s="566"/>
      <c r="AZ592" s="566"/>
      <c r="BA592" s="566"/>
      <c r="BB592" s="566"/>
      <c r="BC592" s="566"/>
      <c r="BD592" s="566"/>
      <c r="BE592" s="566"/>
      <c r="BF592" s="567"/>
      <c r="BG592" s="549"/>
      <c r="CK592" s="1011"/>
    </row>
    <row r="593" spans="1:89" ht="19.149999999999999" customHeight="1">
      <c r="B593" s="1015"/>
      <c r="C593" s="1016"/>
      <c r="D593" s="1016"/>
      <c r="E593" s="1016"/>
      <c r="F593" s="1016"/>
      <c r="G593" s="1016"/>
      <c r="H593" s="1016"/>
      <c r="I593" s="1017"/>
      <c r="J593" s="560" t="b">
        <v>0</v>
      </c>
      <c r="K593" s="381"/>
      <c r="V593" s="560" t="b">
        <v>1</v>
      </c>
      <c r="AI593" s="560" t="b">
        <v>1</v>
      </c>
      <c r="AJ593" s="381"/>
      <c r="AK593" s="381"/>
      <c r="AL593" s="381"/>
      <c r="AM593" s="381"/>
      <c r="AN593" s="381"/>
      <c r="AO593" s="381"/>
      <c r="AP593" s="381"/>
      <c r="AQ593" s="381"/>
      <c r="AR593" s="381"/>
      <c r="AS593" s="381"/>
      <c r="AT593" s="381"/>
      <c r="AU593" s="569"/>
      <c r="AV593" s="381"/>
      <c r="AW593" s="381"/>
      <c r="AX593" s="381"/>
      <c r="AY593" s="381"/>
      <c r="AZ593" s="381"/>
      <c r="BA593" s="381"/>
      <c r="BB593" s="381"/>
      <c r="BC593" s="381"/>
      <c r="BD593" s="381"/>
      <c r="BE593" s="381"/>
      <c r="BF593" s="519"/>
      <c r="BG593" s="558"/>
      <c r="CK593" s="1011"/>
    </row>
    <row r="594" spans="1:89" ht="19.149999999999999" customHeight="1">
      <c r="B594" s="1015"/>
      <c r="C594" s="1016"/>
      <c r="D594" s="1016"/>
      <c r="E594" s="1016"/>
      <c r="F594" s="1016"/>
      <c r="G594" s="1016"/>
      <c r="H594" s="1016"/>
      <c r="I594" s="1017"/>
      <c r="J594" s="560" t="b">
        <v>1</v>
      </c>
      <c r="K594" s="381"/>
      <c r="V594" s="560" t="b">
        <v>0</v>
      </c>
      <c r="AI594" s="560" t="b">
        <v>0</v>
      </c>
      <c r="AJ594" s="381"/>
      <c r="AK594" s="381"/>
      <c r="AL594" s="381"/>
      <c r="AM594" s="381"/>
      <c r="AN594" s="381"/>
      <c r="AO594" s="381"/>
      <c r="AP594" s="381"/>
      <c r="AQ594" s="381"/>
      <c r="AR594" s="381"/>
      <c r="AS594" s="381"/>
      <c r="AT594" s="381"/>
      <c r="AU594" s="569"/>
      <c r="AV594" s="381"/>
      <c r="AW594" s="381"/>
      <c r="AX594" s="381"/>
      <c r="AY594" s="381"/>
      <c r="AZ594" s="381"/>
      <c r="BA594" s="381"/>
      <c r="BB594" s="381"/>
      <c r="BC594" s="381"/>
      <c r="BD594" s="381"/>
      <c r="BE594" s="381"/>
      <c r="BF594" s="519"/>
      <c r="BG594" s="558"/>
      <c r="CK594" s="1011"/>
    </row>
    <row r="595" spans="1:89" ht="19.149999999999999" customHeight="1" thickBot="1">
      <c r="B595" s="1018"/>
      <c r="C595" s="1019"/>
      <c r="D595" s="1019"/>
      <c r="E595" s="1019"/>
      <c r="F595" s="1019"/>
      <c r="G595" s="1019"/>
      <c r="H595" s="1019"/>
      <c r="I595" s="1020"/>
      <c r="J595" s="591" t="b">
        <v>0</v>
      </c>
      <c r="K595" s="589"/>
      <c r="L595" s="589"/>
      <c r="M595" s="589"/>
      <c r="N595" s="589"/>
      <c r="O595" s="589"/>
      <c r="P595" s="589"/>
      <c r="Q595" s="589"/>
      <c r="R595" s="589"/>
      <c r="S595" s="589"/>
      <c r="T595" s="589"/>
      <c r="U595" s="589"/>
      <c r="V595" s="591" t="b">
        <v>0</v>
      </c>
      <c r="W595" s="589"/>
      <c r="X595" s="589"/>
      <c r="Y595" s="589"/>
      <c r="Z595" s="589"/>
      <c r="AA595" s="589"/>
      <c r="AB595" s="589"/>
      <c r="AC595" s="589"/>
      <c r="AD595" s="589"/>
      <c r="AE595" s="589"/>
      <c r="AF595" s="589"/>
      <c r="AG595" s="589"/>
      <c r="AH595" s="589"/>
      <c r="AI595" s="591" t="b">
        <v>0</v>
      </c>
      <c r="AJ595" s="589"/>
      <c r="AK595" s="589"/>
      <c r="AL595" s="589"/>
      <c r="AM595" s="589"/>
      <c r="AN595" s="589"/>
      <c r="AO595" s="589"/>
      <c r="AP595" s="589"/>
      <c r="AQ595" s="589"/>
      <c r="AR595" s="589"/>
      <c r="AS595" s="589"/>
      <c r="AT595" s="589"/>
      <c r="AU595" s="590"/>
      <c r="AV595" s="589"/>
      <c r="AW595" s="589"/>
      <c r="AX595" s="589"/>
      <c r="AY595" s="589"/>
      <c r="AZ595" s="589"/>
      <c r="BA595" s="589"/>
      <c r="BB595" s="589"/>
      <c r="BC595" s="589"/>
      <c r="BD595" s="589"/>
      <c r="BE595" s="589"/>
      <c r="BF595" s="592"/>
      <c r="BG595" s="558"/>
      <c r="CK595" s="1011"/>
    </row>
    <row r="596" spans="1:89" ht="24.75" customHeight="1">
      <c r="B596" s="440"/>
      <c r="C596" s="440"/>
      <c r="D596" s="440"/>
      <c r="E596" s="440"/>
      <c r="F596" s="440"/>
      <c r="G596" s="440"/>
      <c r="H596" s="440"/>
      <c r="I596" s="440"/>
      <c r="J596" s="440"/>
      <c r="K596" s="440"/>
      <c r="L596" s="440"/>
      <c r="M596" s="440"/>
      <c r="N596" s="440"/>
      <c r="O596" s="440"/>
      <c r="P596" s="440"/>
      <c r="Q596" s="440"/>
      <c r="R596" s="440"/>
      <c r="S596" s="440"/>
      <c r="T596" s="440"/>
      <c r="U596" s="440"/>
      <c r="V596" s="440"/>
      <c r="W596" s="440"/>
      <c r="X596" s="440"/>
      <c r="Y596" s="440"/>
      <c r="Z596" s="440"/>
      <c r="AA596" s="440"/>
      <c r="AB596" s="440"/>
      <c r="AC596" s="440"/>
      <c r="AD596" s="440"/>
      <c r="AE596" s="440"/>
      <c r="AF596" s="440"/>
      <c r="AG596" s="440"/>
      <c r="AH596" s="440"/>
      <c r="AI596" s="440"/>
      <c r="AJ596" s="440"/>
      <c r="AK596" s="440"/>
      <c r="AL596" s="440"/>
      <c r="AM596" s="440"/>
      <c r="AN596" s="440"/>
      <c r="AO596" s="440"/>
      <c r="AP596" s="440"/>
      <c r="AQ596" s="440"/>
      <c r="AR596" s="440"/>
      <c r="AS596" s="440"/>
      <c r="AT596" s="440"/>
      <c r="AU596" s="440"/>
      <c r="AV596" s="440"/>
      <c r="AW596" s="615"/>
      <c r="AX596" s="440"/>
      <c r="AY596" s="440"/>
      <c r="AZ596" s="440"/>
      <c r="BA596" s="440"/>
      <c r="BB596" s="440"/>
      <c r="BC596" s="440"/>
      <c r="BD596" s="440"/>
      <c r="BE596" s="440"/>
      <c r="BF596" s="440"/>
      <c r="BG596" s="440"/>
    </row>
    <row r="597" spans="1:89" ht="25.5" customHeight="1">
      <c r="A597" s="447"/>
      <c r="B597" s="616" t="s">
        <v>821</v>
      </c>
      <c r="C597" s="448"/>
      <c r="D597" s="448"/>
      <c r="E597" s="448"/>
      <c r="F597" s="448"/>
      <c r="G597" s="448"/>
      <c r="H597" s="448"/>
      <c r="I597" s="448"/>
      <c r="J597" s="448"/>
      <c r="K597" s="448"/>
      <c r="L597" s="448"/>
      <c r="M597" s="448"/>
      <c r="N597" s="448"/>
      <c r="O597" s="448"/>
      <c r="P597" s="448"/>
      <c r="Q597" s="448"/>
      <c r="R597" s="448"/>
      <c r="S597" s="448"/>
      <c r="T597" s="448"/>
      <c r="U597" s="448"/>
      <c r="V597" s="448"/>
      <c r="W597" s="448"/>
      <c r="X597" s="448"/>
      <c r="Y597" s="448"/>
      <c r="Z597" s="448"/>
      <c r="AA597" s="448"/>
      <c r="AB597" s="448"/>
      <c r="AC597" s="448"/>
      <c r="AD597" s="448"/>
      <c r="AE597" s="448"/>
      <c r="AF597" s="448"/>
      <c r="AG597" s="448"/>
      <c r="AH597" s="448"/>
      <c r="AI597" s="448"/>
      <c r="AJ597" s="448"/>
      <c r="AK597" s="448"/>
      <c r="AL597" s="448"/>
      <c r="AM597" s="448"/>
      <c r="AN597" s="448"/>
      <c r="AO597" s="448"/>
      <c r="AP597" s="448"/>
      <c r="AQ597" s="448"/>
      <c r="AR597" s="448"/>
      <c r="AS597" s="448"/>
      <c r="AT597" s="448"/>
      <c r="AU597" s="448"/>
      <c r="AV597" s="448"/>
      <c r="AW597" s="448"/>
      <c r="AX597" s="448"/>
      <c r="AY597" s="448"/>
      <c r="AZ597" s="448"/>
      <c r="BA597" s="448"/>
      <c r="BB597" s="448"/>
      <c r="BC597" s="448"/>
      <c r="BD597" s="448"/>
      <c r="BE597" s="448"/>
      <c r="BF597" s="448"/>
    </row>
    <row r="598" spans="1:89" ht="17.25" customHeight="1">
      <c r="W598" s="440"/>
      <c r="X598" s="440"/>
      <c r="Y598" s="440"/>
      <c r="Z598" s="440"/>
      <c r="AA598" s="440"/>
      <c r="AB598" s="440"/>
      <c r="AC598" s="440"/>
      <c r="AD598" s="440"/>
      <c r="AE598" s="440"/>
      <c r="AF598" s="440"/>
      <c r="AG598" s="440"/>
      <c r="AH598" s="440"/>
      <c r="AI598" s="440"/>
      <c r="AJ598" s="440"/>
      <c r="AK598" s="440"/>
      <c r="AL598" s="440"/>
      <c r="AM598" s="440"/>
      <c r="AN598" s="440"/>
      <c r="AO598" s="440"/>
      <c r="AP598" s="440"/>
      <c r="AQ598" s="440"/>
      <c r="AR598" s="440"/>
      <c r="AS598" s="440"/>
      <c r="AT598" s="440"/>
      <c r="AU598" s="440"/>
      <c r="AV598" s="440"/>
      <c r="AW598" s="440"/>
      <c r="AX598" s="440"/>
      <c r="AY598" s="440"/>
      <c r="AZ598" s="440"/>
      <c r="BA598" s="440"/>
      <c r="BB598" s="440"/>
      <c r="BC598" s="440"/>
      <c r="BD598" s="440"/>
      <c r="BE598" s="440"/>
      <c r="BF598" s="440"/>
      <c r="BG598" s="440"/>
    </row>
    <row r="599" spans="1:89" ht="25.5" customHeight="1" thickBot="1">
      <c r="A599" s="447"/>
      <c r="B599" s="617" t="s">
        <v>822</v>
      </c>
      <c r="C599" s="448"/>
      <c r="D599" s="448"/>
      <c r="E599" s="448"/>
      <c r="F599" s="448"/>
      <c r="G599" s="448"/>
      <c r="H599" s="448"/>
      <c r="I599" s="448"/>
      <c r="J599" s="448"/>
      <c r="K599" s="448"/>
      <c r="L599" s="448"/>
      <c r="M599" s="448"/>
      <c r="N599" s="448"/>
      <c r="O599" s="448"/>
      <c r="P599" s="448"/>
      <c r="Q599" s="448"/>
      <c r="R599" s="448"/>
      <c r="S599" s="448"/>
      <c r="T599" s="448"/>
      <c r="U599" s="448"/>
      <c r="V599" s="448"/>
      <c r="W599" s="448"/>
      <c r="X599" s="448"/>
      <c r="Y599" s="448"/>
      <c r="Z599" s="448"/>
      <c r="AA599" s="448"/>
      <c r="AB599" s="448"/>
      <c r="AC599" s="448"/>
      <c r="AD599" s="448"/>
      <c r="AE599" s="448"/>
      <c r="AF599" s="448"/>
      <c r="AG599" s="448"/>
      <c r="AH599" s="448"/>
      <c r="AI599" s="448"/>
      <c r="AJ599" s="448"/>
      <c r="AK599" s="448"/>
      <c r="AL599" s="448"/>
      <c r="AM599" s="448"/>
      <c r="AN599" s="448"/>
      <c r="AO599" s="448"/>
      <c r="AP599" s="448"/>
      <c r="AQ599" s="448"/>
      <c r="AR599" s="448"/>
      <c r="AS599" s="448"/>
      <c r="AT599" s="448"/>
      <c r="AU599" s="448"/>
      <c r="AV599" s="448"/>
      <c r="AW599" s="448"/>
      <c r="AX599" s="448"/>
      <c r="AY599" s="448"/>
      <c r="AZ599" s="448"/>
      <c r="BA599" s="448"/>
      <c r="BB599" s="448"/>
      <c r="BC599" s="448"/>
      <c r="BD599" s="448"/>
      <c r="BE599" s="448"/>
      <c r="BF599" s="448"/>
    </row>
    <row r="600" spans="1:89" ht="33" customHeight="1" thickBot="1">
      <c r="B600" s="995" t="s">
        <v>823</v>
      </c>
      <c r="C600" s="1002"/>
      <c r="D600" s="1002"/>
      <c r="E600" s="1002"/>
      <c r="F600" s="1002"/>
      <c r="G600" s="1002"/>
      <c r="H600" s="1002"/>
      <c r="I600" s="1002"/>
      <c r="J600" s="1002"/>
      <c r="K600" s="1002"/>
      <c r="L600" s="1002"/>
      <c r="M600" s="1002"/>
      <c r="N600" s="1002"/>
      <c r="O600" s="1002"/>
      <c r="P600" s="1002"/>
      <c r="Q600" s="1002"/>
      <c r="R600" s="1002"/>
      <c r="S600" s="1002"/>
      <c r="T600" s="1002"/>
      <c r="U600" s="1002"/>
      <c r="V600" s="1002"/>
      <c r="W600" s="1002"/>
      <c r="X600" s="1002"/>
      <c r="Y600" s="1002"/>
      <c r="Z600" s="1002"/>
      <c r="AA600" s="1002"/>
      <c r="AB600" s="1002"/>
      <c r="AC600" s="1002"/>
      <c r="AD600" s="1002"/>
      <c r="AE600" s="1002"/>
      <c r="AF600" s="1002"/>
      <c r="AG600" s="1002"/>
      <c r="AH600" s="1002"/>
      <c r="AI600" s="1002"/>
      <c r="AJ600" s="1002"/>
      <c r="AK600" s="1002"/>
      <c r="AL600" s="1002"/>
      <c r="AM600" s="1002"/>
      <c r="AN600" s="1002"/>
      <c r="AO600" s="1002"/>
      <c r="AP600" s="1002"/>
      <c r="AQ600" s="1002"/>
      <c r="AR600" s="1002"/>
      <c r="AS600" s="1002"/>
      <c r="AT600" s="1002"/>
      <c r="AU600" s="1002"/>
      <c r="AV600" s="1002"/>
      <c r="AW600" s="1002"/>
      <c r="AX600" s="1002"/>
      <c r="AY600" s="1002"/>
      <c r="AZ600" s="1002"/>
      <c r="BA600" s="1002"/>
      <c r="BB600" s="1002"/>
      <c r="BC600" s="1002"/>
      <c r="BD600" s="1003"/>
      <c r="BE600" s="440"/>
      <c r="BF600" s="440"/>
      <c r="BG600" s="440"/>
    </row>
    <row r="601" spans="1:89" ht="30" customHeight="1">
      <c r="A601" s="519"/>
      <c r="B601" s="520"/>
      <c r="C601" s="992" t="s">
        <v>824</v>
      </c>
      <c r="D601" s="992"/>
      <c r="E601" s="992"/>
      <c r="F601" s="992"/>
      <c r="G601" s="992"/>
      <c r="H601" s="992"/>
      <c r="I601" s="992"/>
      <c r="J601" s="992"/>
      <c r="K601" s="992"/>
      <c r="L601" s="992"/>
      <c r="M601" s="992"/>
      <c r="N601" s="992"/>
      <c r="O601" s="992"/>
      <c r="P601" s="992"/>
      <c r="Q601" s="992"/>
      <c r="R601" s="992"/>
      <c r="S601" s="992"/>
      <c r="T601" s="992"/>
      <c r="U601" s="992"/>
      <c r="V601" s="992"/>
      <c r="W601" s="992"/>
      <c r="X601" s="992"/>
      <c r="Y601" s="992"/>
      <c r="Z601" s="992"/>
      <c r="AA601" s="992"/>
      <c r="AB601" s="992"/>
      <c r="AC601" s="992"/>
      <c r="AD601" s="992"/>
      <c r="AE601" s="992"/>
      <c r="AF601" s="992"/>
      <c r="AG601" s="992"/>
      <c r="AH601" s="992"/>
      <c r="AI601" s="992"/>
      <c r="AJ601" s="992"/>
      <c r="AK601" s="992"/>
      <c r="AL601" s="992"/>
      <c r="AM601" s="992"/>
      <c r="AN601" s="992"/>
      <c r="AO601" s="992"/>
      <c r="AP601" s="992"/>
      <c r="AQ601" s="992"/>
      <c r="AR601" s="992"/>
      <c r="AS601" s="992"/>
      <c r="AT601" s="992"/>
      <c r="AU601" s="992"/>
      <c r="AV601" s="992"/>
      <c r="AW601" s="992"/>
      <c r="AX601" s="992"/>
      <c r="AY601" s="992"/>
      <c r="AZ601" s="992"/>
      <c r="BA601" s="992"/>
      <c r="BB601" s="992"/>
      <c r="BC601" s="992"/>
      <c r="BD601" s="524"/>
      <c r="BE601" s="440"/>
      <c r="BF601" s="440"/>
      <c r="BG601" s="440"/>
    </row>
    <row r="602" spans="1:89" ht="30" customHeight="1">
      <c r="A602" s="519"/>
      <c r="B602" s="520"/>
      <c r="C602" s="992" t="s">
        <v>825</v>
      </c>
      <c r="D602" s="992"/>
      <c r="E602" s="992"/>
      <c r="F602" s="992"/>
      <c r="G602" s="992"/>
      <c r="H602" s="992"/>
      <c r="I602" s="992"/>
      <c r="J602" s="992"/>
      <c r="K602" s="992"/>
      <c r="L602" s="992"/>
      <c r="M602" s="992"/>
      <c r="N602" s="992"/>
      <c r="O602" s="992"/>
      <c r="P602" s="992"/>
      <c r="Q602" s="992"/>
      <c r="R602" s="992"/>
      <c r="S602" s="992"/>
      <c r="T602" s="992"/>
      <c r="U602" s="992"/>
      <c r="V602" s="992"/>
      <c r="W602" s="992"/>
      <c r="X602" s="992"/>
      <c r="Y602" s="992"/>
      <c r="Z602" s="992"/>
      <c r="AA602" s="992"/>
      <c r="AB602" s="992"/>
      <c r="AC602" s="992"/>
      <c r="AD602" s="992"/>
      <c r="AE602" s="992"/>
      <c r="AF602" s="992"/>
      <c r="AG602" s="992"/>
      <c r="AH602" s="992"/>
      <c r="AI602" s="992"/>
      <c r="AJ602" s="992"/>
      <c r="AK602" s="992"/>
      <c r="AL602" s="992"/>
      <c r="AM602" s="992"/>
      <c r="AN602" s="992"/>
      <c r="AO602" s="992"/>
      <c r="AP602" s="992"/>
      <c r="AQ602" s="992"/>
      <c r="AR602" s="992"/>
      <c r="AS602" s="992"/>
      <c r="AT602" s="992"/>
      <c r="AU602" s="992"/>
      <c r="AV602" s="992"/>
      <c r="AW602" s="992"/>
      <c r="AX602" s="992"/>
      <c r="AY602" s="992"/>
      <c r="AZ602" s="992"/>
      <c r="BA602" s="992"/>
      <c r="BB602" s="992"/>
      <c r="BC602" s="992"/>
      <c r="BD602" s="524"/>
      <c r="BE602" s="440"/>
      <c r="BF602" s="440"/>
      <c r="BG602" s="440"/>
    </row>
    <row r="603" spans="1:89" ht="30" customHeight="1">
      <c r="A603" s="519"/>
      <c r="B603" s="520"/>
      <c r="C603" s="992" t="s">
        <v>826</v>
      </c>
      <c r="D603" s="992"/>
      <c r="E603" s="992"/>
      <c r="F603" s="992"/>
      <c r="G603" s="992"/>
      <c r="H603" s="992"/>
      <c r="I603" s="992"/>
      <c r="J603" s="992"/>
      <c r="K603" s="992"/>
      <c r="L603" s="992"/>
      <c r="M603" s="992"/>
      <c r="N603" s="992"/>
      <c r="O603" s="992"/>
      <c r="P603" s="992"/>
      <c r="Q603" s="992"/>
      <c r="R603" s="992"/>
      <c r="S603" s="992"/>
      <c r="T603" s="992"/>
      <c r="U603" s="992"/>
      <c r="V603" s="992"/>
      <c r="W603" s="992"/>
      <c r="X603" s="992"/>
      <c r="Y603" s="992"/>
      <c r="Z603" s="992"/>
      <c r="AA603" s="992"/>
      <c r="AB603" s="992"/>
      <c r="AC603" s="992"/>
      <c r="AD603" s="992"/>
      <c r="AE603" s="992"/>
      <c r="AF603" s="992"/>
      <c r="AG603" s="992"/>
      <c r="AH603" s="992"/>
      <c r="AI603" s="992"/>
      <c r="AJ603" s="992"/>
      <c r="AK603" s="992"/>
      <c r="AL603" s="992"/>
      <c r="AM603" s="992"/>
      <c r="AN603" s="992"/>
      <c r="AO603" s="992"/>
      <c r="AP603" s="992"/>
      <c r="AQ603" s="992"/>
      <c r="AR603" s="992"/>
      <c r="AS603" s="992"/>
      <c r="AT603" s="992"/>
      <c r="AU603" s="992"/>
      <c r="AV603" s="992"/>
      <c r="AW603" s="992"/>
      <c r="AX603" s="992"/>
      <c r="AY603" s="992"/>
      <c r="AZ603" s="992"/>
      <c r="BA603" s="992"/>
      <c r="BB603" s="992"/>
      <c r="BC603" s="992"/>
      <c r="BD603" s="524"/>
      <c r="BE603" s="440"/>
      <c r="BF603" s="440"/>
      <c r="BG603" s="440"/>
    </row>
    <row r="604" spans="1:89" ht="30" customHeight="1">
      <c r="A604" s="519"/>
      <c r="B604" s="520"/>
      <c r="C604" s="992"/>
      <c r="D604" s="992"/>
      <c r="E604" s="992"/>
      <c r="F604" s="992"/>
      <c r="G604" s="992"/>
      <c r="H604" s="992"/>
      <c r="I604" s="992"/>
      <c r="J604" s="992"/>
      <c r="K604" s="992"/>
      <c r="L604" s="992"/>
      <c r="M604" s="992"/>
      <c r="N604" s="992"/>
      <c r="O604" s="992"/>
      <c r="P604" s="992"/>
      <c r="Q604" s="992"/>
      <c r="R604" s="992"/>
      <c r="S604" s="992"/>
      <c r="T604" s="992"/>
      <c r="U604" s="992"/>
      <c r="V604" s="992"/>
      <c r="W604" s="992"/>
      <c r="X604" s="992"/>
      <c r="Y604" s="992"/>
      <c r="Z604" s="992"/>
      <c r="AA604" s="992"/>
      <c r="AB604" s="992"/>
      <c r="AC604" s="992"/>
      <c r="AD604" s="992"/>
      <c r="AE604" s="992"/>
      <c r="AF604" s="992"/>
      <c r="AG604" s="992"/>
      <c r="AH604" s="992"/>
      <c r="AI604" s="992"/>
      <c r="AJ604" s="992"/>
      <c r="AK604" s="992"/>
      <c r="AL604" s="992"/>
      <c r="AM604" s="992"/>
      <c r="AN604" s="992"/>
      <c r="AO604" s="992"/>
      <c r="AP604" s="992"/>
      <c r="AQ604" s="992"/>
      <c r="AR604" s="992"/>
      <c r="AS604" s="992"/>
      <c r="AT604" s="992"/>
      <c r="AU604" s="992"/>
      <c r="AV604" s="992"/>
      <c r="AW604" s="992"/>
      <c r="AX604" s="992"/>
      <c r="AY604" s="992"/>
      <c r="AZ604" s="992"/>
      <c r="BA604" s="992"/>
      <c r="BB604" s="992"/>
      <c r="BC604" s="992"/>
      <c r="BD604" s="524"/>
      <c r="BE604" s="440"/>
      <c r="BF604" s="440"/>
      <c r="BG604" s="440"/>
    </row>
    <row r="605" spans="1:89" ht="30" customHeight="1">
      <c r="A605" s="519"/>
      <c r="B605" s="520"/>
      <c r="C605" s="992"/>
      <c r="D605" s="992"/>
      <c r="E605" s="992"/>
      <c r="F605" s="992"/>
      <c r="G605" s="992"/>
      <c r="H605" s="992"/>
      <c r="I605" s="992"/>
      <c r="J605" s="992"/>
      <c r="K605" s="992"/>
      <c r="L605" s="992"/>
      <c r="M605" s="992"/>
      <c r="N605" s="992"/>
      <c r="O605" s="992"/>
      <c r="P605" s="992"/>
      <c r="Q605" s="992"/>
      <c r="R605" s="992"/>
      <c r="S605" s="992"/>
      <c r="T605" s="992"/>
      <c r="U605" s="992"/>
      <c r="V605" s="992"/>
      <c r="W605" s="992"/>
      <c r="X605" s="992"/>
      <c r="Y605" s="992"/>
      <c r="Z605" s="992"/>
      <c r="AA605" s="992"/>
      <c r="AB605" s="992"/>
      <c r="AC605" s="992"/>
      <c r="AD605" s="992"/>
      <c r="AE605" s="992"/>
      <c r="AF605" s="992"/>
      <c r="AG605" s="992"/>
      <c r="AH605" s="992"/>
      <c r="AI605" s="992"/>
      <c r="AJ605" s="992"/>
      <c r="AK605" s="992"/>
      <c r="AL605" s="992"/>
      <c r="AM605" s="992"/>
      <c r="AN605" s="992"/>
      <c r="AO605" s="992"/>
      <c r="AP605" s="992"/>
      <c r="AQ605" s="992"/>
      <c r="AR605" s="992"/>
      <c r="AS605" s="992"/>
      <c r="AT605" s="992"/>
      <c r="AU605" s="992"/>
      <c r="AV605" s="992"/>
      <c r="AW605" s="992"/>
      <c r="AX605" s="992"/>
      <c r="AY605" s="992"/>
      <c r="AZ605" s="992"/>
      <c r="BA605" s="992"/>
      <c r="BB605" s="992"/>
      <c r="BC605" s="992"/>
      <c r="BD605" s="524"/>
      <c r="BE605" s="440"/>
      <c r="BF605" s="440"/>
      <c r="BG605" s="440"/>
    </row>
    <row r="606" spans="1:89" ht="30" customHeight="1">
      <c r="A606" s="519"/>
      <c r="B606" s="520"/>
      <c r="C606" s="992"/>
      <c r="D606" s="992"/>
      <c r="E606" s="992"/>
      <c r="F606" s="992"/>
      <c r="G606" s="992"/>
      <c r="H606" s="992"/>
      <c r="I606" s="992"/>
      <c r="J606" s="992"/>
      <c r="K606" s="992"/>
      <c r="L606" s="992"/>
      <c r="M606" s="992"/>
      <c r="N606" s="992"/>
      <c r="O606" s="992"/>
      <c r="P606" s="992"/>
      <c r="Q606" s="992"/>
      <c r="R606" s="992"/>
      <c r="S606" s="992"/>
      <c r="T606" s="992"/>
      <c r="U606" s="992"/>
      <c r="V606" s="992"/>
      <c r="W606" s="992"/>
      <c r="X606" s="992"/>
      <c r="Y606" s="992"/>
      <c r="Z606" s="992"/>
      <c r="AA606" s="992"/>
      <c r="AB606" s="992"/>
      <c r="AC606" s="992"/>
      <c r="AD606" s="992"/>
      <c r="AE606" s="992"/>
      <c r="AF606" s="992"/>
      <c r="AG606" s="992"/>
      <c r="AH606" s="992"/>
      <c r="AI606" s="992"/>
      <c r="AJ606" s="992"/>
      <c r="AK606" s="992"/>
      <c r="AL606" s="992"/>
      <c r="AM606" s="992"/>
      <c r="AN606" s="992"/>
      <c r="AO606" s="992"/>
      <c r="AP606" s="992"/>
      <c r="AQ606" s="992"/>
      <c r="AR606" s="992"/>
      <c r="AS606" s="992"/>
      <c r="AT606" s="992"/>
      <c r="AU606" s="992"/>
      <c r="AV606" s="992"/>
      <c r="AW606" s="992"/>
      <c r="AX606" s="992"/>
      <c r="AY606" s="992"/>
      <c r="AZ606" s="992"/>
      <c r="BA606" s="992"/>
      <c r="BB606" s="992"/>
      <c r="BC606" s="992"/>
      <c r="BD606" s="524"/>
      <c r="BE606" s="440"/>
      <c r="BF606" s="440"/>
      <c r="BG606" s="440"/>
    </row>
    <row r="607" spans="1:89" ht="30" customHeight="1" thickBot="1">
      <c r="A607" s="519"/>
      <c r="B607" s="520"/>
      <c r="C607" s="992"/>
      <c r="D607" s="992"/>
      <c r="E607" s="992"/>
      <c r="F607" s="992"/>
      <c r="G607" s="992"/>
      <c r="H607" s="992"/>
      <c r="I607" s="992"/>
      <c r="J607" s="992"/>
      <c r="K607" s="992"/>
      <c r="L607" s="992"/>
      <c r="M607" s="992"/>
      <c r="N607" s="992"/>
      <c r="O607" s="992"/>
      <c r="P607" s="992"/>
      <c r="Q607" s="992"/>
      <c r="R607" s="992"/>
      <c r="S607" s="992"/>
      <c r="T607" s="992"/>
      <c r="U607" s="992"/>
      <c r="V607" s="992"/>
      <c r="W607" s="992"/>
      <c r="X607" s="992"/>
      <c r="Y607" s="992"/>
      <c r="Z607" s="992"/>
      <c r="AA607" s="992"/>
      <c r="AB607" s="992"/>
      <c r="AC607" s="992"/>
      <c r="AD607" s="992"/>
      <c r="AE607" s="992"/>
      <c r="AF607" s="992"/>
      <c r="AG607" s="992"/>
      <c r="AH607" s="992"/>
      <c r="AI607" s="992"/>
      <c r="AJ607" s="992"/>
      <c r="AK607" s="992"/>
      <c r="AL607" s="992"/>
      <c r="AM607" s="992"/>
      <c r="AN607" s="992"/>
      <c r="AO607" s="992"/>
      <c r="AP607" s="992"/>
      <c r="AQ607" s="992"/>
      <c r="AR607" s="992"/>
      <c r="AS607" s="992"/>
      <c r="AT607" s="992"/>
      <c r="AU607" s="992"/>
      <c r="AV607" s="992"/>
      <c r="AW607" s="992"/>
      <c r="AX607" s="992"/>
      <c r="AY607" s="992"/>
      <c r="AZ607" s="992"/>
      <c r="BA607" s="992"/>
      <c r="BB607" s="992"/>
      <c r="BC607" s="992"/>
      <c r="BD607" s="524"/>
      <c r="BE607" s="440"/>
      <c r="BF607" s="440"/>
      <c r="BG607" s="440"/>
    </row>
    <row r="608" spans="1:89" ht="30" hidden="1" customHeight="1">
      <c r="A608" s="519"/>
      <c r="B608" s="523"/>
      <c r="C608" s="993"/>
      <c r="D608" s="993"/>
      <c r="E608" s="993"/>
      <c r="F608" s="993"/>
      <c r="G608" s="993"/>
      <c r="H608" s="993"/>
      <c r="I608" s="993"/>
      <c r="J608" s="993"/>
      <c r="K608" s="993"/>
      <c r="L608" s="993"/>
      <c r="M608" s="993"/>
      <c r="N608" s="993"/>
      <c r="O608" s="993"/>
      <c r="P608" s="993"/>
      <c r="Q608" s="993"/>
      <c r="R608" s="993"/>
      <c r="S608" s="993"/>
      <c r="T608" s="993"/>
      <c r="U608" s="993"/>
      <c r="V608" s="993"/>
      <c r="W608" s="993"/>
      <c r="X608" s="993"/>
      <c r="Y608" s="993"/>
      <c r="Z608" s="993"/>
      <c r="AA608" s="993"/>
      <c r="AB608" s="993"/>
      <c r="AC608" s="993"/>
      <c r="AD608" s="993"/>
      <c r="AE608" s="993"/>
      <c r="AF608" s="993"/>
      <c r="AG608" s="993"/>
      <c r="AH608" s="993"/>
      <c r="AI608" s="993"/>
      <c r="AJ608" s="993"/>
      <c r="AK608" s="993"/>
      <c r="AL608" s="993"/>
      <c r="AM608" s="993"/>
      <c r="AN608" s="993"/>
      <c r="AO608" s="993"/>
      <c r="AP608" s="993"/>
      <c r="AQ608" s="993"/>
      <c r="AR608" s="993"/>
      <c r="AS608" s="993"/>
      <c r="AT608" s="993"/>
      <c r="AU608" s="993"/>
      <c r="AV608" s="993"/>
      <c r="AW608" s="993"/>
      <c r="AX608" s="993"/>
      <c r="AY608" s="993"/>
      <c r="AZ608" s="993"/>
      <c r="BA608" s="993"/>
      <c r="BB608" s="993"/>
      <c r="BC608" s="993"/>
      <c r="BD608" s="524"/>
      <c r="BE608" s="440"/>
      <c r="BF608" s="440"/>
      <c r="BG608" s="440"/>
    </row>
    <row r="609" spans="2:59" ht="30" hidden="1" customHeight="1">
      <c r="B609" s="618"/>
      <c r="C609" s="994" t="s">
        <v>464</v>
      </c>
      <c r="D609" s="994"/>
      <c r="E609" s="994"/>
      <c r="F609" s="994"/>
      <c r="G609" s="994"/>
      <c r="H609" s="994"/>
      <c r="I609" s="994"/>
      <c r="J609" s="994"/>
      <c r="K609" s="994"/>
      <c r="L609" s="994"/>
      <c r="M609" s="994"/>
      <c r="N609" s="994"/>
      <c r="O609" s="994"/>
      <c r="P609" s="994"/>
      <c r="Q609" s="994"/>
      <c r="R609" s="994"/>
      <c r="S609" s="994"/>
      <c r="T609" s="994"/>
      <c r="U609" s="994"/>
      <c r="V609" s="994"/>
      <c r="W609" s="994"/>
      <c r="X609" s="994"/>
      <c r="Y609" s="994"/>
      <c r="Z609" s="994"/>
      <c r="AA609" s="994"/>
      <c r="AB609" s="994"/>
      <c r="AC609" s="994"/>
      <c r="AD609" s="994"/>
      <c r="AE609" s="994"/>
      <c r="AF609" s="994"/>
      <c r="AG609" s="994"/>
      <c r="AH609" s="994"/>
      <c r="AI609" s="994"/>
      <c r="AJ609" s="994"/>
      <c r="AK609" s="994"/>
      <c r="AL609" s="994"/>
      <c r="AM609" s="994"/>
      <c r="AN609" s="994"/>
      <c r="AO609" s="994"/>
      <c r="AP609" s="994"/>
      <c r="AQ609" s="994"/>
      <c r="AR609" s="994"/>
      <c r="AS609" s="994"/>
      <c r="AT609" s="994"/>
      <c r="AU609" s="994"/>
      <c r="AV609" s="994"/>
      <c r="AW609" s="994"/>
      <c r="AX609" s="994"/>
      <c r="AY609" s="994"/>
      <c r="AZ609" s="994"/>
      <c r="BA609" s="994"/>
      <c r="BB609" s="994"/>
      <c r="BC609" s="994"/>
      <c r="BD609" s="524"/>
      <c r="BE609" s="440"/>
      <c r="BF609" s="440"/>
      <c r="BG609" s="440"/>
    </row>
    <row r="610" spans="2:59" ht="30" hidden="1" customHeight="1">
      <c r="B610" s="619"/>
      <c r="C610" s="988" t="s">
        <v>464</v>
      </c>
      <c r="D610" s="988"/>
      <c r="E610" s="988"/>
      <c r="F610" s="988"/>
      <c r="G610" s="988"/>
      <c r="H610" s="988"/>
      <c r="I610" s="988"/>
      <c r="J610" s="988"/>
      <c r="K610" s="988"/>
      <c r="L610" s="988"/>
      <c r="M610" s="988"/>
      <c r="N610" s="988"/>
      <c r="O610" s="988"/>
      <c r="P610" s="988"/>
      <c r="Q610" s="988"/>
      <c r="R610" s="988"/>
      <c r="S610" s="988"/>
      <c r="T610" s="988"/>
      <c r="U610" s="988"/>
      <c r="V610" s="988"/>
      <c r="W610" s="988"/>
      <c r="X610" s="988"/>
      <c r="Y610" s="988"/>
      <c r="Z610" s="988"/>
      <c r="AA610" s="988"/>
      <c r="AB610" s="988"/>
      <c r="AC610" s="988"/>
      <c r="AD610" s="988"/>
      <c r="AE610" s="988"/>
      <c r="AF610" s="988"/>
      <c r="AG610" s="988"/>
      <c r="AH610" s="988"/>
      <c r="AI610" s="988"/>
      <c r="AJ610" s="988"/>
      <c r="AK610" s="988"/>
      <c r="AL610" s="988"/>
      <c r="AM610" s="988"/>
      <c r="AN610" s="988"/>
      <c r="AO610" s="988"/>
      <c r="AP610" s="988"/>
      <c r="AQ610" s="988"/>
      <c r="AR610" s="988"/>
      <c r="AS610" s="988"/>
      <c r="AT610" s="988"/>
      <c r="AU610" s="988"/>
      <c r="AV610" s="988"/>
      <c r="AW610" s="988"/>
      <c r="AX610" s="988"/>
      <c r="AY610" s="988"/>
      <c r="AZ610" s="988"/>
      <c r="BA610" s="988"/>
      <c r="BB610" s="988"/>
      <c r="BC610" s="988"/>
      <c r="BD610" s="524"/>
      <c r="BE610" s="440"/>
      <c r="BF610" s="440"/>
      <c r="BG610" s="440"/>
    </row>
    <row r="611" spans="2:59" ht="30" hidden="1" customHeight="1">
      <c r="B611" s="619"/>
      <c r="C611" s="988" t="s">
        <v>464</v>
      </c>
      <c r="D611" s="988"/>
      <c r="E611" s="988"/>
      <c r="F611" s="988"/>
      <c r="G611" s="988"/>
      <c r="H611" s="988"/>
      <c r="I611" s="988"/>
      <c r="J611" s="988"/>
      <c r="K611" s="988"/>
      <c r="L611" s="988"/>
      <c r="M611" s="988"/>
      <c r="N611" s="988"/>
      <c r="O611" s="988"/>
      <c r="P611" s="988"/>
      <c r="Q611" s="988"/>
      <c r="R611" s="988"/>
      <c r="S611" s="988"/>
      <c r="T611" s="988"/>
      <c r="U611" s="988"/>
      <c r="V611" s="988"/>
      <c r="W611" s="988"/>
      <c r="X611" s="988"/>
      <c r="Y611" s="988"/>
      <c r="Z611" s="988"/>
      <c r="AA611" s="988"/>
      <c r="AB611" s="988"/>
      <c r="AC611" s="988"/>
      <c r="AD611" s="988"/>
      <c r="AE611" s="988"/>
      <c r="AF611" s="988"/>
      <c r="AG611" s="988"/>
      <c r="AH611" s="988"/>
      <c r="AI611" s="988"/>
      <c r="AJ611" s="988"/>
      <c r="AK611" s="988"/>
      <c r="AL611" s="988"/>
      <c r="AM611" s="988"/>
      <c r="AN611" s="988"/>
      <c r="AO611" s="988"/>
      <c r="AP611" s="988"/>
      <c r="AQ611" s="988"/>
      <c r="AR611" s="988"/>
      <c r="AS611" s="988"/>
      <c r="AT611" s="988"/>
      <c r="AU611" s="988"/>
      <c r="AV611" s="988"/>
      <c r="AW611" s="988"/>
      <c r="AX611" s="988"/>
      <c r="AY611" s="988"/>
      <c r="AZ611" s="988"/>
      <c r="BA611" s="988"/>
      <c r="BB611" s="988"/>
      <c r="BC611" s="988"/>
      <c r="BD611" s="524"/>
      <c r="BE611" s="440"/>
      <c r="BF611" s="440"/>
      <c r="BG611" s="440"/>
    </row>
    <row r="612" spans="2:59" ht="30" hidden="1" customHeight="1">
      <c r="B612" s="619"/>
      <c r="C612" s="988" t="s">
        <v>464</v>
      </c>
      <c r="D612" s="988"/>
      <c r="E612" s="988"/>
      <c r="F612" s="988"/>
      <c r="G612" s="988"/>
      <c r="H612" s="988"/>
      <c r="I612" s="988"/>
      <c r="J612" s="988"/>
      <c r="K612" s="988"/>
      <c r="L612" s="988"/>
      <c r="M612" s="988"/>
      <c r="N612" s="988"/>
      <c r="O612" s="988"/>
      <c r="P612" s="988"/>
      <c r="Q612" s="988"/>
      <c r="R612" s="988"/>
      <c r="S612" s="988"/>
      <c r="T612" s="988"/>
      <c r="U612" s="988"/>
      <c r="V612" s="988"/>
      <c r="W612" s="988"/>
      <c r="X612" s="988"/>
      <c r="Y612" s="988"/>
      <c r="Z612" s="988"/>
      <c r="AA612" s="988"/>
      <c r="AB612" s="988"/>
      <c r="AC612" s="988"/>
      <c r="AD612" s="988"/>
      <c r="AE612" s="988"/>
      <c r="AF612" s="988"/>
      <c r="AG612" s="988"/>
      <c r="AH612" s="988"/>
      <c r="AI612" s="988"/>
      <c r="AJ612" s="988"/>
      <c r="AK612" s="988"/>
      <c r="AL612" s="988"/>
      <c r="AM612" s="988"/>
      <c r="AN612" s="988"/>
      <c r="AO612" s="988"/>
      <c r="AP612" s="988"/>
      <c r="AQ612" s="988"/>
      <c r="AR612" s="988"/>
      <c r="AS612" s="988"/>
      <c r="AT612" s="988"/>
      <c r="AU612" s="988"/>
      <c r="AV612" s="988"/>
      <c r="AW612" s="988"/>
      <c r="AX612" s="988"/>
      <c r="AY612" s="988"/>
      <c r="AZ612" s="988"/>
      <c r="BA612" s="988"/>
      <c r="BB612" s="988"/>
      <c r="BC612" s="988"/>
      <c r="BD612" s="524"/>
      <c r="BE612" s="440"/>
      <c r="BF612" s="440"/>
      <c r="BG612" s="440"/>
    </row>
    <row r="613" spans="2:59" ht="30" hidden="1" customHeight="1">
      <c r="B613" s="619"/>
      <c r="C613" s="988" t="s">
        <v>464</v>
      </c>
      <c r="D613" s="988"/>
      <c r="E613" s="988"/>
      <c r="F613" s="988"/>
      <c r="G613" s="988"/>
      <c r="H613" s="988"/>
      <c r="I613" s="988"/>
      <c r="J613" s="988"/>
      <c r="K613" s="988"/>
      <c r="L613" s="988"/>
      <c r="M613" s="988"/>
      <c r="N613" s="988"/>
      <c r="O613" s="988"/>
      <c r="P613" s="988"/>
      <c r="Q613" s="988"/>
      <c r="R613" s="988"/>
      <c r="S613" s="988"/>
      <c r="T613" s="988"/>
      <c r="U613" s="988"/>
      <c r="V613" s="988"/>
      <c r="W613" s="988"/>
      <c r="X613" s="988"/>
      <c r="Y613" s="988"/>
      <c r="Z613" s="988"/>
      <c r="AA613" s="988"/>
      <c r="AB613" s="988"/>
      <c r="AC613" s="988"/>
      <c r="AD613" s="988"/>
      <c r="AE613" s="988"/>
      <c r="AF613" s="988"/>
      <c r="AG613" s="988"/>
      <c r="AH613" s="988"/>
      <c r="AI613" s="988"/>
      <c r="AJ613" s="988"/>
      <c r="AK613" s="988"/>
      <c r="AL613" s="988"/>
      <c r="AM613" s="988"/>
      <c r="AN613" s="988"/>
      <c r="AO613" s="988"/>
      <c r="AP613" s="988"/>
      <c r="AQ613" s="988"/>
      <c r="AR613" s="988"/>
      <c r="AS613" s="988"/>
      <c r="AT613" s="988"/>
      <c r="AU613" s="988"/>
      <c r="AV613" s="988"/>
      <c r="AW613" s="988"/>
      <c r="AX613" s="988"/>
      <c r="AY613" s="988"/>
      <c r="AZ613" s="988"/>
      <c r="BA613" s="988"/>
      <c r="BB613" s="988"/>
      <c r="BC613" s="988"/>
      <c r="BD613" s="524"/>
      <c r="BE613" s="440"/>
      <c r="BF613" s="440"/>
      <c r="BG613" s="440"/>
    </row>
    <row r="614" spans="2:59" ht="30" hidden="1" customHeight="1">
      <c r="B614" s="619"/>
      <c r="C614" s="988" t="s">
        <v>464</v>
      </c>
      <c r="D614" s="988"/>
      <c r="E614" s="988"/>
      <c r="F614" s="988"/>
      <c r="G614" s="988"/>
      <c r="H614" s="988"/>
      <c r="I614" s="988"/>
      <c r="J614" s="988"/>
      <c r="K614" s="988"/>
      <c r="L614" s="988"/>
      <c r="M614" s="988"/>
      <c r="N614" s="988"/>
      <c r="O614" s="988"/>
      <c r="P614" s="988"/>
      <c r="Q614" s="988"/>
      <c r="R614" s="988"/>
      <c r="S614" s="988"/>
      <c r="T614" s="988"/>
      <c r="U614" s="988"/>
      <c r="V614" s="988"/>
      <c r="W614" s="988"/>
      <c r="X614" s="988"/>
      <c r="Y614" s="988"/>
      <c r="Z614" s="988"/>
      <c r="AA614" s="988"/>
      <c r="AB614" s="988"/>
      <c r="AC614" s="988"/>
      <c r="AD614" s="988"/>
      <c r="AE614" s="988"/>
      <c r="AF614" s="988"/>
      <c r="AG614" s="988"/>
      <c r="AH614" s="988"/>
      <c r="AI614" s="988"/>
      <c r="AJ614" s="988"/>
      <c r="AK614" s="988"/>
      <c r="AL614" s="988"/>
      <c r="AM614" s="988"/>
      <c r="AN614" s="988"/>
      <c r="AO614" s="988"/>
      <c r="AP614" s="988"/>
      <c r="AQ614" s="988"/>
      <c r="AR614" s="988"/>
      <c r="AS614" s="988"/>
      <c r="AT614" s="988"/>
      <c r="AU614" s="988"/>
      <c r="AV614" s="988"/>
      <c r="AW614" s="988"/>
      <c r="AX614" s="988"/>
      <c r="AY614" s="988"/>
      <c r="AZ614" s="988"/>
      <c r="BA614" s="988"/>
      <c r="BB614" s="988"/>
      <c r="BC614" s="988"/>
      <c r="BD614" s="524"/>
      <c r="BE614" s="440"/>
      <c r="BF614" s="440"/>
      <c r="BG614" s="440"/>
    </row>
    <row r="615" spans="2:59" ht="30" hidden="1" customHeight="1">
      <c r="B615" s="619"/>
      <c r="C615" s="988" t="s">
        <v>464</v>
      </c>
      <c r="D615" s="988"/>
      <c r="E615" s="988"/>
      <c r="F615" s="988"/>
      <c r="G615" s="988"/>
      <c r="H615" s="988"/>
      <c r="I615" s="988"/>
      <c r="J615" s="988"/>
      <c r="K615" s="988"/>
      <c r="L615" s="988"/>
      <c r="M615" s="988"/>
      <c r="N615" s="988"/>
      <c r="O615" s="988"/>
      <c r="P615" s="988"/>
      <c r="Q615" s="988"/>
      <c r="R615" s="988"/>
      <c r="S615" s="988"/>
      <c r="T615" s="988"/>
      <c r="U615" s="988"/>
      <c r="V615" s="988"/>
      <c r="W615" s="988"/>
      <c r="X615" s="988"/>
      <c r="Y615" s="988"/>
      <c r="Z615" s="988"/>
      <c r="AA615" s="988"/>
      <c r="AB615" s="988"/>
      <c r="AC615" s="988"/>
      <c r="AD615" s="988"/>
      <c r="AE615" s="988"/>
      <c r="AF615" s="988"/>
      <c r="AG615" s="988"/>
      <c r="AH615" s="988"/>
      <c r="AI615" s="988"/>
      <c r="AJ615" s="988"/>
      <c r="AK615" s="988"/>
      <c r="AL615" s="988"/>
      <c r="AM615" s="988"/>
      <c r="AN615" s="988"/>
      <c r="AO615" s="988"/>
      <c r="AP615" s="988"/>
      <c r="AQ615" s="988"/>
      <c r="AR615" s="988"/>
      <c r="AS615" s="988"/>
      <c r="AT615" s="988"/>
      <c r="AU615" s="988"/>
      <c r="AV615" s="988"/>
      <c r="AW615" s="988"/>
      <c r="AX615" s="988"/>
      <c r="AY615" s="988"/>
      <c r="AZ615" s="988"/>
      <c r="BA615" s="988"/>
      <c r="BB615" s="988"/>
      <c r="BC615" s="988"/>
      <c r="BD615" s="524"/>
      <c r="BE615" s="440"/>
      <c r="BF615" s="440"/>
      <c r="BG615" s="440"/>
    </row>
    <row r="616" spans="2:59" ht="30" hidden="1" customHeight="1">
      <c r="B616" s="619"/>
      <c r="C616" s="988" t="s">
        <v>464</v>
      </c>
      <c r="D616" s="988"/>
      <c r="E616" s="988"/>
      <c r="F616" s="988"/>
      <c r="G616" s="988"/>
      <c r="H616" s="988"/>
      <c r="I616" s="988"/>
      <c r="J616" s="988"/>
      <c r="K616" s="988"/>
      <c r="L616" s="988"/>
      <c r="M616" s="988"/>
      <c r="N616" s="988"/>
      <c r="O616" s="988"/>
      <c r="P616" s="988"/>
      <c r="Q616" s="988"/>
      <c r="R616" s="988"/>
      <c r="S616" s="988"/>
      <c r="T616" s="988"/>
      <c r="U616" s="988"/>
      <c r="V616" s="988"/>
      <c r="W616" s="988"/>
      <c r="X616" s="988"/>
      <c r="Y616" s="988"/>
      <c r="Z616" s="988"/>
      <c r="AA616" s="988"/>
      <c r="AB616" s="988"/>
      <c r="AC616" s="988"/>
      <c r="AD616" s="988"/>
      <c r="AE616" s="988"/>
      <c r="AF616" s="988"/>
      <c r="AG616" s="988"/>
      <c r="AH616" s="988"/>
      <c r="AI616" s="988"/>
      <c r="AJ616" s="988"/>
      <c r="AK616" s="988"/>
      <c r="AL616" s="988"/>
      <c r="AM616" s="988"/>
      <c r="AN616" s="988"/>
      <c r="AO616" s="988"/>
      <c r="AP616" s="988"/>
      <c r="AQ616" s="988"/>
      <c r="AR616" s="988"/>
      <c r="AS616" s="988"/>
      <c r="AT616" s="988"/>
      <c r="AU616" s="988"/>
      <c r="AV616" s="988"/>
      <c r="AW616" s="988"/>
      <c r="AX616" s="988"/>
      <c r="AY616" s="988"/>
      <c r="AZ616" s="988"/>
      <c r="BA616" s="988"/>
      <c r="BB616" s="988"/>
      <c r="BC616" s="988"/>
      <c r="BD616" s="524"/>
      <c r="BE616" s="440"/>
      <c r="BF616" s="440"/>
      <c r="BG616" s="440"/>
    </row>
    <row r="617" spans="2:59" ht="30" hidden="1" customHeight="1">
      <c r="B617" s="619"/>
      <c r="C617" s="988" t="s">
        <v>464</v>
      </c>
      <c r="D617" s="988"/>
      <c r="E617" s="988"/>
      <c r="F617" s="988"/>
      <c r="G617" s="988"/>
      <c r="H617" s="988"/>
      <c r="I617" s="988"/>
      <c r="J617" s="988"/>
      <c r="K617" s="988"/>
      <c r="L617" s="988"/>
      <c r="M617" s="988"/>
      <c r="N617" s="988"/>
      <c r="O617" s="988"/>
      <c r="P617" s="988"/>
      <c r="Q617" s="988"/>
      <c r="R617" s="988"/>
      <c r="S617" s="988"/>
      <c r="T617" s="988"/>
      <c r="U617" s="988"/>
      <c r="V617" s="988"/>
      <c r="W617" s="988"/>
      <c r="X617" s="988"/>
      <c r="Y617" s="988"/>
      <c r="Z617" s="988"/>
      <c r="AA617" s="988"/>
      <c r="AB617" s="988"/>
      <c r="AC617" s="988"/>
      <c r="AD617" s="988"/>
      <c r="AE617" s="988"/>
      <c r="AF617" s="988"/>
      <c r="AG617" s="988"/>
      <c r="AH617" s="988"/>
      <c r="AI617" s="988"/>
      <c r="AJ617" s="988"/>
      <c r="AK617" s="988"/>
      <c r="AL617" s="988"/>
      <c r="AM617" s="988"/>
      <c r="AN617" s="988"/>
      <c r="AO617" s="988"/>
      <c r="AP617" s="988"/>
      <c r="AQ617" s="988"/>
      <c r="AR617" s="988"/>
      <c r="AS617" s="988"/>
      <c r="AT617" s="988"/>
      <c r="AU617" s="988"/>
      <c r="AV617" s="988"/>
      <c r="AW617" s="988"/>
      <c r="AX617" s="988"/>
      <c r="AY617" s="988"/>
      <c r="AZ617" s="988"/>
      <c r="BA617" s="988"/>
      <c r="BB617" s="988"/>
      <c r="BC617" s="988"/>
      <c r="BD617" s="524"/>
      <c r="BE617" s="440"/>
      <c r="BF617" s="440"/>
      <c r="BG617" s="440"/>
    </row>
    <row r="618" spans="2:59" ht="30" hidden="1" customHeight="1">
      <c r="B618" s="619"/>
      <c r="C618" s="988" t="s">
        <v>464</v>
      </c>
      <c r="D618" s="988"/>
      <c r="E618" s="988"/>
      <c r="F618" s="988"/>
      <c r="G618" s="988"/>
      <c r="H618" s="988"/>
      <c r="I618" s="988"/>
      <c r="J618" s="988"/>
      <c r="K618" s="988"/>
      <c r="L618" s="988"/>
      <c r="M618" s="988"/>
      <c r="N618" s="988"/>
      <c r="O618" s="988"/>
      <c r="P618" s="988"/>
      <c r="Q618" s="988"/>
      <c r="R618" s="988"/>
      <c r="S618" s="988"/>
      <c r="T618" s="988"/>
      <c r="U618" s="988"/>
      <c r="V618" s="988"/>
      <c r="W618" s="988"/>
      <c r="X618" s="988"/>
      <c r="Y618" s="988"/>
      <c r="Z618" s="988"/>
      <c r="AA618" s="988"/>
      <c r="AB618" s="988"/>
      <c r="AC618" s="988"/>
      <c r="AD618" s="988"/>
      <c r="AE618" s="988"/>
      <c r="AF618" s="988"/>
      <c r="AG618" s="988"/>
      <c r="AH618" s="988"/>
      <c r="AI618" s="988"/>
      <c r="AJ618" s="988"/>
      <c r="AK618" s="988"/>
      <c r="AL618" s="988"/>
      <c r="AM618" s="988"/>
      <c r="AN618" s="988"/>
      <c r="AO618" s="988"/>
      <c r="AP618" s="988"/>
      <c r="AQ618" s="988"/>
      <c r="AR618" s="988"/>
      <c r="AS618" s="988"/>
      <c r="AT618" s="988"/>
      <c r="AU618" s="988"/>
      <c r="AV618" s="988"/>
      <c r="AW618" s="988"/>
      <c r="AX618" s="988"/>
      <c r="AY618" s="988"/>
      <c r="AZ618" s="988"/>
      <c r="BA618" s="988"/>
      <c r="BB618" s="988"/>
      <c r="BC618" s="988"/>
      <c r="BD618" s="524"/>
      <c r="BE618" s="440"/>
      <c r="BF618" s="440"/>
      <c r="BG618" s="440"/>
    </row>
    <row r="619" spans="2:59" ht="30" hidden="1" customHeight="1">
      <c r="B619" s="619"/>
      <c r="C619" s="988" t="s">
        <v>464</v>
      </c>
      <c r="D619" s="988"/>
      <c r="E619" s="988"/>
      <c r="F619" s="988"/>
      <c r="G619" s="988"/>
      <c r="H619" s="988"/>
      <c r="I619" s="988"/>
      <c r="J619" s="988"/>
      <c r="K619" s="988"/>
      <c r="L619" s="988"/>
      <c r="M619" s="988"/>
      <c r="N619" s="988"/>
      <c r="O619" s="988"/>
      <c r="P619" s="988"/>
      <c r="Q619" s="988"/>
      <c r="R619" s="988"/>
      <c r="S619" s="988"/>
      <c r="T619" s="988"/>
      <c r="U619" s="988"/>
      <c r="V619" s="988"/>
      <c r="W619" s="988"/>
      <c r="X619" s="988"/>
      <c r="Y619" s="988"/>
      <c r="Z619" s="988"/>
      <c r="AA619" s="988"/>
      <c r="AB619" s="988"/>
      <c r="AC619" s="988"/>
      <c r="AD619" s="988"/>
      <c r="AE619" s="988"/>
      <c r="AF619" s="988"/>
      <c r="AG619" s="988"/>
      <c r="AH619" s="988"/>
      <c r="AI619" s="988"/>
      <c r="AJ619" s="988"/>
      <c r="AK619" s="988"/>
      <c r="AL619" s="988"/>
      <c r="AM619" s="988"/>
      <c r="AN619" s="988"/>
      <c r="AO619" s="988"/>
      <c r="AP619" s="988"/>
      <c r="AQ619" s="988"/>
      <c r="AR619" s="988"/>
      <c r="AS619" s="988"/>
      <c r="AT619" s="988"/>
      <c r="AU619" s="988"/>
      <c r="AV619" s="988"/>
      <c r="AW619" s="988"/>
      <c r="AX619" s="988"/>
      <c r="AY619" s="988"/>
      <c r="AZ619" s="988"/>
      <c r="BA619" s="988"/>
      <c r="BB619" s="988"/>
      <c r="BC619" s="988"/>
      <c r="BD619" s="524"/>
      <c r="BE619" s="440"/>
      <c r="BF619" s="440"/>
      <c r="BG619" s="440"/>
    </row>
    <row r="620" spans="2:59" ht="30" hidden="1" customHeight="1">
      <c r="B620" s="619"/>
      <c r="C620" s="988" t="s">
        <v>464</v>
      </c>
      <c r="D620" s="988"/>
      <c r="E620" s="988"/>
      <c r="F620" s="988"/>
      <c r="G620" s="988"/>
      <c r="H620" s="988"/>
      <c r="I620" s="988"/>
      <c r="J620" s="988"/>
      <c r="K620" s="988"/>
      <c r="L620" s="988"/>
      <c r="M620" s="988"/>
      <c r="N620" s="988"/>
      <c r="O620" s="988"/>
      <c r="P620" s="988"/>
      <c r="Q620" s="988"/>
      <c r="R620" s="988"/>
      <c r="S620" s="988"/>
      <c r="T620" s="988"/>
      <c r="U620" s="988"/>
      <c r="V620" s="988"/>
      <c r="W620" s="988"/>
      <c r="X620" s="988"/>
      <c r="Y620" s="988"/>
      <c r="Z620" s="988"/>
      <c r="AA620" s="988"/>
      <c r="AB620" s="988"/>
      <c r="AC620" s="988"/>
      <c r="AD620" s="988"/>
      <c r="AE620" s="988"/>
      <c r="AF620" s="988"/>
      <c r="AG620" s="988"/>
      <c r="AH620" s="988"/>
      <c r="AI620" s="988"/>
      <c r="AJ620" s="988"/>
      <c r="AK620" s="988"/>
      <c r="AL620" s="988"/>
      <c r="AM620" s="988"/>
      <c r="AN620" s="988"/>
      <c r="AO620" s="988"/>
      <c r="AP620" s="988"/>
      <c r="AQ620" s="988"/>
      <c r="AR620" s="988"/>
      <c r="AS620" s="988"/>
      <c r="AT620" s="988"/>
      <c r="AU620" s="988"/>
      <c r="AV620" s="988"/>
      <c r="AW620" s="988"/>
      <c r="AX620" s="988"/>
      <c r="AY620" s="988"/>
      <c r="AZ620" s="988"/>
      <c r="BA620" s="988"/>
      <c r="BB620" s="988"/>
      <c r="BC620" s="988"/>
      <c r="BD620" s="524"/>
      <c r="BE620" s="440"/>
      <c r="BF620" s="440"/>
      <c r="BG620" s="440"/>
    </row>
    <row r="621" spans="2:59" ht="30" hidden="1" customHeight="1">
      <c r="B621" s="619"/>
      <c r="C621" s="988" t="s">
        <v>464</v>
      </c>
      <c r="D621" s="988"/>
      <c r="E621" s="988"/>
      <c r="F621" s="988"/>
      <c r="G621" s="988"/>
      <c r="H621" s="988"/>
      <c r="I621" s="988"/>
      <c r="J621" s="988"/>
      <c r="K621" s="988"/>
      <c r="L621" s="988"/>
      <c r="M621" s="988"/>
      <c r="N621" s="988"/>
      <c r="O621" s="988"/>
      <c r="P621" s="988"/>
      <c r="Q621" s="988"/>
      <c r="R621" s="988"/>
      <c r="S621" s="988"/>
      <c r="T621" s="988"/>
      <c r="U621" s="988"/>
      <c r="V621" s="988"/>
      <c r="W621" s="988"/>
      <c r="X621" s="988"/>
      <c r="Y621" s="988"/>
      <c r="Z621" s="988"/>
      <c r="AA621" s="988"/>
      <c r="AB621" s="988"/>
      <c r="AC621" s="988"/>
      <c r="AD621" s="988"/>
      <c r="AE621" s="988"/>
      <c r="AF621" s="988"/>
      <c r="AG621" s="988"/>
      <c r="AH621" s="988"/>
      <c r="AI621" s="988"/>
      <c r="AJ621" s="988"/>
      <c r="AK621" s="988"/>
      <c r="AL621" s="988"/>
      <c r="AM621" s="988"/>
      <c r="AN621" s="988"/>
      <c r="AO621" s="988"/>
      <c r="AP621" s="988"/>
      <c r="AQ621" s="988"/>
      <c r="AR621" s="988"/>
      <c r="AS621" s="988"/>
      <c r="AT621" s="988"/>
      <c r="AU621" s="988"/>
      <c r="AV621" s="988"/>
      <c r="AW621" s="988"/>
      <c r="AX621" s="988"/>
      <c r="AY621" s="988"/>
      <c r="AZ621" s="988"/>
      <c r="BA621" s="988"/>
      <c r="BB621" s="988"/>
      <c r="BC621" s="988"/>
      <c r="BD621" s="524"/>
      <c r="BE621" s="440"/>
      <c r="BF621" s="440"/>
      <c r="BG621" s="440"/>
    </row>
    <row r="622" spans="2:59" ht="30" hidden="1" customHeight="1">
      <c r="B622" s="619"/>
      <c r="C622" s="988" t="s">
        <v>464</v>
      </c>
      <c r="D622" s="988"/>
      <c r="E622" s="988"/>
      <c r="F622" s="988"/>
      <c r="G622" s="988"/>
      <c r="H622" s="988"/>
      <c r="I622" s="988"/>
      <c r="J622" s="988"/>
      <c r="K622" s="988"/>
      <c r="L622" s="988"/>
      <c r="M622" s="988"/>
      <c r="N622" s="988"/>
      <c r="O622" s="988"/>
      <c r="P622" s="988"/>
      <c r="Q622" s="988"/>
      <c r="R622" s="988"/>
      <c r="S622" s="988"/>
      <c r="T622" s="988"/>
      <c r="U622" s="988"/>
      <c r="V622" s="988"/>
      <c r="W622" s="988"/>
      <c r="X622" s="988"/>
      <c r="Y622" s="988"/>
      <c r="Z622" s="988"/>
      <c r="AA622" s="988"/>
      <c r="AB622" s="988"/>
      <c r="AC622" s="988"/>
      <c r="AD622" s="988"/>
      <c r="AE622" s="988"/>
      <c r="AF622" s="988"/>
      <c r="AG622" s="988"/>
      <c r="AH622" s="988"/>
      <c r="AI622" s="988"/>
      <c r="AJ622" s="988"/>
      <c r="AK622" s="988"/>
      <c r="AL622" s="988"/>
      <c r="AM622" s="988"/>
      <c r="AN622" s="988"/>
      <c r="AO622" s="988"/>
      <c r="AP622" s="988"/>
      <c r="AQ622" s="988"/>
      <c r="AR622" s="988"/>
      <c r="AS622" s="988"/>
      <c r="AT622" s="988"/>
      <c r="AU622" s="988"/>
      <c r="AV622" s="988"/>
      <c r="AW622" s="988"/>
      <c r="AX622" s="988"/>
      <c r="AY622" s="988"/>
      <c r="AZ622" s="988"/>
      <c r="BA622" s="988"/>
      <c r="BB622" s="988"/>
      <c r="BC622" s="988"/>
      <c r="BD622" s="524"/>
      <c r="BE622" s="440"/>
      <c r="BF622" s="440"/>
      <c r="BG622" s="440"/>
    </row>
    <row r="623" spans="2:59" ht="30" hidden="1" customHeight="1">
      <c r="B623" s="619"/>
      <c r="C623" s="988" t="s">
        <v>464</v>
      </c>
      <c r="D623" s="988"/>
      <c r="E623" s="988"/>
      <c r="F623" s="988"/>
      <c r="G623" s="988"/>
      <c r="H623" s="988"/>
      <c r="I623" s="988"/>
      <c r="J623" s="988"/>
      <c r="K623" s="988"/>
      <c r="L623" s="988"/>
      <c r="M623" s="988"/>
      <c r="N623" s="988"/>
      <c r="O623" s="988"/>
      <c r="P623" s="988"/>
      <c r="Q623" s="988"/>
      <c r="R623" s="988"/>
      <c r="S623" s="988"/>
      <c r="T623" s="988"/>
      <c r="U623" s="988"/>
      <c r="V623" s="988"/>
      <c r="W623" s="988"/>
      <c r="X623" s="988"/>
      <c r="Y623" s="988"/>
      <c r="Z623" s="988"/>
      <c r="AA623" s="988"/>
      <c r="AB623" s="988"/>
      <c r="AC623" s="988"/>
      <c r="AD623" s="988"/>
      <c r="AE623" s="988"/>
      <c r="AF623" s="988"/>
      <c r="AG623" s="988"/>
      <c r="AH623" s="988"/>
      <c r="AI623" s="988"/>
      <c r="AJ623" s="988"/>
      <c r="AK623" s="988"/>
      <c r="AL623" s="988"/>
      <c r="AM623" s="988"/>
      <c r="AN623" s="988"/>
      <c r="AO623" s="988"/>
      <c r="AP623" s="988"/>
      <c r="AQ623" s="988"/>
      <c r="AR623" s="988"/>
      <c r="AS623" s="988"/>
      <c r="AT623" s="988"/>
      <c r="AU623" s="988"/>
      <c r="AV623" s="988"/>
      <c r="AW623" s="988"/>
      <c r="AX623" s="988"/>
      <c r="AY623" s="988"/>
      <c r="AZ623" s="988"/>
      <c r="BA623" s="988"/>
      <c r="BB623" s="988"/>
      <c r="BC623" s="988"/>
      <c r="BD623" s="524"/>
      <c r="BE623" s="440"/>
      <c r="BF623" s="440"/>
      <c r="BG623" s="440"/>
    </row>
    <row r="624" spans="2:59" ht="30" hidden="1" customHeight="1">
      <c r="B624" s="619"/>
      <c r="C624" s="988" t="s">
        <v>464</v>
      </c>
      <c r="D624" s="988"/>
      <c r="E624" s="988"/>
      <c r="F624" s="988"/>
      <c r="G624" s="988"/>
      <c r="H624" s="988"/>
      <c r="I624" s="988"/>
      <c r="J624" s="988"/>
      <c r="K624" s="988"/>
      <c r="L624" s="988"/>
      <c r="M624" s="988"/>
      <c r="N624" s="988"/>
      <c r="O624" s="988"/>
      <c r="P624" s="988"/>
      <c r="Q624" s="988"/>
      <c r="R624" s="988"/>
      <c r="S624" s="988"/>
      <c r="T624" s="988"/>
      <c r="U624" s="988"/>
      <c r="V624" s="988"/>
      <c r="W624" s="988"/>
      <c r="X624" s="988"/>
      <c r="Y624" s="988"/>
      <c r="Z624" s="988"/>
      <c r="AA624" s="988"/>
      <c r="AB624" s="988"/>
      <c r="AC624" s="988"/>
      <c r="AD624" s="988"/>
      <c r="AE624" s="988"/>
      <c r="AF624" s="988"/>
      <c r="AG624" s="988"/>
      <c r="AH624" s="988"/>
      <c r="AI624" s="988"/>
      <c r="AJ624" s="988"/>
      <c r="AK624" s="988"/>
      <c r="AL624" s="988"/>
      <c r="AM624" s="988"/>
      <c r="AN624" s="988"/>
      <c r="AO624" s="988"/>
      <c r="AP624" s="988"/>
      <c r="AQ624" s="988"/>
      <c r="AR624" s="988"/>
      <c r="AS624" s="988"/>
      <c r="AT624" s="988"/>
      <c r="AU624" s="988"/>
      <c r="AV624" s="988"/>
      <c r="AW624" s="988"/>
      <c r="AX624" s="988"/>
      <c r="AY624" s="988"/>
      <c r="AZ624" s="988"/>
      <c r="BA624" s="988"/>
      <c r="BB624" s="988"/>
      <c r="BC624" s="988"/>
      <c r="BD624" s="524"/>
      <c r="BE624" s="440"/>
      <c r="BF624" s="440"/>
      <c r="BG624" s="440"/>
    </row>
    <row r="625" spans="1:75" ht="30" hidden="1" customHeight="1">
      <c r="B625" s="619"/>
      <c r="C625" s="988" t="s">
        <v>464</v>
      </c>
      <c r="D625" s="988"/>
      <c r="E625" s="988"/>
      <c r="F625" s="988"/>
      <c r="G625" s="988"/>
      <c r="H625" s="988"/>
      <c r="I625" s="988"/>
      <c r="J625" s="988"/>
      <c r="K625" s="988"/>
      <c r="L625" s="988"/>
      <c r="M625" s="988"/>
      <c r="N625" s="988"/>
      <c r="O625" s="988"/>
      <c r="P625" s="988"/>
      <c r="Q625" s="988"/>
      <c r="R625" s="988"/>
      <c r="S625" s="988"/>
      <c r="T625" s="988"/>
      <c r="U625" s="988"/>
      <c r="V625" s="988"/>
      <c r="W625" s="988"/>
      <c r="X625" s="988"/>
      <c r="Y625" s="988"/>
      <c r="Z625" s="988"/>
      <c r="AA625" s="988"/>
      <c r="AB625" s="988"/>
      <c r="AC625" s="988"/>
      <c r="AD625" s="988"/>
      <c r="AE625" s="988"/>
      <c r="AF625" s="988"/>
      <c r="AG625" s="988"/>
      <c r="AH625" s="988"/>
      <c r="AI625" s="988"/>
      <c r="AJ625" s="988"/>
      <c r="AK625" s="988"/>
      <c r="AL625" s="988"/>
      <c r="AM625" s="988"/>
      <c r="AN625" s="988"/>
      <c r="AO625" s="988"/>
      <c r="AP625" s="988"/>
      <c r="AQ625" s="988"/>
      <c r="AR625" s="988"/>
      <c r="AS625" s="988"/>
      <c r="AT625" s="988"/>
      <c r="AU625" s="988"/>
      <c r="AV625" s="988"/>
      <c r="AW625" s="988"/>
      <c r="AX625" s="988"/>
      <c r="AY625" s="988"/>
      <c r="AZ625" s="988"/>
      <c r="BA625" s="988"/>
      <c r="BB625" s="988"/>
      <c r="BC625" s="988"/>
      <c r="BD625" s="524"/>
      <c r="BE625" s="440"/>
      <c r="BF625" s="440"/>
      <c r="BG625" s="440"/>
    </row>
    <row r="626" spans="1:75" ht="30" hidden="1" customHeight="1">
      <c r="B626" s="619"/>
      <c r="C626" s="988" t="s">
        <v>464</v>
      </c>
      <c r="D626" s="988"/>
      <c r="E626" s="988"/>
      <c r="F626" s="988"/>
      <c r="G626" s="988"/>
      <c r="H626" s="988"/>
      <c r="I626" s="988"/>
      <c r="J626" s="988"/>
      <c r="K626" s="988"/>
      <c r="L626" s="988"/>
      <c r="M626" s="988"/>
      <c r="N626" s="988"/>
      <c r="O626" s="988"/>
      <c r="P626" s="988"/>
      <c r="Q626" s="988"/>
      <c r="R626" s="988"/>
      <c r="S626" s="988"/>
      <c r="T626" s="988"/>
      <c r="U626" s="988"/>
      <c r="V626" s="988"/>
      <c r="W626" s="988"/>
      <c r="X626" s="988"/>
      <c r="Y626" s="988"/>
      <c r="Z626" s="988"/>
      <c r="AA626" s="988"/>
      <c r="AB626" s="988"/>
      <c r="AC626" s="988"/>
      <c r="AD626" s="988"/>
      <c r="AE626" s="988"/>
      <c r="AF626" s="988"/>
      <c r="AG626" s="988"/>
      <c r="AH626" s="988"/>
      <c r="AI626" s="988"/>
      <c r="AJ626" s="988"/>
      <c r="AK626" s="988"/>
      <c r="AL626" s="988"/>
      <c r="AM626" s="988"/>
      <c r="AN626" s="988"/>
      <c r="AO626" s="988"/>
      <c r="AP626" s="988"/>
      <c r="AQ626" s="988"/>
      <c r="AR626" s="988"/>
      <c r="AS626" s="988"/>
      <c r="AT626" s="988"/>
      <c r="AU626" s="988"/>
      <c r="AV626" s="988"/>
      <c r="AW626" s="988"/>
      <c r="AX626" s="988"/>
      <c r="AY626" s="988"/>
      <c r="AZ626" s="988"/>
      <c r="BA626" s="988"/>
      <c r="BB626" s="988"/>
      <c r="BC626" s="988"/>
      <c r="BD626" s="524"/>
      <c r="BE626" s="440"/>
      <c r="BF626" s="440"/>
      <c r="BG626" s="440"/>
    </row>
    <row r="627" spans="1:75" ht="30" hidden="1" customHeight="1">
      <c r="B627" s="619"/>
      <c r="C627" s="988" t="s">
        <v>464</v>
      </c>
      <c r="D627" s="988"/>
      <c r="E627" s="988"/>
      <c r="F627" s="988"/>
      <c r="G627" s="988"/>
      <c r="H627" s="988"/>
      <c r="I627" s="988"/>
      <c r="J627" s="988"/>
      <c r="K627" s="988"/>
      <c r="L627" s="988"/>
      <c r="M627" s="988"/>
      <c r="N627" s="988"/>
      <c r="O627" s="988"/>
      <c r="P627" s="988"/>
      <c r="Q627" s="988"/>
      <c r="R627" s="988"/>
      <c r="S627" s="988"/>
      <c r="T627" s="988"/>
      <c r="U627" s="988"/>
      <c r="V627" s="988"/>
      <c r="W627" s="988"/>
      <c r="X627" s="988"/>
      <c r="Y627" s="988"/>
      <c r="Z627" s="988"/>
      <c r="AA627" s="988"/>
      <c r="AB627" s="988"/>
      <c r="AC627" s="988"/>
      <c r="AD627" s="988"/>
      <c r="AE627" s="988"/>
      <c r="AF627" s="988"/>
      <c r="AG627" s="988"/>
      <c r="AH627" s="988"/>
      <c r="AI627" s="988"/>
      <c r="AJ627" s="988"/>
      <c r="AK627" s="988"/>
      <c r="AL627" s="988"/>
      <c r="AM627" s="988"/>
      <c r="AN627" s="988"/>
      <c r="AO627" s="988"/>
      <c r="AP627" s="988"/>
      <c r="AQ627" s="988"/>
      <c r="AR627" s="988"/>
      <c r="AS627" s="988"/>
      <c r="AT627" s="988"/>
      <c r="AU627" s="988"/>
      <c r="AV627" s="988"/>
      <c r="AW627" s="988"/>
      <c r="AX627" s="988"/>
      <c r="AY627" s="988"/>
      <c r="AZ627" s="988"/>
      <c r="BA627" s="988"/>
      <c r="BB627" s="988"/>
      <c r="BC627" s="988"/>
      <c r="BD627" s="524"/>
      <c r="BE627" s="440"/>
      <c r="BF627" s="440"/>
      <c r="BG627" s="440"/>
    </row>
    <row r="628" spans="1:75" ht="30" hidden="1" customHeight="1">
      <c r="B628" s="619"/>
      <c r="C628" s="988" t="s">
        <v>464</v>
      </c>
      <c r="D628" s="988"/>
      <c r="E628" s="988"/>
      <c r="F628" s="988"/>
      <c r="G628" s="988"/>
      <c r="H628" s="988"/>
      <c r="I628" s="988"/>
      <c r="J628" s="988"/>
      <c r="K628" s="988"/>
      <c r="L628" s="988"/>
      <c r="M628" s="988"/>
      <c r="N628" s="988"/>
      <c r="O628" s="988"/>
      <c r="P628" s="988"/>
      <c r="Q628" s="988"/>
      <c r="R628" s="988"/>
      <c r="S628" s="988"/>
      <c r="T628" s="988"/>
      <c r="U628" s="988"/>
      <c r="V628" s="988"/>
      <c r="W628" s="988"/>
      <c r="X628" s="988"/>
      <c r="Y628" s="988"/>
      <c r="Z628" s="988"/>
      <c r="AA628" s="988"/>
      <c r="AB628" s="988"/>
      <c r="AC628" s="988"/>
      <c r="AD628" s="988"/>
      <c r="AE628" s="988"/>
      <c r="AF628" s="988"/>
      <c r="AG628" s="988"/>
      <c r="AH628" s="988"/>
      <c r="AI628" s="988"/>
      <c r="AJ628" s="988"/>
      <c r="AK628" s="988"/>
      <c r="AL628" s="988"/>
      <c r="AM628" s="988"/>
      <c r="AN628" s="988"/>
      <c r="AO628" s="988"/>
      <c r="AP628" s="988"/>
      <c r="AQ628" s="988"/>
      <c r="AR628" s="988"/>
      <c r="AS628" s="988"/>
      <c r="AT628" s="988"/>
      <c r="AU628" s="988"/>
      <c r="AV628" s="988"/>
      <c r="AW628" s="988"/>
      <c r="AX628" s="988"/>
      <c r="AY628" s="988"/>
      <c r="AZ628" s="988"/>
      <c r="BA628" s="988"/>
      <c r="BB628" s="988"/>
      <c r="BC628" s="988"/>
      <c r="BD628" s="524"/>
      <c r="BE628" s="440"/>
      <c r="BF628" s="440"/>
      <c r="BG628" s="440"/>
    </row>
    <row r="629" spans="1:75" ht="30" hidden="1" customHeight="1">
      <c r="B629" s="619"/>
      <c r="C629" s="988" t="s">
        <v>464</v>
      </c>
      <c r="D629" s="988"/>
      <c r="E629" s="988"/>
      <c r="F629" s="988"/>
      <c r="G629" s="988"/>
      <c r="H629" s="988"/>
      <c r="I629" s="988"/>
      <c r="J629" s="988"/>
      <c r="K629" s="988"/>
      <c r="L629" s="988"/>
      <c r="M629" s="988"/>
      <c r="N629" s="988"/>
      <c r="O629" s="988"/>
      <c r="P629" s="988"/>
      <c r="Q629" s="988"/>
      <c r="R629" s="988"/>
      <c r="S629" s="988"/>
      <c r="T629" s="988"/>
      <c r="U629" s="988"/>
      <c r="V629" s="988"/>
      <c r="W629" s="988"/>
      <c r="X629" s="988"/>
      <c r="Y629" s="988"/>
      <c r="Z629" s="988"/>
      <c r="AA629" s="988"/>
      <c r="AB629" s="988"/>
      <c r="AC629" s="988"/>
      <c r="AD629" s="988"/>
      <c r="AE629" s="988"/>
      <c r="AF629" s="988"/>
      <c r="AG629" s="988"/>
      <c r="AH629" s="988"/>
      <c r="AI629" s="988"/>
      <c r="AJ629" s="988"/>
      <c r="AK629" s="988"/>
      <c r="AL629" s="988"/>
      <c r="AM629" s="988"/>
      <c r="AN629" s="988"/>
      <c r="AO629" s="988"/>
      <c r="AP629" s="988"/>
      <c r="AQ629" s="988"/>
      <c r="AR629" s="988"/>
      <c r="AS629" s="988"/>
      <c r="AT629" s="988"/>
      <c r="AU629" s="988"/>
      <c r="AV629" s="988"/>
      <c r="AW629" s="988"/>
      <c r="AX629" s="988"/>
      <c r="AY629" s="988"/>
      <c r="AZ629" s="988"/>
      <c r="BA629" s="988"/>
      <c r="BB629" s="988"/>
      <c r="BC629" s="988"/>
      <c r="BD629" s="524"/>
      <c r="BE629" s="440"/>
      <c r="BF629" s="440"/>
      <c r="BG629" s="440"/>
    </row>
    <row r="630" spans="1:75" ht="30" hidden="1" customHeight="1">
      <c r="B630" s="619"/>
      <c r="C630" s="988" t="s">
        <v>464</v>
      </c>
      <c r="D630" s="988"/>
      <c r="E630" s="988"/>
      <c r="F630" s="988"/>
      <c r="G630" s="988"/>
      <c r="H630" s="988"/>
      <c r="I630" s="988"/>
      <c r="J630" s="988"/>
      <c r="K630" s="988"/>
      <c r="L630" s="988"/>
      <c r="M630" s="988"/>
      <c r="N630" s="988"/>
      <c r="O630" s="988"/>
      <c r="P630" s="988"/>
      <c r="Q630" s="988"/>
      <c r="R630" s="988"/>
      <c r="S630" s="988"/>
      <c r="T630" s="988"/>
      <c r="U630" s="988"/>
      <c r="V630" s="988"/>
      <c r="W630" s="988"/>
      <c r="X630" s="988"/>
      <c r="Y630" s="988"/>
      <c r="Z630" s="988"/>
      <c r="AA630" s="988"/>
      <c r="AB630" s="988"/>
      <c r="AC630" s="988"/>
      <c r="AD630" s="988"/>
      <c r="AE630" s="988"/>
      <c r="AF630" s="988"/>
      <c r="AG630" s="988"/>
      <c r="AH630" s="988"/>
      <c r="AI630" s="988"/>
      <c r="AJ630" s="988"/>
      <c r="AK630" s="988"/>
      <c r="AL630" s="988"/>
      <c r="AM630" s="988"/>
      <c r="AN630" s="988"/>
      <c r="AO630" s="988"/>
      <c r="AP630" s="988"/>
      <c r="AQ630" s="988"/>
      <c r="AR630" s="988"/>
      <c r="AS630" s="988"/>
      <c r="AT630" s="988"/>
      <c r="AU630" s="988"/>
      <c r="AV630" s="988"/>
      <c r="AW630" s="988"/>
      <c r="AX630" s="988"/>
      <c r="AY630" s="988"/>
      <c r="AZ630" s="988"/>
      <c r="BA630" s="988"/>
      <c r="BB630" s="988"/>
      <c r="BC630" s="988"/>
      <c r="BD630" s="524"/>
      <c r="BE630" s="440"/>
      <c r="BF630" s="440"/>
      <c r="BG630" s="440"/>
    </row>
    <row r="631" spans="1:75" ht="30" hidden="1" customHeight="1">
      <c r="B631" s="619"/>
      <c r="C631" s="988" t="s">
        <v>464</v>
      </c>
      <c r="D631" s="988"/>
      <c r="E631" s="988"/>
      <c r="F631" s="988"/>
      <c r="G631" s="988"/>
      <c r="H631" s="988"/>
      <c r="I631" s="988"/>
      <c r="J631" s="988"/>
      <c r="K631" s="988"/>
      <c r="L631" s="988"/>
      <c r="M631" s="988"/>
      <c r="N631" s="988"/>
      <c r="O631" s="988"/>
      <c r="P631" s="988"/>
      <c r="Q631" s="988"/>
      <c r="R631" s="988"/>
      <c r="S631" s="988"/>
      <c r="T631" s="988"/>
      <c r="U631" s="988"/>
      <c r="V631" s="988"/>
      <c r="W631" s="988"/>
      <c r="X631" s="988"/>
      <c r="Y631" s="988"/>
      <c r="Z631" s="988"/>
      <c r="AA631" s="988"/>
      <c r="AB631" s="988"/>
      <c r="AC631" s="988"/>
      <c r="AD631" s="988"/>
      <c r="AE631" s="988"/>
      <c r="AF631" s="988"/>
      <c r="AG631" s="988"/>
      <c r="AH631" s="988"/>
      <c r="AI631" s="988"/>
      <c r="AJ631" s="988"/>
      <c r="AK631" s="988"/>
      <c r="AL631" s="988"/>
      <c r="AM631" s="988"/>
      <c r="AN631" s="988"/>
      <c r="AO631" s="988"/>
      <c r="AP631" s="988"/>
      <c r="AQ631" s="988"/>
      <c r="AR631" s="988"/>
      <c r="AS631" s="988"/>
      <c r="AT631" s="988"/>
      <c r="AU631" s="988"/>
      <c r="AV631" s="988"/>
      <c r="AW631" s="988"/>
      <c r="AX631" s="988"/>
      <c r="AY631" s="988"/>
      <c r="AZ631" s="988"/>
      <c r="BA631" s="988"/>
      <c r="BB631" s="988"/>
      <c r="BC631" s="988"/>
      <c r="BD631" s="524"/>
      <c r="BE631" s="440"/>
      <c r="BF631" s="440"/>
      <c r="BG631" s="440"/>
    </row>
    <row r="632" spans="1:75" ht="30" hidden="1" customHeight="1" thickBot="1">
      <c r="B632" s="620"/>
      <c r="C632" s="989" t="s">
        <v>464</v>
      </c>
      <c r="D632" s="989"/>
      <c r="E632" s="989"/>
      <c r="F632" s="989"/>
      <c r="G632" s="989"/>
      <c r="H632" s="989"/>
      <c r="I632" s="989"/>
      <c r="J632" s="989"/>
      <c r="K632" s="989"/>
      <c r="L632" s="989"/>
      <c r="M632" s="989"/>
      <c r="N632" s="989"/>
      <c r="O632" s="989"/>
      <c r="P632" s="989"/>
      <c r="Q632" s="989"/>
      <c r="R632" s="989"/>
      <c r="S632" s="989"/>
      <c r="T632" s="989"/>
      <c r="U632" s="989"/>
      <c r="V632" s="989"/>
      <c r="W632" s="989"/>
      <c r="X632" s="989"/>
      <c r="Y632" s="989"/>
      <c r="Z632" s="989"/>
      <c r="AA632" s="989"/>
      <c r="AB632" s="989"/>
      <c r="AC632" s="989"/>
      <c r="AD632" s="989"/>
      <c r="AE632" s="989"/>
      <c r="AF632" s="989"/>
      <c r="AG632" s="989"/>
      <c r="AH632" s="989"/>
      <c r="AI632" s="989"/>
      <c r="AJ632" s="989"/>
      <c r="AK632" s="989"/>
      <c r="AL632" s="989"/>
      <c r="AM632" s="989"/>
      <c r="AN632" s="989"/>
      <c r="AO632" s="989"/>
      <c r="AP632" s="989"/>
      <c r="AQ632" s="989"/>
      <c r="AR632" s="989"/>
      <c r="AS632" s="989"/>
      <c r="AT632" s="989"/>
      <c r="AU632" s="989"/>
      <c r="AV632" s="989"/>
      <c r="AW632" s="989"/>
      <c r="AX632" s="989"/>
      <c r="AY632" s="989"/>
      <c r="AZ632" s="989"/>
      <c r="BA632" s="989"/>
      <c r="BB632" s="989"/>
      <c r="BC632" s="989"/>
      <c r="BD632" s="527"/>
      <c r="BE632" s="440"/>
      <c r="BF632" s="440"/>
      <c r="BG632" s="440"/>
    </row>
    <row r="633" spans="1:75" ht="17.25" customHeight="1">
      <c r="B633" s="533"/>
      <c r="C633" s="533"/>
      <c r="D633" s="533"/>
      <c r="E633" s="533"/>
      <c r="F633" s="533"/>
      <c r="G633" s="533"/>
      <c r="H633" s="533"/>
      <c r="I633" s="533"/>
      <c r="J633" s="533"/>
      <c r="K633" s="533"/>
      <c r="L633" s="533"/>
      <c r="M633" s="533"/>
      <c r="N633" s="533"/>
      <c r="O633" s="533"/>
      <c r="P633" s="533"/>
      <c r="Q633" s="533"/>
      <c r="R633" s="533"/>
      <c r="S633" s="533"/>
      <c r="T633" s="533"/>
      <c r="U633" s="533"/>
      <c r="V633" s="533"/>
      <c r="W633" s="454"/>
      <c r="X633" s="454"/>
      <c r="Y633" s="454"/>
      <c r="Z633" s="454"/>
      <c r="AA633" s="454"/>
      <c r="AB633" s="454"/>
      <c r="AC633" s="454"/>
      <c r="AD633" s="454"/>
      <c r="AE633" s="454"/>
      <c r="AF633" s="454"/>
      <c r="AG633" s="454"/>
      <c r="AH633" s="454"/>
      <c r="AI633" s="454"/>
      <c r="AJ633" s="454"/>
      <c r="AK633" s="454"/>
      <c r="AL633" s="454"/>
      <c r="AM633" s="454"/>
      <c r="AN633" s="454"/>
      <c r="AO633" s="454"/>
      <c r="AP633" s="454"/>
      <c r="AQ633" s="454"/>
      <c r="AR633" s="454"/>
      <c r="AS633" s="454"/>
      <c r="AT633" s="454"/>
      <c r="AU633" s="454"/>
      <c r="AV633" s="454"/>
      <c r="AW633" s="454"/>
      <c r="AX633" s="454"/>
      <c r="AY633" s="454"/>
      <c r="AZ633" s="454"/>
      <c r="BA633" s="454"/>
      <c r="BB633" s="454"/>
      <c r="BC633" s="454"/>
      <c r="BD633" s="454"/>
      <c r="BE633" s="440"/>
      <c r="BF633" s="440"/>
      <c r="BG633" s="440"/>
    </row>
    <row r="634" spans="1:75" ht="17.25" customHeight="1">
      <c r="W634" s="440"/>
      <c r="X634" s="440"/>
      <c r="Y634" s="440"/>
      <c r="Z634" s="440"/>
      <c r="AA634" s="440"/>
      <c r="AB634" s="440"/>
      <c r="AC634" s="440"/>
      <c r="AD634" s="440"/>
      <c r="AE634" s="440"/>
      <c r="AF634" s="440"/>
      <c r="AG634" s="440"/>
      <c r="AH634" s="440"/>
      <c r="AI634" s="440"/>
      <c r="AJ634" s="440"/>
      <c r="AK634" s="440"/>
      <c r="AL634" s="440"/>
      <c r="AM634" s="440"/>
      <c r="AN634" s="440"/>
      <c r="AO634" s="440"/>
      <c r="AP634" s="440"/>
      <c r="AQ634" s="440"/>
      <c r="AR634" s="440"/>
      <c r="AS634" s="440"/>
      <c r="AT634" s="440"/>
      <c r="AU634" s="440"/>
      <c r="AV634" s="440"/>
      <c r="AW634" s="440"/>
      <c r="AX634" s="440"/>
      <c r="AY634" s="440"/>
      <c r="AZ634" s="440"/>
      <c r="BA634" s="440"/>
      <c r="BB634" s="440"/>
      <c r="BC634" s="440"/>
      <c r="BD634" s="440"/>
      <c r="BE634" s="440"/>
      <c r="BF634" s="440"/>
      <c r="BG634" s="440"/>
    </row>
    <row r="635" spans="1:75" ht="17.25" customHeight="1">
      <c r="W635" s="440"/>
      <c r="X635" s="440"/>
      <c r="Y635" s="440"/>
      <c r="Z635" s="440"/>
      <c r="AA635" s="440"/>
      <c r="AB635" s="440"/>
      <c r="AC635" s="440"/>
      <c r="AD635" s="440"/>
      <c r="AE635" s="440"/>
      <c r="AF635" s="440"/>
      <c r="AG635" s="440"/>
      <c r="AH635" s="440"/>
      <c r="AI635" s="440"/>
      <c r="AJ635" s="440"/>
      <c r="AK635" s="440"/>
      <c r="AL635" s="440"/>
      <c r="AM635" s="440"/>
      <c r="AN635" s="440"/>
      <c r="AO635" s="440"/>
      <c r="AP635" s="440"/>
      <c r="AQ635" s="440"/>
      <c r="AR635" s="440"/>
      <c r="AS635" s="440"/>
      <c r="AT635" s="440"/>
      <c r="AU635" s="440"/>
      <c r="AV635" s="440"/>
      <c r="AW635" s="440"/>
      <c r="AX635" s="440"/>
      <c r="AY635" s="440"/>
      <c r="AZ635" s="440"/>
      <c r="BA635" s="440"/>
      <c r="BB635" s="440"/>
      <c r="BC635" s="440"/>
      <c r="BD635" s="440"/>
      <c r="BE635" s="440"/>
      <c r="BF635" s="440"/>
      <c r="BG635" s="440"/>
    </row>
    <row r="636" spans="1:75" ht="25.5" customHeight="1" thickBot="1">
      <c r="A636" s="447"/>
      <c r="B636" s="617" t="s">
        <v>827</v>
      </c>
      <c r="C636" s="448"/>
      <c r="D636" s="448"/>
      <c r="E636" s="448"/>
      <c r="F636" s="448"/>
      <c r="G636" s="448"/>
      <c r="H636" s="448"/>
      <c r="I636" s="448"/>
      <c r="J636" s="448"/>
      <c r="K636" s="448"/>
      <c r="L636" s="448"/>
      <c r="M636" s="448"/>
      <c r="N636" s="448"/>
      <c r="O636" s="448"/>
      <c r="P636" s="448"/>
      <c r="Q636" s="448"/>
      <c r="R636" s="448"/>
      <c r="S636" s="448"/>
      <c r="T636" s="448"/>
      <c r="U636" s="448"/>
      <c r="V636" s="448"/>
      <c r="W636" s="448"/>
      <c r="X636" s="448"/>
      <c r="Y636" s="448"/>
      <c r="Z636" s="448"/>
      <c r="AA636" s="448"/>
      <c r="AB636" s="448"/>
      <c r="AC636" s="448"/>
      <c r="AD636" s="448"/>
      <c r="AE636" s="448"/>
      <c r="AF636" s="448"/>
      <c r="AG636" s="448"/>
      <c r="AH636" s="448"/>
      <c r="AI636" s="448"/>
      <c r="AJ636" s="448"/>
      <c r="AK636" s="448"/>
      <c r="AL636" s="448"/>
      <c r="AM636" s="448"/>
      <c r="AN636" s="448"/>
      <c r="AO636" s="448"/>
      <c r="AP636" s="448"/>
      <c r="AQ636" s="448"/>
      <c r="AR636" s="448"/>
      <c r="AS636" s="448"/>
      <c r="AT636" s="448"/>
      <c r="AU636" s="448"/>
      <c r="AV636" s="448"/>
      <c r="AW636" s="448"/>
      <c r="AX636" s="448"/>
      <c r="AY636" s="448"/>
      <c r="AZ636" s="448"/>
      <c r="BA636" s="448"/>
      <c r="BB636" s="448"/>
      <c r="BC636" s="448"/>
      <c r="BD636" s="448"/>
      <c r="BE636" s="448"/>
      <c r="BF636" s="448"/>
    </row>
    <row r="637" spans="1:75" ht="33" customHeight="1" thickBot="1">
      <c r="B637" s="995" t="s">
        <v>823</v>
      </c>
      <c r="C637" s="996"/>
      <c r="D637" s="996"/>
      <c r="E637" s="996"/>
      <c r="F637" s="996"/>
      <c r="G637" s="996"/>
      <c r="H637" s="996"/>
      <c r="I637" s="996"/>
      <c r="J637" s="996"/>
      <c r="K637" s="996"/>
      <c r="L637" s="996"/>
      <c r="M637" s="996"/>
      <c r="N637" s="996"/>
      <c r="O637" s="996"/>
      <c r="P637" s="996"/>
      <c r="Q637" s="996"/>
      <c r="R637" s="996"/>
      <c r="S637" s="996"/>
      <c r="T637" s="996"/>
      <c r="U637" s="996"/>
      <c r="V637" s="996"/>
      <c r="W637" s="996"/>
      <c r="X637" s="996"/>
      <c r="Y637" s="996"/>
      <c r="Z637" s="996"/>
      <c r="AA637" s="996"/>
      <c r="AB637" s="996"/>
      <c r="AC637" s="996"/>
      <c r="AD637" s="996"/>
      <c r="AE637" s="996"/>
      <c r="AF637" s="996"/>
      <c r="AG637" s="996"/>
      <c r="AH637" s="996"/>
      <c r="AI637" s="996"/>
      <c r="AJ637" s="996"/>
      <c r="AK637" s="996"/>
      <c r="AL637" s="996"/>
      <c r="AM637" s="996"/>
      <c r="AN637" s="996"/>
      <c r="AO637" s="996"/>
      <c r="AP637" s="996"/>
      <c r="AQ637" s="996"/>
      <c r="AR637" s="996"/>
      <c r="AS637" s="996"/>
      <c r="AT637" s="996"/>
      <c r="AU637" s="996"/>
      <c r="AV637" s="996"/>
      <c r="AW637" s="996"/>
      <c r="AX637" s="996"/>
      <c r="AY637" s="996"/>
      <c r="AZ637" s="996"/>
      <c r="BA637" s="996"/>
      <c r="BB637" s="996"/>
      <c r="BC637" s="996"/>
      <c r="BD637" s="997"/>
      <c r="BE637" s="440"/>
      <c r="BF637" s="440"/>
      <c r="BG637" s="440"/>
    </row>
    <row r="638" spans="1:75" ht="30" customHeight="1">
      <c r="A638" s="519"/>
      <c r="B638" s="520"/>
      <c r="C638" s="988" t="s">
        <v>828</v>
      </c>
      <c r="D638" s="988"/>
      <c r="E638" s="988"/>
      <c r="F638" s="988"/>
      <c r="G638" s="988"/>
      <c r="H638" s="988"/>
      <c r="I638" s="988"/>
      <c r="J638" s="988"/>
      <c r="K638" s="988"/>
      <c r="L638" s="988"/>
      <c r="M638" s="988"/>
      <c r="N638" s="988"/>
      <c r="O638" s="988"/>
      <c r="P638" s="988"/>
      <c r="Q638" s="988"/>
      <c r="R638" s="988"/>
      <c r="S638" s="988"/>
      <c r="T638" s="988"/>
      <c r="U638" s="988"/>
      <c r="V638" s="988"/>
      <c r="W638" s="988"/>
      <c r="X638" s="988"/>
      <c r="Y638" s="988"/>
      <c r="Z638" s="988"/>
      <c r="AA638" s="988"/>
      <c r="AB638" s="988"/>
      <c r="AC638" s="988"/>
      <c r="AD638" s="988"/>
      <c r="AE638" s="988"/>
      <c r="AF638" s="988"/>
      <c r="AG638" s="988"/>
      <c r="AH638" s="988"/>
      <c r="AI638" s="988"/>
      <c r="AJ638" s="988"/>
      <c r="AK638" s="988"/>
      <c r="AL638" s="988"/>
      <c r="AM638" s="988"/>
      <c r="AN638" s="988"/>
      <c r="AO638" s="988"/>
      <c r="AP638" s="988"/>
      <c r="AQ638" s="988"/>
      <c r="AR638" s="988"/>
      <c r="AS638" s="988"/>
      <c r="AT638" s="988"/>
      <c r="AU638" s="988"/>
      <c r="AV638" s="988"/>
      <c r="AW638" s="988"/>
      <c r="AX638" s="988"/>
      <c r="AY638" s="988"/>
      <c r="AZ638" s="988"/>
      <c r="BA638" s="988"/>
      <c r="BB638" s="988"/>
      <c r="BC638" s="988"/>
      <c r="BD638" s="521"/>
      <c r="BE638" s="440"/>
      <c r="BF638" s="440"/>
      <c r="BG638" s="440"/>
      <c r="BW638" s="381"/>
    </row>
    <row r="639" spans="1:75" ht="30" customHeight="1">
      <c r="A639" s="519"/>
      <c r="B639" s="520"/>
      <c r="C639" s="988" t="s">
        <v>829</v>
      </c>
      <c r="D639" s="988"/>
      <c r="E639" s="988"/>
      <c r="F639" s="988"/>
      <c r="G639" s="988"/>
      <c r="H639" s="988"/>
      <c r="I639" s="988"/>
      <c r="J639" s="988"/>
      <c r="K639" s="988"/>
      <c r="L639" s="988"/>
      <c r="M639" s="988"/>
      <c r="N639" s="988"/>
      <c r="O639" s="988"/>
      <c r="P639" s="988"/>
      <c r="Q639" s="988"/>
      <c r="R639" s="988"/>
      <c r="S639" s="988"/>
      <c r="T639" s="988"/>
      <c r="U639" s="988"/>
      <c r="V639" s="988"/>
      <c r="W639" s="988"/>
      <c r="X639" s="988"/>
      <c r="Y639" s="988"/>
      <c r="Z639" s="988"/>
      <c r="AA639" s="988"/>
      <c r="AB639" s="988"/>
      <c r="AC639" s="988"/>
      <c r="AD639" s="988"/>
      <c r="AE639" s="988"/>
      <c r="AF639" s="988"/>
      <c r="AG639" s="988"/>
      <c r="AH639" s="988"/>
      <c r="AI639" s="988"/>
      <c r="AJ639" s="988"/>
      <c r="AK639" s="988"/>
      <c r="AL639" s="988"/>
      <c r="AM639" s="988"/>
      <c r="AN639" s="988"/>
      <c r="AO639" s="988"/>
      <c r="AP639" s="988"/>
      <c r="AQ639" s="988"/>
      <c r="AR639" s="988"/>
      <c r="AS639" s="988"/>
      <c r="AT639" s="988"/>
      <c r="AU639" s="988"/>
      <c r="AV639" s="988"/>
      <c r="AW639" s="988"/>
      <c r="AX639" s="988"/>
      <c r="AY639" s="988"/>
      <c r="AZ639" s="988"/>
      <c r="BA639" s="988"/>
      <c r="BB639" s="988"/>
      <c r="BC639" s="988"/>
      <c r="BD639" s="521"/>
      <c r="BE639" s="440"/>
      <c r="BF639" s="440"/>
      <c r="BG639" s="440"/>
    </row>
    <row r="640" spans="1:75" ht="30" customHeight="1">
      <c r="A640" s="519"/>
      <c r="B640" s="520"/>
      <c r="C640" s="992"/>
      <c r="D640" s="992"/>
      <c r="E640" s="992"/>
      <c r="F640" s="992"/>
      <c r="G640" s="992"/>
      <c r="H640" s="992"/>
      <c r="I640" s="992"/>
      <c r="J640" s="992"/>
      <c r="K640" s="992"/>
      <c r="L640" s="992"/>
      <c r="M640" s="992"/>
      <c r="N640" s="992"/>
      <c r="O640" s="992"/>
      <c r="P640" s="992"/>
      <c r="Q640" s="992"/>
      <c r="R640" s="992"/>
      <c r="S640" s="992"/>
      <c r="T640" s="992"/>
      <c r="U640" s="992"/>
      <c r="V640" s="992"/>
      <c r="W640" s="992"/>
      <c r="X640" s="992"/>
      <c r="Y640" s="992"/>
      <c r="Z640" s="992"/>
      <c r="AA640" s="992"/>
      <c r="AB640" s="992"/>
      <c r="AC640" s="992"/>
      <c r="AD640" s="992"/>
      <c r="AE640" s="992"/>
      <c r="AF640" s="992"/>
      <c r="AG640" s="992"/>
      <c r="AH640" s="992"/>
      <c r="AI640" s="992"/>
      <c r="AJ640" s="992"/>
      <c r="AK640" s="992"/>
      <c r="AL640" s="992"/>
      <c r="AM640" s="992"/>
      <c r="AN640" s="992"/>
      <c r="AO640" s="992"/>
      <c r="AP640" s="992"/>
      <c r="AQ640" s="992"/>
      <c r="AR640" s="992"/>
      <c r="AS640" s="992"/>
      <c r="AT640" s="992"/>
      <c r="AU640" s="992"/>
      <c r="AV640" s="992"/>
      <c r="AW640" s="992"/>
      <c r="AX640" s="992"/>
      <c r="AY640" s="992"/>
      <c r="AZ640" s="992"/>
      <c r="BA640" s="992"/>
      <c r="BB640" s="992"/>
      <c r="BC640" s="992"/>
      <c r="BD640" s="521"/>
      <c r="BE640" s="440"/>
      <c r="BF640" s="440"/>
      <c r="BG640" s="440"/>
    </row>
    <row r="641" spans="1:59" ht="30" customHeight="1">
      <c r="A641" s="519"/>
      <c r="B641" s="520"/>
      <c r="C641" s="992"/>
      <c r="D641" s="992"/>
      <c r="E641" s="992"/>
      <c r="F641" s="992"/>
      <c r="G641" s="992"/>
      <c r="H641" s="992"/>
      <c r="I641" s="992"/>
      <c r="J641" s="992"/>
      <c r="K641" s="992"/>
      <c r="L641" s="992"/>
      <c r="M641" s="992"/>
      <c r="N641" s="992"/>
      <c r="O641" s="992"/>
      <c r="P641" s="992"/>
      <c r="Q641" s="992"/>
      <c r="R641" s="992"/>
      <c r="S641" s="992"/>
      <c r="T641" s="992"/>
      <c r="U641" s="992"/>
      <c r="V641" s="992"/>
      <c r="W641" s="992"/>
      <c r="X641" s="992"/>
      <c r="Y641" s="992"/>
      <c r="Z641" s="992"/>
      <c r="AA641" s="992"/>
      <c r="AB641" s="992"/>
      <c r="AC641" s="992"/>
      <c r="AD641" s="992"/>
      <c r="AE641" s="992"/>
      <c r="AF641" s="992"/>
      <c r="AG641" s="992"/>
      <c r="AH641" s="992"/>
      <c r="AI641" s="992"/>
      <c r="AJ641" s="992"/>
      <c r="AK641" s="992"/>
      <c r="AL641" s="992"/>
      <c r="AM641" s="992"/>
      <c r="AN641" s="992"/>
      <c r="AO641" s="992"/>
      <c r="AP641" s="992"/>
      <c r="AQ641" s="992"/>
      <c r="AR641" s="992"/>
      <c r="AS641" s="992"/>
      <c r="AT641" s="992"/>
      <c r="AU641" s="992"/>
      <c r="AV641" s="992"/>
      <c r="AW641" s="992"/>
      <c r="AX641" s="992"/>
      <c r="AY641" s="992"/>
      <c r="AZ641" s="992"/>
      <c r="BA641" s="992"/>
      <c r="BB641" s="992"/>
      <c r="BC641" s="992"/>
      <c r="BD641" s="521"/>
      <c r="BE641" s="440"/>
      <c r="BF641" s="440"/>
      <c r="BG641" s="440"/>
    </row>
    <row r="642" spans="1:59" ht="30" customHeight="1">
      <c r="A642" s="519"/>
      <c r="B642" s="520"/>
      <c r="C642" s="992"/>
      <c r="D642" s="992"/>
      <c r="E642" s="992"/>
      <c r="F642" s="992"/>
      <c r="G642" s="992"/>
      <c r="H642" s="992"/>
      <c r="I642" s="992"/>
      <c r="J642" s="992"/>
      <c r="K642" s="992"/>
      <c r="L642" s="992"/>
      <c r="M642" s="992"/>
      <c r="N642" s="992"/>
      <c r="O642" s="992"/>
      <c r="P642" s="992"/>
      <c r="Q642" s="992"/>
      <c r="R642" s="992"/>
      <c r="S642" s="992"/>
      <c r="T642" s="992"/>
      <c r="U642" s="992"/>
      <c r="V642" s="992"/>
      <c r="W642" s="992"/>
      <c r="X642" s="992"/>
      <c r="Y642" s="992"/>
      <c r="Z642" s="992"/>
      <c r="AA642" s="992"/>
      <c r="AB642" s="992"/>
      <c r="AC642" s="992"/>
      <c r="AD642" s="992"/>
      <c r="AE642" s="992"/>
      <c r="AF642" s="992"/>
      <c r="AG642" s="992"/>
      <c r="AH642" s="992"/>
      <c r="AI642" s="992"/>
      <c r="AJ642" s="992"/>
      <c r="AK642" s="992"/>
      <c r="AL642" s="992"/>
      <c r="AM642" s="992"/>
      <c r="AN642" s="992"/>
      <c r="AO642" s="992"/>
      <c r="AP642" s="992"/>
      <c r="AQ642" s="992"/>
      <c r="AR642" s="992"/>
      <c r="AS642" s="992"/>
      <c r="AT642" s="992"/>
      <c r="AU642" s="992"/>
      <c r="AV642" s="992"/>
      <c r="AW642" s="992"/>
      <c r="AX642" s="992"/>
      <c r="AY642" s="992"/>
      <c r="AZ642" s="992"/>
      <c r="BA642" s="992"/>
      <c r="BB642" s="992"/>
      <c r="BC642" s="992"/>
      <c r="BD642" s="521"/>
      <c r="BE642" s="440"/>
      <c r="BF642" s="440"/>
      <c r="BG642" s="440"/>
    </row>
    <row r="643" spans="1:59" ht="30" customHeight="1">
      <c r="A643" s="519"/>
      <c r="B643" s="520"/>
      <c r="C643" s="992"/>
      <c r="D643" s="992"/>
      <c r="E643" s="992"/>
      <c r="F643" s="992"/>
      <c r="G643" s="992"/>
      <c r="H643" s="992"/>
      <c r="I643" s="992"/>
      <c r="J643" s="992"/>
      <c r="K643" s="992"/>
      <c r="L643" s="992"/>
      <c r="M643" s="992"/>
      <c r="N643" s="992"/>
      <c r="O643" s="992"/>
      <c r="P643" s="992"/>
      <c r="Q643" s="992"/>
      <c r="R643" s="992"/>
      <c r="S643" s="992"/>
      <c r="T643" s="992"/>
      <c r="U643" s="992"/>
      <c r="V643" s="992"/>
      <c r="W643" s="992"/>
      <c r="X643" s="992"/>
      <c r="Y643" s="992"/>
      <c r="Z643" s="992"/>
      <c r="AA643" s="992"/>
      <c r="AB643" s="992"/>
      <c r="AC643" s="992"/>
      <c r="AD643" s="992"/>
      <c r="AE643" s="992"/>
      <c r="AF643" s="992"/>
      <c r="AG643" s="992"/>
      <c r="AH643" s="992"/>
      <c r="AI643" s="992"/>
      <c r="AJ643" s="992"/>
      <c r="AK643" s="992"/>
      <c r="AL643" s="992"/>
      <c r="AM643" s="992"/>
      <c r="AN643" s="992"/>
      <c r="AO643" s="992"/>
      <c r="AP643" s="992"/>
      <c r="AQ643" s="992"/>
      <c r="AR643" s="992"/>
      <c r="AS643" s="992"/>
      <c r="AT643" s="992"/>
      <c r="AU643" s="992"/>
      <c r="AV643" s="992"/>
      <c r="AW643" s="992"/>
      <c r="AX643" s="992"/>
      <c r="AY643" s="992"/>
      <c r="AZ643" s="992"/>
      <c r="BA643" s="992"/>
      <c r="BB643" s="992"/>
      <c r="BC643" s="992"/>
      <c r="BD643" s="521"/>
      <c r="BE643" s="440"/>
      <c r="BF643" s="440"/>
      <c r="BG643" s="440"/>
    </row>
    <row r="644" spans="1:59" ht="30" customHeight="1" thickBot="1">
      <c r="A644" s="519"/>
      <c r="B644" s="520"/>
      <c r="C644" s="992"/>
      <c r="D644" s="992"/>
      <c r="E644" s="992"/>
      <c r="F644" s="992"/>
      <c r="G644" s="992"/>
      <c r="H644" s="992"/>
      <c r="I644" s="992"/>
      <c r="J644" s="992"/>
      <c r="K644" s="992"/>
      <c r="L644" s="992"/>
      <c r="M644" s="992"/>
      <c r="N644" s="992"/>
      <c r="O644" s="992"/>
      <c r="P644" s="992"/>
      <c r="Q644" s="992"/>
      <c r="R644" s="992"/>
      <c r="S644" s="992"/>
      <c r="T644" s="992"/>
      <c r="U644" s="992"/>
      <c r="V644" s="992"/>
      <c r="W644" s="992"/>
      <c r="X644" s="992"/>
      <c r="Y644" s="992"/>
      <c r="Z644" s="992"/>
      <c r="AA644" s="992"/>
      <c r="AB644" s="992"/>
      <c r="AC644" s="992"/>
      <c r="AD644" s="992"/>
      <c r="AE644" s="992"/>
      <c r="AF644" s="992"/>
      <c r="AG644" s="992"/>
      <c r="AH644" s="992"/>
      <c r="AI644" s="992"/>
      <c r="AJ644" s="992"/>
      <c r="AK644" s="992"/>
      <c r="AL644" s="992"/>
      <c r="AM644" s="992"/>
      <c r="AN644" s="992"/>
      <c r="AO644" s="992"/>
      <c r="AP644" s="992"/>
      <c r="AQ644" s="992"/>
      <c r="AR644" s="992"/>
      <c r="AS644" s="992"/>
      <c r="AT644" s="992"/>
      <c r="AU644" s="992"/>
      <c r="AV644" s="992"/>
      <c r="AW644" s="992"/>
      <c r="AX644" s="992"/>
      <c r="AY644" s="992"/>
      <c r="AZ644" s="992"/>
      <c r="BA644" s="992"/>
      <c r="BB644" s="992"/>
      <c r="BC644" s="992"/>
      <c r="BD644" s="521"/>
      <c r="BE644" s="440"/>
      <c r="BF644" s="440"/>
      <c r="BG644" s="440"/>
    </row>
    <row r="645" spans="1:59" ht="30" hidden="1" customHeight="1">
      <c r="A645" s="519"/>
      <c r="B645" s="523"/>
      <c r="C645" s="993"/>
      <c r="D645" s="993"/>
      <c r="E645" s="993"/>
      <c r="F645" s="993"/>
      <c r="G645" s="993"/>
      <c r="H645" s="993"/>
      <c r="I645" s="993"/>
      <c r="J645" s="993"/>
      <c r="K645" s="993"/>
      <c r="L645" s="993"/>
      <c r="M645" s="993"/>
      <c r="N645" s="993"/>
      <c r="O645" s="993"/>
      <c r="P645" s="993"/>
      <c r="Q645" s="993"/>
      <c r="R645" s="993"/>
      <c r="S645" s="993"/>
      <c r="T645" s="993"/>
      <c r="U645" s="993"/>
      <c r="V645" s="993"/>
      <c r="W645" s="993"/>
      <c r="X645" s="993"/>
      <c r="Y645" s="993"/>
      <c r="Z645" s="993"/>
      <c r="AA645" s="993"/>
      <c r="AB645" s="993"/>
      <c r="AC645" s="993"/>
      <c r="AD645" s="993"/>
      <c r="AE645" s="993"/>
      <c r="AF645" s="993"/>
      <c r="AG645" s="993"/>
      <c r="AH645" s="993"/>
      <c r="AI645" s="993"/>
      <c r="AJ645" s="993"/>
      <c r="AK645" s="993"/>
      <c r="AL645" s="993"/>
      <c r="AM645" s="993"/>
      <c r="AN645" s="993"/>
      <c r="AO645" s="993"/>
      <c r="AP645" s="993"/>
      <c r="AQ645" s="993"/>
      <c r="AR645" s="993"/>
      <c r="AS645" s="993"/>
      <c r="AT645" s="993"/>
      <c r="AU645" s="993"/>
      <c r="AV645" s="993"/>
      <c r="AW645" s="993"/>
      <c r="AX645" s="993"/>
      <c r="AY645" s="993"/>
      <c r="AZ645" s="993"/>
      <c r="BA645" s="993"/>
      <c r="BB645" s="993"/>
      <c r="BC645" s="993"/>
      <c r="BD645" s="524"/>
      <c r="BE645" s="440"/>
      <c r="BF645" s="440"/>
      <c r="BG645" s="440"/>
    </row>
    <row r="646" spans="1:59" ht="30" hidden="1" customHeight="1">
      <c r="B646" s="618"/>
      <c r="C646" s="994" t="s">
        <v>464</v>
      </c>
      <c r="D646" s="994"/>
      <c r="E646" s="994"/>
      <c r="F646" s="994"/>
      <c r="G646" s="994"/>
      <c r="H646" s="994"/>
      <c r="I646" s="994"/>
      <c r="J646" s="994"/>
      <c r="K646" s="994"/>
      <c r="L646" s="994"/>
      <c r="M646" s="994"/>
      <c r="N646" s="994"/>
      <c r="O646" s="994"/>
      <c r="P646" s="994"/>
      <c r="Q646" s="994"/>
      <c r="R646" s="994"/>
      <c r="S646" s="994"/>
      <c r="T646" s="994"/>
      <c r="U646" s="994"/>
      <c r="V646" s="994"/>
      <c r="W646" s="994"/>
      <c r="X646" s="994"/>
      <c r="Y646" s="994"/>
      <c r="Z646" s="994"/>
      <c r="AA646" s="994"/>
      <c r="AB646" s="994"/>
      <c r="AC646" s="994"/>
      <c r="AD646" s="994"/>
      <c r="AE646" s="994"/>
      <c r="AF646" s="994"/>
      <c r="AG646" s="994"/>
      <c r="AH646" s="994"/>
      <c r="AI646" s="994"/>
      <c r="AJ646" s="994"/>
      <c r="AK646" s="994"/>
      <c r="AL646" s="994"/>
      <c r="AM646" s="994"/>
      <c r="AN646" s="994"/>
      <c r="AO646" s="994"/>
      <c r="AP646" s="994"/>
      <c r="AQ646" s="994"/>
      <c r="AR646" s="994"/>
      <c r="AS646" s="994"/>
      <c r="AT646" s="994"/>
      <c r="AU646" s="994"/>
      <c r="AV646" s="994"/>
      <c r="AW646" s="994"/>
      <c r="AX646" s="994"/>
      <c r="AY646" s="994"/>
      <c r="AZ646" s="994"/>
      <c r="BA646" s="994"/>
      <c r="BB646" s="994"/>
      <c r="BC646" s="994"/>
      <c r="BD646" s="524"/>
      <c r="BE646" s="440"/>
      <c r="BF646" s="440"/>
      <c r="BG646" s="440"/>
    </row>
    <row r="647" spans="1:59" ht="30" hidden="1" customHeight="1">
      <c r="B647" s="619"/>
      <c r="C647" s="988" t="s">
        <v>464</v>
      </c>
      <c r="D647" s="988"/>
      <c r="E647" s="988"/>
      <c r="F647" s="988"/>
      <c r="G647" s="988"/>
      <c r="H647" s="988"/>
      <c r="I647" s="988"/>
      <c r="J647" s="988"/>
      <c r="K647" s="988"/>
      <c r="L647" s="988"/>
      <c r="M647" s="988"/>
      <c r="N647" s="988"/>
      <c r="O647" s="988"/>
      <c r="P647" s="988"/>
      <c r="Q647" s="988"/>
      <c r="R647" s="988"/>
      <c r="S647" s="988"/>
      <c r="T647" s="988"/>
      <c r="U647" s="988"/>
      <c r="V647" s="988"/>
      <c r="W647" s="988"/>
      <c r="X647" s="988"/>
      <c r="Y647" s="988"/>
      <c r="Z647" s="988"/>
      <c r="AA647" s="988"/>
      <c r="AB647" s="988"/>
      <c r="AC647" s="988"/>
      <c r="AD647" s="988"/>
      <c r="AE647" s="988"/>
      <c r="AF647" s="988"/>
      <c r="AG647" s="988"/>
      <c r="AH647" s="988"/>
      <c r="AI647" s="988"/>
      <c r="AJ647" s="988"/>
      <c r="AK647" s="988"/>
      <c r="AL647" s="988"/>
      <c r="AM647" s="988"/>
      <c r="AN647" s="988"/>
      <c r="AO647" s="988"/>
      <c r="AP647" s="988"/>
      <c r="AQ647" s="988"/>
      <c r="AR647" s="988"/>
      <c r="AS647" s="988"/>
      <c r="AT647" s="988"/>
      <c r="AU647" s="988"/>
      <c r="AV647" s="988"/>
      <c r="AW647" s="988"/>
      <c r="AX647" s="988"/>
      <c r="AY647" s="988"/>
      <c r="AZ647" s="988"/>
      <c r="BA647" s="988"/>
      <c r="BB647" s="988"/>
      <c r="BC647" s="988"/>
      <c r="BD647" s="524"/>
      <c r="BE647" s="440"/>
      <c r="BF647" s="440"/>
      <c r="BG647" s="440"/>
    </row>
    <row r="648" spans="1:59" ht="30" hidden="1" customHeight="1">
      <c r="B648" s="619"/>
      <c r="C648" s="988" t="s">
        <v>464</v>
      </c>
      <c r="D648" s="988"/>
      <c r="E648" s="988"/>
      <c r="F648" s="988"/>
      <c r="G648" s="988"/>
      <c r="H648" s="988"/>
      <c r="I648" s="988"/>
      <c r="J648" s="988"/>
      <c r="K648" s="988"/>
      <c r="L648" s="988"/>
      <c r="M648" s="988"/>
      <c r="N648" s="988"/>
      <c r="O648" s="988"/>
      <c r="P648" s="988"/>
      <c r="Q648" s="988"/>
      <c r="R648" s="988"/>
      <c r="S648" s="988"/>
      <c r="T648" s="988"/>
      <c r="U648" s="988"/>
      <c r="V648" s="988"/>
      <c r="W648" s="988"/>
      <c r="X648" s="988"/>
      <c r="Y648" s="988"/>
      <c r="Z648" s="988"/>
      <c r="AA648" s="988"/>
      <c r="AB648" s="988"/>
      <c r="AC648" s="988"/>
      <c r="AD648" s="988"/>
      <c r="AE648" s="988"/>
      <c r="AF648" s="988"/>
      <c r="AG648" s="988"/>
      <c r="AH648" s="988"/>
      <c r="AI648" s="988"/>
      <c r="AJ648" s="988"/>
      <c r="AK648" s="988"/>
      <c r="AL648" s="988"/>
      <c r="AM648" s="988"/>
      <c r="AN648" s="988"/>
      <c r="AO648" s="988"/>
      <c r="AP648" s="988"/>
      <c r="AQ648" s="988"/>
      <c r="AR648" s="988"/>
      <c r="AS648" s="988"/>
      <c r="AT648" s="988"/>
      <c r="AU648" s="988"/>
      <c r="AV648" s="988"/>
      <c r="AW648" s="988"/>
      <c r="AX648" s="988"/>
      <c r="AY648" s="988"/>
      <c r="AZ648" s="988"/>
      <c r="BA648" s="988"/>
      <c r="BB648" s="988"/>
      <c r="BC648" s="988"/>
      <c r="BD648" s="524"/>
      <c r="BE648" s="440"/>
      <c r="BF648" s="440"/>
      <c r="BG648" s="440"/>
    </row>
    <row r="649" spans="1:59" ht="30" hidden="1" customHeight="1">
      <c r="B649" s="619"/>
      <c r="C649" s="988" t="s">
        <v>464</v>
      </c>
      <c r="D649" s="988"/>
      <c r="E649" s="988"/>
      <c r="F649" s="988"/>
      <c r="G649" s="988"/>
      <c r="H649" s="988"/>
      <c r="I649" s="988"/>
      <c r="J649" s="988"/>
      <c r="K649" s="988"/>
      <c r="L649" s="988"/>
      <c r="M649" s="988"/>
      <c r="N649" s="988"/>
      <c r="O649" s="988"/>
      <c r="P649" s="988"/>
      <c r="Q649" s="988"/>
      <c r="R649" s="988"/>
      <c r="S649" s="988"/>
      <c r="T649" s="988"/>
      <c r="U649" s="988"/>
      <c r="V649" s="988"/>
      <c r="W649" s="988"/>
      <c r="X649" s="988"/>
      <c r="Y649" s="988"/>
      <c r="Z649" s="988"/>
      <c r="AA649" s="988"/>
      <c r="AB649" s="988"/>
      <c r="AC649" s="988"/>
      <c r="AD649" s="988"/>
      <c r="AE649" s="988"/>
      <c r="AF649" s="988"/>
      <c r="AG649" s="988"/>
      <c r="AH649" s="988"/>
      <c r="AI649" s="988"/>
      <c r="AJ649" s="988"/>
      <c r="AK649" s="988"/>
      <c r="AL649" s="988"/>
      <c r="AM649" s="988"/>
      <c r="AN649" s="988"/>
      <c r="AO649" s="988"/>
      <c r="AP649" s="988"/>
      <c r="AQ649" s="988"/>
      <c r="AR649" s="988"/>
      <c r="AS649" s="988"/>
      <c r="AT649" s="988"/>
      <c r="AU649" s="988"/>
      <c r="AV649" s="988"/>
      <c r="AW649" s="988"/>
      <c r="AX649" s="988"/>
      <c r="AY649" s="988"/>
      <c r="AZ649" s="988"/>
      <c r="BA649" s="988"/>
      <c r="BB649" s="988"/>
      <c r="BC649" s="988"/>
      <c r="BD649" s="524"/>
      <c r="BE649" s="440"/>
      <c r="BF649" s="440"/>
      <c r="BG649" s="440"/>
    </row>
    <row r="650" spans="1:59" ht="30" hidden="1" customHeight="1">
      <c r="B650" s="619"/>
      <c r="C650" s="988" t="s">
        <v>464</v>
      </c>
      <c r="D650" s="988"/>
      <c r="E650" s="988"/>
      <c r="F650" s="988"/>
      <c r="G650" s="988"/>
      <c r="H650" s="988"/>
      <c r="I650" s="988"/>
      <c r="J650" s="988"/>
      <c r="K650" s="988"/>
      <c r="L650" s="988"/>
      <c r="M650" s="988"/>
      <c r="N650" s="988"/>
      <c r="O650" s="988"/>
      <c r="P650" s="988"/>
      <c r="Q650" s="988"/>
      <c r="R650" s="988"/>
      <c r="S650" s="988"/>
      <c r="T650" s="988"/>
      <c r="U650" s="988"/>
      <c r="V650" s="988"/>
      <c r="W650" s="988"/>
      <c r="X650" s="988"/>
      <c r="Y650" s="988"/>
      <c r="Z650" s="988"/>
      <c r="AA650" s="988"/>
      <c r="AB650" s="988"/>
      <c r="AC650" s="988"/>
      <c r="AD650" s="988"/>
      <c r="AE650" s="988"/>
      <c r="AF650" s="988"/>
      <c r="AG650" s="988"/>
      <c r="AH650" s="988"/>
      <c r="AI650" s="988"/>
      <c r="AJ650" s="988"/>
      <c r="AK650" s="988"/>
      <c r="AL650" s="988"/>
      <c r="AM650" s="988"/>
      <c r="AN650" s="988"/>
      <c r="AO650" s="988"/>
      <c r="AP650" s="988"/>
      <c r="AQ650" s="988"/>
      <c r="AR650" s="988"/>
      <c r="AS650" s="988"/>
      <c r="AT650" s="988"/>
      <c r="AU650" s="988"/>
      <c r="AV650" s="988"/>
      <c r="AW650" s="988"/>
      <c r="AX650" s="988"/>
      <c r="AY650" s="988"/>
      <c r="AZ650" s="988"/>
      <c r="BA650" s="988"/>
      <c r="BB650" s="988"/>
      <c r="BC650" s="988"/>
      <c r="BD650" s="524"/>
      <c r="BE650" s="440"/>
      <c r="BF650" s="440"/>
      <c r="BG650" s="440"/>
    </row>
    <row r="651" spans="1:59" ht="30" hidden="1" customHeight="1">
      <c r="B651" s="619"/>
      <c r="C651" s="988" t="s">
        <v>464</v>
      </c>
      <c r="D651" s="988"/>
      <c r="E651" s="988"/>
      <c r="F651" s="988"/>
      <c r="G651" s="988"/>
      <c r="H651" s="988"/>
      <c r="I651" s="988"/>
      <c r="J651" s="988"/>
      <c r="K651" s="988"/>
      <c r="L651" s="988"/>
      <c r="M651" s="988"/>
      <c r="N651" s="988"/>
      <c r="O651" s="988"/>
      <c r="P651" s="988"/>
      <c r="Q651" s="988"/>
      <c r="R651" s="988"/>
      <c r="S651" s="988"/>
      <c r="T651" s="988"/>
      <c r="U651" s="988"/>
      <c r="V651" s="988"/>
      <c r="W651" s="988"/>
      <c r="X651" s="988"/>
      <c r="Y651" s="988"/>
      <c r="Z651" s="988"/>
      <c r="AA651" s="988"/>
      <c r="AB651" s="988"/>
      <c r="AC651" s="988"/>
      <c r="AD651" s="988"/>
      <c r="AE651" s="988"/>
      <c r="AF651" s="988"/>
      <c r="AG651" s="988"/>
      <c r="AH651" s="988"/>
      <c r="AI651" s="988"/>
      <c r="AJ651" s="988"/>
      <c r="AK651" s="988"/>
      <c r="AL651" s="988"/>
      <c r="AM651" s="988"/>
      <c r="AN651" s="988"/>
      <c r="AO651" s="988"/>
      <c r="AP651" s="988"/>
      <c r="AQ651" s="988"/>
      <c r="AR651" s="988"/>
      <c r="AS651" s="988"/>
      <c r="AT651" s="988"/>
      <c r="AU651" s="988"/>
      <c r="AV651" s="988"/>
      <c r="AW651" s="988"/>
      <c r="AX651" s="988"/>
      <c r="AY651" s="988"/>
      <c r="AZ651" s="988"/>
      <c r="BA651" s="988"/>
      <c r="BB651" s="988"/>
      <c r="BC651" s="988"/>
      <c r="BD651" s="524"/>
      <c r="BE651" s="440"/>
      <c r="BF651" s="440"/>
      <c r="BG651" s="440"/>
    </row>
    <row r="652" spans="1:59" ht="30" hidden="1" customHeight="1">
      <c r="B652" s="619"/>
      <c r="C652" s="988" t="s">
        <v>464</v>
      </c>
      <c r="D652" s="988"/>
      <c r="E652" s="988"/>
      <c r="F652" s="988"/>
      <c r="G652" s="988"/>
      <c r="H652" s="988"/>
      <c r="I652" s="988"/>
      <c r="J652" s="988"/>
      <c r="K652" s="988"/>
      <c r="L652" s="988"/>
      <c r="M652" s="988"/>
      <c r="N652" s="988"/>
      <c r="O652" s="988"/>
      <c r="P652" s="988"/>
      <c r="Q652" s="988"/>
      <c r="R652" s="988"/>
      <c r="S652" s="988"/>
      <c r="T652" s="988"/>
      <c r="U652" s="988"/>
      <c r="V652" s="988"/>
      <c r="W652" s="988"/>
      <c r="X652" s="988"/>
      <c r="Y652" s="988"/>
      <c r="Z652" s="988"/>
      <c r="AA652" s="988"/>
      <c r="AB652" s="988"/>
      <c r="AC652" s="988"/>
      <c r="AD652" s="988"/>
      <c r="AE652" s="988"/>
      <c r="AF652" s="988"/>
      <c r="AG652" s="988"/>
      <c r="AH652" s="988"/>
      <c r="AI652" s="988"/>
      <c r="AJ652" s="988"/>
      <c r="AK652" s="988"/>
      <c r="AL652" s="988"/>
      <c r="AM652" s="988"/>
      <c r="AN652" s="988"/>
      <c r="AO652" s="988"/>
      <c r="AP652" s="988"/>
      <c r="AQ652" s="988"/>
      <c r="AR652" s="988"/>
      <c r="AS652" s="988"/>
      <c r="AT652" s="988"/>
      <c r="AU652" s="988"/>
      <c r="AV652" s="988"/>
      <c r="AW652" s="988"/>
      <c r="AX652" s="988"/>
      <c r="AY652" s="988"/>
      <c r="AZ652" s="988"/>
      <c r="BA652" s="988"/>
      <c r="BB652" s="988"/>
      <c r="BC652" s="988"/>
      <c r="BD652" s="524"/>
      <c r="BE652" s="440"/>
      <c r="BF652" s="440"/>
      <c r="BG652" s="440"/>
    </row>
    <row r="653" spans="1:59" ht="30" hidden="1" customHeight="1">
      <c r="B653" s="619"/>
      <c r="C653" s="988" t="s">
        <v>464</v>
      </c>
      <c r="D653" s="988"/>
      <c r="E653" s="988"/>
      <c r="F653" s="988"/>
      <c r="G653" s="988"/>
      <c r="H653" s="988"/>
      <c r="I653" s="988"/>
      <c r="J653" s="988"/>
      <c r="K653" s="988"/>
      <c r="L653" s="988"/>
      <c r="M653" s="988"/>
      <c r="N653" s="988"/>
      <c r="O653" s="988"/>
      <c r="P653" s="988"/>
      <c r="Q653" s="988"/>
      <c r="R653" s="988"/>
      <c r="S653" s="988"/>
      <c r="T653" s="988"/>
      <c r="U653" s="988"/>
      <c r="V653" s="988"/>
      <c r="W653" s="988"/>
      <c r="X653" s="988"/>
      <c r="Y653" s="988"/>
      <c r="Z653" s="988"/>
      <c r="AA653" s="988"/>
      <c r="AB653" s="988"/>
      <c r="AC653" s="988"/>
      <c r="AD653" s="988"/>
      <c r="AE653" s="988"/>
      <c r="AF653" s="988"/>
      <c r="AG653" s="988"/>
      <c r="AH653" s="988"/>
      <c r="AI653" s="988"/>
      <c r="AJ653" s="988"/>
      <c r="AK653" s="988"/>
      <c r="AL653" s="988"/>
      <c r="AM653" s="988"/>
      <c r="AN653" s="988"/>
      <c r="AO653" s="988"/>
      <c r="AP653" s="988"/>
      <c r="AQ653" s="988"/>
      <c r="AR653" s="988"/>
      <c r="AS653" s="988"/>
      <c r="AT653" s="988"/>
      <c r="AU653" s="988"/>
      <c r="AV653" s="988"/>
      <c r="AW653" s="988"/>
      <c r="AX653" s="988"/>
      <c r="AY653" s="988"/>
      <c r="AZ653" s="988"/>
      <c r="BA653" s="988"/>
      <c r="BB653" s="988"/>
      <c r="BC653" s="988"/>
      <c r="BD653" s="524"/>
      <c r="BE653" s="440"/>
      <c r="BF653" s="440"/>
      <c r="BG653" s="440"/>
    </row>
    <row r="654" spans="1:59" ht="30" hidden="1" customHeight="1">
      <c r="B654" s="619"/>
      <c r="C654" s="988" t="s">
        <v>464</v>
      </c>
      <c r="D654" s="988"/>
      <c r="E654" s="988"/>
      <c r="F654" s="988"/>
      <c r="G654" s="988"/>
      <c r="H654" s="988"/>
      <c r="I654" s="988"/>
      <c r="J654" s="988"/>
      <c r="K654" s="988"/>
      <c r="L654" s="988"/>
      <c r="M654" s="988"/>
      <c r="N654" s="988"/>
      <c r="O654" s="988"/>
      <c r="P654" s="988"/>
      <c r="Q654" s="988"/>
      <c r="R654" s="988"/>
      <c r="S654" s="988"/>
      <c r="T654" s="988"/>
      <c r="U654" s="988"/>
      <c r="V654" s="988"/>
      <c r="W654" s="988"/>
      <c r="X654" s="988"/>
      <c r="Y654" s="988"/>
      <c r="Z654" s="988"/>
      <c r="AA654" s="988"/>
      <c r="AB654" s="988"/>
      <c r="AC654" s="988"/>
      <c r="AD654" s="988"/>
      <c r="AE654" s="988"/>
      <c r="AF654" s="988"/>
      <c r="AG654" s="988"/>
      <c r="AH654" s="988"/>
      <c r="AI654" s="988"/>
      <c r="AJ654" s="988"/>
      <c r="AK654" s="988"/>
      <c r="AL654" s="988"/>
      <c r="AM654" s="988"/>
      <c r="AN654" s="988"/>
      <c r="AO654" s="988"/>
      <c r="AP654" s="988"/>
      <c r="AQ654" s="988"/>
      <c r="AR654" s="988"/>
      <c r="AS654" s="988"/>
      <c r="AT654" s="988"/>
      <c r="AU654" s="988"/>
      <c r="AV654" s="988"/>
      <c r="AW654" s="988"/>
      <c r="AX654" s="988"/>
      <c r="AY654" s="988"/>
      <c r="AZ654" s="988"/>
      <c r="BA654" s="988"/>
      <c r="BB654" s="988"/>
      <c r="BC654" s="988"/>
      <c r="BD654" s="524"/>
      <c r="BE654" s="440"/>
      <c r="BF654" s="440"/>
      <c r="BG654" s="440"/>
    </row>
    <row r="655" spans="1:59" ht="30" hidden="1" customHeight="1">
      <c r="B655" s="619"/>
      <c r="C655" s="988" t="s">
        <v>464</v>
      </c>
      <c r="D655" s="988"/>
      <c r="E655" s="988"/>
      <c r="F655" s="988"/>
      <c r="G655" s="988"/>
      <c r="H655" s="988"/>
      <c r="I655" s="988"/>
      <c r="J655" s="988"/>
      <c r="K655" s="988"/>
      <c r="L655" s="988"/>
      <c r="M655" s="988"/>
      <c r="N655" s="988"/>
      <c r="O655" s="988"/>
      <c r="P655" s="988"/>
      <c r="Q655" s="988"/>
      <c r="R655" s="988"/>
      <c r="S655" s="988"/>
      <c r="T655" s="988"/>
      <c r="U655" s="988"/>
      <c r="V655" s="988"/>
      <c r="W655" s="988"/>
      <c r="X655" s="988"/>
      <c r="Y655" s="988"/>
      <c r="Z655" s="988"/>
      <c r="AA655" s="988"/>
      <c r="AB655" s="988"/>
      <c r="AC655" s="988"/>
      <c r="AD655" s="988"/>
      <c r="AE655" s="988"/>
      <c r="AF655" s="988"/>
      <c r="AG655" s="988"/>
      <c r="AH655" s="988"/>
      <c r="AI655" s="988"/>
      <c r="AJ655" s="988"/>
      <c r="AK655" s="988"/>
      <c r="AL655" s="988"/>
      <c r="AM655" s="988"/>
      <c r="AN655" s="988"/>
      <c r="AO655" s="988"/>
      <c r="AP655" s="988"/>
      <c r="AQ655" s="988"/>
      <c r="AR655" s="988"/>
      <c r="AS655" s="988"/>
      <c r="AT655" s="988"/>
      <c r="AU655" s="988"/>
      <c r="AV655" s="988"/>
      <c r="AW655" s="988"/>
      <c r="AX655" s="988"/>
      <c r="AY655" s="988"/>
      <c r="AZ655" s="988"/>
      <c r="BA655" s="988"/>
      <c r="BB655" s="988"/>
      <c r="BC655" s="988"/>
      <c r="BD655" s="524"/>
      <c r="BE655" s="440"/>
      <c r="BF655" s="440"/>
      <c r="BG655" s="440"/>
    </row>
    <row r="656" spans="1:59" ht="30" hidden="1" customHeight="1">
      <c r="B656" s="619"/>
      <c r="C656" s="988" t="s">
        <v>464</v>
      </c>
      <c r="D656" s="988"/>
      <c r="E656" s="988"/>
      <c r="F656" s="988"/>
      <c r="G656" s="988"/>
      <c r="H656" s="988"/>
      <c r="I656" s="988"/>
      <c r="J656" s="988"/>
      <c r="K656" s="988"/>
      <c r="L656" s="988"/>
      <c r="M656" s="988"/>
      <c r="N656" s="988"/>
      <c r="O656" s="988"/>
      <c r="P656" s="988"/>
      <c r="Q656" s="988"/>
      <c r="R656" s="988"/>
      <c r="S656" s="988"/>
      <c r="T656" s="988"/>
      <c r="U656" s="988"/>
      <c r="V656" s="988"/>
      <c r="W656" s="988"/>
      <c r="X656" s="988"/>
      <c r="Y656" s="988"/>
      <c r="Z656" s="988"/>
      <c r="AA656" s="988"/>
      <c r="AB656" s="988"/>
      <c r="AC656" s="988"/>
      <c r="AD656" s="988"/>
      <c r="AE656" s="988"/>
      <c r="AF656" s="988"/>
      <c r="AG656" s="988"/>
      <c r="AH656" s="988"/>
      <c r="AI656" s="988"/>
      <c r="AJ656" s="988"/>
      <c r="AK656" s="988"/>
      <c r="AL656" s="988"/>
      <c r="AM656" s="988"/>
      <c r="AN656" s="988"/>
      <c r="AO656" s="988"/>
      <c r="AP656" s="988"/>
      <c r="AQ656" s="988"/>
      <c r="AR656" s="988"/>
      <c r="AS656" s="988"/>
      <c r="AT656" s="988"/>
      <c r="AU656" s="988"/>
      <c r="AV656" s="988"/>
      <c r="AW656" s="988"/>
      <c r="AX656" s="988"/>
      <c r="AY656" s="988"/>
      <c r="AZ656" s="988"/>
      <c r="BA656" s="988"/>
      <c r="BB656" s="988"/>
      <c r="BC656" s="988"/>
      <c r="BD656" s="524"/>
      <c r="BE656" s="440"/>
      <c r="BF656" s="440"/>
      <c r="BG656" s="440"/>
    </row>
    <row r="657" spans="1:59" ht="30" hidden="1" customHeight="1">
      <c r="B657" s="619"/>
      <c r="C657" s="988" t="s">
        <v>464</v>
      </c>
      <c r="D657" s="988"/>
      <c r="E657" s="988"/>
      <c r="F657" s="988"/>
      <c r="G657" s="988"/>
      <c r="H657" s="988"/>
      <c r="I657" s="988"/>
      <c r="J657" s="988"/>
      <c r="K657" s="988"/>
      <c r="L657" s="988"/>
      <c r="M657" s="988"/>
      <c r="N657" s="988"/>
      <c r="O657" s="988"/>
      <c r="P657" s="988"/>
      <c r="Q657" s="988"/>
      <c r="R657" s="988"/>
      <c r="S657" s="988"/>
      <c r="T657" s="988"/>
      <c r="U657" s="988"/>
      <c r="V657" s="988"/>
      <c r="W657" s="988"/>
      <c r="X657" s="988"/>
      <c r="Y657" s="988"/>
      <c r="Z657" s="988"/>
      <c r="AA657" s="988"/>
      <c r="AB657" s="988"/>
      <c r="AC657" s="988"/>
      <c r="AD657" s="988"/>
      <c r="AE657" s="988"/>
      <c r="AF657" s="988"/>
      <c r="AG657" s="988"/>
      <c r="AH657" s="988"/>
      <c r="AI657" s="988"/>
      <c r="AJ657" s="988"/>
      <c r="AK657" s="988"/>
      <c r="AL657" s="988"/>
      <c r="AM657" s="988"/>
      <c r="AN657" s="988"/>
      <c r="AO657" s="988"/>
      <c r="AP657" s="988"/>
      <c r="AQ657" s="988"/>
      <c r="AR657" s="988"/>
      <c r="AS657" s="988"/>
      <c r="AT657" s="988"/>
      <c r="AU657" s="988"/>
      <c r="AV657" s="988"/>
      <c r="AW657" s="988"/>
      <c r="AX657" s="988"/>
      <c r="AY657" s="988"/>
      <c r="AZ657" s="988"/>
      <c r="BA657" s="988"/>
      <c r="BB657" s="988"/>
      <c r="BC657" s="988"/>
      <c r="BD657" s="524"/>
      <c r="BE657" s="440"/>
      <c r="BF657" s="440"/>
      <c r="BG657" s="440"/>
    </row>
    <row r="658" spans="1:59" ht="30" hidden="1" customHeight="1">
      <c r="B658" s="619"/>
      <c r="C658" s="988" t="s">
        <v>464</v>
      </c>
      <c r="D658" s="988"/>
      <c r="E658" s="988"/>
      <c r="F658" s="988"/>
      <c r="G658" s="988"/>
      <c r="H658" s="988"/>
      <c r="I658" s="988"/>
      <c r="J658" s="988"/>
      <c r="K658" s="988"/>
      <c r="L658" s="988"/>
      <c r="M658" s="988"/>
      <c r="N658" s="988"/>
      <c r="O658" s="988"/>
      <c r="P658" s="988"/>
      <c r="Q658" s="988"/>
      <c r="R658" s="988"/>
      <c r="S658" s="988"/>
      <c r="T658" s="988"/>
      <c r="U658" s="988"/>
      <c r="V658" s="988"/>
      <c r="W658" s="988"/>
      <c r="X658" s="988"/>
      <c r="Y658" s="988"/>
      <c r="Z658" s="988"/>
      <c r="AA658" s="988"/>
      <c r="AB658" s="988"/>
      <c r="AC658" s="988"/>
      <c r="AD658" s="988"/>
      <c r="AE658" s="988"/>
      <c r="AF658" s="988"/>
      <c r="AG658" s="988"/>
      <c r="AH658" s="988"/>
      <c r="AI658" s="988"/>
      <c r="AJ658" s="988"/>
      <c r="AK658" s="988"/>
      <c r="AL658" s="988"/>
      <c r="AM658" s="988"/>
      <c r="AN658" s="988"/>
      <c r="AO658" s="988"/>
      <c r="AP658" s="988"/>
      <c r="AQ658" s="988"/>
      <c r="AR658" s="988"/>
      <c r="AS658" s="988"/>
      <c r="AT658" s="988"/>
      <c r="AU658" s="988"/>
      <c r="AV658" s="988"/>
      <c r="AW658" s="988"/>
      <c r="AX658" s="988"/>
      <c r="AY658" s="988"/>
      <c r="AZ658" s="988"/>
      <c r="BA658" s="988"/>
      <c r="BB658" s="988"/>
      <c r="BC658" s="988"/>
      <c r="BD658" s="524"/>
      <c r="BE658" s="440"/>
      <c r="BF658" s="440"/>
      <c r="BG658" s="440"/>
    </row>
    <row r="659" spans="1:59" ht="30" hidden="1" customHeight="1">
      <c r="B659" s="619"/>
      <c r="C659" s="988" t="s">
        <v>464</v>
      </c>
      <c r="D659" s="988"/>
      <c r="E659" s="988"/>
      <c r="F659" s="988"/>
      <c r="G659" s="988"/>
      <c r="H659" s="988"/>
      <c r="I659" s="988"/>
      <c r="J659" s="988"/>
      <c r="K659" s="988"/>
      <c r="L659" s="988"/>
      <c r="M659" s="988"/>
      <c r="N659" s="988"/>
      <c r="O659" s="988"/>
      <c r="P659" s="988"/>
      <c r="Q659" s="988"/>
      <c r="R659" s="988"/>
      <c r="S659" s="988"/>
      <c r="T659" s="988"/>
      <c r="U659" s="988"/>
      <c r="V659" s="988"/>
      <c r="W659" s="988"/>
      <c r="X659" s="988"/>
      <c r="Y659" s="988"/>
      <c r="Z659" s="988"/>
      <c r="AA659" s="988"/>
      <c r="AB659" s="988"/>
      <c r="AC659" s="988"/>
      <c r="AD659" s="988"/>
      <c r="AE659" s="988"/>
      <c r="AF659" s="988"/>
      <c r="AG659" s="988"/>
      <c r="AH659" s="988"/>
      <c r="AI659" s="988"/>
      <c r="AJ659" s="988"/>
      <c r="AK659" s="988"/>
      <c r="AL659" s="988"/>
      <c r="AM659" s="988"/>
      <c r="AN659" s="988"/>
      <c r="AO659" s="988"/>
      <c r="AP659" s="988"/>
      <c r="AQ659" s="988"/>
      <c r="AR659" s="988"/>
      <c r="AS659" s="988"/>
      <c r="AT659" s="988"/>
      <c r="AU659" s="988"/>
      <c r="AV659" s="988"/>
      <c r="AW659" s="988"/>
      <c r="AX659" s="988"/>
      <c r="AY659" s="988"/>
      <c r="AZ659" s="988"/>
      <c r="BA659" s="988"/>
      <c r="BB659" s="988"/>
      <c r="BC659" s="988"/>
      <c r="BD659" s="524"/>
      <c r="BE659" s="440"/>
      <c r="BF659" s="440"/>
      <c r="BG659" s="440"/>
    </row>
    <row r="660" spans="1:59" ht="30" hidden="1" customHeight="1">
      <c r="B660" s="619"/>
      <c r="C660" s="988" t="s">
        <v>464</v>
      </c>
      <c r="D660" s="988"/>
      <c r="E660" s="988"/>
      <c r="F660" s="988"/>
      <c r="G660" s="988"/>
      <c r="H660" s="988"/>
      <c r="I660" s="988"/>
      <c r="J660" s="988"/>
      <c r="K660" s="988"/>
      <c r="L660" s="988"/>
      <c r="M660" s="988"/>
      <c r="N660" s="988"/>
      <c r="O660" s="988"/>
      <c r="P660" s="988"/>
      <c r="Q660" s="988"/>
      <c r="R660" s="988"/>
      <c r="S660" s="988"/>
      <c r="T660" s="988"/>
      <c r="U660" s="988"/>
      <c r="V660" s="988"/>
      <c r="W660" s="988"/>
      <c r="X660" s="988"/>
      <c r="Y660" s="988"/>
      <c r="Z660" s="988"/>
      <c r="AA660" s="988"/>
      <c r="AB660" s="988"/>
      <c r="AC660" s="988"/>
      <c r="AD660" s="988"/>
      <c r="AE660" s="988"/>
      <c r="AF660" s="988"/>
      <c r="AG660" s="988"/>
      <c r="AH660" s="988"/>
      <c r="AI660" s="988"/>
      <c r="AJ660" s="988"/>
      <c r="AK660" s="988"/>
      <c r="AL660" s="988"/>
      <c r="AM660" s="988"/>
      <c r="AN660" s="988"/>
      <c r="AO660" s="988"/>
      <c r="AP660" s="988"/>
      <c r="AQ660" s="988"/>
      <c r="AR660" s="988"/>
      <c r="AS660" s="988"/>
      <c r="AT660" s="988"/>
      <c r="AU660" s="988"/>
      <c r="AV660" s="988"/>
      <c r="AW660" s="988"/>
      <c r="AX660" s="988"/>
      <c r="AY660" s="988"/>
      <c r="AZ660" s="988"/>
      <c r="BA660" s="988"/>
      <c r="BB660" s="988"/>
      <c r="BC660" s="988"/>
      <c r="BD660" s="524"/>
      <c r="BE660" s="440"/>
      <c r="BF660" s="440"/>
      <c r="BG660" s="440"/>
    </row>
    <row r="661" spans="1:59" ht="30" hidden="1" customHeight="1">
      <c r="B661" s="619"/>
      <c r="C661" s="988" t="s">
        <v>464</v>
      </c>
      <c r="D661" s="988"/>
      <c r="E661" s="988"/>
      <c r="F661" s="988"/>
      <c r="G661" s="988"/>
      <c r="H661" s="988"/>
      <c r="I661" s="988"/>
      <c r="J661" s="988"/>
      <c r="K661" s="988"/>
      <c r="L661" s="988"/>
      <c r="M661" s="988"/>
      <c r="N661" s="988"/>
      <c r="O661" s="988"/>
      <c r="P661" s="988"/>
      <c r="Q661" s="988"/>
      <c r="R661" s="988"/>
      <c r="S661" s="988"/>
      <c r="T661" s="988"/>
      <c r="U661" s="988"/>
      <c r="V661" s="988"/>
      <c r="W661" s="988"/>
      <c r="X661" s="988"/>
      <c r="Y661" s="988"/>
      <c r="Z661" s="988"/>
      <c r="AA661" s="988"/>
      <c r="AB661" s="988"/>
      <c r="AC661" s="988"/>
      <c r="AD661" s="988"/>
      <c r="AE661" s="988"/>
      <c r="AF661" s="988"/>
      <c r="AG661" s="988"/>
      <c r="AH661" s="988"/>
      <c r="AI661" s="988"/>
      <c r="AJ661" s="988"/>
      <c r="AK661" s="988"/>
      <c r="AL661" s="988"/>
      <c r="AM661" s="988"/>
      <c r="AN661" s="988"/>
      <c r="AO661" s="988"/>
      <c r="AP661" s="988"/>
      <c r="AQ661" s="988"/>
      <c r="AR661" s="988"/>
      <c r="AS661" s="988"/>
      <c r="AT661" s="988"/>
      <c r="AU661" s="988"/>
      <c r="AV661" s="988"/>
      <c r="AW661" s="988"/>
      <c r="AX661" s="988"/>
      <c r="AY661" s="988"/>
      <c r="AZ661" s="988"/>
      <c r="BA661" s="988"/>
      <c r="BB661" s="988"/>
      <c r="BC661" s="988"/>
      <c r="BD661" s="524"/>
      <c r="BE661" s="440"/>
      <c r="BF661" s="440"/>
      <c r="BG661" s="440"/>
    </row>
    <row r="662" spans="1:59" ht="30" hidden="1" customHeight="1">
      <c r="B662" s="619"/>
      <c r="C662" s="988" t="s">
        <v>464</v>
      </c>
      <c r="D662" s="988"/>
      <c r="E662" s="988"/>
      <c r="F662" s="988"/>
      <c r="G662" s="988"/>
      <c r="H662" s="988"/>
      <c r="I662" s="988"/>
      <c r="J662" s="988"/>
      <c r="K662" s="988"/>
      <c r="L662" s="988"/>
      <c r="M662" s="988"/>
      <c r="N662" s="988"/>
      <c r="O662" s="988"/>
      <c r="P662" s="988"/>
      <c r="Q662" s="988"/>
      <c r="R662" s="988"/>
      <c r="S662" s="988"/>
      <c r="T662" s="988"/>
      <c r="U662" s="988"/>
      <c r="V662" s="988"/>
      <c r="W662" s="988"/>
      <c r="X662" s="988"/>
      <c r="Y662" s="988"/>
      <c r="Z662" s="988"/>
      <c r="AA662" s="988"/>
      <c r="AB662" s="988"/>
      <c r="AC662" s="988"/>
      <c r="AD662" s="988"/>
      <c r="AE662" s="988"/>
      <c r="AF662" s="988"/>
      <c r="AG662" s="988"/>
      <c r="AH662" s="988"/>
      <c r="AI662" s="988"/>
      <c r="AJ662" s="988"/>
      <c r="AK662" s="988"/>
      <c r="AL662" s="988"/>
      <c r="AM662" s="988"/>
      <c r="AN662" s="988"/>
      <c r="AO662" s="988"/>
      <c r="AP662" s="988"/>
      <c r="AQ662" s="988"/>
      <c r="AR662" s="988"/>
      <c r="AS662" s="988"/>
      <c r="AT662" s="988"/>
      <c r="AU662" s="988"/>
      <c r="AV662" s="988"/>
      <c r="AW662" s="988"/>
      <c r="AX662" s="988"/>
      <c r="AY662" s="988"/>
      <c r="AZ662" s="988"/>
      <c r="BA662" s="988"/>
      <c r="BB662" s="988"/>
      <c r="BC662" s="988"/>
      <c r="BD662" s="524"/>
      <c r="BE662" s="440"/>
      <c r="BF662" s="440"/>
      <c r="BG662" s="440"/>
    </row>
    <row r="663" spans="1:59" ht="30" hidden="1" customHeight="1">
      <c r="B663" s="619"/>
      <c r="C663" s="988" t="s">
        <v>464</v>
      </c>
      <c r="D663" s="988"/>
      <c r="E663" s="988"/>
      <c r="F663" s="988"/>
      <c r="G663" s="988"/>
      <c r="H663" s="988"/>
      <c r="I663" s="988"/>
      <c r="J663" s="988"/>
      <c r="K663" s="988"/>
      <c r="L663" s="988"/>
      <c r="M663" s="988"/>
      <c r="N663" s="988"/>
      <c r="O663" s="988"/>
      <c r="P663" s="988"/>
      <c r="Q663" s="988"/>
      <c r="R663" s="988"/>
      <c r="S663" s="988"/>
      <c r="T663" s="988"/>
      <c r="U663" s="988"/>
      <c r="V663" s="988"/>
      <c r="W663" s="988"/>
      <c r="X663" s="988"/>
      <c r="Y663" s="988"/>
      <c r="Z663" s="988"/>
      <c r="AA663" s="988"/>
      <c r="AB663" s="988"/>
      <c r="AC663" s="988"/>
      <c r="AD663" s="988"/>
      <c r="AE663" s="988"/>
      <c r="AF663" s="988"/>
      <c r="AG663" s="988"/>
      <c r="AH663" s="988"/>
      <c r="AI663" s="988"/>
      <c r="AJ663" s="988"/>
      <c r="AK663" s="988"/>
      <c r="AL663" s="988"/>
      <c r="AM663" s="988"/>
      <c r="AN663" s="988"/>
      <c r="AO663" s="988"/>
      <c r="AP663" s="988"/>
      <c r="AQ663" s="988"/>
      <c r="AR663" s="988"/>
      <c r="AS663" s="988"/>
      <c r="AT663" s="988"/>
      <c r="AU663" s="988"/>
      <c r="AV663" s="988"/>
      <c r="AW663" s="988"/>
      <c r="AX663" s="988"/>
      <c r="AY663" s="988"/>
      <c r="AZ663" s="988"/>
      <c r="BA663" s="988"/>
      <c r="BB663" s="988"/>
      <c r="BC663" s="988"/>
      <c r="BD663" s="524"/>
      <c r="BE663" s="440"/>
      <c r="BF663" s="440"/>
      <c r="BG663" s="440"/>
    </row>
    <row r="664" spans="1:59" ht="30" hidden="1" customHeight="1">
      <c r="B664" s="619"/>
      <c r="C664" s="988" t="s">
        <v>464</v>
      </c>
      <c r="D664" s="988"/>
      <c r="E664" s="988"/>
      <c r="F664" s="988"/>
      <c r="G664" s="988"/>
      <c r="H664" s="988"/>
      <c r="I664" s="988"/>
      <c r="J664" s="988"/>
      <c r="K664" s="988"/>
      <c r="L664" s="988"/>
      <c r="M664" s="988"/>
      <c r="N664" s="988"/>
      <c r="O664" s="988"/>
      <c r="P664" s="988"/>
      <c r="Q664" s="988"/>
      <c r="R664" s="988"/>
      <c r="S664" s="988"/>
      <c r="T664" s="988"/>
      <c r="U664" s="988"/>
      <c r="V664" s="988"/>
      <c r="W664" s="988"/>
      <c r="X664" s="988"/>
      <c r="Y664" s="988"/>
      <c r="Z664" s="988"/>
      <c r="AA664" s="988"/>
      <c r="AB664" s="988"/>
      <c r="AC664" s="988"/>
      <c r="AD664" s="988"/>
      <c r="AE664" s="988"/>
      <c r="AF664" s="988"/>
      <c r="AG664" s="988"/>
      <c r="AH664" s="988"/>
      <c r="AI664" s="988"/>
      <c r="AJ664" s="988"/>
      <c r="AK664" s="988"/>
      <c r="AL664" s="988"/>
      <c r="AM664" s="988"/>
      <c r="AN664" s="988"/>
      <c r="AO664" s="988"/>
      <c r="AP664" s="988"/>
      <c r="AQ664" s="988"/>
      <c r="AR664" s="988"/>
      <c r="AS664" s="988"/>
      <c r="AT664" s="988"/>
      <c r="AU664" s="988"/>
      <c r="AV664" s="988"/>
      <c r="AW664" s="988"/>
      <c r="AX664" s="988"/>
      <c r="AY664" s="988"/>
      <c r="AZ664" s="988"/>
      <c r="BA664" s="988"/>
      <c r="BB664" s="988"/>
      <c r="BC664" s="988"/>
      <c r="BD664" s="524"/>
      <c r="BE664" s="440"/>
      <c r="BF664" s="440"/>
      <c r="BG664" s="440"/>
    </row>
    <row r="665" spans="1:59" ht="30" hidden="1" customHeight="1">
      <c r="B665" s="619"/>
      <c r="C665" s="988" t="s">
        <v>464</v>
      </c>
      <c r="D665" s="988"/>
      <c r="E665" s="988"/>
      <c r="F665" s="988"/>
      <c r="G665" s="988"/>
      <c r="H665" s="988"/>
      <c r="I665" s="988"/>
      <c r="J665" s="988"/>
      <c r="K665" s="988"/>
      <c r="L665" s="988"/>
      <c r="M665" s="988"/>
      <c r="N665" s="988"/>
      <c r="O665" s="988"/>
      <c r="P665" s="988"/>
      <c r="Q665" s="988"/>
      <c r="R665" s="988"/>
      <c r="S665" s="988"/>
      <c r="T665" s="988"/>
      <c r="U665" s="988"/>
      <c r="V665" s="988"/>
      <c r="W665" s="988"/>
      <c r="X665" s="988"/>
      <c r="Y665" s="988"/>
      <c r="Z665" s="988"/>
      <c r="AA665" s="988"/>
      <c r="AB665" s="988"/>
      <c r="AC665" s="988"/>
      <c r="AD665" s="988"/>
      <c r="AE665" s="988"/>
      <c r="AF665" s="988"/>
      <c r="AG665" s="988"/>
      <c r="AH665" s="988"/>
      <c r="AI665" s="988"/>
      <c r="AJ665" s="988"/>
      <c r="AK665" s="988"/>
      <c r="AL665" s="988"/>
      <c r="AM665" s="988"/>
      <c r="AN665" s="988"/>
      <c r="AO665" s="988"/>
      <c r="AP665" s="988"/>
      <c r="AQ665" s="988"/>
      <c r="AR665" s="988"/>
      <c r="AS665" s="988"/>
      <c r="AT665" s="988"/>
      <c r="AU665" s="988"/>
      <c r="AV665" s="988"/>
      <c r="AW665" s="988"/>
      <c r="AX665" s="988"/>
      <c r="AY665" s="988"/>
      <c r="AZ665" s="988"/>
      <c r="BA665" s="988"/>
      <c r="BB665" s="988"/>
      <c r="BC665" s="988"/>
      <c r="BD665" s="524"/>
      <c r="BE665" s="440"/>
      <c r="BF665" s="440"/>
      <c r="BG665" s="440"/>
    </row>
    <row r="666" spans="1:59" ht="30" hidden="1" customHeight="1">
      <c r="B666" s="619"/>
      <c r="C666" s="988" t="s">
        <v>464</v>
      </c>
      <c r="D666" s="988"/>
      <c r="E666" s="988"/>
      <c r="F666" s="988"/>
      <c r="G666" s="988"/>
      <c r="H666" s="988"/>
      <c r="I666" s="988"/>
      <c r="J666" s="988"/>
      <c r="K666" s="988"/>
      <c r="L666" s="988"/>
      <c r="M666" s="988"/>
      <c r="N666" s="988"/>
      <c r="O666" s="988"/>
      <c r="P666" s="988"/>
      <c r="Q666" s="988"/>
      <c r="R666" s="988"/>
      <c r="S666" s="988"/>
      <c r="T666" s="988"/>
      <c r="U666" s="988"/>
      <c r="V666" s="988"/>
      <c r="W666" s="988"/>
      <c r="X666" s="988"/>
      <c r="Y666" s="988"/>
      <c r="Z666" s="988"/>
      <c r="AA666" s="988"/>
      <c r="AB666" s="988"/>
      <c r="AC666" s="988"/>
      <c r="AD666" s="988"/>
      <c r="AE666" s="988"/>
      <c r="AF666" s="988"/>
      <c r="AG666" s="988"/>
      <c r="AH666" s="988"/>
      <c r="AI666" s="988"/>
      <c r="AJ666" s="988"/>
      <c r="AK666" s="988"/>
      <c r="AL666" s="988"/>
      <c r="AM666" s="988"/>
      <c r="AN666" s="988"/>
      <c r="AO666" s="988"/>
      <c r="AP666" s="988"/>
      <c r="AQ666" s="988"/>
      <c r="AR666" s="988"/>
      <c r="AS666" s="988"/>
      <c r="AT666" s="988"/>
      <c r="AU666" s="988"/>
      <c r="AV666" s="988"/>
      <c r="AW666" s="988"/>
      <c r="AX666" s="988"/>
      <c r="AY666" s="988"/>
      <c r="AZ666" s="988"/>
      <c r="BA666" s="988"/>
      <c r="BB666" s="988"/>
      <c r="BC666" s="988"/>
      <c r="BD666" s="524"/>
      <c r="BE666" s="440"/>
      <c r="BF666" s="440"/>
      <c r="BG666" s="440"/>
    </row>
    <row r="667" spans="1:59" ht="30" hidden="1" customHeight="1">
      <c r="B667" s="619"/>
      <c r="C667" s="988" t="s">
        <v>464</v>
      </c>
      <c r="D667" s="988"/>
      <c r="E667" s="988"/>
      <c r="F667" s="988"/>
      <c r="G667" s="988"/>
      <c r="H667" s="988"/>
      <c r="I667" s="988"/>
      <c r="J667" s="988"/>
      <c r="K667" s="988"/>
      <c r="L667" s="988"/>
      <c r="M667" s="988"/>
      <c r="N667" s="988"/>
      <c r="O667" s="988"/>
      <c r="P667" s="988"/>
      <c r="Q667" s="988"/>
      <c r="R667" s="988"/>
      <c r="S667" s="988"/>
      <c r="T667" s="988"/>
      <c r="U667" s="988"/>
      <c r="V667" s="988"/>
      <c r="W667" s="988"/>
      <c r="X667" s="988"/>
      <c r="Y667" s="988"/>
      <c r="Z667" s="988"/>
      <c r="AA667" s="988"/>
      <c r="AB667" s="988"/>
      <c r="AC667" s="988"/>
      <c r="AD667" s="988"/>
      <c r="AE667" s="988"/>
      <c r="AF667" s="988"/>
      <c r="AG667" s="988"/>
      <c r="AH667" s="988"/>
      <c r="AI667" s="988"/>
      <c r="AJ667" s="988"/>
      <c r="AK667" s="988"/>
      <c r="AL667" s="988"/>
      <c r="AM667" s="988"/>
      <c r="AN667" s="988"/>
      <c r="AO667" s="988"/>
      <c r="AP667" s="988"/>
      <c r="AQ667" s="988"/>
      <c r="AR667" s="988"/>
      <c r="AS667" s="988"/>
      <c r="AT667" s="988"/>
      <c r="AU667" s="988"/>
      <c r="AV667" s="988"/>
      <c r="AW667" s="988"/>
      <c r="AX667" s="988"/>
      <c r="AY667" s="988"/>
      <c r="AZ667" s="988"/>
      <c r="BA667" s="988"/>
      <c r="BB667" s="988"/>
      <c r="BC667" s="988"/>
      <c r="BD667" s="524"/>
      <c r="BE667" s="440"/>
      <c r="BF667" s="440"/>
      <c r="BG667" s="440"/>
    </row>
    <row r="668" spans="1:59" ht="30" hidden="1" customHeight="1">
      <c r="B668" s="619"/>
      <c r="C668" s="988" t="s">
        <v>464</v>
      </c>
      <c r="D668" s="988"/>
      <c r="E668" s="988"/>
      <c r="F668" s="988"/>
      <c r="G668" s="988"/>
      <c r="H668" s="988"/>
      <c r="I668" s="988"/>
      <c r="J668" s="988"/>
      <c r="K668" s="988"/>
      <c r="L668" s="988"/>
      <c r="M668" s="988"/>
      <c r="N668" s="988"/>
      <c r="O668" s="988"/>
      <c r="P668" s="988"/>
      <c r="Q668" s="988"/>
      <c r="R668" s="988"/>
      <c r="S668" s="988"/>
      <c r="T668" s="988"/>
      <c r="U668" s="988"/>
      <c r="V668" s="988"/>
      <c r="W668" s="988"/>
      <c r="X668" s="988"/>
      <c r="Y668" s="988"/>
      <c r="Z668" s="988"/>
      <c r="AA668" s="988"/>
      <c r="AB668" s="988"/>
      <c r="AC668" s="988"/>
      <c r="AD668" s="988"/>
      <c r="AE668" s="988"/>
      <c r="AF668" s="988"/>
      <c r="AG668" s="988"/>
      <c r="AH668" s="988"/>
      <c r="AI668" s="988"/>
      <c r="AJ668" s="988"/>
      <c r="AK668" s="988"/>
      <c r="AL668" s="988"/>
      <c r="AM668" s="988"/>
      <c r="AN668" s="988"/>
      <c r="AO668" s="988"/>
      <c r="AP668" s="988"/>
      <c r="AQ668" s="988"/>
      <c r="AR668" s="988"/>
      <c r="AS668" s="988"/>
      <c r="AT668" s="988"/>
      <c r="AU668" s="988"/>
      <c r="AV668" s="988"/>
      <c r="AW668" s="988"/>
      <c r="AX668" s="988"/>
      <c r="AY668" s="988"/>
      <c r="AZ668" s="988"/>
      <c r="BA668" s="988"/>
      <c r="BB668" s="988"/>
      <c r="BC668" s="988"/>
      <c r="BD668" s="524"/>
      <c r="BE668" s="440"/>
      <c r="BF668" s="440"/>
      <c r="BG668" s="440"/>
    </row>
    <row r="669" spans="1:59" ht="30" hidden="1" customHeight="1" thickBot="1">
      <c r="B669" s="620"/>
      <c r="C669" s="989" t="s">
        <v>464</v>
      </c>
      <c r="D669" s="989"/>
      <c r="E669" s="989"/>
      <c r="F669" s="989"/>
      <c r="G669" s="989"/>
      <c r="H669" s="989"/>
      <c r="I669" s="989"/>
      <c r="J669" s="989"/>
      <c r="K669" s="989"/>
      <c r="L669" s="989"/>
      <c r="M669" s="989"/>
      <c r="N669" s="989"/>
      <c r="O669" s="989"/>
      <c r="P669" s="989"/>
      <c r="Q669" s="989"/>
      <c r="R669" s="989"/>
      <c r="S669" s="989"/>
      <c r="T669" s="989"/>
      <c r="U669" s="989"/>
      <c r="V669" s="989"/>
      <c r="W669" s="989"/>
      <c r="X669" s="989"/>
      <c r="Y669" s="989"/>
      <c r="Z669" s="989"/>
      <c r="AA669" s="989"/>
      <c r="AB669" s="989"/>
      <c r="AC669" s="989"/>
      <c r="AD669" s="989"/>
      <c r="AE669" s="989"/>
      <c r="AF669" s="989"/>
      <c r="AG669" s="989"/>
      <c r="AH669" s="989"/>
      <c r="AI669" s="989"/>
      <c r="AJ669" s="989"/>
      <c r="AK669" s="989"/>
      <c r="AL669" s="989"/>
      <c r="AM669" s="989"/>
      <c r="AN669" s="989"/>
      <c r="AO669" s="989"/>
      <c r="AP669" s="989"/>
      <c r="AQ669" s="989"/>
      <c r="AR669" s="989"/>
      <c r="AS669" s="989"/>
      <c r="AT669" s="989"/>
      <c r="AU669" s="989"/>
      <c r="AV669" s="989"/>
      <c r="AW669" s="989"/>
      <c r="AX669" s="989"/>
      <c r="AY669" s="989"/>
      <c r="AZ669" s="989"/>
      <c r="BA669" s="989"/>
      <c r="BB669" s="989"/>
      <c r="BC669" s="989"/>
      <c r="BD669" s="527"/>
      <c r="BE669" s="440"/>
      <c r="BF669" s="440"/>
      <c r="BG669" s="440"/>
    </row>
    <row r="670" spans="1:59" ht="17.25" customHeight="1">
      <c r="B670" s="533"/>
      <c r="C670" s="533"/>
      <c r="D670" s="533"/>
      <c r="E670" s="533"/>
      <c r="F670" s="533"/>
      <c r="G670" s="533"/>
      <c r="H670" s="533"/>
      <c r="I670" s="533"/>
      <c r="J670" s="533"/>
      <c r="K670" s="533"/>
      <c r="L670" s="533"/>
      <c r="M670" s="533"/>
      <c r="N670" s="533"/>
      <c r="O670" s="533"/>
      <c r="P670" s="533"/>
      <c r="Q670" s="533"/>
      <c r="R670" s="533"/>
      <c r="S670" s="533"/>
      <c r="T670" s="533"/>
      <c r="U670" s="533"/>
      <c r="V670" s="533"/>
      <c r="W670" s="454"/>
      <c r="X670" s="454"/>
      <c r="Y670" s="454"/>
      <c r="Z670" s="454"/>
      <c r="AA670" s="454"/>
      <c r="AB670" s="454"/>
      <c r="AC670" s="454"/>
      <c r="AD670" s="454"/>
      <c r="AE670" s="454"/>
      <c r="AF670" s="454"/>
      <c r="AG670" s="454"/>
      <c r="AH670" s="454"/>
      <c r="AI670" s="454"/>
      <c r="AJ670" s="454"/>
      <c r="AK670" s="454"/>
      <c r="AL670" s="454"/>
      <c r="AM670" s="454"/>
      <c r="AN670" s="454"/>
      <c r="AO670" s="454"/>
      <c r="AP670" s="454"/>
      <c r="AQ670" s="454"/>
      <c r="AR670" s="454"/>
      <c r="AS670" s="454"/>
      <c r="AT670" s="454"/>
      <c r="AU670" s="454"/>
      <c r="AV670" s="454"/>
      <c r="AW670" s="454"/>
      <c r="AX670" s="454"/>
      <c r="AY670" s="454"/>
      <c r="AZ670" s="454"/>
      <c r="BA670" s="454"/>
      <c r="BB670" s="454"/>
      <c r="BC670" s="454"/>
      <c r="BD670" s="454"/>
      <c r="BE670" s="440"/>
      <c r="BF670" s="440"/>
      <c r="BG670" s="440"/>
    </row>
    <row r="671" spans="1:59" ht="25.5" customHeight="1">
      <c r="A671" s="447"/>
      <c r="B671" s="621"/>
      <c r="C671" s="448"/>
      <c r="D671" s="448"/>
      <c r="E671" s="448"/>
      <c r="F671" s="448"/>
      <c r="G671" s="448"/>
      <c r="H671" s="448"/>
      <c r="I671" s="448"/>
      <c r="J671" s="448"/>
      <c r="K671" s="448"/>
      <c r="L671" s="448"/>
      <c r="M671" s="448"/>
      <c r="N671" s="448"/>
      <c r="O671" s="448"/>
      <c r="P671" s="448"/>
      <c r="Q671" s="448"/>
      <c r="R671" s="448"/>
      <c r="S671" s="448"/>
      <c r="T671" s="448"/>
      <c r="U671" s="448"/>
      <c r="V671" s="448"/>
      <c r="W671" s="448"/>
      <c r="X671" s="448"/>
      <c r="Y671" s="448"/>
      <c r="Z671" s="448"/>
      <c r="AA671" s="448"/>
      <c r="AB671" s="448"/>
      <c r="AC671" s="448"/>
      <c r="AD671" s="448"/>
      <c r="AE671" s="448"/>
      <c r="AF671" s="448"/>
      <c r="AG671" s="448"/>
      <c r="AH671" s="448"/>
      <c r="AI671" s="448"/>
      <c r="AJ671" s="448"/>
      <c r="AK671" s="448"/>
      <c r="AL671" s="448"/>
      <c r="AM671" s="448"/>
      <c r="AN671" s="448"/>
      <c r="AO671" s="448"/>
      <c r="AP671" s="448"/>
      <c r="AQ671" s="448"/>
      <c r="AR671" s="448"/>
      <c r="AS671" s="448"/>
      <c r="AT671" s="448"/>
      <c r="AU671" s="448"/>
      <c r="AV671" s="448"/>
      <c r="AW671" s="448"/>
      <c r="AX671" s="448"/>
      <c r="AY671" s="448"/>
      <c r="AZ671" s="448"/>
      <c r="BA671" s="448"/>
      <c r="BB671" s="448"/>
      <c r="BC671" s="448"/>
      <c r="BD671" s="448"/>
      <c r="BE671" s="448"/>
      <c r="BF671" s="448"/>
    </row>
    <row r="672" spans="1:59" ht="60.75" customHeight="1">
      <c r="B672" s="990" t="s">
        <v>830</v>
      </c>
      <c r="C672" s="991"/>
      <c r="D672" s="991"/>
      <c r="E672" s="991"/>
      <c r="F672" s="991"/>
      <c r="G672" s="991"/>
      <c r="H672" s="991"/>
      <c r="I672" s="991"/>
      <c r="J672" s="991"/>
      <c r="K672" s="991"/>
      <c r="L672" s="991"/>
      <c r="M672" s="991"/>
      <c r="N672" s="991"/>
      <c r="O672" s="991"/>
      <c r="P672" s="991"/>
      <c r="Q672" s="991"/>
      <c r="R672" s="991"/>
      <c r="S672" s="991"/>
      <c r="T672" s="991"/>
      <c r="U672" s="991"/>
      <c r="V672" s="991"/>
      <c r="W672" s="991"/>
      <c r="X672" s="991"/>
      <c r="Y672" s="991"/>
      <c r="Z672" s="991"/>
      <c r="AA672" s="991"/>
      <c r="AB672" s="991"/>
      <c r="AC672" s="991"/>
      <c r="AD672" s="991"/>
      <c r="AE672" s="991"/>
      <c r="AF672" s="991"/>
      <c r="AG672" s="991"/>
      <c r="AH672" s="991"/>
      <c r="AI672" s="991"/>
      <c r="AJ672" s="991"/>
      <c r="AK672" s="991"/>
      <c r="AL672" s="991"/>
      <c r="AM672" s="991"/>
      <c r="AN672" s="991"/>
      <c r="AO672" s="991"/>
      <c r="AP672" s="991"/>
      <c r="AQ672" s="991"/>
      <c r="AR672" s="991"/>
      <c r="AS672" s="991"/>
      <c r="AT672" s="991"/>
      <c r="AU672" s="991"/>
      <c r="AV672" s="991"/>
      <c r="AW672" s="991"/>
      <c r="AX672" s="991"/>
      <c r="AY672" s="991"/>
      <c r="AZ672" s="991"/>
      <c r="BA672" s="991"/>
      <c r="BB672" s="991"/>
      <c r="BC672" s="991"/>
      <c r="BD672" s="991"/>
      <c r="BE672" s="440"/>
      <c r="BF672" s="440"/>
    </row>
    <row r="673" spans="2:59" ht="13.5" customHeight="1">
      <c r="B673" s="479"/>
      <c r="C673" s="440"/>
      <c r="D673" s="440"/>
      <c r="E673" s="440"/>
      <c r="F673" s="440"/>
      <c r="G673" s="479"/>
      <c r="H673" s="440"/>
      <c r="I673" s="440"/>
      <c r="J673" s="440"/>
      <c r="K673" s="440"/>
      <c r="L673" s="440"/>
      <c r="M673" s="440"/>
      <c r="N673" s="440"/>
      <c r="O673" s="440"/>
      <c r="P673" s="440"/>
      <c r="Q673" s="440"/>
      <c r="R673" s="440"/>
      <c r="S673" s="440"/>
      <c r="T673" s="440"/>
      <c r="U673" s="440"/>
      <c r="V673" s="440"/>
      <c r="W673" s="440"/>
      <c r="X673" s="440"/>
      <c r="Y673" s="440"/>
      <c r="Z673" s="440"/>
      <c r="AA673" s="440"/>
      <c r="AB673" s="440"/>
      <c r="AC673" s="440"/>
      <c r="AD673" s="440"/>
      <c r="AE673" s="440"/>
      <c r="AF673" s="440"/>
      <c r="AG673" s="440"/>
      <c r="AH673" s="440"/>
      <c r="AI673" s="440"/>
      <c r="AJ673" s="440"/>
      <c r="AK673" s="440"/>
      <c r="AL673" s="440"/>
      <c r="AM673" s="440"/>
      <c r="AN673" s="440"/>
      <c r="AO673" s="440"/>
      <c r="AP673" s="440"/>
      <c r="AQ673" s="440"/>
      <c r="AR673" s="440"/>
      <c r="AS673" s="440"/>
      <c r="AT673" s="440"/>
      <c r="AU673" s="440"/>
      <c r="AV673" s="440"/>
      <c r="AW673" s="440"/>
      <c r="AX673" s="440"/>
      <c r="AY673" s="440"/>
      <c r="AZ673" s="440"/>
      <c r="BA673" s="440"/>
      <c r="BB673" s="440"/>
      <c r="BC673" s="440"/>
      <c r="BD673" s="440"/>
      <c r="BE673" s="440"/>
      <c r="BF673" s="440"/>
    </row>
    <row r="674" spans="2:59" ht="11.25" customHeight="1">
      <c r="B674" s="440"/>
      <c r="C674" s="440"/>
      <c r="D674" s="440"/>
      <c r="E674" s="440"/>
      <c r="F674" s="440"/>
      <c r="G674" s="440"/>
      <c r="H674" s="440"/>
      <c r="I674" s="440"/>
      <c r="J674" s="440"/>
      <c r="K674" s="440"/>
      <c r="L674" s="440"/>
      <c r="M674" s="440"/>
      <c r="N674" s="440"/>
      <c r="O674" s="440"/>
      <c r="P674" s="440"/>
      <c r="Q674" s="440"/>
      <c r="R674" s="440"/>
      <c r="S674" s="440"/>
      <c r="T674" s="440"/>
      <c r="U674" s="440"/>
      <c r="V674" s="440"/>
      <c r="W674" s="440"/>
      <c r="X674" s="440"/>
      <c r="Y674" s="440"/>
      <c r="Z674" s="440"/>
      <c r="AA674" s="440"/>
      <c r="AB674" s="440"/>
      <c r="AC674" s="440"/>
      <c r="AD674" s="440"/>
      <c r="AE674" s="440"/>
      <c r="AF674" s="440"/>
      <c r="AG674" s="440"/>
      <c r="AH674" s="440"/>
      <c r="AI674" s="440"/>
      <c r="AJ674" s="440"/>
      <c r="AK674" s="440"/>
      <c r="AL674" s="440"/>
      <c r="AM674" s="440"/>
      <c r="AN674" s="440"/>
      <c r="AO674" s="440"/>
      <c r="AP674" s="440"/>
      <c r="AQ674" s="615"/>
      <c r="AR674" s="615"/>
      <c r="AS674" s="615"/>
      <c r="AT674" s="615"/>
      <c r="AU674" s="615"/>
      <c r="AV674" s="615"/>
      <c r="AW674" s="622"/>
      <c r="AX674" s="622"/>
      <c r="AY674" s="622"/>
      <c r="AZ674" s="622"/>
      <c r="BA674" s="622"/>
      <c r="BB674" s="615"/>
      <c r="BC674" s="615"/>
      <c r="BD674" s="615"/>
      <c r="BE674" s="440"/>
      <c r="BF674" s="440"/>
      <c r="BG674" s="440"/>
    </row>
    <row r="675" spans="2:59" ht="27" customHeight="1" thickBot="1">
      <c r="B675" s="617" t="s">
        <v>831</v>
      </c>
      <c r="C675" s="440"/>
      <c r="D675" s="440"/>
      <c r="E675" s="440"/>
      <c r="F675" s="440"/>
      <c r="G675" s="440"/>
      <c r="H675" s="440"/>
      <c r="I675" s="440"/>
      <c r="J675" s="440"/>
      <c r="K675" s="440"/>
      <c r="L675" s="440"/>
      <c r="M675" s="440"/>
      <c r="N675" s="440"/>
      <c r="O675" s="440"/>
      <c r="P675" s="440"/>
      <c r="Q675" s="440"/>
      <c r="R675" s="440"/>
      <c r="S675" s="440"/>
      <c r="T675" s="440"/>
      <c r="U675" s="440"/>
      <c r="V675" s="440"/>
      <c r="W675" s="440"/>
      <c r="X675" s="440"/>
      <c r="Y675" s="440"/>
      <c r="Z675" s="440"/>
      <c r="AA675" s="440"/>
      <c r="AB675" s="440"/>
      <c r="AC675" s="440"/>
      <c r="AD675" s="440"/>
      <c r="AE675" s="440"/>
      <c r="AF675" s="440"/>
      <c r="AG675" s="440"/>
      <c r="AH675" s="440"/>
      <c r="AI675" s="440"/>
      <c r="AJ675" s="440"/>
      <c r="AK675" s="440"/>
      <c r="AL675" s="440"/>
      <c r="AM675" s="440"/>
      <c r="AN675" s="440"/>
      <c r="AO675" s="440"/>
      <c r="AP675" s="440"/>
      <c r="AQ675" s="440"/>
      <c r="AR675" s="440"/>
      <c r="AS675" s="440"/>
      <c r="AT675" s="440"/>
      <c r="AU675" s="440"/>
      <c r="AV675" s="440"/>
      <c r="AW675" s="440"/>
      <c r="AX675" s="440"/>
      <c r="AY675" s="440"/>
      <c r="AZ675" s="440"/>
      <c r="BA675" s="506"/>
      <c r="BB675" s="506"/>
      <c r="BC675" s="506"/>
      <c r="BD675" s="506"/>
      <c r="BE675" s="506"/>
      <c r="BF675" s="506"/>
      <c r="BG675" s="506"/>
    </row>
    <row r="676" spans="2:59" ht="30" customHeight="1" thickBot="1">
      <c r="B676" s="977" t="s">
        <v>832</v>
      </c>
      <c r="C676" s="978"/>
      <c r="D676" s="978"/>
      <c r="E676" s="978"/>
      <c r="F676" s="978"/>
      <c r="G676" s="978"/>
      <c r="H676" s="978"/>
      <c r="I676" s="978"/>
      <c r="J676" s="978"/>
      <c r="K676" s="978"/>
      <c r="L676" s="978"/>
      <c r="M676" s="978"/>
      <c r="N676" s="978"/>
      <c r="O676" s="978"/>
      <c r="P676" s="978"/>
      <c r="Q676" s="978"/>
      <c r="R676" s="978"/>
      <c r="S676" s="978"/>
      <c r="T676" s="978"/>
      <c r="U676" s="978"/>
      <c r="V676" s="978"/>
      <c r="W676" s="978"/>
      <c r="X676" s="978"/>
      <c r="Y676" s="978"/>
      <c r="Z676" s="978"/>
      <c r="AA676" s="978"/>
      <c r="AB676" s="978"/>
      <c r="AC676" s="978"/>
      <c r="AD676" s="978"/>
      <c r="AE676" s="978"/>
      <c r="AF676" s="978"/>
      <c r="AG676" s="978"/>
      <c r="AH676" s="978"/>
      <c r="AI676" s="978"/>
      <c r="AJ676" s="978"/>
      <c r="AK676" s="978"/>
      <c r="AL676" s="978"/>
      <c r="AM676" s="978"/>
      <c r="AN676" s="978"/>
      <c r="AO676" s="979"/>
      <c r="AP676" s="980">
        <f>[8]CO2計算!R47</f>
        <v>88508</v>
      </c>
      <c r="AQ676" s="980"/>
      <c r="AR676" s="980"/>
      <c r="AS676" s="980"/>
      <c r="AT676" s="980"/>
      <c r="AU676" s="980"/>
      <c r="AV676" s="980"/>
      <c r="AW676" s="980"/>
      <c r="AX676" s="980"/>
      <c r="AY676" s="980"/>
      <c r="AZ676" s="980"/>
      <c r="BA676" s="981" t="s">
        <v>833</v>
      </c>
      <c r="BB676" s="981"/>
      <c r="BC676" s="981"/>
      <c r="BD676" s="982"/>
      <c r="BE676" s="623"/>
      <c r="BF676" s="623"/>
      <c r="BG676" s="623"/>
    </row>
    <row r="677" spans="2:59" ht="24.2" customHeight="1">
      <c r="B677" s="624" t="s">
        <v>128</v>
      </c>
      <c r="C677" s="625"/>
      <c r="D677" s="625"/>
      <c r="E677" s="624" t="s">
        <v>834</v>
      </c>
      <c r="F677" s="625"/>
      <c r="G677" s="625"/>
      <c r="H677" s="625"/>
      <c r="I677" s="625"/>
      <c r="J677" s="625"/>
      <c r="K677" s="625"/>
      <c r="L677" s="625"/>
      <c r="M677" s="625"/>
      <c r="N677" s="625"/>
      <c r="O677" s="625"/>
      <c r="P677" s="625"/>
      <c r="Q677" s="625"/>
      <c r="R677" s="625"/>
      <c r="S677" s="625"/>
      <c r="T677" s="625"/>
      <c r="U677" s="625"/>
      <c r="V677" s="625"/>
      <c r="W677" s="625"/>
      <c r="X677" s="625"/>
      <c r="Y677" s="625"/>
      <c r="Z677" s="625"/>
      <c r="AA677" s="625"/>
      <c r="AB677" s="625"/>
      <c r="AC677" s="625"/>
      <c r="AD677" s="625"/>
      <c r="AE677" s="625"/>
      <c r="AF677" s="625"/>
      <c r="AG677" s="625"/>
      <c r="AH677" s="625"/>
      <c r="AI677" s="625"/>
      <c r="AJ677" s="625"/>
      <c r="AK677" s="625"/>
      <c r="AL677" s="625"/>
      <c r="AM677" s="625"/>
      <c r="AN677" s="625"/>
      <c r="AO677" s="625"/>
      <c r="AP677" s="626"/>
      <c r="AQ677" s="626"/>
      <c r="AR677" s="626"/>
      <c r="AS677" s="626"/>
      <c r="AT677" s="626"/>
      <c r="AU677" s="626"/>
      <c r="AV677" s="626"/>
      <c r="AW677" s="626"/>
      <c r="AX677" s="626"/>
      <c r="AY677" s="626"/>
      <c r="AZ677" s="626"/>
      <c r="BA677" s="627"/>
      <c r="BB677" s="627"/>
      <c r="BC677" s="627"/>
      <c r="BD677" s="627"/>
      <c r="BE677" s="623"/>
      <c r="BF677" s="623"/>
      <c r="BG677" s="623"/>
    </row>
    <row r="678" spans="2:59" ht="24.2" customHeight="1">
      <c r="B678" s="625"/>
      <c r="C678" s="625"/>
      <c r="D678" s="625"/>
      <c r="E678" s="625"/>
      <c r="F678" s="624" t="s">
        <v>835</v>
      </c>
      <c r="G678" s="625"/>
      <c r="H678" s="625"/>
      <c r="I678" s="625"/>
      <c r="J678" s="625"/>
      <c r="K678" s="625"/>
      <c r="L678" s="625"/>
      <c r="M678" s="625"/>
      <c r="N678" s="625"/>
      <c r="O678" s="625"/>
      <c r="P678" s="625"/>
      <c r="Q678" s="625"/>
      <c r="R678" s="625"/>
      <c r="S678" s="625"/>
      <c r="T678" s="625"/>
      <c r="U678" s="625"/>
      <c r="V678" s="625"/>
      <c r="W678" s="625"/>
      <c r="X678" s="625"/>
      <c r="Y678" s="625"/>
      <c r="Z678" s="625"/>
      <c r="AA678" s="625"/>
      <c r="AB678" s="625"/>
      <c r="AC678" s="625"/>
      <c r="AD678" s="625"/>
      <c r="AE678" s="625"/>
      <c r="AF678" s="625"/>
      <c r="AG678" s="625"/>
      <c r="AH678" s="625"/>
      <c r="AI678" s="625"/>
      <c r="AJ678" s="625"/>
      <c r="AK678" s="625"/>
      <c r="AL678" s="625"/>
      <c r="AM678" s="625"/>
      <c r="AN678" s="625"/>
      <c r="AO678" s="625"/>
      <c r="AP678" s="626"/>
      <c r="AQ678" s="626"/>
      <c r="AR678" s="626"/>
      <c r="AS678" s="626"/>
      <c r="AT678" s="626"/>
      <c r="AU678" s="626"/>
      <c r="AV678" s="626"/>
      <c r="AW678" s="626"/>
      <c r="AX678" s="626"/>
      <c r="AY678" s="626"/>
      <c r="AZ678" s="626"/>
      <c r="BA678" s="627"/>
      <c r="BB678" s="627"/>
      <c r="BC678" s="627"/>
      <c r="BD678" s="627"/>
      <c r="BE678" s="623"/>
      <c r="BF678" s="623"/>
      <c r="BG678" s="623"/>
    </row>
    <row r="679" spans="2:59" ht="24.2" customHeight="1">
      <c r="B679" s="625"/>
      <c r="C679" s="625"/>
      <c r="D679" s="625"/>
      <c r="E679" s="625"/>
      <c r="F679" s="624" t="s">
        <v>836</v>
      </c>
      <c r="G679" s="628"/>
      <c r="H679" s="625"/>
      <c r="I679" s="625"/>
      <c r="J679" s="625"/>
      <c r="K679" s="625"/>
      <c r="L679" s="625"/>
      <c r="M679" s="625"/>
      <c r="N679" s="625"/>
      <c r="O679" s="625"/>
      <c r="P679" s="625"/>
      <c r="Q679" s="625"/>
      <c r="R679" s="625"/>
      <c r="S679" s="625"/>
      <c r="T679" s="625"/>
      <c r="U679" s="625"/>
      <c r="V679" s="625"/>
      <c r="W679" s="625"/>
      <c r="X679" s="625"/>
      <c r="Y679" s="625"/>
      <c r="Z679" s="625"/>
      <c r="AA679" s="625"/>
      <c r="AB679" s="625"/>
      <c r="AC679" s="625"/>
      <c r="AD679" s="625"/>
      <c r="AE679" s="625"/>
      <c r="AF679" s="625"/>
      <c r="AG679" s="625"/>
      <c r="AH679" s="625"/>
      <c r="AI679" s="625"/>
      <c r="AJ679" s="625"/>
      <c r="AK679" s="625"/>
      <c r="AL679" s="625"/>
      <c r="AM679" s="625"/>
      <c r="AN679" s="625"/>
      <c r="AO679" s="625"/>
      <c r="AP679" s="626"/>
      <c r="AQ679" s="626"/>
      <c r="AR679" s="626"/>
      <c r="AS679" s="626"/>
      <c r="AT679" s="626"/>
      <c r="AU679" s="626"/>
      <c r="AV679" s="626"/>
      <c r="AW679" s="626"/>
      <c r="AX679" s="626"/>
      <c r="AY679" s="626"/>
      <c r="AZ679" s="626"/>
      <c r="BA679" s="627"/>
      <c r="BB679" s="627"/>
      <c r="BC679" s="627"/>
      <c r="BD679" s="627"/>
      <c r="BE679" s="623"/>
      <c r="BF679" s="623"/>
      <c r="BG679" s="623"/>
    </row>
    <row r="680" spans="2:59" ht="24.2" customHeight="1">
      <c r="B680" s="625"/>
      <c r="C680" s="625"/>
      <c r="D680" s="625"/>
      <c r="E680" s="625"/>
      <c r="F680" s="624" t="s">
        <v>837</v>
      </c>
      <c r="G680" s="628"/>
      <c r="H680" s="625"/>
      <c r="I680" s="625"/>
      <c r="J680" s="625"/>
      <c r="K680" s="625"/>
      <c r="L680" s="625"/>
      <c r="M680" s="625"/>
      <c r="N680" s="625"/>
      <c r="O680" s="625"/>
      <c r="P680" s="625"/>
      <c r="Q680" s="625"/>
      <c r="R680" s="625"/>
      <c r="S680" s="625"/>
      <c r="T680" s="625"/>
      <c r="U680" s="625"/>
      <c r="V680" s="625"/>
      <c r="W680" s="625"/>
      <c r="X680" s="625"/>
      <c r="Y680" s="625"/>
      <c r="Z680" s="625"/>
      <c r="AA680" s="625"/>
      <c r="AB680" s="625"/>
      <c r="AC680" s="625"/>
      <c r="AD680" s="625"/>
      <c r="AE680" s="625"/>
      <c r="AF680" s="625"/>
      <c r="AG680" s="625"/>
      <c r="AH680" s="625"/>
      <c r="AI680" s="625"/>
      <c r="AJ680" s="625"/>
      <c r="AK680" s="625"/>
      <c r="AL680" s="625"/>
      <c r="AM680" s="625"/>
      <c r="AN680" s="625"/>
      <c r="AO680" s="625"/>
      <c r="AP680" s="626"/>
      <c r="AQ680" s="626"/>
      <c r="AR680" s="626"/>
      <c r="AS680" s="626"/>
      <c r="AT680" s="626"/>
      <c r="AU680" s="626"/>
      <c r="AV680" s="626"/>
      <c r="AW680" s="626"/>
      <c r="AX680" s="626"/>
      <c r="AY680" s="626"/>
      <c r="AZ680" s="626"/>
      <c r="BA680" s="627"/>
      <c r="BB680" s="627"/>
      <c r="BC680" s="627"/>
      <c r="BD680" s="627"/>
      <c r="BE680" s="623"/>
      <c r="BF680" s="623"/>
      <c r="BG680" s="623"/>
    </row>
    <row r="681" spans="2:59" ht="24.2" customHeight="1">
      <c r="B681" s="625"/>
      <c r="C681" s="625"/>
      <c r="D681" s="625"/>
      <c r="E681" s="625"/>
      <c r="F681" s="624" t="s">
        <v>838</v>
      </c>
      <c r="G681" s="628"/>
      <c r="H681" s="625"/>
      <c r="I681" s="625"/>
      <c r="J681" s="625"/>
      <c r="K681" s="625"/>
      <c r="L681" s="625"/>
      <c r="M681" s="625"/>
      <c r="N681" s="625"/>
      <c r="O681" s="625"/>
      <c r="P681" s="625"/>
      <c r="Q681" s="625"/>
      <c r="R681" s="625"/>
      <c r="S681" s="625"/>
      <c r="T681" s="625"/>
      <c r="U681" s="625"/>
      <c r="V681" s="625"/>
      <c r="W681" s="625"/>
      <c r="X681" s="625"/>
      <c r="Y681" s="625"/>
      <c r="Z681" s="625"/>
      <c r="AA681" s="625"/>
      <c r="AB681" s="625"/>
      <c r="AC681" s="625"/>
      <c r="AD681" s="625"/>
      <c r="AE681" s="625"/>
      <c r="AF681" s="625"/>
      <c r="AG681" s="625"/>
      <c r="AH681" s="625"/>
      <c r="AI681" s="625"/>
      <c r="AJ681" s="625"/>
      <c r="AK681" s="625"/>
      <c r="AL681" s="625"/>
      <c r="AM681" s="625"/>
      <c r="AN681" s="625"/>
      <c r="AO681" s="625"/>
      <c r="AP681" s="626"/>
      <c r="AQ681" s="626"/>
      <c r="AR681" s="626"/>
      <c r="AS681" s="626"/>
      <c r="AT681" s="626"/>
      <c r="AU681" s="626"/>
      <c r="AV681" s="626"/>
      <c r="AW681" s="626"/>
      <c r="AX681" s="626"/>
      <c r="AY681" s="626"/>
      <c r="AZ681" s="626"/>
      <c r="BA681" s="627"/>
      <c r="BB681" s="627"/>
      <c r="BC681" s="627"/>
      <c r="BD681" s="627"/>
      <c r="BE681" s="623"/>
      <c r="BF681" s="623"/>
      <c r="BG681" s="623"/>
    </row>
    <row r="682" spans="2:59" ht="24.2" customHeight="1">
      <c r="B682" s="625"/>
      <c r="C682" s="625"/>
      <c r="D682" s="625"/>
      <c r="E682" s="624" t="s">
        <v>839</v>
      </c>
      <c r="F682" s="625"/>
      <c r="G682" s="625"/>
      <c r="H682" s="625"/>
      <c r="I682" s="625"/>
      <c r="J682" s="625"/>
      <c r="K682" s="625"/>
      <c r="L682" s="625"/>
      <c r="M682" s="625"/>
      <c r="N682" s="625"/>
      <c r="O682" s="625"/>
      <c r="P682" s="625"/>
      <c r="Q682" s="625"/>
      <c r="R682" s="625"/>
      <c r="S682" s="625"/>
      <c r="T682" s="625"/>
      <c r="U682" s="625"/>
      <c r="V682" s="625"/>
      <c r="W682" s="625"/>
      <c r="X682" s="625"/>
      <c r="Y682" s="625"/>
      <c r="Z682" s="625"/>
      <c r="AA682" s="625"/>
      <c r="AB682" s="625"/>
      <c r="AC682" s="625"/>
      <c r="AD682" s="625"/>
      <c r="AE682" s="625"/>
      <c r="AF682" s="625"/>
      <c r="AG682" s="625"/>
      <c r="AH682" s="625"/>
      <c r="AI682" s="625"/>
      <c r="AJ682" s="625"/>
      <c r="AK682" s="625"/>
      <c r="AL682" s="625"/>
      <c r="AM682" s="625"/>
      <c r="AN682" s="625"/>
      <c r="AO682" s="625"/>
      <c r="AP682" s="626"/>
      <c r="AQ682" s="626"/>
      <c r="AR682" s="626"/>
      <c r="AS682" s="626"/>
      <c r="AT682" s="626"/>
      <c r="AU682" s="626"/>
      <c r="AV682" s="626"/>
      <c r="AW682" s="626"/>
      <c r="AX682" s="626"/>
      <c r="AY682" s="626"/>
      <c r="AZ682" s="626"/>
      <c r="BA682" s="627"/>
      <c r="BB682" s="627"/>
      <c r="BC682" s="627"/>
      <c r="BD682" s="627"/>
      <c r="BE682" s="623"/>
      <c r="BF682" s="623"/>
      <c r="BG682" s="623"/>
    </row>
    <row r="683" spans="2:59" ht="24.2" customHeight="1">
      <c r="B683" s="625"/>
      <c r="C683" s="625"/>
      <c r="D683" s="625"/>
      <c r="E683" s="625"/>
      <c r="F683" s="624" t="s">
        <v>840</v>
      </c>
      <c r="G683" s="625"/>
      <c r="H683" s="625"/>
      <c r="I683" s="625"/>
      <c r="J683" s="625"/>
      <c r="K683" s="625"/>
      <c r="L683" s="625"/>
      <c r="M683" s="625"/>
      <c r="N683" s="625"/>
      <c r="O683" s="625"/>
      <c r="P683" s="625"/>
      <c r="Q683" s="625"/>
      <c r="R683" s="625"/>
      <c r="S683" s="625"/>
      <c r="T683" s="625"/>
      <c r="U683" s="625"/>
      <c r="V683" s="625"/>
      <c r="W683" s="625"/>
      <c r="X683" s="625"/>
      <c r="Y683" s="625"/>
      <c r="Z683" s="625"/>
      <c r="AA683" s="625"/>
      <c r="AB683" s="625"/>
      <c r="AC683" s="625"/>
      <c r="AD683" s="625"/>
      <c r="AE683" s="625"/>
      <c r="AF683" s="625"/>
      <c r="AG683" s="625"/>
      <c r="AH683" s="625"/>
      <c r="AI683" s="625"/>
      <c r="AJ683" s="625"/>
      <c r="AK683" s="625"/>
      <c r="AL683" s="625"/>
      <c r="AM683" s="625"/>
      <c r="AN683" s="625"/>
      <c r="AO683" s="625"/>
      <c r="AP683" s="626"/>
      <c r="AQ683" s="626"/>
      <c r="AR683" s="626"/>
      <c r="AS683" s="626"/>
      <c r="AT683" s="626"/>
      <c r="AU683" s="626"/>
      <c r="AV683" s="626"/>
      <c r="AW683" s="626"/>
      <c r="AX683" s="626"/>
      <c r="AY683" s="626"/>
      <c r="AZ683" s="626"/>
      <c r="BA683" s="627"/>
      <c r="BB683" s="627"/>
      <c r="BC683" s="627"/>
      <c r="BD683" s="627"/>
      <c r="BE683" s="623"/>
      <c r="BF683" s="623"/>
      <c r="BG683" s="623"/>
    </row>
    <row r="684" spans="2:59" ht="27" customHeight="1">
      <c r="B684" s="625"/>
      <c r="C684" s="625"/>
      <c r="D684" s="625"/>
      <c r="E684" s="625"/>
      <c r="F684" s="625"/>
      <c r="G684" s="625"/>
      <c r="H684" s="625"/>
      <c r="I684" s="625"/>
      <c r="J684" s="625"/>
      <c r="K684" s="625"/>
      <c r="L684" s="625"/>
      <c r="M684" s="625"/>
      <c r="N684" s="625"/>
      <c r="O684" s="625"/>
      <c r="P684" s="625"/>
      <c r="Q684" s="625"/>
      <c r="R684" s="625"/>
      <c r="S684" s="625"/>
      <c r="T684" s="625"/>
      <c r="U684" s="625"/>
      <c r="V684" s="625"/>
      <c r="W684" s="625"/>
      <c r="X684" s="625"/>
      <c r="Y684" s="625"/>
      <c r="Z684" s="625"/>
      <c r="AA684" s="625"/>
      <c r="AB684" s="625"/>
      <c r="AC684" s="625"/>
      <c r="AD684" s="625"/>
      <c r="AE684" s="625"/>
      <c r="AF684" s="625"/>
      <c r="AG684" s="625"/>
      <c r="AH684" s="625"/>
      <c r="AI684" s="625"/>
      <c r="AJ684" s="629"/>
      <c r="AK684" s="629"/>
      <c r="AL684" s="629"/>
      <c r="AM684" s="629"/>
      <c r="AN684" s="629"/>
      <c r="AO684" s="629"/>
      <c r="AP684" s="629"/>
      <c r="AQ684" s="629"/>
      <c r="AR684" s="475"/>
      <c r="AS684" s="475"/>
      <c r="AT684" s="475"/>
      <c r="AU684" s="475"/>
      <c r="AV684" s="475"/>
      <c r="AW684" s="475"/>
      <c r="AX684" s="475"/>
      <c r="AY684" s="475"/>
      <c r="AZ684" s="475"/>
      <c r="BA684" s="623"/>
      <c r="BB684" s="623"/>
      <c r="BC684" s="623"/>
      <c r="BD684" s="623"/>
      <c r="BE684" s="623"/>
      <c r="BF684" s="623"/>
      <c r="BG684" s="623"/>
    </row>
    <row r="685" spans="2:59" ht="27" customHeight="1">
      <c r="B685" s="624" t="s">
        <v>841</v>
      </c>
      <c r="C685" s="625"/>
      <c r="D685" s="625"/>
      <c r="E685" s="625"/>
      <c r="F685" s="625"/>
      <c r="G685" s="625"/>
      <c r="H685" s="625"/>
      <c r="I685" s="625"/>
      <c r="J685" s="625"/>
      <c r="K685" s="625"/>
      <c r="L685" s="625"/>
      <c r="M685" s="625"/>
      <c r="N685" s="625"/>
      <c r="O685" s="625"/>
      <c r="P685" s="625"/>
      <c r="Q685" s="625"/>
      <c r="R685" s="625"/>
      <c r="S685" s="625"/>
      <c r="T685" s="625"/>
      <c r="U685" s="625"/>
      <c r="V685" s="625"/>
      <c r="W685" s="625"/>
      <c r="X685" s="625"/>
      <c r="Y685" s="625"/>
      <c r="Z685" s="625"/>
      <c r="AA685" s="625"/>
      <c r="AB685" s="625"/>
      <c r="AC685" s="625"/>
      <c r="AD685" s="625"/>
      <c r="AE685" s="625"/>
      <c r="AF685" s="625"/>
      <c r="AG685" s="625"/>
      <c r="AH685" s="625"/>
      <c r="AI685" s="625"/>
      <c r="AJ685" s="625"/>
      <c r="AK685" s="625"/>
      <c r="AL685" s="625"/>
      <c r="AM685" s="625"/>
      <c r="AN685" s="625"/>
      <c r="AO685" s="625"/>
      <c r="AP685" s="475"/>
      <c r="AQ685" s="475"/>
      <c r="AR685" s="475"/>
      <c r="AS685" s="475"/>
      <c r="AT685" s="475"/>
      <c r="AU685" s="475"/>
      <c r="AV685" s="475"/>
      <c r="AW685" s="475"/>
      <c r="AX685" s="475"/>
      <c r="AY685" s="475"/>
      <c r="AZ685" s="475"/>
      <c r="BA685" s="623"/>
      <c r="BB685" s="623"/>
      <c r="BC685" s="623"/>
      <c r="BD685" s="623"/>
      <c r="BE685" s="623"/>
      <c r="BF685" s="623"/>
      <c r="BG685" s="623"/>
    </row>
    <row r="686" spans="2:59" ht="27" customHeight="1" thickBot="1">
      <c r="B686" s="624" t="s">
        <v>842</v>
      </c>
      <c r="C686" s="625"/>
      <c r="D686" s="625"/>
      <c r="E686" s="625"/>
      <c r="F686" s="625"/>
      <c r="G686" s="625"/>
      <c r="H686" s="625"/>
      <c r="I686" s="625"/>
      <c r="J686" s="625"/>
      <c r="K686" s="625"/>
      <c r="L686" s="625"/>
      <c r="M686" s="625"/>
      <c r="N686" s="625"/>
      <c r="O686" s="625"/>
      <c r="P686" s="625"/>
      <c r="Q686" s="625"/>
      <c r="R686" s="625"/>
      <c r="S686" s="625"/>
      <c r="T686" s="625"/>
      <c r="U686" s="625"/>
      <c r="V686" s="625"/>
      <c r="W686" s="625"/>
      <c r="X686" s="625"/>
      <c r="Y686" s="625"/>
      <c r="Z686" s="625"/>
      <c r="AA686" s="625"/>
      <c r="AB686" s="625"/>
      <c r="AC686" s="625"/>
      <c r="AD686" s="625"/>
      <c r="AE686" s="625"/>
      <c r="AF686" s="625"/>
      <c r="AG686" s="625"/>
      <c r="AH686" s="625"/>
      <c r="AI686" s="625"/>
      <c r="AJ686" s="625"/>
      <c r="AK686" s="625"/>
      <c r="AL686" s="625"/>
      <c r="AM686" s="625"/>
      <c r="AN686" s="625"/>
      <c r="AO686" s="625"/>
      <c r="AP686" s="475"/>
      <c r="AQ686" s="475"/>
      <c r="AR686" s="475"/>
      <c r="AS686" s="475"/>
      <c r="AT686" s="475"/>
      <c r="AU686" s="475"/>
      <c r="AV686" s="475"/>
      <c r="AW686" s="475"/>
      <c r="AX686" s="475"/>
      <c r="AY686" s="475"/>
      <c r="AZ686" s="475"/>
      <c r="BA686" s="623"/>
      <c r="BB686" s="623"/>
      <c r="BC686" s="623"/>
      <c r="BD686" s="623"/>
      <c r="BE686" s="623"/>
      <c r="BF686" s="623"/>
      <c r="BG686" s="623"/>
    </row>
    <row r="687" spans="2:59" ht="30" customHeight="1" thickBot="1">
      <c r="B687" s="983" t="s">
        <v>832</v>
      </c>
      <c r="C687" s="984"/>
      <c r="D687" s="984"/>
      <c r="E687" s="984"/>
      <c r="F687" s="984"/>
      <c r="G687" s="984"/>
      <c r="H687" s="984"/>
      <c r="I687" s="984"/>
      <c r="J687" s="984"/>
      <c r="K687" s="984"/>
      <c r="L687" s="984"/>
      <c r="M687" s="984"/>
      <c r="N687" s="984"/>
      <c r="O687" s="984"/>
      <c r="P687" s="984"/>
      <c r="Q687" s="984"/>
      <c r="R687" s="984"/>
      <c r="S687" s="984"/>
      <c r="T687" s="984"/>
      <c r="U687" s="984"/>
      <c r="V687" s="984"/>
      <c r="W687" s="984"/>
      <c r="X687" s="984"/>
      <c r="Y687" s="984"/>
      <c r="Z687" s="984"/>
      <c r="AA687" s="984"/>
      <c r="AB687" s="984"/>
      <c r="AC687" s="984"/>
      <c r="AD687" s="984"/>
      <c r="AE687" s="984"/>
      <c r="AF687" s="984"/>
      <c r="AG687" s="984"/>
      <c r="AH687" s="984"/>
      <c r="AI687" s="984"/>
      <c r="AJ687" s="984"/>
      <c r="AK687" s="984"/>
      <c r="AL687" s="984"/>
      <c r="AM687" s="984"/>
      <c r="AN687" s="984"/>
      <c r="AO687" s="985"/>
      <c r="AP687" s="986"/>
      <c r="AQ687" s="986"/>
      <c r="AR687" s="986"/>
      <c r="AS687" s="986"/>
      <c r="AT687" s="986"/>
      <c r="AU687" s="986"/>
      <c r="AV687" s="986"/>
      <c r="AW687" s="986"/>
      <c r="AX687" s="986"/>
      <c r="AY687" s="986"/>
      <c r="AZ687" s="987"/>
      <c r="BA687" s="981" t="s">
        <v>833</v>
      </c>
      <c r="BB687" s="981"/>
      <c r="BC687" s="981"/>
      <c r="BD687" s="982"/>
      <c r="BE687" s="623"/>
      <c r="BF687" s="623"/>
      <c r="BG687" s="623"/>
    </row>
    <row r="688" spans="2:59" ht="24" customHeight="1">
      <c r="B688" s="624" t="s">
        <v>843</v>
      </c>
      <c r="C688" s="625"/>
      <c r="D688" s="625"/>
      <c r="E688" s="625"/>
      <c r="F688" s="625"/>
      <c r="G688" s="625"/>
      <c r="H688" s="625"/>
      <c r="I688" s="625"/>
      <c r="J688" s="625"/>
      <c r="K688" s="625"/>
      <c r="L688" s="625"/>
      <c r="M688" s="625"/>
      <c r="N688" s="625"/>
      <c r="O688" s="625"/>
      <c r="P688" s="625"/>
      <c r="Q688" s="625"/>
      <c r="R688" s="625"/>
      <c r="S688" s="625"/>
      <c r="T688" s="625"/>
      <c r="U688" s="625"/>
      <c r="V688" s="625"/>
      <c r="W688" s="625"/>
      <c r="X688" s="625"/>
      <c r="Y688" s="625"/>
      <c r="Z688" s="625"/>
      <c r="AA688" s="625"/>
      <c r="AB688" s="625"/>
      <c r="AC688" s="625"/>
      <c r="AD688" s="625"/>
      <c r="AE688" s="625"/>
      <c r="AF688" s="625"/>
      <c r="AG688" s="625"/>
      <c r="AH688" s="625"/>
      <c r="AI688" s="625"/>
      <c r="AJ688" s="625"/>
      <c r="AK688" s="625"/>
      <c r="AL688" s="625"/>
      <c r="AM688" s="625"/>
      <c r="AN688" s="625"/>
      <c r="AO688" s="625"/>
      <c r="AP688" s="630"/>
      <c r="AQ688" s="630"/>
      <c r="AR688" s="630"/>
      <c r="AS688" s="630"/>
      <c r="AT688" s="630"/>
      <c r="AU688" s="630"/>
      <c r="AV688" s="630"/>
      <c r="AW688" s="630"/>
      <c r="AX688" s="630"/>
      <c r="AY688" s="630"/>
      <c r="AZ688" s="630"/>
      <c r="BA688" s="627"/>
      <c r="BB688" s="627"/>
      <c r="BC688" s="627"/>
      <c r="BD688" s="627"/>
      <c r="BE688" s="623"/>
      <c r="BF688" s="623"/>
      <c r="BG688" s="623"/>
    </row>
    <row r="689" spans="2:59" ht="24" customHeight="1">
      <c r="B689" s="624" t="s">
        <v>844</v>
      </c>
      <c r="C689" s="625"/>
      <c r="D689" s="625"/>
      <c r="E689" s="625"/>
      <c r="F689" s="625"/>
      <c r="G689" s="625"/>
      <c r="H689" s="625"/>
      <c r="I689" s="625"/>
      <c r="J689" s="625"/>
      <c r="K689" s="625"/>
      <c r="L689" s="625"/>
      <c r="M689" s="625"/>
      <c r="N689" s="625"/>
      <c r="O689" s="625"/>
      <c r="P689" s="625"/>
      <c r="Q689" s="625"/>
      <c r="R689" s="625"/>
      <c r="S689" s="625"/>
      <c r="T689" s="625"/>
      <c r="U689" s="625"/>
      <c r="V689" s="625"/>
      <c r="W689" s="625"/>
      <c r="X689" s="625"/>
      <c r="Y689" s="625"/>
      <c r="Z689" s="625"/>
      <c r="AA689" s="625"/>
      <c r="AB689" s="625"/>
      <c r="AC689" s="625"/>
      <c r="AD689" s="625"/>
      <c r="AE689" s="625"/>
      <c r="AF689" s="625"/>
      <c r="AG689" s="625"/>
      <c r="AH689" s="625"/>
      <c r="AI689" s="625"/>
      <c r="AJ689" s="625"/>
      <c r="AK689" s="625"/>
      <c r="AL689" s="625"/>
      <c r="AM689" s="625"/>
      <c r="AN689" s="625"/>
      <c r="AO689" s="625"/>
      <c r="AP689" s="630"/>
      <c r="AQ689" s="630"/>
      <c r="AR689" s="630"/>
      <c r="AS689" s="630"/>
      <c r="AT689" s="630"/>
      <c r="AU689" s="630"/>
      <c r="AV689" s="630"/>
      <c r="AW689" s="630"/>
      <c r="AX689" s="630"/>
      <c r="AY689" s="630"/>
      <c r="AZ689" s="630"/>
      <c r="BA689" s="627"/>
      <c r="BB689" s="627"/>
      <c r="BC689" s="627"/>
      <c r="BD689" s="627"/>
      <c r="BE689" s="623"/>
      <c r="BF689" s="623"/>
      <c r="BG689" s="623"/>
    </row>
    <row r="690" spans="2:59" ht="24" customHeight="1">
      <c r="B690" s="624" t="s">
        <v>845</v>
      </c>
      <c r="C690" s="625"/>
      <c r="D690" s="625"/>
      <c r="E690" s="625"/>
      <c r="F690" s="625"/>
      <c r="G690" s="625"/>
      <c r="H690" s="625"/>
      <c r="I690" s="625"/>
      <c r="J690" s="625"/>
      <c r="K690" s="625"/>
      <c r="L690" s="625"/>
      <c r="M690" s="625"/>
      <c r="N690" s="625"/>
      <c r="O690" s="625"/>
      <c r="P690" s="625"/>
      <c r="Q690" s="625"/>
      <c r="R690" s="625"/>
      <c r="S690" s="625"/>
      <c r="T690" s="625"/>
      <c r="U690" s="625"/>
      <c r="V690" s="625"/>
      <c r="W690" s="625"/>
      <c r="X690" s="625"/>
      <c r="Y690" s="625"/>
      <c r="Z690" s="625"/>
      <c r="AA690" s="625"/>
      <c r="AB690" s="625"/>
      <c r="AC690" s="625"/>
      <c r="AD690" s="625"/>
      <c r="AE690" s="625"/>
      <c r="AF690" s="625"/>
      <c r="AG690" s="625"/>
      <c r="AH690" s="625"/>
      <c r="AI690" s="625"/>
      <c r="AJ690" s="625"/>
      <c r="AK690" s="625"/>
      <c r="AL690" s="625"/>
      <c r="AM690" s="625"/>
      <c r="AN690" s="625"/>
      <c r="AO690" s="625"/>
      <c r="AP690" s="630"/>
      <c r="AQ690" s="630"/>
      <c r="AR690" s="630"/>
      <c r="AS690" s="630"/>
      <c r="AT690" s="630"/>
      <c r="AU690" s="630"/>
      <c r="AV690" s="630"/>
      <c r="AW690" s="630"/>
      <c r="AX690" s="630"/>
      <c r="AY690" s="630"/>
      <c r="AZ690" s="630"/>
      <c r="BA690" s="627"/>
      <c r="BB690" s="627"/>
      <c r="BC690" s="627"/>
      <c r="BD690" s="627"/>
      <c r="BE690" s="623"/>
      <c r="BF690" s="623"/>
      <c r="BG690" s="623"/>
    </row>
    <row r="691" spans="2:59" ht="27" customHeight="1">
      <c r="B691" s="631"/>
      <c r="C691" s="625"/>
      <c r="D691" s="625"/>
      <c r="E691" s="625"/>
      <c r="F691" s="625"/>
      <c r="G691" s="625"/>
      <c r="H691" s="625"/>
      <c r="I691" s="625"/>
      <c r="J691" s="625"/>
      <c r="K691" s="625"/>
      <c r="L691" s="625"/>
      <c r="M691" s="625"/>
      <c r="N691" s="625"/>
      <c r="O691" s="625"/>
      <c r="P691" s="625"/>
      <c r="Q691" s="625"/>
      <c r="R691" s="625"/>
      <c r="S691" s="625"/>
      <c r="T691" s="625"/>
      <c r="U691" s="625"/>
      <c r="V691" s="625"/>
      <c r="W691" s="625"/>
      <c r="X691" s="625"/>
      <c r="Y691" s="625"/>
      <c r="Z691" s="625"/>
      <c r="AA691" s="625"/>
      <c r="AB691" s="625"/>
      <c r="AC691" s="625"/>
      <c r="AD691" s="625"/>
      <c r="AE691" s="625"/>
      <c r="AF691" s="625"/>
      <c r="AG691" s="625"/>
      <c r="AH691" s="625"/>
      <c r="AI691" s="625"/>
      <c r="AJ691" s="625"/>
      <c r="AK691" s="625"/>
      <c r="AL691" s="625"/>
      <c r="AM691" s="625"/>
      <c r="AN691" s="625"/>
      <c r="AO691" s="625"/>
      <c r="AP691" s="630"/>
      <c r="AQ691" s="630"/>
      <c r="AR691" s="630"/>
      <c r="AS691" s="630"/>
      <c r="AT691" s="630"/>
      <c r="AU691" s="630"/>
      <c r="AV691" s="630"/>
      <c r="AW691" s="630"/>
      <c r="AX691" s="630"/>
      <c r="AY691" s="630"/>
      <c r="AZ691" s="630"/>
      <c r="BA691" s="627"/>
      <c r="BB691" s="627"/>
      <c r="BC691" s="627"/>
      <c r="BD691" s="627"/>
      <c r="BE691" s="623"/>
      <c r="BF691" s="623"/>
      <c r="BG691" s="623"/>
    </row>
    <row r="692" spans="2:59" ht="27" customHeight="1">
      <c r="B692" s="617" t="s">
        <v>846</v>
      </c>
      <c r="C692" s="625"/>
      <c r="D692" s="625"/>
      <c r="E692" s="625"/>
      <c r="F692" s="625"/>
      <c r="G692" s="625"/>
      <c r="H692" s="625"/>
      <c r="I692" s="625"/>
      <c r="J692" s="625"/>
      <c r="K692" s="625"/>
      <c r="L692" s="625"/>
      <c r="M692" s="625"/>
      <c r="N692" s="625"/>
      <c r="O692" s="625"/>
      <c r="P692" s="625"/>
      <c r="Q692" s="625"/>
      <c r="R692" s="625"/>
      <c r="S692" s="625"/>
      <c r="T692" s="625"/>
      <c r="U692" s="625"/>
      <c r="V692" s="625"/>
      <c r="W692" s="625"/>
      <c r="X692" s="625"/>
      <c r="Y692" s="625"/>
      <c r="Z692" s="625"/>
      <c r="AA692" s="625"/>
      <c r="AB692" s="625"/>
      <c r="AC692" s="625"/>
      <c r="AD692" s="625"/>
      <c r="AE692" s="625"/>
      <c r="AF692" s="625"/>
      <c r="AG692" s="625"/>
      <c r="AH692" s="625"/>
      <c r="AI692" s="625"/>
      <c r="AJ692" s="625"/>
      <c r="AK692" s="625"/>
      <c r="AL692" s="625"/>
      <c r="AM692" s="625"/>
      <c r="AN692" s="625"/>
      <c r="AO692" s="625"/>
      <c r="AP692" s="630"/>
      <c r="AQ692" s="630"/>
      <c r="AR692" s="630"/>
      <c r="AS692" s="630"/>
      <c r="AT692" s="630"/>
      <c r="AU692" s="630"/>
      <c r="AV692" s="630"/>
      <c r="AW692" s="630"/>
      <c r="AX692" s="630"/>
      <c r="AY692" s="630"/>
      <c r="AZ692" s="630"/>
      <c r="BA692" s="627"/>
      <c r="BB692" s="627"/>
      <c r="BC692" s="627"/>
      <c r="BD692" s="627"/>
      <c r="BE692" s="623"/>
      <c r="BF692" s="623"/>
      <c r="BG692" s="623"/>
    </row>
    <row r="693" spans="2:59" ht="27" customHeight="1" thickBot="1">
      <c r="B693" s="624" t="s">
        <v>847</v>
      </c>
      <c r="C693" s="625"/>
      <c r="D693" s="625"/>
      <c r="E693" s="625"/>
      <c r="F693" s="625"/>
      <c r="G693" s="625"/>
      <c r="H693" s="625"/>
      <c r="I693" s="625"/>
      <c r="J693" s="625"/>
      <c r="K693" s="625"/>
      <c r="L693" s="625"/>
      <c r="M693" s="625"/>
      <c r="N693" s="625"/>
      <c r="O693" s="625"/>
      <c r="P693" s="625"/>
      <c r="Q693" s="625"/>
      <c r="R693" s="625"/>
      <c r="S693" s="625"/>
      <c r="T693" s="625"/>
      <c r="U693" s="625"/>
      <c r="V693" s="625"/>
      <c r="W693" s="625"/>
      <c r="X693" s="625"/>
      <c r="Y693" s="625"/>
      <c r="Z693" s="625"/>
      <c r="AA693" s="625"/>
      <c r="AB693" s="625"/>
      <c r="AC693" s="625"/>
      <c r="AD693" s="625"/>
      <c r="AE693" s="625"/>
      <c r="AF693" s="625"/>
      <c r="AG693" s="625"/>
      <c r="AH693" s="625"/>
      <c r="AI693" s="625"/>
      <c r="AJ693" s="625"/>
      <c r="AK693" s="625"/>
      <c r="AL693" s="625"/>
      <c r="AM693" s="625"/>
      <c r="AN693" s="625"/>
      <c r="AO693" s="625"/>
      <c r="AP693" s="630"/>
      <c r="AQ693" s="630"/>
      <c r="AR693" s="630"/>
      <c r="AS693" s="630"/>
      <c r="AT693" s="630"/>
      <c r="AU693" s="630"/>
      <c r="AV693" s="630"/>
      <c r="AW693" s="630"/>
      <c r="AX693" s="630"/>
      <c r="AY693" s="630"/>
      <c r="AZ693" s="630"/>
      <c r="BA693" s="627"/>
      <c r="BB693" s="627"/>
      <c r="BC693" s="627"/>
      <c r="BD693" s="627"/>
      <c r="BE693" s="623"/>
      <c r="BF693" s="623"/>
      <c r="BG693" s="623"/>
    </row>
    <row r="694" spans="2:59" ht="27" customHeight="1" thickBot="1">
      <c r="B694" s="632" t="s">
        <v>848</v>
      </c>
      <c r="C694" s="633"/>
      <c r="D694" s="633"/>
      <c r="E694" s="633"/>
      <c r="F694" s="633"/>
      <c r="G694" s="633"/>
      <c r="H694" s="633"/>
      <c r="I694" s="633"/>
      <c r="J694" s="633"/>
      <c r="K694" s="633"/>
      <c r="L694" s="633"/>
      <c r="M694" s="633"/>
      <c r="N694" s="633"/>
      <c r="O694" s="633"/>
      <c r="P694" s="633"/>
      <c r="Q694" s="633"/>
      <c r="R694" s="633"/>
      <c r="S694" s="633"/>
      <c r="T694" s="634" t="s">
        <v>849</v>
      </c>
      <c r="U694" s="633"/>
      <c r="V694" s="633"/>
      <c r="W694" s="633"/>
      <c r="X694" s="633"/>
      <c r="Y694" s="633"/>
      <c r="Z694" s="633"/>
      <c r="AA694" s="633"/>
      <c r="AB694" s="633"/>
      <c r="AC694" s="633"/>
      <c r="AD694" s="633"/>
      <c r="AE694" s="633"/>
      <c r="AF694" s="633"/>
      <c r="AG694" s="633"/>
      <c r="AH694" s="633"/>
      <c r="AI694" s="633"/>
      <c r="AJ694" s="633"/>
      <c r="AK694" s="633"/>
      <c r="AL694" s="634" t="s">
        <v>850</v>
      </c>
      <c r="AM694" s="633"/>
      <c r="AN694" s="633"/>
      <c r="AO694" s="633"/>
      <c r="AP694" s="635"/>
      <c r="AQ694" s="635"/>
      <c r="AR694" s="635"/>
      <c r="AS694" s="635"/>
      <c r="AT694" s="635"/>
      <c r="AU694" s="635"/>
      <c r="AV694" s="635"/>
      <c r="AW694" s="635"/>
      <c r="AX694" s="635"/>
      <c r="AY694" s="635"/>
      <c r="AZ694" s="635"/>
      <c r="BA694" s="636"/>
      <c r="BB694" s="636"/>
      <c r="BC694" s="637"/>
      <c r="BD694" s="627"/>
      <c r="BE694" s="623"/>
      <c r="BF694" s="623"/>
      <c r="BG694" s="623"/>
    </row>
    <row r="695" spans="2:59" ht="27" customHeight="1" thickTop="1">
      <c r="B695" s="638"/>
      <c r="C695" s="970">
        <f>[14]基本!$F29</f>
        <v>4.7600000000000002E-4</v>
      </c>
      <c r="D695" s="970"/>
      <c r="E695" s="970"/>
      <c r="F695" s="970"/>
      <c r="G695" s="970"/>
      <c r="H695" s="970"/>
      <c r="I695" s="970"/>
      <c r="J695" s="970"/>
      <c r="K695" s="970"/>
      <c r="L695" s="970"/>
      <c r="M695" s="970"/>
      <c r="N695" s="970"/>
      <c r="O695" s="971" t="s">
        <v>851</v>
      </c>
      <c r="P695" s="971"/>
      <c r="Q695" s="971"/>
      <c r="R695" s="971"/>
      <c r="S695" s="972"/>
      <c r="T695" s="639"/>
      <c r="U695" s="973" t="s">
        <v>852</v>
      </c>
      <c r="V695" s="973"/>
      <c r="W695" s="973"/>
      <c r="X695" s="973"/>
      <c r="Y695" s="973"/>
      <c r="Z695" s="973"/>
      <c r="AA695" s="973"/>
      <c r="AB695" s="973"/>
      <c r="AC695" s="973"/>
      <c r="AD695" s="973"/>
      <c r="AE695" s="973"/>
      <c r="AF695" s="973"/>
      <c r="AG695" s="973"/>
      <c r="AH695" s="973"/>
      <c r="AI695" s="973"/>
      <c r="AJ695" s="973"/>
      <c r="AK695" s="640"/>
      <c r="AL695" s="641"/>
      <c r="AM695" s="973" t="s">
        <v>853</v>
      </c>
      <c r="AN695" s="973"/>
      <c r="AO695" s="973"/>
      <c r="AP695" s="973"/>
      <c r="AQ695" s="973"/>
      <c r="AR695" s="973"/>
      <c r="AS695" s="973"/>
      <c r="AT695" s="973"/>
      <c r="AU695" s="973"/>
      <c r="AV695" s="973"/>
      <c r="AW695" s="973"/>
      <c r="AX695" s="973"/>
      <c r="AY695" s="973"/>
      <c r="AZ695" s="973"/>
      <c r="BA695" s="973"/>
      <c r="BB695" s="973"/>
      <c r="BC695" s="642"/>
      <c r="BD695" s="627"/>
      <c r="BE695" s="623"/>
      <c r="BF695" s="623"/>
      <c r="BG695" s="623"/>
    </row>
    <row r="696" spans="2:59" ht="27" customHeight="1">
      <c r="B696" s="643"/>
      <c r="C696" s="974">
        <f>[14]基本!$F29</f>
        <v>4.7600000000000002E-4</v>
      </c>
      <c r="D696" s="974"/>
      <c r="E696" s="974"/>
      <c r="F696" s="974"/>
      <c r="G696" s="974"/>
      <c r="H696" s="974"/>
      <c r="I696" s="974"/>
      <c r="J696" s="974"/>
      <c r="K696" s="974"/>
      <c r="L696" s="974"/>
      <c r="M696" s="974"/>
      <c r="N696" s="974"/>
      <c r="O696" s="975" t="s">
        <v>851</v>
      </c>
      <c r="P696" s="975"/>
      <c r="Q696" s="975"/>
      <c r="R696" s="975"/>
      <c r="S696" s="976"/>
      <c r="T696" s="644"/>
      <c r="U696" s="966" t="s">
        <v>854</v>
      </c>
      <c r="V696" s="966"/>
      <c r="W696" s="966"/>
      <c r="X696" s="966"/>
      <c r="Y696" s="966"/>
      <c r="Z696" s="966"/>
      <c r="AA696" s="966"/>
      <c r="AB696" s="966"/>
      <c r="AC696" s="966"/>
      <c r="AD696" s="966"/>
      <c r="AE696" s="966"/>
      <c r="AF696" s="966"/>
      <c r="AG696" s="966"/>
      <c r="AH696" s="966"/>
      <c r="AI696" s="966"/>
      <c r="AJ696" s="966"/>
      <c r="AK696" s="645"/>
      <c r="AL696" s="646"/>
      <c r="AM696" s="966" t="s">
        <v>855</v>
      </c>
      <c r="AN696" s="966"/>
      <c r="AO696" s="966"/>
      <c r="AP696" s="966"/>
      <c r="AQ696" s="966"/>
      <c r="AR696" s="966"/>
      <c r="AS696" s="966"/>
      <c r="AT696" s="966"/>
      <c r="AU696" s="966"/>
      <c r="AV696" s="966"/>
      <c r="AW696" s="966"/>
      <c r="AX696" s="966"/>
      <c r="AY696" s="966"/>
      <c r="AZ696" s="966"/>
      <c r="BA696" s="966"/>
      <c r="BB696" s="966"/>
      <c r="BC696" s="647"/>
      <c r="BD696" s="627"/>
      <c r="BE696" s="623"/>
      <c r="BF696" s="623"/>
      <c r="BG696" s="623"/>
    </row>
    <row r="697" spans="2:59" ht="27" customHeight="1">
      <c r="B697" s="643"/>
      <c r="C697" s="965"/>
      <c r="D697" s="965"/>
      <c r="E697" s="965"/>
      <c r="F697" s="965"/>
      <c r="G697" s="965"/>
      <c r="H697" s="965"/>
      <c r="I697" s="965"/>
      <c r="J697" s="965"/>
      <c r="K697" s="965"/>
      <c r="L697" s="965"/>
      <c r="M697" s="965"/>
      <c r="N697" s="965"/>
      <c r="O697" s="648"/>
      <c r="P697" s="649"/>
      <c r="Q697" s="649"/>
      <c r="R697" s="649"/>
      <c r="S697" s="649"/>
      <c r="T697" s="650"/>
      <c r="U697" s="966"/>
      <c r="V697" s="966"/>
      <c r="W697" s="966"/>
      <c r="X697" s="966"/>
      <c r="Y697" s="966"/>
      <c r="Z697" s="966"/>
      <c r="AA697" s="966"/>
      <c r="AB697" s="966"/>
      <c r="AC697" s="966"/>
      <c r="AD697" s="966"/>
      <c r="AE697" s="966"/>
      <c r="AF697" s="966"/>
      <c r="AG697" s="966"/>
      <c r="AH697" s="966"/>
      <c r="AI697" s="966"/>
      <c r="AJ697" s="966"/>
      <c r="AK697" s="645"/>
      <c r="AL697" s="646"/>
      <c r="AM697" s="966"/>
      <c r="AN697" s="966"/>
      <c r="AO697" s="966"/>
      <c r="AP697" s="966"/>
      <c r="AQ697" s="966"/>
      <c r="AR697" s="966"/>
      <c r="AS697" s="966"/>
      <c r="AT697" s="966"/>
      <c r="AU697" s="966"/>
      <c r="AV697" s="966"/>
      <c r="AW697" s="966"/>
      <c r="AX697" s="966"/>
      <c r="AY697" s="966"/>
      <c r="AZ697" s="966"/>
      <c r="BA697" s="966"/>
      <c r="BB697" s="966"/>
      <c r="BC697" s="647"/>
      <c r="BD697" s="627"/>
      <c r="BE697" s="623"/>
      <c r="BF697" s="623"/>
      <c r="BG697" s="623"/>
    </row>
    <row r="698" spans="2:59" ht="27" hidden="1" customHeight="1">
      <c r="B698" s="643"/>
      <c r="C698" s="967" t="str">
        <f>IF(U129="","",#REF!)</f>
        <v/>
      </c>
      <c r="D698" s="967"/>
      <c r="E698" s="967"/>
      <c r="F698" s="967"/>
      <c r="G698" s="967"/>
      <c r="H698" s="967"/>
      <c r="I698" s="967"/>
      <c r="J698" s="967"/>
      <c r="K698" s="967"/>
      <c r="L698" s="967"/>
      <c r="M698" s="967"/>
      <c r="N698" s="968"/>
      <c r="O698" s="648"/>
      <c r="P698" s="649"/>
      <c r="Q698" s="649"/>
      <c r="R698" s="649"/>
      <c r="S698" s="649"/>
      <c r="T698" s="650"/>
      <c r="U698" s="969" t="str">
        <f>IF(U129="","",IF(ISBLANK(#REF!),"環境大臣・経済産業大臣が公表する係数",#REF!&amp;"社の基礎排出係数"))</f>
        <v/>
      </c>
      <c r="V698" s="969"/>
      <c r="W698" s="969"/>
      <c r="X698" s="969"/>
      <c r="Y698" s="969"/>
      <c r="Z698" s="969"/>
      <c r="AA698" s="969"/>
      <c r="AB698" s="969"/>
      <c r="AC698" s="969"/>
      <c r="AD698" s="969"/>
      <c r="AE698" s="969"/>
      <c r="AF698" s="969"/>
      <c r="AG698" s="969"/>
      <c r="AH698" s="969"/>
      <c r="AI698" s="969"/>
      <c r="AJ698" s="969"/>
      <c r="AK698" s="645"/>
      <c r="AL698" s="646"/>
      <c r="AM698" s="969" t="str">
        <f>IF(U129="","",[8]係数!G49&amp;"に適用")</f>
        <v/>
      </c>
      <c r="AN698" s="969"/>
      <c r="AO698" s="969"/>
      <c r="AP698" s="969"/>
      <c r="AQ698" s="969"/>
      <c r="AR698" s="969"/>
      <c r="AS698" s="969"/>
      <c r="AT698" s="969"/>
      <c r="AU698" s="969"/>
      <c r="AV698" s="969"/>
      <c r="AW698" s="969"/>
      <c r="AX698" s="969"/>
      <c r="AY698" s="969"/>
      <c r="AZ698" s="969"/>
      <c r="BA698" s="969"/>
      <c r="BB698" s="969"/>
      <c r="BC698" s="647"/>
      <c r="BD698" s="627"/>
      <c r="BE698" s="623"/>
      <c r="BF698" s="623"/>
      <c r="BG698" s="623"/>
    </row>
    <row r="699" spans="2:59" ht="27" hidden="1" customHeight="1">
      <c r="B699" s="643"/>
      <c r="C699" s="959"/>
      <c r="D699" s="959"/>
      <c r="E699" s="959"/>
      <c r="F699" s="959"/>
      <c r="G699" s="959"/>
      <c r="H699" s="959"/>
      <c r="I699" s="959"/>
      <c r="J699" s="959"/>
      <c r="K699" s="959"/>
      <c r="L699" s="959"/>
      <c r="M699" s="959"/>
      <c r="N699" s="960"/>
      <c r="O699" s="648"/>
      <c r="P699" s="649"/>
      <c r="Q699" s="649"/>
      <c r="R699" s="649"/>
      <c r="S699" s="649"/>
      <c r="T699" s="650"/>
      <c r="U699" s="961"/>
      <c r="V699" s="961"/>
      <c r="W699" s="961"/>
      <c r="X699" s="961"/>
      <c r="Y699" s="961"/>
      <c r="Z699" s="961"/>
      <c r="AA699" s="961"/>
      <c r="AB699" s="961"/>
      <c r="AC699" s="961"/>
      <c r="AD699" s="961"/>
      <c r="AE699" s="961"/>
      <c r="AF699" s="961"/>
      <c r="AG699" s="961"/>
      <c r="AH699" s="961"/>
      <c r="AI699" s="961"/>
      <c r="AJ699" s="961"/>
      <c r="AK699" s="645"/>
      <c r="AL699" s="646"/>
      <c r="AM699" s="961"/>
      <c r="AN699" s="961"/>
      <c r="AO699" s="961"/>
      <c r="AP699" s="961"/>
      <c r="AQ699" s="961"/>
      <c r="AR699" s="961"/>
      <c r="AS699" s="961"/>
      <c r="AT699" s="961"/>
      <c r="AU699" s="961"/>
      <c r="AV699" s="961"/>
      <c r="AW699" s="961"/>
      <c r="AX699" s="961"/>
      <c r="AY699" s="961"/>
      <c r="AZ699" s="961"/>
      <c r="BA699" s="961"/>
      <c r="BB699" s="961"/>
      <c r="BC699" s="647"/>
      <c r="BD699" s="627"/>
      <c r="BE699" s="623"/>
      <c r="BF699" s="623"/>
      <c r="BG699" s="623"/>
    </row>
    <row r="700" spans="2:59" ht="27" hidden="1" customHeight="1">
      <c r="B700" s="643"/>
      <c r="C700" s="959"/>
      <c r="D700" s="959"/>
      <c r="E700" s="959"/>
      <c r="F700" s="959"/>
      <c r="G700" s="959"/>
      <c r="H700" s="959"/>
      <c r="I700" s="959"/>
      <c r="J700" s="959"/>
      <c r="K700" s="959"/>
      <c r="L700" s="959"/>
      <c r="M700" s="959"/>
      <c r="N700" s="960"/>
      <c r="O700" s="648"/>
      <c r="P700" s="649"/>
      <c r="Q700" s="649"/>
      <c r="R700" s="649"/>
      <c r="S700" s="649"/>
      <c r="T700" s="650"/>
      <c r="U700" s="961"/>
      <c r="V700" s="961"/>
      <c r="W700" s="961"/>
      <c r="X700" s="961"/>
      <c r="Y700" s="961"/>
      <c r="Z700" s="961"/>
      <c r="AA700" s="961"/>
      <c r="AB700" s="961"/>
      <c r="AC700" s="961"/>
      <c r="AD700" s="961"/>
      <c r="AE700" s="961"/>
      <c r="AF700" s="961"/>
      <c r="AG700" s="961"/>
      <c r="AH700" s="961"/>
      <c r="AI700" s="961"/>
      <c r="AJ700" s="961"/>
      <c r="AK700" s="645"/>
      <c r="AL700" s="646"/>
      <c r="AM700" s="961"/>
      <c r="AN700" s="961"/>
      <c r="AO700" s="961"/>
      <c r="AP700" s="961"/>
      <c r="AQ700" s="961"/>
      <c r="AR700" s="961"/>
      <c r="AS700" s="961"/>
      <c r="AT700" s="961"/>
      <c r="AU700" s="961"/>
      <c r="AV700" s="961"/>
      <c r="AW700" s="961"/>
      <c r="AX700" s="961"/>
      <c r="AY700" s="961"/>
      <c r="AZ700" s="961"/>
      <c r="BA700" s="961"/>
      <c r="BB700" s="961"/>
      <c r="BC700" s="647"/>
      <c r="BD700" s="627"/>
      <c r="BE700" s="623"/>
      <c r="BF700" s="623"/>
      <c r="BG700" s="623"/>
    </row>
    <row r="701" spans="2:59" ht="27" hidden="1" customHeight="1">
      <c r="B701" s="643"/>
      <c r="C701" s="959"/>
      <c r="D701" s="959"/>
      <c r="E701" s="959"/>
      <c r="F701" s="959"/>
      <c r="G701" s="959"/>
      <c r="H701" s="959"/>
      <c r="I701" s="959"/>
      <c r="J701" s="959"/>
      <c r="K701" s="959"/>
      <c r="L701" s="959"/>
      <c r="M701" s="959"/>
      <c r="N701" s="960"/>
      <c r="O701" s="648"/>
      <c r="P701" s="649"/>
      <c r="Q701" s="649"/>
      <c r="R701" s="649"/>
      <c r="S701" s="649"/>
      <c r="T701" s="650"/>
      <c r="U701" s="961"/>
      <c r="V701" s="961"/>
      <c r="W701" s="961"/>
      <c r="X701" s="961"/>
      <c r="Y701" s="961"/>
      <c r="Z701" s="961"/>
      <c r="AA701" s="961"/>
      <c r="AB701" s="961"/>
      <c r="AC701" s="961"/>
      <c r="AD701" s="961"/>
      <c r="AE701" s="961"/>
      <c r="AF701" s="961"/>
      <c r="AG701" s="961"/>
      <c r="AH701" s="961"/>
      <c r="AI701" s="961"/>
      <c r="AJ701" s="961"/>
      <c r="AK701" s="645"/>
      <c r="AL701" s="646"/>
      <c r="AM701" s="961"/>
      <c r="AN701" s="961"/>
      <c r="AO701" s="961"/>
      <c r="AP701" s="961"/>
      <c r="AQ701" s="961"/>
      <c r="AR701" s="961"/>
      <c r="AS701" s="961"/>
      <c r="AT701" s="961"/>
      <c r="AU701" s="961"/>
      <c r="AV701" s="961"/>
      <c r="AW701" s="961"/>
      <c r="AX701" s="961"/>
      <c r="AY701" s="961"/>
      <c r="AZ701" s="961"/>
      <c r="BA701" s="961"/>
      <c r="BB701" s="961"/>
      <c r="BC701" s="647"/>
      <c r="BD701" s="627"/>
      <c r="BE701" s="623"/>
      <c r="BF701" s="623"/>
      <c r="BG701" s="623"/>
    </row>
    <row r="702" spans="2:59" ht="27" hidden="1" customHeight="1">
      <c r="B702" s="643"/>
      <c r="C702" s="959"/>
      <c r="D702" s="959"/>
      <c r="E702" s="959"/>
      <c r="F702" s="959"/>
      <c r="G702" s="959"/>
      <c r="H702" s="959"/>
      <c r="I702" s="959"/>
      <c r="J702" s="959"/>
      <c r="K702" s="959"/>
      <c r="L702" s="959"/>
      <c r="M702" s="959"/>
      <c r="N702" s="960"/>
      <c r="O702" s="648"/>
      <c r="P702" s="649"/>
      <c r="Q702" s="649"/>
      <c r="R702" s="649"/>
      <c r="S702" s="649"/>
      <c r="T702" s="650"/>
      <c r="U702" s="961"/>
      <c r="V702" s="961"/>
      <c r="W702" s="961"/>
      <c r="X702" s="961"/>
      <c r="Y702" s="961"/>
      <c r="Z702" s="961"/>
      <c r="AA702" s="961"/>
      <c r="AB702" s="961"/>
      <c r="AC702" s="961"/>
      <c r="AD702" s="961"/>
      <c r="AE702" s="961"/>
      <c r="AF702" s="961"/>
      <c r="AG702" s="961"/>
      <c r="AH702" s="961"/>
      <c r="AI702" s="961"/>
      <c r="AJ702" s="961"/>
      <c r="AK702" s="645"/>
      <c r="AL702" s="646"/>
      <c r="AM702" s="961"/>
      <c r="AN702" s="961"/>
      <c r="AO702" s="961"/>
      <c r="AP702" s="961"/>
      <c r="AQ702" s="961"/>
      <c r="AR702" s="961"/>
      <c r="AS702" s="961"/>
      <c r="AT702" s="961"/>
      <c r="AU702" s="961"/>
      <c r="AV702" s="961"/>
      <c r="AW702" s="961"/>
      <c r="AX702" s="961"/>
      <c r="AY702" s="961"/>
      <c r="AZ702" s="961"/>
      <c r="BA702" s="961"/>
      <c r="BB702" s="961"/>
      <c r="BC702" s="647"/>
      <c r="BD702" s="627"/>
      <c r="BE702" s="623"/>
      <c r="BF702" s="623"/>
      <c r="BG702" s="623"/>
    </row>
    <row r="703" spans="2:59" ht="27" hidden="1" customHeight="1">
      <c r="B703" s="643"/>
      <c r="C703" s="959"/>
      <c r="D703" s="959"/>
      <c r="E703" s="959"/>
      <c r="F703" s="959"/>
      <c r="G703" s="959"/>
      <c r="H703" s="959"/>
      <c r="I703" s="959"/>
      <c r="J703" s="959"/>
      <c r="K703" s="959"/>
      <c r="L703" s="959"/>
      <c r="M703" s="959"/>
      <c r="N703" s="960"/>
      <c r="O703" s="648"/>
      <c r="P703" s="649"/>
      <c r="Q703" s="649"/>
      <c r="R703" s="649"/>
      <c r="S703" s="649"/>
      <c r="T703" s="650"/>
      <c r="U703" s="961"/>
      <c r="V703" s="961"/>
      <c r="W703" s="961"/>
      <c r="X703" s="961"/>
      <c r="Y703" s="961"/>
      <c r="Z703" s="961"/>
      <c r="AA703" s="961"/>
      <c r="AB703" s="961"/>
      <c r="AC703" s="961"/>
      <c r="AD703" s="961"/>
      <c r="AE703" s="961"/>
      <c r="AF703" s="961"/>
      <c r="AG703" s="961"/>
      <c r="AH703" s="961"/>
      <c r="AI703" s="961"/>
      <c r="AJ703" s="961"/>
      <c r="AK703" s="645"/>
      <c r="AL703" s="646"/>
      <c r="AM703" s="961"/>
      <c r="AN703" s="961"/>
      <c r="AO703" s="961"/>
      <c r="AP703" s="961"/>
      <c r="AQ703" s="961"/>
      <c r="AR703" s="961"/>
      <c r="AS703" s="961"/>
      <c r="AT703" s="961"/>
      <c r="AU703" s="961"/>
      <c r="AV703" s="961"/>
      <c r="AW703" s="961"/>
      <c r="AX703" s="961"/>
      <c r="AY703" s="961"/>
      <c r="AZ703" s="961"/>
      <c r="BA703" s="961"/>
      <c r="BB703" s="961"/>
      <c r="BC703" s="647"/>
      <c r="BD703" s="627"/>
      <c r="BE703" s="623"/>
      <c r="BF703" s="623"/>
      <c r="BG703" s="623"/>
    </row>
    <row r="704" spans="2:59" ht="27" hidden="1" customHeight="1" thickBot="1">
      <c r="B704" s="651"/>
      <c r="C704" s="962"/>
      <c r="D704" s="962"/>
      <c r="E704" s="962"/>
      <c r="F704" s="962"/>
      <c r="G704" s="962"/>
      <c r="H704" s="962"/>
      <c r="I704" s="962"/>
      <c r="J704" s="962"/>
      <c r="K704" s="962"/>
      <c r="L704" s="962"/>
      <c r="M704" s="962"/>
      <c r="N704" s="963"/>
      <c r="O704" s="652"/>
      <c r="P704" s="653"/>
      <c r="Q704" s="653"/>
      <c r="R704" s="653"/>
      <c r="S704" s="653"/>
      <c r="T704" s="654"/>
      <c r="U704" s="964"/>
      <c r="V704" s="964"/>
      <c r="W704" s="964"/>
      <c r="X704" s="964"/>
      <c r="Y704" s="964"/>
      <c r="Z704" s="964"/>
      <c r="AA704" s="964"/>
      <c r="AB704" s="964"/>
      <c r="AC704" s="964"/>
      <c r="AD704" s="964"/>
      <c r="AE704" s="964"/>
      <c r="AF704" s="964"/>
      <c r="AG704" s="964"/>
      <c r="AH704" s="964"/>
      <c r="AI704" s="964"/>
      <c r="AJ704" s="964"/>
      <c r="AK704" s="655"/>
      <c r="AL704" s="656"/>
      <c r="AM704" s="964"/>
      <c r="AN704" s="964"/>
      <c r="AO704" s="964"/>
      <c r="AP704" s="964"/>
      <c r="AQ704" s="964"/>
      <c r="AR704" s="964"/>
      <c r="AS704" s="964"/>
      <c r="AT704" s="964"/>
      <c r="AU704" s="964"/>
      <c r="AV704" s="964"/>
      <c r="AW704" s="964"/>
      <c r="AX704" s="964"/>
      <c r="AY704" s="964"/>
      <c r="AZ704" s="964"/>
      <c r="BA704" s="964"/>
      <c r="BB704" s="964"/>
      <c r="BC704" s="657"/>
      <c r="BD704" s="627"/>
      <c r="BE704" s="623"/>
      <c r="BF704" s="623"/>
      <c r="BG704" s="623"/>
    </row>
    <row r="705" spans="1:59" ht="24" customHeight="1">
      <c r="B705" s="624" t="s">
        <v>128</v>
      </c>
      <c r="C705" s="658"/>
      <c r="D705" s="658"/>
      <c r="E705" s="624" t="s">
        <v>856</v>
      </c>
      <c r="F705" s="625"/>
      <c r="G705" s="625"/>
      <c r="H705" s="625"/>
      <c r="I705" s="625"/>
      <c r="J705" s="625"/>
      <c r="K705" s="625"/>
      <c r="L705" s="625"/>
      <c r="M705" s="625"/>
      <c r="N705" s="625"/>
      <c r="O705" s="625"/>
      <c r="P705" s="625"/>
      <c r="Q705" s="625"/>
      <c r="R705" s="625"/>
      <c r="S705" s="625"/>
      <c r="T705" s="625"/>
      <c r="U705" s="625"/>
      <c r="V705" s="625"/>
      <c r="W705" s="625"/>
      <c r="X705" s="625"/>
      <c r="Y705" s="625"/>
      <c r="Z705" s="625"/>
      <c r="AA705" s="625"/>
      <c r="AB705" s="625"/>
      <c r="AC705" s="625"/>
      <c r="AD705" s="625"/>
      <c r="AE705" s="625"/>
      <c r="AF705" s="625"/>
      <c r="AG705" s="625"/>
      <c r="AH705" s="625"/>
      <c r="AI705" s="625"/>
      <c r="AJ705" s="625"/>
      <c r="AK705" s="625"/>
      <c r="AL705" s="625"/>
      <c r="AM705" s="625"/>
      <c r="AN705" s="625"/>
      <c r="AO705" s="625"/>
      <c r="AP705" s="630"/>
      <c r="AQ705" s="630"/>
      <c r="AR705" s="630"/>
      <c r="AS705" s="630"/>
      <c r="AT705" s="630"/>
      <c r="AU705" s="630"/>
      <c r="AV705" s="630"/>
      <c r="AW705" s="630"/>
      <c r="AX705" s="630"/>
      <c r="AY705" s="630"/>
      <c r="AZ705" s="630"/>
      <c r="BA705" s="627"/>
      <c r="BB705" s="627"/>
      <c r="BC705" s="627"/>
      <c r="BD705" s="627"/>
      <c r="BE705" s="623"/>
      <c r="BF705" s="623"/>
      <c r="BG705" s="623"/>
    </row>
    <row r="706" spans="1:59" ht="24" customHeight="1">
      <c r="B706" s="659"/>
      <c r="C706" s="658"/>
      <c r="D706" s="624" t="s">
        <v>857</v>
      </c>
      <c r="E706" s="625"/>
      <c r="F706" s="625"/>
      <c r="G706" s="625"/>
      <c r="H706" s="625"/>
      <c r="I706" s="625"/>
      <c r="J706" s="625"/>
      <c r="K706" s="625"/>
      <c r="L706" s="625"/>
      <c r="M706" s="625"/>
      <c r="N706" s="625"/>
      <c r="O706" s="625"/>
      <c r="P706" s="625"/>
      <c r="Q706" s="625"/>
      <c r="R706" s="625"/>
      <c r="S706" s="625"/>
      <c r="T706" s="625"/>
      <c r="U706" s="625"/>
      <c r="V706" s="625"/>
      <c r="W706" s="625"/>
      <c r="X706" s="625"/>
      <c r="Y706" s="625"/>
      <c r="Z706" s="625"/>
      <c r="AA706" s="625"/>
      <c r="AB706" s="625"/>
      <c r="AC706" s="625"/>
      <c r="AD706" s="625"/>
      <c r="AE706" s="625"/>
      <c r="AF706" s="625"/>
      <c r="AG706" s="625"/>
      <c r="AH706" s="625"/>
      <c r="AI706" s="625"/>
      <c r="AJ706" s="625"/>
      <c r="AK706" s="625"/>
      <c r="AL706" s="625"/>
      <c r="AM706" s="625"/>
      <c r="AN706" s="625"/>
      <c r="AO706" s="625"/>
      <c r="AP706" s="630"/>
      <c r="AQ706" s="630"/>
      <c r="AR706" s="630"/>
      <c r="AS706" s="630"/>
      <c r="AT706" s="630"/>
      <c r="AU706" s="630"/>
      <c r="AV706" s="630"/>
      <c r="AW706" s="630"/>
      <c r="AX706" s="630"/>
      <c r="AY706" s="630"/>
      <c r="AZ706" s="630"/>
      <c r="BA706" s="627"/>
      <c r="BB706" s="627"/>
      <c r="BC706" s="627"/>
      <c r="BD706" s="627"/>
      <c r="BE706" s="623"/>
      <c r="BF706" s="623"/>
      <c r="BG706" s="623"/>
    </row>
    <row r="707" spans="1:59" ht="24" customHeight="1">
      <c r="B707" s="659"/>
      <c r="C707" s="658"/>
      <c r="D707" s="624" t="s">
        <v>858</v>
      </c>
      <c r="E707" s="625"/>
      <c r="F707" s="625"/>
      <c r="G707" s="625"/>
      <c r="H707" s="625"/>
      <c r="I707" s="625"/>
      <c r="J707" s="625"/>
      <c r="K707" s="625"/>
      <c r="L707" s="625"/>
      <c r="M707" s="625"/>
      <c r="N707" s="625"/>
      <c r="O707" s="625"/>
      <c r="P707" s="625"/>
      <c r="Q707" s="625"/>
      <c r="R707" s="625"/>
      <c r="S707" s="625"/>
      <c r="T707" s="625"/>
      <c r="U707" s="625"/>
      <c r="V707" s="625"/>
      <c r="W707" s="625"/>
      <c r="X707" s="625"/>
      <c r="Y707" s="625"/>
      <c r="Z707" s="625"/>
      <c r="AA707" s="625"/>
      <c r="AB707" s="625"/>
      <c r="AC707" s="625"/>
      <c r="AD707" s="625"/>
      <c r="AE707" s="625"/>
      <c r="AF707" s="625"/>
      <c r="AG707" s="625"/>
      <c r="AH707" s="625"/>
      <c r="AI707" s="625"/>
      <c r="AJ707" s="625"/>
      <c r="AK707" s="625"/>
      <c r="AL707" s="625"/>
      <c r="AM707" s="625"/>
      <c r="AN707" s="625"/>
      <c r="AO707" s="625"/>
      <c r="AP707" s="630"/>
      <c r="AQ707" s="630"/>
      <c r="AR707" s="630"/>
      <c r="AS707" s="630"/>
      <c r="AT707" s="630"/>
      <c r="AU707" s="630"/>
      <c r="AV707" s="630"/>
      <c r="AW707" s="630"/>
      <c r="AX707" s="630"/>
      <c r="AY707" s="630"/>
      <c r="AZ707" s="630"/>
      <c r="BA707" s="627"/>
      <c r="BB707" s="627"/>
      <c r="BC707" s="627"/>
      <c r="BD707" s="627"/>
      <c r="BE707" s="623"/>
      <c r="BF707" s="623"/>
      <c r="BG707" s="623"/>
    </row>
    <row r="708" spans="1:59" ht="27" customHeight="1">
      <c r="B708" s="440"/>
      <c r="C708" s="440"/>
      <c r="D708" s="440"/>
      <c r="E708" s="440"/>
      <c r="F708" s="440"/>
      <c r="G708" s="440"/>
      <c r="H708" s="440"/>
      <c r="I708" s="440"/>
      <c r="J708" s="440"/>
      <c r="K708" s="440"/>
      <c r="L708" s="440"/>
      <c r="M708" s="440"/>
      <c r="N708" s="440"/>
      <c r="O708" s="440"/>
      <c r="P708" s="440"/>
      <c r="Q708" s="440"/>
      <c r="R708" s="440"/>
      <c r="S708" s="440"/>
      <c r="T708" s="440"/>
      <c r="U708" s="440"/>
      <c r="V708" s="440"/>
      <c r="W708" s="440"/>
      <c r="X708" s="440"/>
      <c r="Y708" s="440"/>
      <c r="Z708" s="440"/>
      <c r="AA708" s="440"/>
      <c r="AB708" s="440"/>
      <c r="AC708" s="440"/>
      <c r="AD708" s="440"/>
      <c r="AE708" s="440"/>
      <c r="AF708" s="440"/>
      <c r="AG708" s="440"/>
      <c r="AH708" s="440"/>
      <c r="AI708" s="440"/>
      <c r="AJ708" s="440"/>
      <c r="AK708" s="440"/>
      <c r="AL708" s="440"/>
      <c r="AM708" s="440"/>
      <c r="AN708" s="440"/>
      <c r="AO708" s="440"/>
      <c r="AP708" s="440"/>
      <c r="AQ708" s="440"/>
      <c r="AR708" s="440"/>
      <c r="AS708" s="440"/>
      <c r="AT708" s="440"/>
      <c r="AU708" s="440"/>
      <c r="AV708" s="440"/>
      <c r="AW708" s="440"/>
      <c r="AX708" s="440"/>
      <c r="AY708" s="440"/>
      <c r="AZ708" s="440"/>
      <c r="BA708" s="506"/>
      <c r="BB708" s="506"/>
      <c r="BC708" s="506"/>
      <c r="BD708" s="506"/>
      <c r="BE708" s="506"/>
      <c r="BF708" s="506"/>
      <c r="BG708" s="506"/>
    </row>
    <row r="709" spans="1:59" ht="27" customHeight="1">
      <c r="B709" s="479" t="s">
        <v>859</v>
      </c>
      <c r="C709" s="440"/>
      <c r="D709" s="440"/>
      <c r="E709" s="440"/>
      <c r="F709" s="440"/>
      <c r="G709" s="440"/>
      <c r="H709" s="440"/>
      <c r="I709" s="440"/>
      <c r="J709" s="440"/>
      <c r="K709" s="440"/>
      <c r="L709" s="440"/>
      <c r="M709" s="440"/>
      <c r="N709" s="440"/>
      <c r="O709" s="440"/>
      <c r="P709" s="440"/>
      <c r="Q709" s="440"/>
      <c r="R709" s="440"/>
      <c r="S709" s="440"/>
      <c r="T709" s="440"/>
      <c r="U709" s="440"/>
      <c r="V709" s="440"/>
      <c r="W709" s="440"/>
      <c r="X709" s="440"/>
      <c r="Y709" s="440"/>
      <c r="Z709" s="440"/>
      <c r="AA709" s="440"/>
      <c r="AB709" s="440"/>
      <c r="AC709" s="440"/>
      <c r="AD709" s="440"/>
      <c r="AE709" s="440"/>
      <c r="AF709" s="440"/>
      <c r="AG709" s="440"/>
      <c r="AH709" s="440"/>
      <c r="AI709" s="440"/>
      <c r="AJ709" s="440"/>
      <c r="AK709" s="440"/>
      <c r="AL709" s="440"/>
      <c r="AM709" s="440"/>
      <c r="AN709" s="440"/>
      <c r="AO709" s="440"/>
      <c r="AP709" s="440"/>
      <c r="AQ709" s="440"/>
      <c r="AR709" s="440"/>
      <c r="AS709" s="440"/>
      <c r="AT709" s="440"/>
      <c r="AU709" s="440"/>
      <c r="AV709" s="440"/>
      <c r="AW709" s="440"/>
      <c r="AX709" s="440"/>
      <c r="AY709" s="440"/>
      <c r="AZ709" s="440"/>
      <c r="BA709" s="440"/>
      <c r="BB709" s="440"/>
      <c r="BC709" s="440"/>
      <c r="BD709" s="440"/>
      <c r="BE709" s="440"/>
      <c r="BF709" s="440"/>
      <c r="BG709" s="440"/>
    </row>
    <row r="710" spans="1:59" ht="27" customHeight="1" thickBot="1">
      <c r="B710" s="479" t="s">
        <v>860</v>
      </c>
      <c r="C710" s="440"/>
      <c r="D710" s="440"/>
      <c r="E710" s="440"/>
      <c r="F710" s="440"/>
      <c r="G710" s="440"/>
      <c r="H710" s="440"/>
      <c r="I710" s="440"/>
      <c r="J710" s="440"/>
      <c r="K710" s="440"/>
      <c r="L710" s="440"/>
      <c r="M710" s="440"/>
      <c r="N710" s="440"/>
      <c r="O710" s="440"/>
      <c r="P710" s="440"/>
      <c r="Q710" s="440"/>
      <c r="R710" s="440"/>
      <c r="S710" s="440"/>
      <c r="T710" s="440"/>
      <c r="U710" s="440"/>
      <c r="V710" s="440"/>
      <c r="W710" s="440"/>
      <c r="X710" s="440"/>
      <c r="Y710" s="440"/>
      <c r="Z710" s="440"/>
      <c r="AA710" s="440"/>
      <c r="AB710" s="440"/>
      <c r="AC710" s="440"/>
      <c r="AD710" s="440"/>
      <c r="AE710" s="440"/>
      <c r="AF710" s="440"/>
      <c r="AG710" s="440"/>
      <c r="AH710" s="440"/>
      <c r="AI710" s="440"/>
      <c r="AJ710" s="440"/>
      <c r="AK710" s="440"/>
      <c r="AL710" s="440"/>
      <c r="AM710" s="440"/>
      <c r="AN710" s="440"/>
      <c r="AO710" s="440"/>
      <c r="AP710" s="440"/>
      <c r="AQ710" s="440"/>
      <c r="AR710" s="440"/>
      <c r="AS710" s="440"/>
      <c r="AT710" s="440"/>
      <c r="AU710" s="440"/>
      <c r="AV710" s="440"/>
      <c r="AW710" s="440"/>
      <c r="AX710" s="440"/>
      <c r="AY710" s="440"/>
      <c r="AZ710" s="440"/>
      <c r="BA710" s="440"/>
      <c r="BB710" s="440"/>
      <c r="BC710" s="440"/>
      <c r="BD710" s="440"/>
      <c r="BE710" s="440"/>
      <c r="BF710" s="440"/>
      <c r="BG710" s="440"/>
    </row>
    <row r="711" spans="1:59" ht="30" customHeight="1">
      <c r="A711" s="378"/>
      <c r="B711" s="660"/>
      <c r="C711" s="958"/>
      <c r="D711" s="958"/>
      <c r="E711" s="958"/>
      <c r="F711" s="958"/>
      <c r="G711" s="958"/>
      <c r="H711" s="958"/>
      <c r="I711" s="958"/>
      <c r="J711" s="958"/>
      <c r="K711" s="958"/>
      <c r="L711" s="958"/>
      <c r="M711" s="958"/>
      <c r="N711" s="958"/>
      <c r="O711" s="958"/>
      <c r="P711" s="958"/>
      <c r="Q711" s="958"/>
      <c r="R711" s="958"/>
      <c r="S711" s="958"/>
      <c r="T711" s="958"/>
      <c r="U711" s="958"/>
      <c r="V711" s="958"/>
      <c r="W711" s="958"/>
      <c r="X711" s="958"/>
      <c r="Y711" s="958"/>
      <c r="Z711" s="958"/>
      <c r="AA711" s="958"/>
      <c r="AB711" s="958"/>
      <c r="AC711" s="958"/>
      <c r="AD711" s="958"/>
      <c r="AE711" s="958"/>
      <c r="AF711" s="958"/>
      <c r="AG711" s="958"/>
      <c r="AH711" s="958"/>
      <c r="AI711" s="958"/>
      <c r="AJ711" s="958"/>
      <c r="AK711" s="958"/>
      <c r="AL711" s="958"/>
      <c r="AM711" s="958"/>
      <c r="AN711" s="958"/>
      <c r="AO711" s="958"/>
      <c r="AP711" s="958"/>
      <c r="AQ711" s="958"/>
      <c r="AR711" s="958"/>
      <c r="AS711" s="958"/>
      <c r="AT711" s="958"/>
      <c r="AU711" s="958"/>
      <c r="AV711" s="958"/>
      <c r="AW711" s="958"/>
      <c r="AX711" s="958"/>
      <c r="AY711" s="958"/>
      <c r="AZ711" s="958"/>
      <c r="BA711" s="958"/>
      <c r="BB711" s="958"/>
      <c r="BC711" s="958"/>
      <c r="BD711" s="958"/>
      <c r="BE711" s="958"/>
      <c r="BF711" s="661"/>
      <c r="BG711" s="537"/>
    </row>
    <row r="712" spans="1:59" ht="30" customHeight="1">
      <c r="A712" s="536"/>
      <c r="B712" s="662"/>
      <c r="C712" s="957"/>
      <c r="D712" s="957"/>
      <c r="E712" s="957"/>
      <c r="F712" s="957"/>
      <c r="G712" s="957"/>
      <c r="H712" s="957"/>
      <c r="I712" s="957"/>
      <c r="J712" s="957"/>
      <c r="K712" s="957"/>
      <c r="L712" s="957"/>
      <c r="M712" s="957"/>
      <c r="N712" s="957"/>
      <c r="O712" s="957"/>
      <c r="P712" s="957"/>
      <c r="Q712" s="957"/>
      <c r="R712" s="957"/>
      <c r="S712" s="957"/>
      <c r="T712" s="957"/>
      <c r="U712" s="957"/>
      <c r="V712" s="957"/>
      <c r="W712" s="957"/>
      <c r="X712" s="957"/>
      <c r="Y712" s="957"/>
      <c r="Z712" s="957"/>
      <c r="AA712" s="957"/>
      <c r="AB712" s="957"/>
      <c r="AC712" s="957"/>
      <c r="AD712" s="957"/>
      <c r="AE712" s="957"/>
      <c r="AF712" s="957"/>
      <c r="AG712" s="957"/>
      <c r="AH712" s="957"/>
      <c r="AI712" s="957"/>
      <c r="AJ712" s="957"/>
      <c r="AK712" s="957"/>
      <c r="AL712" s="957"/>
      <c r="AM712" s="957"/>
      <c r="AN712" s="957"/>
      <c r="AO712" s="957"/>
      <c r="AP712" s="957"/>
      <c r="AQ712" s="957"/>
      <c r="AR712" s="957"/>
      <c r="AS712" s="957"/>
      <c r="AT712" s="957"/>
      <c r="AU712" s="957"/>
      <c r="AV712" s="957"/>
      <c r="AW712" s="957"/>
      <c r="AX712" s="957"/>
      <c r="AY712" s="957"/>
      <c r="AZ712" s="957"/>
      <c r="BA712" s="957"/>
      <c r="BB712" s="957"/>
      <c r="BC712" s="957"/>
      <c r="BD712" s="957"/>
      <c r="BE712" s="957"/>
      <c r="BF712" s="663"/>
      <c r="BG712" s="537"/>
    </row>
    <row r="713" spans="1:59" ht="30" customHeight="1">
      <c r="A713" s="536"/>
      <c r="B713" s="662"/>
      <c r="C713" s="957"/>
      <c r="D713" s="957"/>
      <c r="E713" s="957"/>
      <c r="F713" s="957"/>
      <c r="G713" s="957"/>
      <c r="H713" s="957"/>
      <c r="I713" s="957"/>
      <c r="J713" s="957"/>
      <c r="K713" s="957"/>
      <c r="L713" s="957"/>
      <c r="M713" s="957"/>
      <c r="N713" s="957"/>
      <c r="O713" s="957"/>
      <c r="P713" s="957"/>
      <c r="Q713" s="957"/>
      <c r="R713" s="957"/>
      <c r="S713" s="957"/>
      <c r="T713" s="957"/>
      <c r="U713" s="957"/>
      <c r="V713" s="957"/>
      <c r="W713" s="957"/>
      <c r="X713" s="957"/>
      <c r="Y713" s="957"/>
      <c r="Z713" s="957"/>
      <c r="AA713" s="957"/>
      <c r="AB713" s="957"/>
      <c r="AC713" s="957"/>
      <c r="AD713" s="957"/>
      <c r="AE713" s="957"/>
      <c r="AF713" s="957"/>
      <c r="AG713" s="957"/>
      <c r="AH713" s="957"/>
      <c r="AI713" s="957"/>
      <c r="AJ713" s="957"/>
      <c r="AK713" s="957"/>
      <c r="AL713" s="957"/>
      <c r="AM713" s="957"/>
      <c r="AN713" s="957"/>
      <c r="AO713" s="957"/>
      <c r="AP713" s="957"/>
      <c r="AQ713" s="957"/>
      <c r="AR713" s="957"/>
      <c r="AS713" s="957"/>
      <c r="AT713" s="957"/>
      <c r="AU713" s="957"/>
      <c r="AV713" s="957"/>
      <c r="AW713" s="957"/>
      <c r="AX713" s="957"/>
      <c r="AY713" s="957"/>
      <c r="AZ713" s="957"/>
      <c r="BA713" s="957"/>
      <c r="BB713" s="957"/>
      <c r="BC713" s="957"/>
      <c r="BD713" s="957"/>
      <c r="BE713" s="957"/>
      <c r="BF713" s="663"/>
      <c r="BG713" s="537"/>
    </row>
    <row r="714" spans="1:59" ht="30" customHeight="1">
      <c r="A714" s="536"/>
      <c r="B714" s="662"/>
      <c r="C714" s="957"/>
      <c r="D714" s="957"/>
      <c r="E714" s="957"/>
      <c r="F714" s="957"/>
      <c r="G714" s="957"/>
      <c r="H714" s="957"/>
      <c r="I714" s="957"/>
      <c r="J714" s="957"/>
      <c r="K714" s="957"/>
      <c r="L714" s="957"/>
      <c r="M714" s="957"/>
      <c r="N714" s="957"/>
      <c r="O714" s="957"/>
      <c r="P714" s="957"/>
      <c r="Q714" s="957"/>
      <c r="R714" s="957"/>
      <c r="S714" s="957"/>
      <c r="T714" s="957"/>
      <c r="U714" s="957"/>
      <c r="V714" s="957"/>
      <c r="W714" s="957"/>
      <c r="X714" s="957"/>
      <c r="Y714" s="957"/>
      <c r="Z714" s="957"/>
      <c r="AA714" s="957"/>
      <c r="AB714" s="957"/>
      <c r="AC714" s="957"/>
      <c r="AD714" s="957"/>
      <c r="AE714" s="957"/>
      <c r="AF714" s="957"/>
      <c r="AG714" s="957"/>
      <c r="AH714" s="957"/>
      <c r="AI714" s="957"/>
      <c r="AJ714" s="957"/>
      <c r="AK714" s="957"/>
      <c r="AL714" s="957"/>
      <c r="AM714" s="957"/>
      <c r="AN714" s="957"/>
      <c r="AO714" s="957"/>
      <c r="AP714" s="957"/>
      <c r="AQ714" s="957"/>
      <c r="AR714" s="957"/>
      <c r="AS714" s="957"/>
      <c r="AT714" s="957"/>
      <c r="AU714" s="957"/>
      <c r="AV714" s="957"/>
      <c r="AW714" s="957"/>
      <c r="AX714" s="957"/>
      <c r="AY714" s="957"/>
      <c r="AZ714" s="957"/>
      <c r="BA714" s="957"/>
      <c r="BB714" s="957"/>
      <c r="BC714" s="957"/>
      <c r="BD714" s="957"/>
      <c r="BE714" s="957"/>
      <c r="BF714" s="663"/>
      <c r="BG714" s="537"/>
    </row>
    <row r="715" spans="1:59" ht="30" customHeight="1">
      <c r="A715" s="536"/>
      <c r="B715" s="662"/>
      <c r="C715" s="957"/>
      <c r="D715" s="957"/>
      <c r="E715" s="957"/>
      <c r="F715" s="957"/>
      <c r="G715" s="957"/>
      <c r="H715" s="957"/>
      <c r="I715" s="957"/>
      <c r="J715" s="957"/>
      <c r="K715" s="957"/>
      <c r="L715" s="957"/>
      <c r="M715" s="957"/>
      <c r="N715" s="957"/>
      <c r="O715" s="957"/>
      <c r="P715" s="957"/>
      <c r="Q715" s="957"/>
      <c r="R715" s="957"/>
      <c r="S715" s="957"/>
      <c r="T715" s="957"/>
      <c r="U715" s="957"/>
      <c r="V715" s="957"/>
      <c r="W715" s="957"/>
      <c r="X715" s="957"/>
      <c r="Y715" s="957"/>
      <c r="Z715" s="957"/>
      <c r="AA715" s="957"/>
      <c r="AB715" s="957"/>
      <c r="AC715" s="957"/>
      <c r="AD715" s="957"/>
      <c r="AE715" s="957"/>
      <c r="AF715" s="957"/>
      <c r="AG715" s="957"/>
      <c r="AH715" s="957"/>
      <c r="AI715" s="957"/>
      <c r="AJ715" s="957"/>
      <c r="AK715" s="957"/>
      <c r="AL715" s="957"/>
      <c r="AM715" s="957"/>
      <c r="AN715" s="957"/>
      <c r="AO715" s="957"/>
      <c r="AP715" s="957"/>
      <c r="AQ715" s="957"/>
      <c r="AR715" s="957"/>
      <c r="AS715" s="957"/>
      <c r="AT715" s="957"/>
      <c r="AU715" s="957"/>
      <c r="AV715" s="957"/>
      <c r="AW715" s="957"/>
      <c r="AX715" s="957"/>
      <c r="AY715" s="957"/>
      <c r="AZ715" s="957"/>
      <c r="BA715" s="957"/>
      <c r="BB715" s="957"/>
      <c r="BC715" s="957"/>
      <c r="BD715" s="957"/>
      <c r="BE715" s="957"/>
      <c r="BF715" s="663"/>
      <c r="BG715" s="537"/>
    </row>
    <row r="716" spans="1:59" ht="30" customHeight="1">
      <c r="A716" s="536"/>
      <c r="B716" s="662"/>
      <c r="C716" s="957"/>
      <c r="D716" s="957"/>
      <c r="E716" s="957"/>
      <c r="F716" s="957"/>
      <c r="G716" s="957"/>
      <c r="H716" s="957"/>
      <c r="I716" s="957"/>
      <c r="J716" s="957"/>
      <c r="K716" s="957"/>
      <c r="L716" s="957"/>
      <c r="M716" s="957"/>
      <c r="N716" s="957"/>
      <c r="O716" s="957"/>
      <c r="P716" s="957"/>
      <c r="Q716" s="957"/>
      <c r="R716" s="957"/>
      <c r="S716" s="957"/>
      <c r="T716" s="957"/>
      <c r="U716" s="957"/>
      <c r="V716" s="957"/>
      <c r="W716" s="957"/>
      <c r="X716" s="957"/>
      <c r="Y716" s="957"/>
      <c r="Z716" s="957"/>
      <c r="AA716" s="957"/>
      <c r="AB716" s="957"/>
      <c r="AC716" s="957"/>
      <c r="AD716" s="957"/>
      <c r="AE716" s="957"/>
      <c r="AF716" s="957"/>
      <c r="AG716" s="957"/>
      <c r="AH716" s="957"/>
      <c r="AI716" s="957"/>
      <c r="AJ716" s="957"/>
      <c r="AK716" s="957"/>
      <c r="AL716" s="957"/>
      <c r="AM716" s="957"/>
      <c r="AN716" s="957"/>
      <c r="AO716" s="957"/>
      <c r="AP716" s="957"/>
      <c r="AQ716" s="957"/>
      <c r="AR716" s="957"/>
      <c r="AS716" s="957"/>
      <c r="AT716" s="957"/>
      <c r="AU716" s="957"/>
      <c r="AV716" s="957"/>
      <c r="AW716" s="957"/>
      <c r="AX716" s="957"/>
      <c r="AY716" s="957"/>
      <c r="AZ716" s="957"/>
      <c r="BA716" s="957"/>
      <c r="BB716" s="957"/>
      <c r="BC716" s="957"/>
      <c r="BD716" s="957"/>
      <c r="BE716" s="957"/>
      <c r="BF716" s="663"/>
      <c r="BG716" s="537"/>
    </row>
    <row r="717" spans="1:59" ht="30" customHeight="1" thickBot="1">
      <c r="A717" s="536"/>
      <c r="B717" s="662"/>
      <c r="C717" s="957"/>
      <c r="D717" s="957"/>
      <c r="E717" s="957"/>
      <c r="F717" s="957"/>
      <c r="G717" s="957"/>
      <c r="H717" s="957"/>
      <c r="I717" s="957"/>
      <c r="J717" s="957"/>
      <c r="K717" s="957"/>
      <c r="L717" s="957"/>
      <c r="M717" s="957"/>
      <c r="N717" s="957"/>
      <c r="O717" s="957"/>
      <c r="P717" s="957"/>
      <c r="Q717" s="957"/>
      <c r="R717" s="957"/>
      <c r="S717" s="957"/>
      <c r="T717" s="957"/>
      <c r="U717" s="957"/>
      <c r="V717" s="957"/>
      <c r="W717" s="957"/>
      <c r="X717" s="957"/>
      <c r="Y717" s="957"/>
      <c r="Z717" s="957"/>
      <c r="AA717" s="957"/>
      <c r="AB717" s="957"/>
      <c r="AC717" s="957"/>
      <c r="AD717" s="957"/>
      <c r="AE717" s="957"/>
      <c r="AF717" s="957"/>
      <c r="AG717" s="957"/>
      <c r="AH717" s="957"/>
      <c r="AI717" s="957"/>
      <c r="AJ717" s="957"/>
      <c r="AK717" s="957"/>
      <c r="AL717" s="957"/>
      <c r="AM717" s="957"/>
      <c r="AN717" s="957"/>
      <c r="AO717" s="957"/>
      <c r="AP717" s="957"/>
      <c r="AQ717" s="957"/>
      <c r="AR717" s="957"/>
      <c r="AS717" s="957"/>
      <c r="AT717" s="957"/>
      <c r="AU717" s="957"/>
      <c r="AV717" s="957"/>
      <c r="AW717" s="957"/>
      <c r="AX717" s="957"/>
      <c r="AY717" s="957"/>
      <c r="AZ717" s="957"/>
      <c r="BA717" s="957"/>
      <c r="BB717" s="957"/>
      <c r="BC717" s="957"/>
      <c r="BD717" s="957"/>
      <c r="BE717" s="957"/>
      <c r="BF717" s="663"/>
      <c r="BG717" s="537"/>
    </row>
    <row r="718" spans="1:59" ht="30" hidden="1" customHeight="1">
      <c r="A718" s="536"/>
      <c r="B718" s="664"/>
      <c r="C718" s="955"/>
      <c r="D718" s="955"/>
      <c r="E718" s="955"/>
      <c r="F718" s="955"/>
      <c r="G718" s="955"/>
      <c r="H718" s="955"/>
      <c r="I718" s="955"/>
      <c r="J718" s="955"/>
      <c r="K718" s="955"/>
      <c r="L718" s="955"/>
      <c r="M718" s="955"/>
      <c r="N718" s="955"/>
      <c r="O718" s="955"/>
      <c r="P718" s="955"/>
      <c r="Q718" s="955"/>
      <c r="R718" s="955"/>
      <c r="S718" s="955"/>
      <c r="T718" s="955"/>
      <c r="U718" s="955"/>
      <c r="V718" s="955"/>
      <c r="W718" s="955"/>
      <c r="X718" s="955"/>
      <c r="Y718" s="955"/>
      <c r="Z718" s="955"/>
      <c r="AA718" s="955"/>
      <c r="AB718" s="955"/>
      <c r="AC718" s="955"/>
      <c r="AD718" s="955"/>
      <c r="AE718" s="955"/>
      <c r="AF718" s="955"/>
      <c r="AG718" s="955"/>
      <c r="AH718" s="955"/>
      <c r="AI718" s="955"/>
      <c r="AJ718" s="955"/>
      <c r="AK718" s="955"/>
      <c r="AL718" s="955"/>
      <c r="AM718" s="955"/>
      <c r="AN718" s="955"/>
      <c r="AO718" s="955"/>
      <c r="AP718" s="955"/>
      <c r="AQ718" s="955"/>
      <c r="AR718" s="955"/>
      <c r="AS718" s="955"/>
      <c r="AT718" s="955"/>
      <c r="AU718" s="955"/>
      <c r="AV718" s="955"/>
      <c r="AW718" s="955"/>
      <c r="AX718" s="955"/>
      <c r="AY718" s="955"/>
      <c r="AZ718" s="955"/>
      <c r="BA718" s="955"/>
      <c r="BB718" s="955"/>
      <c r="BC718" s="955"/>
      <c r="BD718" s="955"/>
      <c r="BE718" s="955"/>
      <c r="BF718" s="665"/>
      <c r="BG718" s="537"/>
    </row>
    <row r="719" spans="1:59" ht="30" hidden="1" customHeight="1">
      <c r="A719" s="536"/>
      <c r="B719" s="664"/>
      <c r="C719" s="955"/>
      <c r="D719" s="955"/>
      <c r="E719" s="955"/>
      <c r="F719" s="955"/>
      <c r="G719" s="955"/>
      <c r="H719" s="955"/>
      <c r="I719" s="955"/>
      <c r="J719" s="955"/>
      <c r="K719" s="955"/>
      <c r="L719" s="955"/>
      <c r="M719" s="955"/>
      <c r="N719" s="955"/>
      <c r="O719" s="955"/>
      <c r="P719" s="955"/>
      <c r="Q719" s="955"/>
      <c r="R719" s="955"/>
      <c r="S719" s="955"/>
      <c r="T719" s="955"/>
      <c r="U719" s="955"/>
      <c r="V719" s="955"/>
      <c r="W719" s="955"/>
      <c r="X719" s="955"/>
      <c r="Y719" s="955"/>
      <c r="Z719" s="955"/>
      <c r="AA719" s="955"/>
      <c r="AB719" s="955"/>
      <c r="AC719" s="955"/>
      <c r="AD719" s="955"/>
      <c r="AE719" s="955"/>
      <c r="AF719" s="955"/>
      <c r="AG719" s="955"/>
      <c r="AH719" s="955"/>
      <c r="AI719" s="955"/>
      <c r="AJ719" s="955"/>
      <c r="AK719" s="955"/>
      <c r="AL719" s="955"/>
      <c r="AM719" s="955"/>
      <c r="AN719" s="955"/>
      <c r="AO719" s="955"/>
      <c r="AP719" s="955"/>
      <c r="AQ719" s="955"/>
      <c r="AR719" s="955"/>
      <c r="AS719" s="955"/>
      <c r="AT719" s="955"/>
      <c r="AU719" s="955"/>
      <c r="AV719" s="955"/>
      <c r="AW719" s="955"/>
      <c r="AX719" s="955"/>
      <c r="AY719" s="955"/>
      <c r="AZ719" s="955"/>
      <c r="BA719" s="955"/>
      <c r="BB719" s="955"/>
      <c r="BC719" s="955"/>
      <c r="BD719" s="955"/>
      <c r="BE719" s="955"/>
      <c r="BF719" s="665"/>
      <c r="BG719" s="537"/>
    </row>
    <row r="720" spans="1:59" ht="30" hidden="1" customHeight="1">
      <c r="A720" s="378"/>
      <c r="B720" s="666"/>
      <c r="C720" s="955"/>
      <c r="D720" s="955"/>
      <c r="E720" s="955"/>
      <c r="F720" s="955"/>
      <c r="G720" s="955"/>
      <c r="H720" s="955"/>
      <c r="I720" s="955"/>
      <c r="J720" s="955"/>
      <c r="K720" s="955"/>
      <c r="L720" s="955"/>
      <c r="M720" s="955"/>
      <c r="N720" s="955"/>
      <c r="O720" s="955"/>
      <c r="P720" s="955"/>
      <c r="Q720" s="955"/>
      <c r="R720" s="955"/>
      <c r="S720" s="955"/>
      <c r="T720" s="955"/>
      <c r="U720" s="955"/>
      <c r="V720" s="955"/>
      <c r="W720" s="955"/>
      <c r="X720" s="955"/>
      <c r="Y720" s="955"/>
      <c r="Z720" s="955"/>
      <c r="AA720" s="955"/>
      <c r="AB720" s="955"/>
      <c r="AC720" s="955"/>
      <c r="AD720" s="955"/>
      <c r="AE720" s="955"/>
      <c r="AF720" s="955"/>
      <c r="AG720" s="955"/>
      <c r="AH720" s="955"/>
      <c r="AI720" s="955"/>
      <c r="AJ720" s="955"/>
      <c r="AK720" s="955"/>
      <c r="AL720" s="955"/>
      <c r="AM720" s="955"/>
      <c r="AN720" s="955"/>
      <c r="AO720" s="955"/>
      <c r="AP720" s="955"/>
      <c r="AQ720" s="955"/>
      <c r="AR720" s="955"/>
      <c r="AS720" s="955"/>
      <c r="AT720" s="955"/>
      <c r="AU720" s="955"/>
      <c r="AV720" s="955"/>
      <c r="AW720" s="955"/>
      <c r="AX720" s="955"/>
      <c r="AY720" s="955"/>
      <c r="AZ720" s="955"/>
      <c r="BA720" s="955"/>
      <c r="BB720" s="955"/>
      <c r="BC720" s="955"/>
      <c r="BD720" s="955"/>
      <c r="BE720" s="955"/>
      <c r="BF720" s="665"/>
      <c r="BG720" s="537"/>
    </row>
    <row r="721" spans="1:59" ht="30" hidden="1" customHeight="1">
      <c r="A721" s="536"/>
      <c r="B721" s="664"/>
      <c r="C721" s="955"/>
      <c r="D721" s="955"/>
      <c r="E721" s="955"/>
      <c r="F721" s="955"/>
      <c r="G721" s="955"/>
      <c r="H721" s="955"/>
      <c r="I721" s="955"/>
      <c r="J721" s="955"/>
      <c r="K721" s="955"/>
      <c r="L721" s="955"/>
      <c r="M721" s="955"/>
      <c r="N721" s="955"/>
      <c r="O721" s="955"/>
      <c r="P721" s="955"/>
      <c r="Q721" s="955"/>
      <c r="R721" s="955"/>
      <c r="S721" s="955"/>
      <c r="T721" s="955"/>
      <c r="U721" s="955"/>
      <c r="V721" s="955"/>
      <c r="W721" s="955"/>
      <c r="X721" s="955"/>
      <c r="Y721" s="955"/>
      <c r="Z721" s="955"/>
      <c r="AA721" s="955"/>
      <c r="AB721" s="955"/>
      <c r="AC721" s="955"/>
      <c r="AD721" s="955"/>
      <c r="AE721" s="955"/>
      <c r="AF721" s="955"/>
      <c r="AG721" s="955"/>
      <c r="AH721" s="955"/>
      <c r="AI721" s="955"/>
      <c r="AJ721" s="955"/>
      <c r="AK721" s="955"/>
      <c r="AL721" s="955"/>
      <c r="AM721" s="955"/>
      <c r="AN721" s="955"/>
      <c r="AO721" s="955"/>
      <c r="AP721" s="955"/>
      <c r="AQ721" s="955"/>
      <c r="AR721" s="955"/>
      <c r="AS721" s="955"/>
      <c r="AT721" s="955"/>
      <c r="AU721" s="955"/>
      <c r="AV721" s="955"/>
      <c r="AW721" s="955"/>
      <c r="AX721" s="955"/>
      <c r="AY721" s="955"/>
      <c r="AZ721" s="955"/>
      <c r="BA721" s="955"/>
      <c r="BB721" s="955"/>
      <c r="BC721" s="955"/>
      <c r="BD721" s="955"/>
      <c r="BE721" s="955"/>
      <c r="BF721" s="665"/>
      <c r="BG721" s="537"/>
    </row>
    <row r="722" spans="1:59" ht="30" hidden="1" customHeight="1">
      <c r="A722" s="536"/>
      <c r="B722" s="664"/>
      <c r="C722" s="955"/>
      <c r="D722" s="955"/>
      <c r="E722" s="955"/>
      <c r="F722" s="955"/>
      <c r="G722" s="955"/>
      <c r="H722" s="955"/>
      <c r="I722" s="955"/>
      <c r="J722" s="955"/>
      <c r="K722" s="955"/>
      <c r="L722" s="955"/>
      <c r="M722" s="955"/>
      <c r="N722" s="955"/>
      <c r="O722" s="955"/>
      <c r="P722" s="955"/>
      <c r="Q722" s="955"/>
      <c r="R722" s="955"/>
      <c r="S722" s="955"/>
      <c r="T722" s="955"/>
      <c r="U722" s="955"/>
      <c r="V722" s="955"/>
      <c r="W722" s="955"/>
      <c r="X722" s="955"/>
      <c r="Y722" s="955"/>
      <c r="Z722" s="955"/>
      <c r="AA722" s="955"/>
      <c r="AB722" s="955"/>
      <c r="AC722" s="955"/>
      <c r="AD722" s="955"/>
      <c r="AE722" s="955"/>
      <c r="AF722" s="955"/>
      <c r="AG722" s="955"/>
      <c r="AH722" s="955"/>
      <c r="AI722" s="955"/>
      <c r="AJ722" s="955"/>
      <c r="AK722" s="955"/>
      <c r="AL722" s="955"/>
      <c r="AM722" s="955"/>
      <c r="AN722" s="955"/>
      <c r="AO722" s="955"/>
      <c r="AP722" s="955"/>
      <c r="AQ722" s="955"/>
      <c r="AR722" s="955"/>
      <c r="AS722" s="955"/>
      <c r="AT722" s="955"/>
      <c r="AU722" s="955"/>
      <c r="AV722" s="955"/>
      <c r="AW722" s="955"/>
      <c r="AX722" s="955"/>
      <c r="AY722" s="955"/>
      <c r="AZ722" s="955"/>
      <c r="BA722" s="955"/>
      <c r="BB722" s="955"/>
      <c r="BC722" s="955"/>
      <c r="BD722" s="955"/>
      <c r="BE722" s="955"/>
      <c r="BF722" s="665"/>
      <c r="BG722" s="537"/>
    </row>
    <row r="723" spans="1:59" ht="30" hidden="1" customHeight="1">
      <c r="A723" s="536"/>
      <c r="B723" s="664"/>
      <c r="C723" s="955"/>
      <c r="D723" s="955"/>
      <c r="E723" s="955"/>
      <c r="F723" s="955"/>
      <c r="G723" s="955"/>
      <c r="H723" s="955"/>
      <c r="I723" s="955"/>
      <c r="J723" s="955"/>
      <c r="K723" s="955"/>
      <c r="L723" s="955"/>
      <c r="M723" s="955"/>
      <c r="N723" s="955"/>
      <c r="O723" s="955"/>
      <c r="P723" s="955"/>
      <c r="Q723" s="955"/>
      <c r="R723" s="955"/>
      <c r="S723" s="955"/>
      <c r="T723" s="955"/>
      <c r="U723" s="955"/>
      <c r="V723" s="955"/>
      <c r="W723" s="955"/>
      <c r="X723" s="955"/>
      <c r="Y723" s="955"/>
      <c r="Z723" s="955"/>
      <c r="AA723" s="955"/>
      <c r="AB723" s="955"/>
      <c r="AC723" s="955"/>
      <c r="AD723" s="955"/>
      <c r="AE723" s="955"/>
      <c r="AF723" s="955"/>
      <c r="AG723" s="955"/>
      <c r="AH723" s="955"/>
      <c r="AI723" s="955"/>
      <c r="AJ723" s="955"/>
      <c r="AK723" s="955"/>
      <c r="AL723" s="955"/>
      <c r="AM723" s="955"/>
      <c r="AN723" s="955"/>
      <c r="AO723" s="955"/>
      <c r="AP723" s="955"/>
      <c r="AQ723" s="955"/>
      <c r="AR723" s="955"/>
      <c r="AS723" s="955"/>
      <c r="AT723" s="955"/>
      <c r="AU723" s="955"/>
      <c r="AV723" s="955"/>
      <c r="AW723" s="955"/>
      <c r="AX723" s="955"/>
      <c r="AY723" s="955"/>
      <c r="AZ723" s="955"/>
      <c r="BA723" s="955"/>
      <c r="BB723" s="955"/>
      <c r="BC723" s="955"/>
      <c r="BD723" s="955"/>
      <c r="BE723" s="955"/>
      <c r="BF723" s="665"/>
      <c r="BG723" s="537"/>
    </row>
    <row r="724" spans="1:59" ht="30" hidden="1" customHeight="1">
      <c r="A724" s="536"/>
      <c r="B724" s="664"/>
      <c r="C724" s="955"/>
      <c r="D724" s="955"/>
      <c r="E724" s="955"/>
      <c r="F724" s="955"/>
      <c r="G724" s="955"/>
      <c r="H724" s="955"/>
      <c r="I724" s="955"/>
      <c r="J724" s="955"/>
      <c r="K724" s="955"/>
      <c r="L724" s="955"/>
      <c r="M724" s="955"/>
      <c r="N724" s="955"/>
      <c r="O724" s="955"/>
      <c r="P724" s="955"/>
      <c r="Q724" s="955"/>
      <c r="R724" s="955"/>
      <c r="S724" s="955"/>
      <c r="T724" s="955"/>
      <c r="U724" s="955"/>
      <c r="V724" s="955"/>
      <c r="W724" s="955"/>
      <c r="X724" s="955"/>
      <c r="Y724" s="955"/>
      <c r="Z724" s="955"/>
      <c r="AA724" s="955"/>
      <c r="AB724" s="955"/>
      <c r="AC724" s="955"/>
      <c r="AD724" s="955"/>
      <c r="AE724" s="955"/>
      <c r="AF724" s="955"/>
      <c r="AG724" s="955"/>
      <c r="AH724" s="955"/>
      <c r="AI724" s="955"/>
      <c r="AJ724" s="955"/>
      <c r="AK724" s="955"/>
      <c r="AL724" s="955"/>
      <c r="AM724" s="955"/>
      <c r="AN724" s="955"/>
      <c r="AO724" s="955"/>
      <c r="AP724" s="955"/>
      <c r="AQ724" s="955"/>
      <c r="AR724" s="955"/>
      <c r="AS724" s="955"/>
      <c r="AT724" s="955"/>
      <c r="AU724" s="955"/>
      <c r="AV724" s="955"/>
      <c r="AW724" s="955"/>
      <c r="AX724" s="955"/>
      <c r="AY724" s="955"/>
      <c r="AZ724" s="955"/>
      <c r="BA724" s="955"/>
      <c r="BB724" s="955"/>
      <c r="BC724" s="955"/>
      <c r="BD724" s="955"/>
      <c r="BE724" s="955"/>
      <c r="BF724" s="665"/>
      <c r="BG724" s="537"/>
    </row>
    <row r="725" spans="1:59" ht="30" hidden="1" customHeight="1">
      <c r="A725" s="536"/>
      <c r="B725" s="664"/>
      <c r="C725" s="955"/>
      <c r="D725" s="955"/>
      <c r="E725" s="955"/>
      <c r="F725" s="955"/>
      <c r="G725" s="955"/>
      <c r="H725" s="955"/>
      <c r="I725" s="955"/>
      <c r="J725" s="955"/>
      <c r="K725" s="955"/>
      <c r="L725" s="955"/>
      <c r="M725" s="955"/>
      <c r="N725" s="955"/>
      <c r="O725" s="955"/>
      <c r="P725" s="955"/>
      <c r="Q725" s="955"/>
      <c r="R725" s="955"/>
      <c r="S725" s="955"/>
      <c r="T725" s="955"/>
      <c r="U725" s="955"/>
      <c r="V725" s="955"/>
      <c r="W725" s="955"/>
      <c r="X725" s="955"/>
      <c r="Y725" s="955"/>
      <c r="Z725" s="955"/>
      <c r="AA725" s="955"/>
      <c r="AB725" s="955"/>
      <c r="AC725" s="955"/>
      <c r="AD725" s="955"/>
      <c r="AE725" s="955"/>
      <c r="AF725" s="955"/>
      <c r="AG725" s="955"/>
      <c r="AH725" s="955"/>
      <c r="AI725" s="955"/>
      <c r="AJ725" s="955"/>
      <c r="AK725" s="955"/>
      <c r="AL725" s="955"/>
      <c r="AM725" s="955"/>
      <c r="AN725" s="955"/>
      <c r="AO725" s="955"/>
      <c r="AP725" s="955"/>
      <c r="AQ725" s="955"/>
      <c r="AR725" s="955"/>
      <c r="AS725" s="955"/>
      <c r="AT725" s="955"/>
      <c r="AU725" s="955"/>
      <c r="AV725" s="955"/>
      <c r="AW725" s="955"/>
      <c r="AX725" s="955"/>
      <c r="AY725" s="955"/>
      <c r="AZ725" s="955"/>
      <c r="BA725" s="955"/>
      <c r="BB725" s="955"/>
      <c r="BC725" s="955"/>
      <c r="BD725" s="955"/>
      <c r="BE725" s="955"/>
      <c r="BF725" s="665"/>
      <c r="BG725" s="537"/>
    </row>
    <row r="726" spans="1:59" ht="30" hidden="1" customHeight="1">
      <c r="A726" s="536"/>
      <c r="B726" s="664"/>
      <c r="C726" s="955"/>
      <c r="D726" s="955"/>
      <c r="E726" s="955"/>
      <c r="F726" s="955"/>
      <c r="G726" s="955"/>
      <c r="H726" s="955"/>
      <c r="I726" s="955"/>
      <c r="J726" s="955"/>
      <c r="K726" s="955"/>
      <c r="L726" s="955"/>
      <c r="M726" s="955"/>
      <c r="N726" s="955"/>
      <c r="O726" s="955"/>
      <c r="P726" s="955"/>
      <c r="Q726" s="955"/>
      <c r="R726" s="955"/>
      <c r="S726" s="955"/>
      <c r="T726" s="955"/>
      <c r="U726" s="955"/>
      <c r="V726" s="955"/>
      <c r="W726" s="955"/>
      <c r="X726" s="955"/>
      <c r="Y726" s="955"/>
      <c r="Z726" s="955"/>
      <c r="AA726" s="955"/>
      <c r="AB726" s="955"/>
      <c r="AC726" s="955"/>
      <c r="AD726" s="955"/>
      <c r="AE726" s="955"/>
      <c r="AF726" s="955"/>
      <c r="AG726" s="955"/>
      <c r="AH726" s="955"/>
      <c r="AI726" s="955"/>
      <c r="AJ726" s="955"/>
      <c r="AK726" s="955"/>
      <c r="AL726" s="955"/>
      <c r="AM726" s="955"/>
      <c r="AN726" s="955"/>
      <c r="AO726" s="955"/>
      <c r="AP726" s="955"/>
      <c r="AQ726" s="955"/>
      <c r="AR726" s="955"/>
      <c r="AS726" s="955"/>
      <c r="AT726" s="955"/>
      <c r="AU726" s="955"/>
      <c r="AV726" s="955"/>
      <c r="AW726" s="955"/>
      <c r="AX726" s="955"/>
      <c r="AY726" s="955"/>
      <c r="AZ726" s="955"/>
      <c r="BA726" s="955"/>
      <c r="BB726" s="955"/>
      <c r="BC726" s="955"/>
      <c r="BD726" s="955"/>
      <c r="BE726" s="955"/>
      <c r="BF726" s="665"/>
      <c r="BG726" s="537"/>
    </row>
    <row r="727" spans="1:59" ht="30" hidden="1" customHeight="1">
      <c r="A727" s="536"/>
      <c r="B727" s="664"/>
      <c r="C727" s="955"/>
      <c r="D727" s="955"/>
      <c r="E727" s="955"/>
      <c r="F727" s="955"/>
      <c r="G727" s="955"/>
      <c r="H727" s="955"/>
      <c r="I727" s="955"/>
      <c r="J727" s="955"/>
      <c r="K727" s="955"/>
      <c r="L727" s="955"/>
      <c r="M727" s="955"/>
      <c r="N727" s="955"/>
      <c r="O727" s="955"/>
      <c r="P727" s="955"/>
      <c r="Q727" s="955"/>
      <c r="R727" s="955"/>
      <c r="S727" s="955"/>
      <c r="T727" s="955"/>
      <c r="U727" s="955"/>
      <c r="V727" s="955"/>
      <c r="W727" s="955"/>
      <c r="X727" s="955"/>
      <c r="Y727" s="955"/>
      <c r="Z727" s="955"/>
      <c r="AA727" s="955"/>
      <c r="AB727" s="955"/>
      <c r="AC727" s="955"/>
      <c r="AD727" s="955"/>
      <c r="AE727" s="955"/>
      <c r="AF727" s="955"/>
      <c r="AG727" s="955"/>
      <c r="AH727" s="955"/>
      <c r="AI727" s="955"/>
      <c r="AJ727" s="955"/>
      <c r="AK727" s="955"/>
      <c r="AL727" s="955"/>
      <c r="AM727" s="955"/>
      <c r="AN727" s="955"/>
      <c r="AO727" s="955"/>
      <c r="AP727" s="955"/>
      <c r="AQ727" s="955"/>
      <c r="AR727" s="955"/>
      <c r="AS727" s="955"/>
      <c r="AT727" s="955"/>
      <c r="AU727" s="955"/>
      <c r="AV727" s="955"/>
      <c r="AW727" s="955"/>
      <c r="AX727" s="955"/>
      <c r="AY727" s="955"/>
      <c r="AZ727" s="955"/>
      <c r="BA727" s="955"/>
      <c r="BB727" s="955"/>
      <c r="BC727" s="955"/>
      <c r="BD727" s="955"/>
      <c r="BE727" s="955"/>
      <c r="BF727" s="665"/>
      <c r="BG727" s="537"/>
    </row>
    <row r="728" spans="1:59" ht="30" hidden="1" customHeight="1">
      <c r="A728" s="536"/>
      <c r="B728" s="664"/>
      <c r="C728" s="955"/>
      <c r="D728" s="955"/>
      <c r="E728" s="955"/>
      <c r="F728" s="955"/>
      <c r="G728" s="955"/>
      <c r="H728" s="955"/>
      <c r="I728" s="955"/>
      <c r="J728" s="955"/>
      <c r="K728" s="955"/>
      <c r="L728" s="955"/>
      <c r="M728" s="955"/>
      <c r="N728" s="955"/>
      <c r="O728" s="955"/>
      <c r="P728" s="955"/>
      <c r="Q728" s="955"/>
      <c r="R728" s="955"/>
      <c r="S728" s="955"/>
      <c r="T728" s="955"/>
      <c r="U728" s="955"/>
      <c r="V728" s="955"/>
      <c r="W728" s="955"/>
      <c r="X728" s="955"/>
      <c r="Y728" s="955"/>
      <c r="Z728" s="955"/>
      <c r="AA728" s="955"/>
      <c r="AB728" s="955"/>
      <c r="AC728" s="955"/>
      <c r="AD728" s="955"/>
      <c r="AE728" s="955"/>
      <c r="AF728" s="955"/>
      <c r="AG728" s="955"/>
      <c r="AH728" s="955"/>
      <c r="AI728" s="955"/>
      <c r="AJ728" s="955"/>
      <c r="AK728" s="955"/>
      <c r="AL728" s="955"/>
      <c r="AM728" s="955"/>
      <c r="AN728" s="955"/>
      <c r="AO728" s="955"/>
      <c r="AP728" s="955"/>
      <c r="AQ728" s="955"/>
      <c r="AR728" s="955"/>
      <c r="AS728" s="955"/>
      <c r="AT728" s="955"/>
      <c r="AU728" s="955"/>
      <c r="AV728" s="955"/>
      <c r="AW728" s="955"/>
      <c r="AX728" s="955"/>
      <c r="AY728" s="955"/>
      <c r="AZ728" s="955"/>
      <c r="BA728" s="955"/>
      <c r="BB728" s="955"/>
      <c r="BC728" s="955"/>
      <c r="BD728" s="955"/>
      <c r="BE728" s="955"/>
      <c r="BF728" s="665"/>
      <c r="BG728" s="537"/>
    </row>
    <row r="729" spans="1:59" ht="30" hidden="1" customHeight="1">
      <c r="A729" s="536"/>
      <c r="B729" s="664"/>
      <c r="C729" s="955"/>
      <c r="D729" s="955"/>
      <c r="E729" s="955"/>
      <c r="F729" s="955"/>
      <c r="G729" s="955"/>
      <c r="H729" s="955"/>
      <c r="I729" s="955"/>
      <c r="J729" s="955"/>
      <c r="K729" s="955"/>
      <c r="L729" s="955"/>
      <c r="M729" s="955"/>
      <c r="N729" s="955"/>
      <c r="O729" s="955"/>
      <c r="P729" s="955"/>
      <c r="Q729" s="955"/>
      <c r="R729" s="955"/>
      <c r="S729" s="955"/>
      <c r="T729" s="955"/>
      <c r="U729" s="955"/>
      <c r="V729" s="955"/>
      <c r="W729" s="955"/>
      <c r="X729" s="955"/>
      <c r="Y729" s="955"/>
      <c r="Z729" s="955"/>
      <c r="AA729" s="955"/>
      <c r="AB729" s="955"/>
      <c r="AC729" s="955"/>
      <c r="AD729" s="955"/>
      <c r="AE729" s="955"/>
      <c r="AF729" s="955"/>
      <c r="AG729" s="955"/>
      <c r="AH729" s="955"/>
      <c r="AI729" s="955"/>
      <c r="AJ729" s="955"/>
      <c r="AK729" s="955"/>
      <c r="AL729" s="955"/>
      <c r="AM729" s="955"/>
      <c r="AN729" s="955"/>
      <c r="AO729" s="955"/>
      <c r="AP729" s="955"/>
      <c r="AQ729" s="955"/>
      <c r="AR729" s="955"/>
      <c r="AS729" s="955"/>
      <c r="AT729" s="955"/>
      <c r="AU729" s="955"/>
      <c r="AV729" s="955"/>
      <c r="AW729" s="955"/>
      <c r="AX729" s="955"/>
      <c r="AY729" s="955"/>
      <c r="AZ729" s="955"/>
      <c r="BA729" s="955"/>
      <c r="BB729" s="955"/>
      <c r="BC729" s="955"/>
      <c r="BD729" s="955"/>
      <c r="BE729" s="955"/>
      <c r="BF729" s="665"/>
      <c r="BG729" s="537"/>
    </row>
    <row r="730" spans="1:59" ht="30" hidden="1" customHeight="1">
      <c r="A730" s="536"/>
      <c r="B730" s="664"/>
      <c r="C730" s="955"/>
      <c r="D730" s="955"/>
      <c r="E730" s="955"/>
      <c r="F730" s="955"/>
      <c r="G730" s="955"/>
      <c r="H730" s="955"/>
      <c r="I730" s="955"/>
      <c r="J730" s="955"/>
      <c r="K730" s="955"/>
      <c r="L730" s="955"/>
      <c r="M730" s="955"/>
      <c r="N730" s="955"/>
      <c r="O730" s="955"/>
      <c r="P730" s="955"/>
      <c r="Q730" s="955"/>
      <c r="R730" s="955"/>
      <c r="S730" s="955"/>
      <c r="T730" s="955"/>
      <c r="U730" s="955"/>
      <c r="V730" s="955"/>
      <c r="W730" s="955"/>
      <c r="X730" s="955"/>
      <c r="Y730" s="955"/>
      <c r="Z730" s="955"/>
      <c r="AA730" s="955"/>
      <c r="AB730" s="955"/>
      <c r="AC730" s="955"/>
      <c r="AD730" s="955"/>
      <c r="AE730" s="955"/>
      <c r="AF730" s="955"/>
      <c r="AG730" s="955"/>
      <c r="AH730" s="955"/>
      <c r="AI730" s="955"/>
      <c r="AJ730" s="955"/>
      <c r="AK730" s="955"/>
      <c r="AL730" s="955"/>
      <c r="AM730" s="955"/>
      <c r="AN730" s="955"/>
      <c r="AO730" s="955"/>
      <c r="AP730" s="955"/>
      <c r="AQ730" s="955"/>
      <c r="AR730" s="955"/>
      <c r="AS730" s="955"/>
      <c r="AT730" s="955"/>
      <c r="AU730" s="955"/>
      <c r="AV730" s="955"/>
      <c r="AW730" s="955"/>
      <c r="AX730" s="955"/>
      <c r="AY730" s="955"/>
      <c r="AZ730" s="955"/>
      <c r="BA730" s="955"/>
      <c r="BB730" s="955"/>
      <c r="BC730" s="955"/>
      <c r="BD730" s="955"/>
      <c r="BE730" s="955"/>
      <c r="BF730" s="665"/>
      <c r="BG730" s="537"/>
    </row>
    <row r="731" spans="1:59" ht="30" hidden="1" customHeight="1">
      <c r="A731" s="536"/>
      <c r="B731" s="664"/>
      <c r="C731" s="955"/>
      <c r="D731" s="955"/>
      <c r="E731" s="955"/>
      <c r="F731" s="955"/>
      <c r="G731" s="955"/>
      <c r="H731" s="955"/>
      <c r="I731" s="955"/>
      <c r="J731" s="955"/>
      <c r="K731" s="955"/>
      <c r="L731" s="955"/>
      <c r="M731" s="955"/>
      <c r="N731" s="955"/>
      <c r="O731" s="955"/>
      <c r="P731" s="955"/>
      <c r="Q731" s="955"/>
      <c r="R731" s="955"/>
      <c r="S731" s="955"/>
      <c r="T731" s="955"/>
      <c r="U731" s="955"/>
      <c r="V731" s="955"/>
      <c r="W731" s="955"/>
      <c r="X731" s="955"/>
      <c r="Y731" s="955"/>
      <c r="Z731" s="955"/>
      <c r="AA731" s="955"/>
      <c r="AB731" s="955"/>
      <c r="AC731" s="955"/>
      <c r="AD731" s="955"/>
      <c r="AE731" s="955"/>
      <c r="AF731" s="955"/>
      <c r="AG731" s="955"/>
      <c r="AH731" s="955"/>
      <c r="AI731" s="955"/>
      <c r="AJ731" s="955"/>
      <c r="AK731" s="955"/>
      <c r="AL731" s="955"/>
      <c r="AM731" s="955"/>
      <c r="AN731" s="955"/>
      <c r="AO731" s="955"/>
      <c r="AP731" s="955"/>
      <c r="AQ731" s="955"/>
      <c r="AR731" s="955"/>
      <c r="AS731" s="955"/>
      <c r="AT731" s="955"/>
      <c r="AU731" s="955"/>
      <c r="AV731" s="955"/>
      <c r="AW731" s="955"/>
      <c r="AX731" s="955"/>
      <c r="AY731" s="955"/>
      <c r="AZ731" s="955"/>
      <c r="BA731" s="955"/>
      <c r="BB731" s="955"/>
      <c r="BC731" s="955"/>
      <c r="BD731" s="955"/>
      <c r="BE731" s="955"/>
      <c r="BF731" s="665"/>
      <c r="BG731" s="537"/>
    </row>
    <row r="732" spans="1:59" ht="30" hidden="1" customHeight="1">
      <c r="A732" s="536"/>
      <c r="B732" s="664"/>
      <c r="C732" s="955"/>
      <c r="D732" s="955"/>
      <c r="E732" s="955"/>
      <c r="F732" s="955"/>
      <c r="G732" s="955"/>
      <c r="H732" s="955"/>
      <c r="I732" s="955"/>
      <c r="J732" s="955"/>
      <c r="K732" s="955"/>
      <c r="L732" s="955"/>
      <c r="M732" s="955"/>
      <c r="N732" s="955"/>
      <c r="O732" s="955"/>
      <c r="P732" s="955"/>
      <c r="Q732" s="955"/>
      <c r="R732" s="955"/>
      <c r="S732" s="955"/>
      <c r="T732" s="955"/>
      <c r="U732" s="955"/>
      <c r="V732" s="955"/>
      <c r="W732" s="955"/>
      <c r="X732" s="955"/>
      <c r="Y732" s="955"/>
      <c r="Z732" s="955"/>
      <c r="AA732" s="955"/>
      <c r="AB732" s="955"/>
      <c r="AC732" s="955"/>
      <c r="AD732" s="955"/>
      <c r="AE732" s="955"/>
      <c r="AF732" s="955"/>
      <c r="AG732" s="955"/>
      <c r="AH732" s="955"/>
      <c r="AI732" s="955"/>
      <c r="AJ732" s="955"/>
      <c r="AK732" s="955"/>
      <c r="AL732" s="955"/>
      <c r="AM732" s="955"/>
      <c r="AN732" s="955"/>
      <c r="AO732" s="955"/>
      <c r="AP732" s="955"/>
      <c r="AQ732" s="955"/>
      <c r="AR732" s="955"/>
      <c r="AS732" s="955"/>
      <c r="AT732" s="955"/>
      <c r="AU732" s="955"/>
      <c r="AV732" s="955"/>
      <c r="AW732" s="955"/>
      <c r="AX732" s="955"/>
      <c r="AY732" s="955"/>
      <c r="AZ732" s="955"/>
      <c r="BA732" s="955"/>
      <c r="BB732" s="955"/>
      <c r="BC732" s="955"/>
      <c r="BD732" s="955"/>
      <c r="BE732" s="955"/>
      <c r="BF732" s="665"/>
      <c r="BG732" s="537"/>
    </row>
    <row r="733" spans="1:59" ht="30" hidden="1" customHeight="1">
      <c r="A733" s="536"/>
      <c r="B733" s="664"/>
      <c r="C733" s="955"/>
      <c r="D733" s="955"/>
      <c r="E733" s="955"/>
      <c r="F733" s="955"/>
      <c r="G733" s="955"/>
      <c r="H733" s="955"/>
      <c r="I733" s="955"/>
      <c r="J733" s="955"/>
      <c r="K733" s="955"/>
      <c r="L733" s="955"/>
      <c r="M733" s="955"/>
      <c r="N733" s="955"/>
      <c r="O733" s="955"/>
      <c r="P733" s="955"/>
      <c r="Q733" s="955"/>
      <c r="R733" s="955"/>
      <c r="S733" s="955"/>
      <c r="T733" s="955"/>
      <c r="U733" s="955"/>
      <c r="V733" s="955"/>
      <c r="W733" s="955"/>
      <c r="X733" s="955"/>
      <c r="Y733" s="955"/>
      <c r="Z733" s="955"/>
      <c r="AA733" s="955"/>
      <c r="AB733" s="955"/>
      <c r="AC733" s="955"/>
      <c r="AD733" s="955"/>
      <c r="AE733" s="955"/>
      <c r="AF733" s="955"/>
      <c r="AG733" s="955"/>
      <c r="AH733" s="955"/>
      <c r="AI733" s="955"/>
      <c r="AJ733" s="955"/>
      <c r="AK733" s="955"/>
      <c r="AL733" s="955"/>
      <c r="AM733" s="955"/>
      <c r="AN733" s="955"/>
      <c r="AO733" s="955"/>
      <c r="AP733" s="955"/>
      <c r="AQ733" s="955"/>
      <c r="AR733" s="955"/>
      <c r="AS733" s="955"/>
      <c r="AT733" s="955"/>
      <c r="AU733" s="955"/>
      <c r="AV733" s="955"/>
      <c r="AW733" s="955"/>
      <c r="AX733" s="955"/>
      <c r="AY733" s="955"/>
      <c r="AZ733" s="955"/>
      <c r="BA733" s="955"/>
      <c r="BB733" s="955"/>
      <c r="BC733" s="955"/>
      <c r="BD733" s="955"/>
      <c r="BE733" s="955"/>
      <c r="BF733" s="665"/>
      <c r="BG733" s="537"/>
    </row>
    <row r="734" spans="1:59" ht="30" hidden="1" customHeight="1">
      <c r="A734" s="536"/>
      <c r="B734" s="664"/>
      <c r="C734" s="955"/>
      <c r="D734" s="955"/>
      <c r="E734" s="955"/>
      <c r="F734" s="955"/>
      <c r="G734" s="955"/>
      <c r="H734" s="955"/>
      <c r="I734" s="955"/>
      <c r="J734" s="955"/>
      <c r="K734" s="955"/>
      <c r="L734" s="955"/>
      <c r="M734" s="955"/>
      <c r="N734" s="955"/>
      <c r="O734" s="955"/>
      <c r="P734" s="955"/>
      <c r="Q734" s="955"/>
      <c r="R734" s="955"/>
      <c r="S734" s="955"/>
      <c r="T734" s="955"/>
      <c r="U734" s="955"/>
      <c r="V734" s="955"/>
      <c r="W734" s="955"/>
      <c r="X734" s="955"/>
      <c r="Y734" s="955"/>
      <c r="Z734" s="955"/>
      <c r="AA734" s="955"/>
      <c r="AB734" s="955"/>
      <c r="AC734" s="955"/>
      <c r="AD734" s="955"/>
      <c r="AE734" s="955"/>
      <c r="AF734" s="955"/>
      <c r="AG734" s="955"/>
      <c r="AH734" s="955"/>
      <c r="AI734" s="955"/>
      <c r="AJ734" s="955"/>
      <c r="AK734" s="955"/>
      <c r="AL734" s="955"/>
      <c r="AM734" s="955"/>
      <c r="AN734" s="955"/>
      <c r="AO734" s="955"/>
      <c r="AP734" s="955"/>
      <c r="AQ734" s="955"/>
      <c r="AR734" s="955"/>
      <c r="AS734" s="955"/>
      <c r="AT734" s="955"/>
      <c r="AU734" s="955"/>
      <c r="AV734" s="955"/>
      <c r="AW734" s="955"/>
      <c r="AX734" s="955"/>
      <c r="AY734" s="955"/>
      <c r="AZ734" s="955"/>
      <c r="BA734" s="955"/>
      <c r="BB734" s="955"/>
      <c r="BC734" s="955"/>
      <c r="BD734" s="955"/>
      <c r="BE734" s="955"/>
      <c r="BF734" s="665"/>
      <c r="BG734" s="537"/>
    </row>
    <row r="735" spans="1:59" ht="30" hidden="1" customHeight="1">
      <c r="A735" s="536"/>
      <c r="B735" s="664"/>
      <c r="C735" s="955"/>
      <c r="D735" s="955"/>
      <c r="E735" s="955"/>
      <c r="F735" s="955"/>
      <c r="G735" s="955"/>
      <c r="H735" s="955"/>
      <c r="I735" s="955"/>
      <c r="J735" s="955"/>
      <c r="K735" s="955"/>
      <c r="L735" s="955"/>
      <c r="M735" s="955"/>
      <c r="N735" s="955"/>
      <c r="O735" s="955"/>
      <c r="P735" s="955"/>
      <c r="Q735" s="955"/>
      <c r="R735" s="955"/>
      <c r="S735" s="955"/>
      <c r="T735" s="955"/>
      <c r="U735" s="955"/>
      <c r="V735" s="955"/>
      <c r="W735" s="955"/>
      <c r="X735" s="955"/>
      <c r="Y735" s="955"/>
      <c r="Z735" s="955"/>
      <c r="AA735" s="955"/>
      <c r="AB735" s="955"/>
      <c r="AC735" s="955"/>
      <c r="AD735" s="955"/>
      <c r="AE735" s="955"/>
      <c r="AF735" s="955"/>
      <c r="AG735" s="955"/>
      <c r="AH735" s="955"/>
      <c r="AI735" s="955"/>
      <c r="AJ735" s="955"/>
      <c r="AK735" s="955"/>
      <c r="AL735" s="955"/>
      <c r="AM735" s="955"/>
      <c r="AN735" s="955"/>
      <c r="AO735" s="955"/>
      <c r="AP735" s="955"/>
      <c r="AQ735" s="955"/>
      <c r="AR735" s="955"/>
      <c r="AS735" s="955"/>
      <c r="AT735" s="955"/>
      <c r="AU735" s="955"/>
      <c r="AV735" s="955"/>
      <c r="AW735" s="955"/>
      <c r="AX735" s="955"/>
      <c r="AY735" s="955"/>
      <c r="AZ735" s="955"/>
      <c r="BA735" s="955"/>
      <c r="BB735" s="955"/>
      <c r="BC735" s="955"/>
      <c r="BD735" s="955"/>
      <c r="BE735" s="955"/>
      <c r="BF735" s="665"/>
      <c r="BG735" s="537"/>
    </row>
    <row r="736" spans="1:59" ht="30" hidden="1" customHeight="1">
      <c r="A736" s="536"/>
      <c r="B736" s="664"/>
      <c r="C736" s="955"/>
      <c r="D736" s="955"/>
      <c r="E736" s="955"/>
      <c r="F736" s="955"/>
      <c r="G736" s="955"/>
      <c r="H736" s="955"/>
      <c r="I736" s="955"/>
      <c r="J736" s="955"/>
      <c r="K736" s="955"/>
      <c r="L736" s="955"/>
      <c r="M736" s="955"/>
      <c r="N736" s="955"/>
      <c r="O736" s="955"/>
      <c r="P736" s="955"/>
      <c r="Q736" s="955"/>
      <c r="R736" s="955"/>
      <c r="S736" s="955"/>
      <c r="T736" s="955"/>
      <c r="U736" s="955"/>
      <c r="V736" s="955"/>
      <c r="W736" s="955"/>
      <c r="X736" s="955"/>
      <c r="Y736" s="955"/>
      <c r="Z736" s="955"/>
      <c r="AA736" s="955"/>
      <c r="AB736" s="955"/>
      <c r="AC736" s="955"/>
      <c r="AD736" s="955"/>
      <c r="AE736" s="955"/>
      <c r="AF736" s="955"/>
      <c r="AG736" s="955"/>
      <c r="AH736" s="955"/>
      <c r="AI736" s="955"/>
      <c r="AJ736" s="955"/>
      <c r="AK736" s="955"/>
      <c r="AL736" s="955"/>
      <c r="AM736" s="955"/>
      <c r="AN736" s="955"/>
      <c r="AO736" s="955"/>
      <c r="AP736" s="955"/>
      <c r="AQ736" s="955"/>
      <c r="AR736" s="955"/>
      <c r="AS736" s="955"/>
      <c r="AT736" s="955"/>
      <c r="AU736" s="955"/>
      <c r="AV736" s="955"/>
      <c r="AW736" s="955"/>
      <c r="AX736" s="955"/>
      <c r="AY736" s="955"/>
      <c r="AZ736" s="955"/>
      <c r="BA736" s="955"/>
      <c r="BB736" s="955"/>
      <c r="BC736" s="955"/>
      <c r="BD736" s="955"/>
      <c r="BE736" s="955"/>
      <c r="BF736" s="665"/>
      <c r="BG736" s="537"/>
    </row>
    <row r="737" spans="1:59" ht="30" hidden="1" customHeight="1">
      <c r="A737" s="536"/>
      <c r="B737" s="664"/>
      <c r="C737" s="955"/>
      <c r="D737" s="955"/>
      <c r="E737" s="955"/>
      <c r="F737" s="955"/>
      <c r="G737" s="955"/>
      <c r="H737" s="955"/>
      <c r="I737" s="955"/>
      <c r="J737" s="955"/>
      <c r="K737" s="955"/>
      <c r="L737" s="955"/>
      <c r="M737" s="955"/>
      <c r="N737" s="955"/>
      <c r="O737" s="955"/>
      <c r="P737" s="955"/>
      <c r="Q737" s="955"/>
      <c r="R737" s="955"/>
      <c r="S737" s="955"/>
      <c r="T737" s="955"/>
      <c r="U737" s="955"/>
      <c r="V737" s="955"/>
      <c r="W737" s="955"/>
      <c r="X737" s="955"/>
      <c r="Y737" s="955"/>
      <c r="Z737" s="955"/>
      <c r="AA737" s="955"/>
      <c r="AB737" s="955"/>
      <c r="AC737" s="955"/>
      <c r="AD737" s="955"/>
      <c r="AE737" s="955"/>
      <c r="AF737" s="955"/>
      <c r="AG737" s="955"/>
      <c r="AH737" s="955"/>
      <c r="AI737" s="955"/>
      <c r="AJ737" s="955"/>
      <c r="AK737" s="955"/>
      <c r="AL737" s="955"/>
      <c r="AM737" s="955"/>
      <c r="AN737" s="955"/>
      <c r="AO737" s="955"/>
      <c r="AP737" s="955"/>
      <c r="AQ737" s="955"/>
      <c r="AR737" s="955"/>
      <c r="AS737" s="955"/>
      <c r="AT737" s="955"/>
      <c r="AU737" s="955"/>
      <c r="AV737" s="955"/>
      <c r="AW737" s="955"/>
      <c r="AX737" s="955"/>
      <c r="AY737" s="955"/>
      <c r="AZ737" s="955"/>
      <c r="BA737" s="955"/>
      <c r="BB737" s="955"/>
      <c r="BC737" s="955"/>
      <c r="BD737" s="955"/>
      <c r="BE737" s="955"/>
      <c r="BF737" s="665"/>
      <c r="BG737" s="537"/>
    </row>
    <row r="738" spans="1:59" ht="30" hidden="1" customHeight="1">
      <c r="A738" s="536"/>
      <c r="B738" s="664"/>
      <c r="C738" s="955"/>
      <c r="D738" s="955"/>
      <c r="E738" s="955"/>
      <c r="F738" s="955"/>
      <c r="G738" s="955"/>
      <c r="H738" s="955"/>
      <c r="I738" s="955"/>
      <c r="J738" s="955"/>
      <c r="K738" s="955"/>
      <c r="L738" s="955"/>
      <c r="M738" s="955"/>
      <c r="N738" s="955"/>
      <c r="O738" s="955"/>
      <c r="P738" s="955"/>
      <c r="Q738" s="955"/>
      <c r="R738" s="955"/>
      <c r="S738" s="955"/>
      <c r="T738" s="955"/>
      <c r="U738" s="955"/>
      <c r="V738" s="955"/>
      <c r="W738" s="955"/>
      <c r="X738" s="955"/>
      <c r="Y738" s="955"/>
      <c r="Z738" s="955"/>
      <c r="AA738" s="955"/>
      <c r="AB738" s="955"/>
      <c r="AC738" s="955"/>
      <c r="AD738" s="955"/>
      <c r="AE738" s="955"/>
      <c r="AF738" s="955"/>
      <c r="AG738" s="955"/>
      <c r="AH738" s="955"/>
      <c r="AI738" s="955"/>
      <c r="AJ738" s="955"/>
      <c r="AK738" s="955"/>
      <c r="AL738" s="955"/>
      <c r="AM738" s="955"/>
      <c r="AN738" s="955"/>
      <c r="AO738" s="955"/>
      <c r="AP738" s="955"/>
      <c r="AQ738" s="955"/>
      <c r="AR738" s="955"/>
      <c r="AS738" s="955"/>
      <c r="AT738" s="955"/>
      <c r="AU738" s="955"/>
      <c r="AV738" s="955"/>
      <c r="AW738" s="955"/>
      <c r="AX738" s="955"/>
      <c r="AY738" s="955"/>
      <c r="AZ738" s="955"/>
      <c r="BA738" s="955"/>
      <c r="BB738" s="955"/>
      <c r="BC738" s="955"/>
      <c r="BD738" s="955"/>
      <c r="BE738" s="955"/>
      <c r="BF738" s="665"/>
      <c r="BG738" s="537"/>
    </row>
    <row r="739" spans="1:59" ht="30" hidden="1" customHeight="1">
      <c r="A739" s="536"/>
      <c r="B739" s="664"/>
      <c r="C739" s="955"/>
      <c r="D739" s="955"/>
      <c r="E739" s="955"/>
      <c r="F739" s="955"/>
      <c r="G739" s="955"/>
      <c r="H739" s="955"/>
      <c r="I739" s="955"/>
      <c r="J739" s="955"/>
      <c r="K739" s="955"/>
      <c r="L739" s="955"/>
      <c r="M739" s="955"/>
      <c r="N739" s="955"/>
      <c r="O739" s="955"/>
      <c r="P739" s="955"/>
      <c r="Q739" s="955"/>
      <c r="R739" s="955"/>
      <c r="S739" s="955"/>
      <c r="T739" s="955"/>
      <c r="U739" s="955"/>
      <c r="V739" s="955"/>
      <c r="W739" s="955"/>
      <c r="X739" s="955"/>
      <c r="Y739" s="955"/>
      <c r="Z739" s="955"/>
      <c r="AA739" s="955"/>
      <c r="AB739" s="955"/>
      <c r="AC739" s="955"/>
      <c r="AD739" s="955"/>
      <c r="AE739" s="955"/>
      <c r="AF739" s="955"/>
      <c r="AG739" s="955"/>
      <c r="AH739" s="955"/>
      <c r="AI739" s="955"/>
      <c r="AJ739" s="955"/>
      <c r="AK739" s="955"/>
      <c r="AL739" s="955"/>
      <c r="AM739" s="955"/>
      <c r="AN739" s="955"/>
      <c r="AO739" s="955"/>
      <c r="AP739" s="955"/>
      <c r="AQ739" s="955"/>
      <c r="AR739" s="955"/>
      <c r="AS739" s="955"/>
      <c r="AT739" s="955"/>
      <c r="AU739" s="955"/>
      <c r="AV739" s="955"/>
      <c r="AW739" s="955"/>
      <c r="AX739" s="955"/>
      <c r="AY739" s="955"/>
      <c r="AZ739" s="955"/>
      <c r="BA739" s="955"/>
      <c r="BB739" s="955"/>
      <c r="BC739" s="955"/>
      <c r="BD739" s="955"/>
      <c r="BE739" s="955"/>
      <c r="BF739" s="665"/>
      <c r="BG739" s="537"/>
    </row>
    <row r="740" spans="1:59" ht="30" hidden="1" customHeight="1" thickBot="1">
      <c r="A740" s="378"/>
      <c r="B740" s="667"/>
      <c r="C740" s="956"/>
      <c r="D740" s="956"/>
      <c r="E740" s="956"/>
      <c r="F740" s="956"/>
      <c r="G740" s="956"/>
      <c r="H740" s="956"/>
      <c r="I740" s="956"/>
      <c r="J740" s="956"/>
      <c r="K740" s="956"/>
      <c r="L740" s="956"/>
      <c r="M740" s="956"/>
      <c r="N740" s="956"/>
      <c r="O740" s="956"/>
      <c r="P740" s="956"/>
      <c r="Q740" s="956"/>
      <c r="R740" s="956"/>
      <c r="S740" s="956"/>
      <c r="T740" s="956"/>
      <c r="U740" s="956"/>
      <c r="V740" s="956"/>
      <c r="W740" s="956"/>
      <c r="X740" s="956"/>
      <c r="Y740" s="956"/>
      <c r="Z740" s="956"/>
      <c r="AA740" s="956"/>
      <c r="AB740" s="956"/>
      <c r="AC740" s="956"/>
      <c r="AD740" s="956"/>
      <c r="AE740" s="956"/>
      <c r="AF740" s="956"/>
      <c r="AG740" s="956"/>
      <c r="AH740" s="956"/>
      <c r="AI740" s="956"/>
      <c r="AJ740" s="956"/>
      <c r="AK740" s="956"/>
      <c r="AL740" s="956"/>
      <c r="AM740" s="956"/>
      <c r="AN740" s="956"/>
      <c r="AO740" s="956"/>
      <c r="AP740" s="956"/>
      <c r="AQ740" s="956"/>
      <c r="AR740" s="956"/>
      <c r="AS740" s="956"/>
      <c r="AT740" s="956"/>
      <c r="AU740" s="956"/>
      <c r="AV740" s="956"/>
      <c r="AW740" s="956"/>
      <c r="AX740" s="956"/>
      <c r="AY740" s="956"/>
      <c r="AZ740" s="956"/>
      <c r="BA740" s="956"/>
      <c r="BB740" s="956"/>
      <c r="BC740" s="956"/>
      <c r="BD740" s="956"/>
      <c r="BE740" s="956"/>
      <c r="BF740" s="668"/>
      <c r="BG740" s="440"/>
    </row>
    <row r="741" spans="1:59" ht="24" customHeight="1">
      <c r="B741" s="669" t="s">
        <v>861</v>
      </c>
      <c r="C741" s="532"/>
      <c r="D741" s="454"/>
      <c r="E741" s="454"/>
      <c r="F741" s="454"/>
      <c r="G741" s="454"/>
      <c r="H741" s="454"/>
      <c r="I741" s="454"/>
      <c r="J741" s="454"/>
      <c r="K741" s="454"/>
      <c r="L741" s="454"/>
      <c r="M741" s="454"/>
      <c r="N741" s="454"/>
      <c r="O741" s="454"/>
      <c r="P741" s="454"/>
      <c r="Q741" s="454"/>
      <c r="R741" s="454"/>
      <c r="S741" s="454"/>
      <c r="T741" s="454"/>
      <c r="U741" s="454"/>
      <c r="V741" s="454"/>
      <c r="W741" s="454"/>
      <c r="X741" s="454"/>
      <c r="Y741" s="454"/>
      <c r="Z741" s="454"/>
      <c r="AA741" s="454"/>
      <c r="AB741" s="454"/>
      <c r="AC741" s="454"/>
      <c r="AD741" s="454"/>
      <c r="AE741" s="454"/>
      <c r="AF741" s="454"/>
      <c r="AG741" s="454"/>
      <c r="AH741" s="454"/>
      <c r="AI741" s="454"/>
      <c r="AJ741" s="454"/>
      <c r="AK741" s="454"/>
      <c r="AL741" s="454"/>
      <c r="AM741" s="454"/>
      <c r="AN741" s="454"/>
      <c r="AO741" s="454"/>
      <c r="AP741" s="454"/>
      <c r="AQ741" s="454"/>
      <c r="AR741" s="454"/>
      <c r="AS741" s="454"/>
      <c r="AT741" s="454"/>
      <c r="AU741" s="454"/>
      <c r="AV741" s="454"/>
      <c r="AW741" s="454"/>
      <c r="AX741" s="454"/>
      <c r="AY741" s="454"/>
      <c r="AZ741" s="454"/>
      <c r="BA741" s="454"/>
      <c r="BB741" s="454"/>
      <c r="BC741" s="454"/>
      <c r="BD741" s="454"/>
      <c r="BE741" s="454"/>
      <c r="BF741" s="454"/>
      <c r="BG741" s="440"/>
    </row>
    <row r="742" spans="1:59" ht="24" customHeight="1">
      <c r="B742" s="617" t="s">
        <v>862</v>
      </c>
      <c r="C742" s="505"/>
      <c r="D742" s="440"/>
      <c r="E742" s="440"/>
      <c r="F742" s="440"/>
      <c r="G742" s="440"/>
      <c r="H742" s="440"/>
      <c r="I742" s="440"/>
      <c r="J742" s="440"/>
      <c r="K742" s="440"/>
      <c r="L742" s="440"/>
      <c r="M742" s="440"/>
      <c r="N742" s="440"/>
      <c r="O742" s="440"/>
      <c r="P742" s="440"/>
      <c r="Q742" s="440"/>
      <c r="R742" s="440"/>
      <c r="S742" s="440"/>
      <c r="T742" s="440"/>
      <c r="U742" s="440"/>
      <c r="V742" s="440"/>
      <c r="W742" s="440"/>
      <c r="X742" s="440"/>
      <c r="Y742" s="440"/>
      <c r="Z742" s="440"/>
      <c r="AA742" s="440"/>
      <c r="AB742" s="440"/>
      <c r="AC742" s="440"/>
      <c r="AD742" s="440"/>
      <c r="AE742" s="440"/>
      <c r="AF742" s="440"/>
      <c r="AG742" s="440"/>
      <c r="AH742" s="440"/>
      <c r="AI742" s="440"/>
      <c r="AJ742" s="440"/>
      <c r="AK742" s="440"/>
      <c r="AL742" s="440"/>
      <c r="AM742" s="440"/>
      <c r="AN742" s="440"/>
      <c r="AO742" s="440"/>
      <c r="AP742" s="440"/>
      <c r="AQ742" s="440"/>
      <c r="AR742" s="440"/>
      <c r="AS742" s="440"/>
      <c r="AT742" s="440"/>
      <c r="AU742" s="440"/>
      <c r="AV742" s="440"/>
      <c r="AW742" s="440"/>
      <c r="AX742" s="440"/>
      <c r="AY742" s="440"/>
      <c r="AZ742" s="440"/>
      <c r="BA742" s="440"/>
      <c r="BB742" s="440"/>
      <c r="BC742" s="440"/>
      <c r="BD742" s="440"/>
      <c r="BE742" s="440"/>
      <c r="BF742" s="440"/>
      <c r="BG742" s="440"/>
    </row>
    <row r="743" spans="1:59" ht="24" customHeight="1">
      <c r="B743" s="479" t="s">
        <v>863</v>
      </c>
      <c r="C743" s="505"/>
      <c r="D743" s="440"/>
      <c r="E743" s="440"/>
      <c r="F743" s="440"/>
      <c r="G743" s="440"/>
      <c r="H743" s="440"/>
      <c r="I743" s="440"/>
      <c r="J743" s="440"/>
      <c r="K743" s="440"/>
      <c r="L743" s="440"/>
      <c r="M743" s="440"/>
      <c r="N743" s="440"/>
      <c r="O743" s="440"/>
      <c r="P743" s="440"/>
      <c r="Q743" s="440"/>
      <c r="R743" s="440"/>
      <c r="S743" s="440"/>
      <c r="T743" s="440"/>
      <c r="U743" s="440"/>
      <c r="V743" s="440"/>
      <c r="W743" s="440"/>
      <c r="X743" s="440"/>
      <c r="Y743" s="440"/>
      <c r="Z743" s="440"/>
      <c r="AA743" s="440"/>
      <c r="AB743" s="440"/>
      <c r="AC743" s="440"/>
      <c r="AD743" s="440"/>
      <c r="AE743" s="440"/>
      <c r="AF743" s="440"/>
      <c r="AG743" s="440"/>
      <c r="AH743" s="440"/>
      <c r="AI743" s="440"/>
      <c r="AJ743" s="440"/>
      <c r="AK743" s="440"/>
      <c r="AL743" s="440"/>
      <c r="AM743" s="440"/>
      <c r="AN743" s="440"/>
      <c r="AO743" s="440"/>
      <c r="AP743" s="440"/>
      <c r="AQ743" s="440"/>
      <c r="AR743" s="440"/>
      <c r="AS743" s="440"/>
      <c r="AT743" s="440"/>
      <c r="AU743" s="440"/>
      <c r="AV743" s="440"/>
      <c r="AW743" s="440"/>
      <c r="AX743" s="440"/>
      <c r="AY743" s="440"/>
      <c r="AZ743" s="440"/>
      <c r="BA743" s="440"/>
      <c r="BB743" s="440"/>
      <c r="BC743" s="440"/>
      <c r="BD743" s="440"/>
      <c r="BE743" s="440"/>
      <c r="BF743" s="440"/>
      <c r="BG743" s="440"/>
    </row>
    <row r="744" spans="1:59" ht="24" customHeight="1">
      <c r="B744" s="617" t="s">
        <v>864</v>
      </c>
      <c r="C744" s="505"/>
      <c r="D744" s="440"/>
      <c r="E744" s="440"/>
      <c r="F744" s="440"/>
      <c r="G744" s="440"/>
      <c r="H744" s="440"/>
      <c r="I744" s="440"/>
      <c r="J744" s="440"/>
      <c r="K744" s="440"/>
      <c r="L744" s="440"/>
      <c r="M744" s="440"/>
      <c r="N744" s="440"/>
      <c r="O744" s="440"/>
      <c r="P744" s="440"/>
      <c r="Q744" s="440"/>
      <c r="R744" s="440"/>
      <c r="S744" s="440"/>
      <c r="T744" s="440"/>
      <c r="U744" s="440"/>
      <c r="V744" s="440"/>
      <c r="W744" s="440"/>
      <c r="X744" s="440"/>
      <c r="Y744" s="440"/>
      <c r="Z744" s="440"/>
      <c r="AA744" s="440"/>
      <c r="AB744" s="440"/>
      <c r="AC744" s="440"/>
      <c r="AD744" s="440"/>
      <c r="AE744" s="440"/>
      <c r="AF744" s="440"/>
      <c r="AG744" s="440"/>
      <c r="AH744" s="440"/>
      <c r="AI744" s="440"/>
      <c r="AJ744" s="440"/>
      <c r="AK744" s="440"/>
      <c r="AL744" s="440"/>
      <c r="AM744" s="440"/>
      <c r="AN744" s="440"/>
      <c r="AO744" s="440"/>
      <c r="AP744" s="440"/>
      <c r="AQ744" s="440"/>
      <c r="AR744" s="440"/>
      <c r="AS744" s="440"/>
      <c r="AT744" s="440"/>
      <c r="AU744" s="440"/>
      <c r="AV744" s="440"/>
      <c r="AW744" s="440"/>
      <c r="AX744" s="440"/>
      <c r="AY744" s="440"/>
      <c r="AZ744" s="440"/>
      <c r="BA744" s="440"/>
      <c r="BB744" s="440"/>
      <c r="BC744" s="440"/>
      <c r="BD744" s="440"/>
      <c r="BE744" s="440"/>
      <c r="BF744" s="440"/>
      <c r="BG744" s="440"/>
    </row>
    <row r="745" spans="1:59" ht="27" customHeight="1">
      <c r="B745" s="440"/>
      <c r="C745" s="440"/>
      <c r="D745" s="440"/>
      <c r="E745" s="440"/>
      <c r="F745" s="440"/>
      <c r="G745" s="440"/>
      <c r="H745" s="440"/>
      <c r="I745" s="440"/>
      <c r="J745" s="440"/>
      <c r="K745" s="440"/>
      <c r="L745" s="440"/>
      <c r="M745" s="440"/>
      <c r="N745" s="440"/>
      <c r="O745" s="440"/>
      <c r="P745" s="440"/>
      <c r="Q745" s="440"/>
      <c r="R745" s="440"/>
      <c r="S745" s="440"/>
      <c r="T745" s="440"/>
      <c r="U745" s="440"/>
      <c r="V745" s="440"/>
      <c r="W745" s="440"/>
      <c r="X745" s="440"/>
      <c r="Y745" s="440"/>
      <c r="Z745" s="440"/>
      <c r="AA745" s="440"/>
      <c r="AB745" s="440"/>
      <c r="AC745" s="440"/>
      <c r="AD745" s="440"/>
      <c r="AE745" s="440"/>
      <c r="AF745" s="440"/>
      <c r="AG745" s="440"/>
      <c r="AH745" s="440"/>
      <c r="AI745" s="440"/>
      <c r="AJ745" s="440"/>
      <c r="AK745" s="440"/>
      <c r="AL745" s="440"/>
      <c r="AM745" s="440"/>
      <c r="AN745" s="440"/>
      <c r="AO745" s="440"/>
      <c r="AP745" s="440"/>
      <c r="AQ745" s="440"/>
      <c r="AR745" s="440"/>
      <c r="AS745" s="440"/>
      <c r="AT745" s="440"/>
      <c r="AU745" s="440"/>
      <c r="AV745" s="440"/>
      <c r="AW745" s="440"/>
      <c r="AX745" s="440"/>
      <c r="AY745" s="440"/>
      <c r="AZ745" s="440"/>
      <c r="BA745" s="440"/>
      <c r="BB745" s="440"/>
      <c r="BC745" s="440"/>
      <c r="BD745" s="440"/>
      <c r="BE745" s="440"/>
      <c r="BF745" s="440"/>
      <c r="BG745" s="440"/>
    </row>
    <row r="746" spans="1:59" ht="27" customHeight="1" thickBot="1">
      <c r="B746" s="479" t="s">
        <v>865</v>
      </c>
      <c r="C746" s="440"/>
      <c r="D746" s="440"/>
      <c r="E746" s="440"/>
      <c r="F746" s="440"/>
      <c r="G746" s="440"/>
      <c r="H746" s="440"/>
      <c r="I746" s="440"/>
      <c r="J746" s="440"/>
      <c r="K746" s="440"/>
      <c r="L746" s="440"/>
      <c r="M746" s="440"/>
      <c r="N746" s="440"/>
      <c r="O746" s="440"/>
      <c r="P746" s="440"/>
      <c r="Q746" s="440"/>
      <c r="R746" s="440"/>
      <c r="S746" s="440"/>
      <c r="T746" s="440"/>
      <c r="U746" s="440"/>
      <c r="V746" s="440"/>
      <c r="W746" s="440"/>
      <c r="X746" s="440"/>
      <c r="Y746" s="440"/>
      <c r="Z746" s="440"/>
      <c r="AA746" s="440"/>
      <c r="AB746" s="440"/>
      <c r="AC746" s="440"/>
      <c r="AD746" s="440"/>
      <c r="AE746" s="440"/>
      <c r="AF746" s="440"/>
      <c r="AG746" s="440"/>
      <c r="AH746" s="440"/>
      <c r="AI746" s="440"/>
      <c r="AJ746" s="440"/>
      <c r="AK746" s="440"/>
      <c r="AL746" s="440"/>
      <c r="AM746" s="440"/>
      <c r="AN746" s="440"/>
      <c r="AO746" s="440"/>
      <c r="AP746" s="440"/>
      <c r="AQ746" s="440"/>
      <c r="AR746" s="440"/>
      <c r="AS746" s="440"/>
      <c r="AT746" s="440"/>
      <c r="AU746" s="440"/>
      <c r="AV746" s="440"/>
      <c r="AW746" s="440"/>
      <c r="AX746" s="440"/>
      <c r="AY746" s="440"/>
      <c r="AZ746" s="440"/>
      <c r="BA746" s="440"/>
      <c r="BB746" s="440"/>
      <c r="BC746" s="440"/>
      <c r="BD746" s="440"/>
      <c r="BE746" s="440"/>
      <c r="BF746" s="440"/>
      <c r="BG746" s="440"/>
    </row>
    <row r="747" spans="1:59" ht="27" customHeight="1">
      <c r="B747" s="941" t="s">
        <v>866</v>
      </c>
      <c r="C747" s="942"/>
      <c r="D747" s="942"/>
      <c r="E747" s="942"/>
      <c r="F747" s="942"/>
      <c r="G747" s="942"/>
      <c r="H747" s="942"/>
      <c r="I747" s="942"/>
      <c r="J747" s="942"/>
      <c r="K747" s="942"/>
      <c r="L747" s="942"/>
      <c r="M747" s="942"/>
      <c r="N747" s="942"/>
      <c r="O747" s="942"/>
      <c r="P747" s="942"/>
      <c r="Q747" s="942"/>
      <c r="R747" s="942"/>
      <c r="S747" s="942"/>
      <c r="T747" s="942"/>
      <c r="U747" s="943"/>
      <c r="V747" s="947" t="s">
        <v>867</v>
      </c>
      <c r="W747" s="948"/>
      <c r="X747" s="949"/>
      <c r="Y747" s="949"/>
      <c r="Z747" s="949"/>
      <c r="AA747" s="949"/>
      <c r="AB747" s="454"/>
      <c r="AC747" s="454"/>
      <c r="AD747" s="670"/>
      <c r="AE747" s="950" t="s">
        <v>868</v>
      </c>
      <c r="AF747" s="942"/>
      <c r="AG747" s="942"/>
      <c r="AH747" s="942"/>
      <c r="AI747" s="942"/>
      <c r="AJ747" s="942"/>
      <c r="AK747" s="942"/>
      <c r="AL747" s="942"/>
      <c r="AM747" s="942"/>
      <c r="AN747" s="942"/>
      <c r="AO747" s="942"/>
      <c r="AP747" s="942"/>
      <c r="AQ747" s="942"/>
      <c r="AR747" s="942"/>
      <c r="AS747" s="942"/>
      <c r="AT747" s="942"/>
      <c r="AU747" s="942"/>
      <c r="AV747" s="942"/>
      <c r="AW747" s="943"/>
      <c r="AX747" s="947" t="s">
        <v>867</v>
      </c>
      <c r="AY747" s="948"/>
      <c r="AZ747" s="949"/>
      <c r="BA747" s="949"/>
      <c r="BB747" s="949"/>
      <c r="BC747" s="949"/>
      <c r="BD747" s="454"/>
      <c r="BE747" s="454"/>
      <c r="BF747" s="671"/>
      <c r="BG747" s="440"/>
    </row>
    <row r="748" spans="1:59" ht="27" customHeight="1" thickBot="1">
      <c r="B748" s="944"/>
      <c r="C748" s="945"/>
      <c r="D748" s="945"/>
      <c r="E748" s="945"/>
      <c r="F748" s="945"/>
      <c r="G748" s="945"/>
      <c r="H748" s="945"/>
      <c r="I748" s="945"/>
      <c r="J748" s="945"/>
      <c r="K748" s="945"/>
      <c r="L748" s="945"/>
      <c r="M748" s="945"/>
      <c r="N748" s="945"/>
      <c r="O748" s="945"/>
      <c r="P748" s="945"/>
      <c r="Q748" s="945"/>
      <c r="R748" s="945"/>
      <c r="S748" s="945"/>
      <c r="T748" s="945"/>
      <c r="U748" s="946"/>
      <c r="V748" s="952" t="str">
        <f>IF(V747="１．　　有","②．　　無","２．　　無")</f>
        <v>②．　　無</v>
      </c>
      <c r="W748" s="953"/>
      <c r="X748" s="954"/>
      <c r="Y748" s="954"/>
      <c r="Z748" s="954"/>
      <c r="AA748" s="954"/>
      <c r="AB748" s="672"/>
      <c r="AC748" s="672"/>
      <c r="AD748" s="673"/>
      <c r="AE748" s="951"/>
      <c r="AF748" s="945"/>
      <c r="AG748" s="945"/>
      <c r="AH748" s="945"/>
      <c r="AI748" s="945"/>
      <c r="AJ748" s="945"/>
      <c r="AK748" s="945"/>
      <c r="AL748" s="945"/>
      <c r="AM748" s="945"/>
      <c r="AN748" s="945"/>
      <c r="AO748" s="945"/>
      <c r="AP748" s="945"/>
      <c r="AQ748" s="945"/>
      <c r="AR748" s="945"/>
      <c r="AS748" s="945"/>
      <c r="AT748" s="945"/>
      <c r="AU748" s="945"/>
      <c r="AV748" s="945"/>
      <c r="AW748" s="946"/>
      <c r="AX748" s="952" t="str">
        <f>IF(AX747="１．　　有","②．　　無","２．　　無")</f>
        <v>②．　　無</v>
      </c>
      <c r="AY748" s="953"/>
      <c r="AZ748" s="954"/>
      <c r="BA748" s="954"/>
      <c r="BB748" s="954"/>
      <c r="BC748" s="954"/>
      <c r="BD748" s="672"/>
      <c r="BE748" s="672"/>
      <c r="BF748" s="674"/>
      <c r="BG748" s="440"/>
    </row>
    <row r="749" spans="1:59" ht="24" customHeight="1">
      <c r="B749" s="479" t="s">
        <v>869</v>
      </c>
      <c r="C749" s="675"/>
      <c r="D749" s="675"/>
      <c r="E749" s="676"/>
      <c r="F749" s="676"/>
      <c r="G749" s="676"/>
      <c r="H749" s="676"/>
      <c r="I749" s="676"/>
      <c r="J749" s="676"/>
      <c r="K749" s="676"/>
      <c r="L749" s="676"/>
      <c r="M749" s="676"/>
      <c r="N749" s="676"/>
      <c r="O749" s="676"/>
      <c r="P749" s="676"/>
      <c r="Q749" s="676"/>
      <c r="R749" s="676"/>
      <c r="S749" s="676"/>
      <c r="T749" s="676"/>
      <c r="U749" s="676"/>
      <c r="V749" s="615"/>
      <c r="W749" s="615"/>
      <c r="X749" s="615"/>
      <c r="Y749" s="615"/>
      <c r="Z749" s="615"/>
      <c r="AA749" s="615"/>
      <c r="AB749" s="615"/>
      <c r="AC749" s="615"/>
      <c r="AD749" s="615"/>
      <c r="AE749" s="676"/>
      <c r="AF749" s="676"/>
      <c r="AG749" s="676"/>
      <c r="AH749" s="676"/>
      <c r="AI749" s="676"/>
      <c r="AJ749" s="676"/>
      <c r="AK749" s="676"/>
      <c r="AL749" s="676"/>
      <c r="AM749" s="676"/>
      <c r="AN749" s="676"/>
      <c r="AO749" s="676"/>
      <c r="AP749" s="676"/>
      <c r="AQ749" s="676"/>
      <c r="AR749" s="676"/>
      <c r="AS749" s="676"/>
      <c r="AT749" s="676"/>
      <c r="AU749" s="676"/>
      <c r="AV749" s="676"/>
      <c r="AW749" s="676"/>
      <c r="AX749" s="615"/>
      <c r="AY749" s="615"/>
      <c r="AZ749" s="615"/>
      <c r="BA749" s="615"/>
      <c r="BB749" s="615"/>
      <c r="BC749" s="615"/>
      <c r="BD749" s="615"/>
      <c r="BE749" s="615"/>
      <c r="BF749" s="615"/>
      <c r="BG749" s="440"/>
    </row>
    <row r="750" spans="1:59" ht="24" customHeight="1">
      <c r="B750" s="617" t="s">
        <v>870</v>
      </c>
      <c r="C750" s="675"/>
      <c r="D750" s="675"/>
      <c r="E750" s="676"/>
      <c r="F750" s="676"/>
      <c r="G750" s="676"/>
      <c r="H750" s="676"/>
      <c r="I750" s="676"/>
      <c r="J750" s="676"/>
      <c r="K750" s="676"/>
      <c r="L750" s="676"/>
      <c r="M750" s="676"/>
      <c r="N750" s="676"/>
      <c r="O750" s="676"/>
      <c r="P750" s="676"/>
      <c r="Q750" s="676"/>
      <c r="R750" s="676"/>
      <c r="S750" s="676"/>
      <c r="T750" s="676"/>
      <c r="U750" s="676"/>
      <c r="V750" s="615"/>
      <c r="W750" s="615"/>
      <c r="X750" s="615"/>
      <c r="Y750" s="615"/>
      <c r="Z750" s="615"/>
      <c r="AA750" s="615"/>
      <c r="AB750" s="615"/>
      <c r="AC750" s="615"/>
      <c r="AD750" s="615"/>
      <c r="AE750" s="676"/>
      <c r="AF750" s="676"/>
      <c r="AG750" s="676"/>
      <c r="AH750" s="676"/>
      <c r="AI750" s="676"/>
      <c r="AJ750" s="676"/>
      <c r="AK750" s="676"/>
      <c r="AL750" s="676"/>
      <c r="AM750" s="676"/>
      <c r="AN750" s="676"/>
      <c r="AO750" s="676"/>
      <c r="AP750" s="676"/>
      <c r="AQ750" s="676"/>
      <c r="AR750" s="676"/>
      <c r="AS750" s="676"/>
      <c r="AT750" s="676"/>
      <c r="AU750" s="676"/>
      <c r="AV750" s="676"/>
      <c r="AW750" s="676"/>
      <c r="AX750" s="615"/>
      <c r="AY750" s="615"/>
      <c r="AZ750" s="615"/>
      <c r="BA750" s="615"/>
      <c r="BB750" s="615"/>
      <c r="BC750" s="615"/>
      <c r="BD750" s="615"/>
      <c r="BE750" s="615"/>
      <c r="BF750" s="615"/>
      <c r="BG750" s="440"/>
    </row>
    <row r="751" spans="1:59" ht="24" customHeight="1">
      <c r="B751" s="617" t="s">
        <v>871</v>
      </c>
      <c r="C751" s="675"/>
      <c r="D751" s="675"/>
      <c r="E751" s="676"/>
      <c r="F751" s="676"/>
      <c r="G751" s="676"/>
      <c r="H751" s="676"/>
      <c r="I751" s="676"/>
      <c r="J751" s="676"/>
      <c r="K751" s="676"/>
      <c r="L751" s="676"/>
      <c r="M751" s="676"/>
      <c r="N751" s="676"/>
      <c r="O751" s="676"/>
      <c r="P751" s="676"/>
      <c r="Q751" s="676"/>
      <c r="R751" s="676"/>
      <c r="S751" s="676"/>
      <c r="T751" s="676"/>
      <c r="U751" s="676"/>
      <c r="V751" s="615"/>
      <c r="W751" s="615"/>
      <c r="X751" s="615"/>
      <c r="Y751" s="615"/>
      <c r="Z751" s="615"/>
      <c r="AA751" s="615"/>
      <c r="AB751" s="615"/>
      <c r="AC751" s="615"/>
      <c r="AD751" s="615"/>
      <c r="AE751" s="676"/>
      <c r="AF751" s="676"/>
      <c r="AG751" s="676"/>
      <c r="AH751" s="676"/>
      <c r="AI751" s="676"/>
      <c r="AJ751" s="676"/>
      <c r="AK751" s="676"/>
      <c r="AL751" s="676"/>
      <c r="AM751" s="676"/>
      <c r="AN751" s="676"/>
      <c r="AO751" s="676"/>
      <c r="AP751" s="676"/>
      <c r="AQ751" s="676"/>
      <c r="AR751" s="676"/>
      <c r="AS751" s="676"/>
      <c r="AT751" s="676"/>
      <c r="AU751" s="676"/>
      <c r="AV751" s="676"/>
      <c r="AW751" s="676"/>
      <c r="AX751" s="615"/>
      <c r="AY751" s="615"/>
      <c r="AZ751" s="615"/>
      <c r="BA751" s="615"/>
      <c r="BB751" s="615"/>
      <c r="BC751" s="615"/>
      <c r="BD751" s="615"/>
      <c r="BE751" s="615"/>
      <c r="BF751" s="615"/>
      <c r="BG751" s="440"/>
    </row>
    <row r="752" spans="1:59" ht="24" customHeight="1">
      <c r="B752" s="479" t="s">
        <v>872</v>
      </c>
      <c r="C752" s="675"/>
      <c r="D752" s="675"/>
      <c r="E752" s="676"/>
      <c r="F752" s="676"/>
      <c r="G752" s="676"/>
      <c r="H752" s="676"/>
      <c r="I752" s="676"/>
      <c r="J752" s="676"/>
      <c r="K752" s="676"/>
      <c r="L752" s="676"/>
      <c r="M752" s="676"/>
      <c r="N752" s="676"/>
      <c r="O752" s="676"/>
      <c r="P752" s="676"/>
      <c r="Q752" s="676"/>
      <c r="R752" s="676"/>
      <c r="S752" s="676"/>
      <c r="T752" s="676"/>
      <c r="U752" s="676"/>
      <c r="V752" s="615"/>
      <c r="W752" s="615"/>
      <c r="X752" s="615"/>
      <c r="Y752" s="615"/>
      <c r="Z752" s="615"/>
      <c r="AA752" s="615"/>
      <c r="AB752" s="615"/>
      <c r="AC752" s="615"/>
      <c r="AD752" s="615"/>
      <c r="AE752" s="676"/>
      <c r="AF752" s="676"/>
      <c r="AG752" s="676"/>
      <c r="AH752" s="676"/>
      <c r="AI752" s="676"/>
      <c r="AJ752" s="676"/>
      <c r="AK752" s="676"/>
      <c r="AL752" s="676"/>
      <c r="AM752" s="676"/>
      <c r="AN752" s="676"/>
      <c r="AO752" s="676"/>
      <c r="AP752" s="676"/>
      <c r="AQ752" s="676"/>
      <c r="AR752" s="676"/>
      <c r="AS752" s="676"/>
      <c r="AT752" s="676"/>
      <c r="AU752" s="676"/>
      <c r="AV752" s="676"/>
      <c r="AW752" s="676"/>
      <c r="AX752" s="615"/>
      <c r="AY752" s="615"/>
      <c r="AZ752" s="615"/>
      <c r="BA752" s="615"/>
      <c r="BB752" s="615"/>
      <c r="BC752" s="615"/>
      <c r="BD752" s="615"/>
      <c r="BE752" s="615"/>
      <c r="BF752" s="615"/>
      <c r="BG752" s="440"/>
    </row>
    <row r="753" spans="2:59" ht="24" customHeight="1">
      <c r="B753" s="617" t="s">
        <v>873</v>
      </c>
      <c r="C753" s="675"/>
      <c r="D753" s="675"/>
      <c r="E753" s="676"/>
      <c r="F753" s="676"/>
      <c r="G753" s="676"/>
      <c r="H753" s="676"/>
      <c r="I753" s="676"/>
      <c r="J753" s="676"/>
      <c r="K753" s="676"/>
      <c r="L753" s="676"/>
      <c r="M753" s="676"/>
      <c r="N753" s="676"/>
      <c r="O753" s="676"/>
      <c r="P753" s="676"/>
      <c r="Q753" s="676"/>
      <c r="R753" s="676"/>
      <c r="S753" s="676"/>
      <c r="T753" s="676"/>
      <c r="U753" s="676"/>
      <c r="V753" s="615"/>
      <c r="W753" s="615"/>
      <c r="X753" s="615"/>
      <c r="Y753" s="615"/>
      <c r="Z753" s="615"/>
      <c r="AA753" s="615"/>
      <c r="AB753" s="615"/>
      <c r="AC753" s="615"/>
      <c r="AD753" s="615"/>
      <c r="AE753" s="676"/>
      <c r="AF753" s="676"/>
      <c r="AG753" s="676"/>
      <c r="AH753" s="676"/>
      <c r="AI753" s="676"/>
      <c r="AJ753" s="676"/>
      <c r="AK753" s="676"/>
      <c r="AL753" s="676"/>
      <c r="AM753" s="676"/>
      <c r="AN753" s="676"/>
      <c r="AO753" s="676"/>
      <c r="AP753" s="676"/>
      <c r="AQ753" s="676"/>
      <c r="AR753" s="676"/>
      <c r="AS753" s="676"/>
      <c r="AT753" s="676"/>
      <c r="AU753" s="676"/>
      <c r="AV753" s="676"/>
      <c r="AW753" s="676"/>
      <c r="AX753" s="615"/>
      <c r="AY753" s="615"/>
      <c r="AZ753" s="615"/>
      <c r="BA753" s="615"/>
      <c r="BB753" s="615"/>
      <c r="BC753" s="615"/>
      <c r="BD753" s="615"/>
      <c r="BE753" s="615"/>
      <c r="BF753" s="615"/>
      <c r="BG753" s="440"/>
    </row>
    <row r="754" spans="2:59" ht="24" customHeight="1">
      <c r="B754" s="617" t="s">
        <v>874</v>
      </c>
      <c r="C754" s="675"/>
      <c r="D754" s="675"/>
      <c r="E754" s="676"/>
      <c r="F754" s="676"/>
      <c r="G754" s="676"/>
      <c r="H754" s="676"/>
      <c r="I754" s="676"/>
      <c r="J754" s="676"/>
      <c r="K754" s="676"/>
      <c r="L754" s="676"/>
      <c r="M754" s="676"/>
      <c r="N754" s="676"/>
      <c r="O754" s="676"/>
      <c r="P754" s="676"/>
      <c r="Q754" s="676"/>
      <c r="R754" s="676"/>
      <c r="S754" s="676"/>
      <c r="T754" s="676"/>
      <c r="U754" s="676"/>
      <c r="V754" s="615"/>
      <c r="W754" s="615"/>
      <c r="X754" s="615"/>
      <c r="Y754" s="615"/>
      <c r="Z754" s="615"/>
      <c r="AA754" s="615"/>
      <c r="AB754" s="615"/>
      <c r="AC754" s="615"/>
      <c r="AD754" s="615"/>
      <c r="AE754" s="676"/>
      <c r="AF754" s="676"/>
      <c r="AG754" s="676"/>
      <c r="AH754" s="676"/>
      <c r="AI754" s="676"/>
      <c r="AJ754" s="676"/>
      <c r="AK754" s="676"/>
      <c r="AL754" s="676"/>
      <c r="AM754" s="676"/>
      <c r="AN754" s="676"/>
      <c r="AO754" s="676"/>
      <c r="AP754" s="676"/>
      <c r="AQ754" s="676"/>
      <c r="AR754" s="676"/>
      <c r="AS754" s="676"/>
      <c r="AT754" s="676"/>
      <c r="AU754" s="676"/>
      <c r="AV754" s="676"/>
      <c r="AW754" s="676"/>
      <c r="AX754" s="615"/>
      <c r="AY754" s="615"/>
      <c r="AZ754" s="615"/>
      <c r="BA754" s="615"/>
      <c r="BB754" s="615"/>
      <c r="BC754" s="615"/>
      <c r="BD754" s="615"/>
      <c r="BE754" s="615"/>
      <c r="BF754" s="615"/>
      <c r="BG754" s="440"/>
    </row>
    <row r="755" spans="2:59" ht="24" customHeight="1">
      <c r="B755" s="479" t="s">
        <v>875</v>
      </c>
      <c r="C755" s="675"/>
      <c r="D755" s="675"/>
      <c r="E755" s="676"/>
      <c r="F755" s="676"/>
      <c r="G755" s="676"/>
      <c r="H755" s="676"/>
      <c r="I755" s="676"/>
      <c r="J755" s="676"/>
      <c r="K755" s="676"/>
      <c r="L755" s="676"/>
      <c r="M755" s="676"/>
      <c r="N755" s="676"/>
      <c r="O755" s="676"/>
      <c r="P755" s="676"/>
      <c r="Q755" s="676"/>
      <c r="R755" s="676"/>
      <c r="S755" s="676"/>
      <c r="T755" s="676"/>
      <c r="U755" s="676"/>
      <c r="V755" s="615"/>
      <c r="W755" s="615"/>
      <c r="X755" s="615"/>
      <c r="Y755" s="615"/>
      <c r="Z755" s="615"/>
      <c r="AA755" s="615"/>
      <c r="AB755" s="615"/>
      <c r="AC755" s="615"/>
      <c r="AD755" s="615"/>
      <c r="AE755" s="676"/>
      <c r="AF755" s="676"/>
      <c r="AG755" s="676"/>
      <c r="AH755" s="676"/>
      <c r="AI755" s="676"/>
      <c r="AJ755" s="676"/>
      <c r="AK755" s="676"/>
      <c r="AL755" s="676"/>
      <c r="AM755" s="676"/>
      <c r="AN755" s="676"/>
      <c r="AO755" s="676"/>
      <c r="AP755" s="676"/>
      <c r="AQ755" s="676"/>
      <c r="AR755" s="676"/>
      <c r="AS755" s="676"/>
      <c r="AT755" s="676"/>
      <c r="AU755" s="676"/>
      <c r="AV755" s="676"/>
      <c r="AW755" s="676"/>
      <c r="AX755" s="615"/>
      <c r="AY755" s="615"/>
      <c r="AZ755" s="615"/>
      <c r="BA755" s="615"/>
      <c r="BB755" s="615"/>
      <c r="BC755" s="615"/>
      <c r="BD755" s="615"/>
      <c r="BE755" s="615"/>
      <c r="BF755" s="615"/>
      <c r="BG755" s="440"/>
    </row>
    <row r="756" spans="2:59" ht="24" customHeight="1">
      <c r="B756" s="617" t="s">
        <v>876</v>
      </c>
      <c r="C756" s="675"/>
      <c r="D756" s="675"/>
      <c r="E756" s="676"/>
      <c r="F756" s="676"/>
      <c r="G756" s="676"/>
      <c r="H756" s="676"/>
      <c r="I756" s="676"/>
      <c r="J756" s="676"/>
      <c r="K756" s="676"/>
      <c r="L756" s="676"/>
      <c r="M756" s="676"/>
      <c r="N756" s="676"/>
      <c r="O756" s="676"/>
      <c r="P756" s="676"/>
      <c r="Q756" s="676"/>
      <c r="R756" s="676"/>
      <c r="S756" s="676"/>
      <c r="T756" s="676"/>
      <c r="U756" s="676"/>
      <c r="V756" s="615"/>
      <c r="W756" s="615"/>
      <c r="X756" s="615"/>
      <c r="Y756" s="615"/>
      <c r="Z756" s="615"/>
      <c r="AA756" s="615"/>
      <c r="AB756" s="615"/>
      <c r="AC756" s="615"/>
      <c r="AD756" s="615"/>
      <c r="AE756" s="676"/>
      <c r="AF756" s="676"/>
      <c r="AG756" s="676"/>
      <c r="AH756" s="676"/>
      <c r="AI756" s="676"/>
      <c r="AJ756" s="676"/>
      <c r="AK756" s="676"/>
      <c r="AL756" s="676"/>
      <c r="AM756" s="676"/>
      <c r="AN756" s="676"/>
      <c r="AO756" s="676"/>
      <c r="AP756" s="676"/>
      <c r="AQ756" s="676"/>
      <c r="AR756" s="676"/>
      <c r="AS756" s="676"/>
      <c r="AT756" s="676"/>
      <c r="AU756" s="676"/>
      <c r="AV756" s="676"/>
      <c r="AW756" s="676"/>
      <c r="AX756" s="615"/>
      <c r="AY756" s="615"/>
      <c r="AZ756" s="615"/>
      <c r="BA756" s="615"/>
      <c r="BB756" s="615"/>
      <c r="BC756" s="615"/>
      <c r="BD756" s="615"/>
      <c r="BE756" s="615"/>
      <c r="BF756" s="615"/>
      <c r="BG756" s="440"/>
    </row>
    <row r="757" spans="2:59" ht="27" customHeight="1">
      <c r="B757" s="676"/>
      <c r="C757" s="676"/>
      <c r="D757" s="676"/>
      <c r="E757" s="676"/>
      <c r="F757" s="676"/>
      <c r="G757" s="676"/>
      <c r="H757" s="676"/>
      <c r="I757" s="676"/>
      <c r="J757" s="676"/>
      <c r="K757" s="676"/>
      <c r="L757" s="676"/>
      <c r="M757" s="676"/>
      <c r="N757" s="676"/>
      <c r="O757" s="676"/>
      <c r="P757" s="676"/>
      <c r="Q757" s="676"/>
      <c r="R757" s="676"/>
      <c r="S757" s="676"/>
      <c r="T757" s="676"/>
      <c r="U757" s="676"/>
      <c r="V757" s="615"/>
      <c r="W757" s="615"/>
      <c r="X757" s="615"/>
      <c r="Y757" s="615"/>
      <c r="Z757" s="615"/>
      <c r="AA757" s="615"/>
      <c r="AB757" s="615"/>
      <c r="AC757" s="615"/>
      <c r="AD757" s="615"/>
      <c r="AE757" s="676"/>
      <c r="AF757" s="676"/>
      <c r="AG757" s="676"/>
      <c r="AH757" s="676"/>
      <c r="AI757" s="676"/>
      <c r="AJ757" s="676"/>
      <c r="AK757" s="676"/>
      <c r="AL757" s="676"/>
      <c r="AM757" s="676"/>
      <c r="AN757" s="676"/>
      <c r="AO757" s="676"/>
      <c r="AP757" s="676"/>
      <c r="AQ757" s="676"/>
      <c r="AR757" s="676"/>
      <c r="AS757" s="676"/>
      <c r="AT757" s="676"/>
      <c r="AU757" s="676"/>
      <c r="AV757" s="676"/>
      <c r="AW757" s="676"/>
      <c r="AX757" s="615"/>
      <c r="AY757" s="615"/>
      <c r="AZ757" s="615"/>
      <c r="BA757" s="615"/>
      <c r="BB757" s="615"/>
      <c r="BC757" s="615"/>
      <c r="BD757" s="615"/>
      <c r="BE757" s="615"/>
      <c r="BF757" s="615"/>
      <c r="BG757" s="440"/>
    </row>
    <row r="758" spans="2:59">
      <c r="B758" s="440"/>
      <c r="C758" s="440"/>
      <c r="D758" s="440"/>
      <c r="E758" s="440"/>
      <c r="F758" s="440"/>
      <c r="G758" s="440"/>
      <c r="H758" s="440"/>
      <c r="I758" s="440"/>
      <c r="J758" s="440"/>
      <c r="K758" s="440"/>
      <c r="L758" s="440"/>
      <c r="M758" s="440"/>
      <c r="N758" s="440"/>
      <c r="O758" s="440"/>
      <c r="P758" s="440"/>
      <c r="Q758" s="440"/>
      <c r="R758" s="440"/>
      <c r="S758" s="440"/>
      <c r="T758" s="440"/>
      <c r="U758" s="440"/>
      <c r="V758" s="440"/>
      <c r="W758" s="440"/>
      <c r="X758" s="440"/>
      <c r="Y758" s="440"/>
      <c r="Z758" s="440"/>
      <c r="AA758" s="440"/>
      <c r="AB758" s="440"/>
      <c r="AC758" s="440"/>
      <c r="AD758" s="440"/>
      <c r="AE758" s="440"/>
      <c r="AF758" s="440"/>
      <c r="AG758" s="440"/>
      <c r="AH758" s="440"/>
      <c r="AI758" s="440"/>
      <c r="AJ758" s="440"/>
      <c r="AK758" s="440"/>
      <c r="AL758" s="440"/>
      <c r="AM758" s="440"/>
      <c r="AN758" s="440"/>
      <c r="AO758" s="440"/>
      <c r="AP758" s="440"/>
      <c r="AQ758" s="440"/>
      <c r="AR758" s="440"/>
      <c r="AS758" s="440"/>
      <c r="AT758" s="440"/>
      <c r="AU758" s="440"/>
      <c r="AV758" s="440"/>
      <c r="AW758" s="440"/>
      <c r="AX758" s="440"/>
      <c r="AY758" s="440"/>
      <c r="AZ758" s="440"/>
      <c r="BA758" s="440"/>
      <c r="BB758" s="440"/>
      <c r="BC758" s="440"/>
      <c r="BD758" s="440"/>
      <c r="BE758" s="440"/>
      <c r="BF758" s="440"/>
      <c r="BG758" s="440"/>
    </row>
    <row r="759" spans="2:59" ht="27" customHeight="1">
      <c r="B759" s="677" t="s">
        <v>877</v>
      </c>
      <c r="C759" s="678"/>
      <c r="D759" s="678"/>
      <c r="E759" s="678"/>
      <c r="F759" s="678"/>
      <c r="G759" s="678"/>
      <c r="H759" s="678"/>
      <c r="I759" s="678"/>
      <c r="J759" s="678"/>
      <c r="K759" s="678"/>
      <c r="L759" s="678"/>
      <c r="M759" s="678"/>
      <c r="N759" s="678"/>
      <c r="O759" s="678"/>
      <c r="P759" s="678"/>
      <c r="Q759" s="678"/>
      <c r="R759" s="678"/>
      <c r="S759" s="678"/>
      <c r="T759" s="678"/>
      <c r="U759" s="678"/>
      <c r="V759" s="678"/>
      <c r="W759" s="678"/>
      <c r="X759" s="678"/>
      <c r="Y759" s="678"/>
      <c r="Z759" s="678"/>
      <c r="AA759" s="678"/>
      <c r="AB759" s="678"/>
      <c r="AC759" s="678"/>
      <c r="AD759" s="678"/>
      <c r="AE759" s="678"/>
      <c r="AF759" s="678"/>
      <c r="AG759" s="678"/>
      <c r="AH759" s="678"/>
      <c r="AI759" s="678"/>
      <c r="AJ759" s="678"/>
      <c r="AK759" s="678"/>
      <c r="AL759" s="678"/>
      <c r="AM759" s="678"/>
      <c r="AN759" s="678"/>
      <c r="AO759" s="678"/>
      <c r="AP759" s="678"/>
      <c r="AQ759" s="678"/>
      <c r="AR759" s="678"/>
      <c r="AS759" s="678"/>
      <c r="AT759" s="678"/>
      <c r="AU759" s="678"/>
      <c r="AV759" s="678"/>
      <c r="AW759" s="678"/>
      <c r="AX759" s="678"/>
      <c r="AY759" s="678"/>
      <c r="AZ759" s="678"/>
      <c r="BA759" s="678"/>
      <c r="BB759" s="678"/>
      <c r="BC759" s="678"/>
      <c r="BD759" s="678"/>
      <c r="BE759" s="678"/>
      <c r="BF759" s="678"/>
      <c r="BG759" s="679"/>
    </row>
    <row r="760" spans="2:59" ht="30" customHeight="1">
      <c r="B760" s="680" t="s">
        <v>878</v>
      </c>
      <c r="C760" s="678"/>
      <c r="D760" s="936" t="s">
        <v>879</v>
      </c>
      <c r="E760" s="936"/>
      <c r="F760" s="936"/>
      <c r="G760" s="936"/>
      <c r="H760" s="936"/>
      <c r="I760" s="936"/>
      <c r="J760" s="936"/>
      <c r="K760" s="936"/>
      <c r="L760" s="936"/>
      <c r="M760" s="936"/>
      <c r="N760" s="936"/>
      <c r="O760" s="936"/>
      <c r="P760" s="936"/>
      <c r="Q760" s="936"/>
      <c r="R760" s="936"/>
      <c r="S760" s="936"/>
      <c r="T760" s="936"/>
      <c r="U760" s="936"/>
      <c r="V760" s="936"/>
      <c r="W760" s="936"/>
      <c r="X760" s="936"/>
      <c r="Y760" s="936"/>
      <c r="Z760" s="936"/>
      <c r="AA760" s="936"/>
      <c r="AB760" s="936"/>
      <c r="AC760" s="936"/>
      <c r="AD760" s="936"/>
      <c r="AE760" s="936"/>
      <c r="AF760" s="936"/>
      <c r="AG760" s="936"/>
      <c r="AH760" s="936"/>
      <c r="AI760" s="936"/>
      <c r="AJ760" s="936"/>
      <c r="AK760" s="936"/>
      <c r="AL760" s="936"/>
      <c r="AM760" s="936"/>
      <c r="AN760" s="936"/>
      <c r="AO760" s="936"/>
      <c r="AP760" s="936"/>
      <c r="AQ760" s="936"/>
      <c r="AR760" s="936"/>
      <c r="AS760" s="936"/>
      <c r="AT760" s="936"/>
      <c r="AU760" s="936"/>
      <c r="AV760" s="936"/>
      <c r="AW760" s="936"/>
      <c r="AX760" s="936"/>
      <c r="AY760" s="936"/>
      <c r="AZ760" s="936"/>
      <c r="BA760" s="936"/>
      <c r="BB760" s="936"/>
      <c r="BC760" s="936"/>
      <c r="BD760" s="936"/>
      <c r="BE760" s="936"/>
      <c r="BF760" s="936"/>
      <c r="BG760" s="936"/>
    </row>
    <row r="761" spans="2:59" ht="30" customHeight="1">
      <c r="B761" s="680" t="s">
        <v>880</v>
      </c>
      <c r="C761" s="678"/>
      <c r="D761" s="936" t="s">
        <v>881</v>
      </c>
      <c r="E761" s="936"/>
      <c r="F761" s="936"/>
      <c r="G761" s="936"/>
      <c r="H761" s="936"/>
      <c r="I761" s="936"/>
      <c r="J761" s="936"/>
      <c r="K761" s="936"/>
      <c r="L761" s="936"/>
      <c r="M761" s="936"/>
      <c r="N761" s="936"/>
      <c r="O761" s="936"/>
      <c r="P761" s="936"/>
      <c r="Q761" s="936"/>
      <c r="R761" s="936"/>
      <c r="S761" s="936"/>
      <c r="T761" s="936"/>
      <c r="U761" s="936"/>
      <c r="V761" s="936"/>
      <c r="W761" s="936"/>
      <c r="X761" s="936"/>
      <c r="Y761" s="936"/>
      <c r="Z761" s="936"/>
      <c r="AA761" s="936"/>
      <c r="AB761" s="936"/>
      <c r="AC761" s="936"/>
      <c r="AD761" s="936"/>
      <c r="AE761" s="936"/>
      <c r="AF761" s="936"/>
      <c r="AG761" s="936"/>
      <c r="AH761" s="936"/>
      <c r="AI761" s="936"/>
      <c r="AJ761" s="936"/>
      <c r="AK761" s="936"/>
      <c r="AL761" s="936"/>
      <c r="AM761" s="936"/>
      <c r="AN761" s="936"/>
      <c r="AO761" s="936"/>
      <c r="AP761" s="936"/>
      <c r="AQ761" s="936"/>
      <c r="AR761" s="936"/>
      <c r="AS761" s="936"/>
      <c r="AT761" s="936"/>
      <c r="AU761" s="936"/>
      <c r="AV761" s="936"/>
      <c r="AW761" s="936"/>
      <c r="AX761" s="936"/>
      <c r="AY761" s="936"/>
      <c r="AZ761" s="936"/>
      <c r="BA761" s="936"/>
      <c r="BB761" s="936"/>
      <c r="BC761" s="936"/>
      <c r="BD761" s="936"/>
      <c r="BE761" s="936"/>
      <c r="BF761" s="936"/>
      <c r="BG761" s="936"/>
    </row>
    <row r="762" spans="2:59" ht="30" customHeight="1">
      <c r="B762" s="680" t="s">
        <v>882</v>
      </c>
      <c r="C762" s="678"/>
      <c r="D762" s="936" t="s">
        <v>883</v>
      </c>
      <c r="E762" s="936"/>
      <c r="F762" s="936"/>
      <c r="G762" s="936"/>
      <c r="H762" s="936"/>
      <c r="I762" s="936"/>
      <c r="J762" s="936"/>
      <c r="K762" s="936"/>
      <c r="L762" s="936"/>
      <c r="M762" s="936"/>
      <c r="N762" s="936"/>
      <c r="O762" s="936"/>
      <c r="P762" s="936"/>
      <c r="Q762" s="936"/>
      <c r="R762" s="936"/>
      <c r="S762" s="936"/>
      <c r="T762" s="936"/>
      <c r="U762" s="936"/>
      <c r="V762" s="936"/>
      <c r="W762" s="936"/>
      <c r="X762" s="936"/>
      <c r="Y762" s="936"/>
      <c r="Z762" s="936"/>
      <c r="AA762" s="936"/>
      <c r="AB762" s="936"/>
      <c r="AC762" s="936"/>
      <c r="AD762" s="936"/>
      <c r="AE762" s="936"/>
      <c r="AF762" s="936"/>
      <c r="AG762" s="936"/>
      <c r="AH762" s="936"/>
      <c r="AI762" s="936"/>
      <c r="AJ762" s="936"/>
      <c r="AK762" s="936"/>
      <c r="AL762" s="936"/>
      <c r="AM762" s="936"/>
      <c r="AN762" s="936"/>
      <c r="AO762" s="936"/>
      <c r="AP762" s="936"/>
      <c r="AQ762" s="936"/>
      <c r="AR762" s="936"/>
      <c r="AS762" s="936"/>
      <c r="AT762" s="936"/>
      <c r="AU762" s="936"/>
      <c r="AV762" s="936"/>
      <c r="AW762" s="936"/>
      <c r="AX762" s="936"/>
      <c r="AY762" s="936"/>
      <c r="AZ762" s="936"/>
      <c r="BA762" s="936"/>
      <c r="BB762" s="936"/>
      <c r="BC762" s="936"/>
      <c r="BD762" s="936"/>
      <c r="BE762" s="936"/>
      <c r="BF762" s="936"/>
      <c r="BG762" s="936"/>
    </row>
    <row r="763" spans="2:59" ht="30" customHeight="1">
      <c r="B763" s="680" t="s">
        <v>884</v>
      </c>
      <c r="C763" s="678"/>
      <c r="D763" s="936" t="s">
        <v>885</v>
      </c>
      <c r="E763" s="936"/>
      <c r="F763" s="936"/>
      <c r="G763" s="936"/>
      <c r="H763" s="936"/>
      <c r="I763" s="936"/>
      <c r="J763" s="936"/>
      <c r="K763" s="936"/>
      <c r="L763" s="936"/>
      <c r="M763" s="936"/>
      <c r="N763" s="936"/>
      <c r="O763" s="936"/>
      <c r="P763" s="936"/>
      <c r="Q763" s="936"/>
      <c r="R763" s="936"/>
      <c r="S763" s="936"/>
      <c r="T763" s="936"/>
      <c r="U763" s="936"/>
      <c r="V763" s="936"/>
      <c r="W763" s="936"/>
      <c r="X763" s="936"/>
      <c r="Y763" s="936"/>
      <c r="Z763" s="936"/>
      <c r="AA763" s="936"/>
      <c r="AB763" s="936"/>
      <c r="AC763" s="936"/>
      <c r="AD763" s="936"/>
      <c r="AE763" s="936"/>
      <c r="AF763" s="936"/>
      <c r="AG763" s="936"/>
      <c r="AH763" s="936"/>
      <c r="AI763" s="936"/>
      <c r="AJ763" s="936"/>
      <c r="AK763" s="936"/>
      <c r="AL763" s="936"/>
      <c r="AM763" s="936"/>
      <c r="AN763" s="936"/>
      <c r="AO763" s="936"/>
      <c r="AP763" s="936"/>
      <c r="AQ763" s="936"/>
      <c r="AR763" s="936"/>
      <c r="AS763" s="936"/>
      <c r="AT763" s="936"/>
      <c r="AU763" s="936"/>
      <c r="AV763" s="936"/>
      <c r="AW763" s="936"/>
      <c r="AX763" s="936"/>
      <c r="AY763" s="936"/>
      <c r="AZ763" s="936"/>
      <c r="BA763" s="936"/>
      <c r="BB763" s="936"/>
      <c r="BC763" s="936"/>
      <c r="BD763" s="936"/>
      <c r="BE763" s="936"/>
      <c r="BF763" s="936"/>
      <c r="BG763" s="936"/>
    </row>
    <row r="764" spans="2:59" ht="123" customHeight="1">
      <c r="B764" s="680" t="s">
        <v>886</v>
      </c>
      <c r="C764" s="678"/>
      <c r="D764" s="936" t="s">
        <v>887</v>
      </c>
      <c r="E764" s="936"/>
      <c r="F764" s="936"/>
      <c r="G764" s="936"/>
      <c r="H764" s="936"/>
      <c r="I764" s="936"/>
      <c r="J764" s="936"/>
      <c r="K764" s="936"/>
      <c r="L764" s="936"/>
      <c r="M764" s="936"/>
      <c r="N764" s="936"/>
      <c r="O764" s="936"/>
      <c r="P764" s="936"/>
      <c r="Q764" s="936"/>
      <c r="R764" s="936"/>
      <c r="S764" s="936"/>
      <c r="T764" s="936"/>
      <c r="U764" s="936"/>
      <c r="V764" s="936"/>
      <c r="W764" s="936"/>
      <c r="X764" s="936"/>
      <c r="Y764" s="936"/>
      <c r="Z764" s="936"/>
      <c r="AA764" s="936"/>
      <c r="AB764" s="936"/>
      <c r="AC764" s="936"/>
      <c r="AD764" s="936"/>
      <c r="AE764" s="936"/>
      <c r="AF764" s="936"/>
      <c r="AG764" s="936"/>
      <c r="AH764" s="936"/>
      <c r="AI764" s="936"/>
      <c r="AJ764" s="936"/>
      <c r="AK764" s="936"/>
      <c r="AL764" s="936"/>
      <c r="AM764" s="936"/>
      <c r="AN764" s="936"/>
      <c r="AO764" s="936"/>
      <c r="AP764" s="936"/>
      <c r="AQ764" s="936"/>
      <c r="AR764" s="936"/>
      <c r="AS764" s="936"/>
      <c r="AT764" s="936"/>
      <c r="AU764" s="936"/>
      <c r="AV764" s="936"/>
      <c r="AW764" s="936"/>
      <c r="AX764" s="936"/>
      <c r="AY764" s="936"/>
      <c r="AZ764" s="936"/>
      <c r="BA764" s="936"/>
      <c r="BB764" s="936"/>
      <c r="BC764" s="936"/>
      <c r="BD764" s="936"/>
      <c r="BE764" s="936"/>
      <c r="BF764" s="936"/>
      <c r="BG764" s="936"/>
    </row>
    <row r="765" spans="2:59" ht="70.5" customHeight="1">
      <c r="B765" s="680" t="s">
        <v>888</v>
      </c>
      <c r="C765" s="678"/>
      <c r="D765" s="936" t="s">
        <v>889</v>
      </c>
      <c r="E765" s="936"/>
      <c r="F765" s="936"/>
      <c r="G765" s="936"/>
      <c r="H765" s="936"/>
      <c r="I765" s="936"/>
      <c r="J765" s="936"/>
      <c r="K765" s="936"/>
      <c r="L765" s="936"/>
      <c r="M765" s="936"/>
      <c r="N765" s="936"/>
      <c r="O765" s="936"/>
      <c r="P765" s="936"/>
      <c r="Q765" s="936"/>
      <c r="R765" s="936"/>
      <c r="S765" s="936"/>
      <c r="T765" s="936"/>
      <c r="U765" s="936"/>
      <c r="V765" s="936"/>
      <c r="W765" s="936"/>
      <c r="X765" s="936"/>
      <c r="Y765" s="936"/>
      <c r="Z765" s="936"/>
      <c r="AA765" s="936"/>
      <c r="AB765" s="936"/>
      <c r="AC765" s="936"/>
      <c r="AD765" s="936"/>
      <c r="AE765" s="936"/>
      <c r="AF765" s="936"/>
      <c r="AG765" s="936"/>
      <c r="AH765" s="936"/>
      <c r="AI765" s="936"/>
      <c r="AJ765" s="936"/>
      <c r="AK765" s="936"/>
      <c r="AL765" s="936"/>
      <c r="AM765" s="936"/>
      <c r="AN765" s="936"/>
      <c r="AO765" s="936"/>
      <c r="AP765" s="936"/>
      <c r="AQ765" s="936"/>
      <c r="AR765" s="936"/>
      <c r="AS765" s="936"/>
      <c r="AT765" s="936"/>
      <c r="AU765" s="936"/>
      <c r="AV765" s="936"/>
      <c r="AW765" s="936"/>
      <c r="AX765" s="936"/>
      <c r="AY765" s="936"/>
      <c r="AZ765" s="936"/>
      <c r="BA765" s="936"/>
      <c r="BB765" s="936"/>
      <c r="BC765" s="936"/>
      <c r="BD765" s="936"/>
      <c r="BE765" s="936"/>
      <c r="BF765" s="936"/>
      <c r="BG765" s="936"/>
    </row>
    <row r="766" spans="2:59" ht="30" customHeight="1">
      <c r="B766" s="680" t="s">
        <v>890</v>
      </c>
      <c r="C766" s="678"/>
      <c r="D766" s="936" t="s">
        <v>891</v>
      </c>
      <c r="E766" s="936"/>
      <c r="F766" s="936"/>
      <c r="G766" s="936"/>
      <c r="H766" s="936"/>
      <c r="I766" s="936"/>
      <c r="J766" s="936"/>
      <c r="K766" s="936"/>
      <c r="L766" s="936"/>
      <c r="M766" s="936"/>
      <c r="N766" s="936"/>
      <c r="O766" s="936"/>
      <c r="P766" s="936"/>
      <c r="Q766" s="936"/>
      <c r="R766" s="936"/>
      <c r="S766" s="936"/>
      <c r="T766" s="936"/>
      <c r="U766" s="936"/>
      <c r="V766" s="936"/>
      <c r="W766" s="936"/>
      <c r="X766" s="936"/>
      <c r="Y766" s="936"/>
      <c r="Z766" s="936"/>
      <c r="AA766" s="936"/>
      <c r="AB766" s="936"/>
      <c r="AC766" s="936"/>
      <c r="AD766" s="936"/>
      <c r="AE766" s="936"/>
      <c r="AF766" s="936"/>
      <c r="AG766" s="936"/>
      <c r="AH766" s="936"/>
      <c r="AI766" s="936"/>
      <c r="AJ766" s="936"/>
      <c r="AK766" s="936"/>
      <c r="AL766" s="936"/>
      <c r="AM766" s="936"/>
      <c r="AN766" s="936"/>
      <c r="AO766" s="936"/>
      <c r="AP766" s="936"/>
      <c r="AQ766" s="936"/>
      <c r="AR766" s="936"/>
      <c r="AS766" s="936"/>
      <c r="AT766" s="936"/>
      <c r="AU766" s="936"/>
      <c r="AV766" s="936"/>
      <c r="AW766" s="936"/>
      <c r="AX766" s="936"/>
      <c r="AY766" s="936"/>
      <c r="AZ766" s="936"/>
      <c r="BA766" s="936"/>
      <c r="BB766" s="936"/>
      <c r="BC766" s="936"/>
      <c r="BD766" s="936"/>
      <c r="BE766" s="936"/>
      <c r="BF766" s="936"/>
      <c r="BG766" s="936"/>
    </row>
    <row r="767" spans="2:59" ht="42" customHeight="1">
      <c r="B767" s="680" t="s">
        <v>892</v>
      </c>
      <c r="C767" s="678"/>
      <c r="D767" s="936" t="s">
        <v>893</v>
      </c>
      <c r="E767" s="936"/>
      <c r="F767" s="936"/>
      <c r="G767" s="936"/>
      <c r="H767" s="936"/>
      <c r="I767" s="936"/>
      <c r="J767" s="936"/>
      <c r="K767" s="936"/>
      <c r="L767" s="936"/>
      <c r="M767" s="936"/>
      <c r="N767" s="936"/>
      <c r="O767" s="936"/>
      <c r="P767" s="936"/>
      <c r="Q767" s="936"/>
      <c r="R767" s="936"/>
      <c r="S767" s="936"/>
      <c r="T767" s="936"/>
      <c r="U767" s="936"/>
      <c r="V767" s="936"/>
      <c r="W767" s="936"/>
      <c r="X767" s="936"/>
      <c r="Y767" s="936"/>
      <c r="Z767" s="936"/>
      <c r="AA767" s="936"/>
      <c r="AB767" s="936"/>
      <c r="AC767" s="936"/>
      <c r="AD767" s="936"/>
      <c r="AE767" s="936"/>
      <c r="AF767" s="936"/>
      <c r="AG767" s="936"/>
      <c r="AH767" s="936"/>
      <c r="AI767" s="936"/>
      <c r="AJ767" s="936"/>
      <c r="AK767" s="936"/>
      <c r="AL767" s="936"/>
      <c r="AM767" s="936"/>
      <c r="AN767" s="936"/>
      <c r="AO767" s="936"/>
      <c r="AP767" s="936"/>
      <c r="AQ767" s="936"/>
      <c r="AR767" s="936"/>
      <c r="AS767" s="936"/>
      <c r="AT767" s="936"/>
      <c r="AU767" s="936"/>
      <c r="AV767" s="936"/>
      <c r="AW767" s="936"/>
      <c r="AX767" s="936"/>
      <c r="AY767" s="936"/>
      <c r="AZ767" s="936"/>
      <c r="BA767" s="936"/>
      <c r="BB767" s="936"/>
      <c r="BC767" s="936"/>
      <c r="BD767" s="936"/>
      <c r="BE767" s="936"/>
      <c r="BF767" s="936"/>
      <c r="BG767" s="936"/>
    </row>
    <row r="768" spans="2:59" ht="42" customHeight="1">
      <c r="B768" s="680" t="s">
        <v>894</v>
      </c>
      <c r="C768" s="678"/>
      <c r="D768" s="936" t="s">
        <v>895</v>
      </c>
      <c r="E768" s="936"/>
      <c r="F768" s="936"/>
      <c r="G768" s="936"/>
      <c r="H768" s="936"/>
      <c r="I768" s="936"/>
      <c r="J768" s="936"/>
      <c r="K768" s="936"/>
      <c r="L768" s="936"/>
      <c r="M768" s="936"/>
      <c r="N768" s="936"/>
      <c r="O768" s="936"/>
      <c r="P768" s="936"/>
      <c r="Q768" s="936"/>
      <c r="R768" s="936"/>
      <c r="S768" s="936"/>
      <c r="T768" s="936"/>
      <c r="U768" s="936"/>
      <c r="V768" s="936"/>
      <c r="W768" s="936"/>
      <c r="X768" s="936"/>
      <c r="Y768" s="936"/>
      <c r="Z768" s="936"/>
      <c r="AA768" s="936"/>
      <c r="AB768" s="936"/>
      <c r="AC768" s="936"/>
      <c r="AD768" s="936"/>
      <c r="AE768" s="936"/>
      <c r="AF768" s="936"/>
      <c r="AG768" s="936"/>
      <c r="AH768" s="936"/>
      <c r="AI768" s="936"/>
      <c r="AJ768" s="936"/>
      <c r="AK768" s="936"/>
      <c r="AL768" s="936"/>
      <c r="AM768" s="936"/>
      <c r="AN768" s="936"/>
      <c r="AO768" s="936"/>
      <c r="AP768" s="936"/>
      <c r="AQ768" s="936"/>
      <c r="AR768" s="936"/>
      <c r="AS768" s="936"/>
      <c r="AT768" s="936"/>
      <c r="AU768" s="936"/>
      <c r="AV768" s="936"/>
      <c r="AW768" s="936"/>
      <c r="AX768" s="936"/>
      <c r="AY768" s="936"/>
      <c r="AZ768" s="936"/>
      <c r="BA768" s="936"/>
      <c r="BB768" s="936"/>
      <c r="BC768" s="936"/>
      <c r="BD768" s="936"/>
      <c r="BE768" s="936"/>
      <c r="BF768" s="936"/>
      <c r="BG768" s="936"/>
    </row>
    <row r="769" spans="2:59" ht="42" customHeight="1">
      <c r="B769" s="680" t="s">
        <v>896</v>
      </c>
      <c r="C769" s="678"/>
      <c r="D769" s="936" t="s">
        <v>897</v>
      </c>
      <c r="E769" s="936"/>
      <c r="F769" s="936"/>
      <c r="G769" s="936"/>
      <c r="H769" s="936"/>
      <c r="I769" s="936"/>
      <c r="J769" s="936"/>
      <c r="K769" s="936"/>
      <c r="L769" s="936"/>
      <c r="M769" s="936"/>
      <c r="N769" s="936"/>
      <c r="O769" s="936"/>
      <c r="P769" s="936"/>
      <c r="Q769" s="936"/>
      <c r="R769" s="936"/>
      <c r="S769" s="936"/>
      <c r="T769" s="936"/>
      <c r="U769" s="936"/>
      <c r="V769" s="936"/>
      <c r="W769" s="936"/>
      <c r="X769" s="936"/>
      <c r="Y769" s="936"/>
      <c r="Z769" s="936"/>
      <c r="AA769" s="936"/>
      <c r="AB769" s="936"/>
      <c r="AC769" s="936"/>
      <c r="AD769" s="936"/>
      <c r="AE769" s="936"/>
      <c r="AF769" s="936"/>
      <c r="AG769" s="936"/>
      <c r="AH769" s="936"/>
      <c r="AI769" s="936"/>
      <c r="AJ769" s="936"/>
      <c r="AK769" s="936"/>
      <c r="AL769" s="936"/>
      <c r="AM769" s="936"/>
      <c r="AN769" s="936"/>
      <c r="AO769" s="936"/>
      <c r="AP769" s="936"/>
      <c r="AQ769" s="936"/>
      <c r="AR769" s="936"/>
      <c r="AS769" s="936"/>
      <c r="AT769" s="936"/>
      <c r="AU769" s="936"/>
      <c r="AV769" s="936"/>
      <c r="AW769" s="936"/>
      <c r="AX769" s="936"/>
      <c r="AY769" s="936"/>
      <c r="AZ769" s="936"/>
      <c r="BA769" s="936"/>
      <c r="BB769" s="936"/>
      <c r="BC769" s="936"/>
      <c r="BD769" s="936"/>
      <c r="BE769" s="936"/>
      <c r="BF769" s="936"/>
      <c r="BG769" s="936"/>
    </row>
    <row r="770" spans="2:59" ht="42" customHeight="1">
      <c r="B770" s="680" t="s">
        <v>898</v>
      </c>
      <c r="C770" s="678"/>
      <c r="D770" s="936" t="s">
        <v>899</v>
      </c>
      <c r="E770" s="936"/>
      <c r="F770" s="936"/>
      <c r="G770" s="936"/>
      <c r="H770" s="936"/>
      <c r="I770" s="936"/>
      <c r="J770" s="936"/>
      <c r="K770" s="936"/>
      <c r="L770" s="936"/>
      <c r="M770" s="936"/>
      <c r="N770" s="936"/>
      <c r="O770" s="936"/>
      <c r="P770" s="936"/>
      <c r="Q770" s="936"/>
      <c r="R770" s="936"/>
      <c r="S770" s="936"/>
      <c r="T770" s="936"/>
      <c r="U770" s="936"/>
      <c r="V770" s="936"/>
      <c r="W770" s="936"/>
      <c r="X770" s="936"/>
      <c r="Y770" s="936"/>
      <c r="Z770" s="936"/>
      <c r="AA770" s="936"/>
      <c r="AB770" s="936"/>
      <c r="AC770" s="936"/>
      <c r="AD770" s="936"/>
      <c r="AE770" s="936"/>
      <c r="AF770" s="936"/>
      <c r="AG770" s="936"/>
      <c r="AH770" s="936"/>
      <c r="AI770" s="936"/>
      <c r="AJ770" s="936"/>
      <c r="AK770" s="936"/>
      <c r="AL770" s="936"/>
      <c r="AM770" s="936"/>
      <c r="AN770" s="936"/>
      <c r="AO770" s="936"/>
      <c r="AP770" s="936"/>
      <c r="AQ770" s="936"/>
      <c r="AR770" s="936"/>
      <c r="AS770" s="936"/>
      <c r="AT770" s="936"/>
      <c r="AU770" s="936"/>
      <c r="AV770" s="936"/>
      <c r="AW770" s="936"/>
      <c r="AX770" s="936"/>
      <c r="AY770" s="936"/>
      <c r="AZ770" s="936"/>
      <c r="BA770" s="936"/>
      <c r="BB770" s="936"/>
      <c r="BC770" s="936"/>
      <c r="BD770" s="936"/>
      <c r="BE770" s="936"/>
      <c r="BF770" s="936"/>
      <c r="BG770" s="936"/>
    </row>
    <row r="771" spans="2:59" ht="42" customHeight="1">
      <c r="B771" s="680" t="s">
        <v>900</v>
      </c>
      <c r="C771" s="678"/>
      <c r="D771" s="936" t="s">
        <v>901</v>
      </c>
      <c r="E771" s="936"/>
      <c r="F771" s="936"/>
      <c r="G771" s="936"/>
      <c r="H771" s="936"/>
      <c r="I771" s="936"/>
      <c r="J771" s="936"/>
      <c r="K771" s="936"/>
      <c r="L771" s="936"/>
      <c r="M771" s="936"/>
      <c r="N771" s="936"/>
      <c r="O771" s="936"/>
      <c r="P771" s="936"/>
      <c r="Q771" s="936"/>
      <c r="R771" s="936"/>
      <c r="S771" s="936"/>
      <c r="T771" s="936"/>
      <c r="U771" s="936"/>
      <c r="V771" s="936"/>
      <c r="W771" s="936"/>
      <c r="X771" s="936"/>
      <c r="Y771" s="936"/>
      <c r="Z771" s="936"/>
      <c r="AA771" s="936"/>
      <c r="AB771" s="936"/>
      <c r="AC771" s="936"/>
      <c r="AD771" s="936"/>
      <c r="AE771" s="936"/>
      <c r="AF771" s="936"/>
      <c r="AG771" s="936"/>
      <c r="AH771" s="936"/>
      <c r="AI771" s="936"/>
      <c r="AJ771" s="936"/>
      <c r="AK771" s="936"/>
      <c r="AL771" s="936"/>
      <c r="AM771" s="936"/>
      <c r="AN771" s="936"/>
      <c r="AO771" s="936"/>
      <c r="AP771" s="936"/>
      <c r="AQ771" s="936"/>
      <c r="AR771" s="936"/>
      <c r="AS771" s="936"/>
      <c r="AT771" s="936"/>
      <c r="AU771" s="936"/>
      <c r="AV771" s="936"/>
      <c r="AW771" s="936"/>
      <c r="AX771" s="936"/>
      <c r="AY771" s="936"/>
      <c r="AZ771" s="936"/>
      <c r="BA771" s="936"/>
      <c r="BB771" s="936"/>
      <c r="BC771" s="936"/>
      <c r="BD771" s="936"/>
      <c r="BE771" s="936"/>
      <c r="BF771" s="936"/>
      <c r="BG771" s="936"/>
    </row>
    <row r="772" spans="2:59" ht="54" customHeight="1">
      <c r="B772" s="680" t="s">
        <v>902</v>
      </c>
      <c r="C772" s="678"/>
      <c r="D772" s="936" t="s">
        <v>903</v>
      </c>
      <c r="E772" s="936"/>
      <c r="F772" s="936"/>
      <c r="G772" s="936"/>
      <c r="H772" s="936"/>
      <c r="I772" s="936"/>
      <c r="J772" s="936"/>
      <c r="K772" s="936"/>
      <c r="L772" s="936"/>
      <c r="M772" s="936"/>
      <c r="N772" s="936"/>
      <c r="O772" s="936"/>
      <c r="P772" s="936"/>
      <c r="Q772" s="936"/>
      <c r="R772" s="936"/>
      <c r="S772" s="936"/>
      <c r="T772" s="936"/>
      <c r="U772" s="936"/>
      <c r="V772" s="936"/>
      <c r="W772" s="936"/>
      <c r="X772" s="936"/>
      <c r="Y772" s="936"/>
      <c r="Z772" s="936"/>
      <c r="AA772" s="936"/>
      <c r="AB772" s="936"/>
      <c r="AC772" s="936"/>
      <c r="AD772" s="936"/>
      <c r="AE772" s="936"/>
      <c r="AF772" s="936"/>
      <c r="AG772" s="936"/>
      <c r="AH772" s="936"/>
      <c r="AI772" s="936"/>
      <c r="AJ772" s="936"/>
      <c r="AK772" s="936"/>
      <c r="AL772" s="936"/>
      <c r="AM772" s="936"/>
      <c r="AN772" s="936"/>
      <c r="AO772" s="936"/>
      <c r="AP772" s="936"/>
      <c r="AQ772" s="936"/>
      <c r="AR772" s="936"/>
      <c r="AS772" s="936"/>
      <c r="AT772" s="936"/>
      <c r="AU772" s="936"/>
      <c r="AV772" s="936"/>
      <c r="AW772" s="936"/>
      <c r="AX772" s="936"/>
      <c r="AY772" s="936"/>
      <c r="AZ772" s="936"/>
      <c r="BA772" s="936"/>
      <c r="BB772" s="936"/>
      <c r="BC772" s="936"/>
      <c r="BD772" s="936"/>
      <c r="BE772" s="936"/>
      <c r="BF772" s="936"/>
      <c r="BG772" s="936"/>
    </row>
    <row r="773" spans="2:59" ht="42" customHeight="1">
      <c r="B773" s="680" t="s">
        <v>904</v>
      </c>
      <c r="C773" s="678"/>
      <c r="D773" s="936" t="s">
        <v>905</v>
      </c>
      <c r="E773" s="936"/>
      <c r="F773" s="936"/>
      <c r="G773" s="936"/>
      <c r="H773" s="936"/>
      <c r="I773" s="936"/>
      <c r="J773" s="936"/>
      <c r="K773" s="936"/>
      <c r="L773" s="936"/>
      <c r="M773" s="936"/>
      <c r="N773" s="936"/>
      <c r="O773" s="936"/>
      <c r="P773" s="936"/>
      <c r="Q773" s="936"/>
      <c r="R773" s="936"/>
      <c r="S773" s="936"/>
      <c r="T773" s="936"/>
      <c r="U773" s="936"/>
      <c r="V773" s="936"/>
      <c r="W773" s="936"/>
      <c r="X773" s="936"/>
      <c r="Y773" s="936"/>
      <c r="Z773" s="936"/>
      <c r="AA773" s="936"/>
      <c r="AB773" s="936"/>
      <c r="AC773" s="936"/>
      <c r="AD773" s="936"/>
      <c r="AE773" s="936"/>
      <c r="AF773" s="936"/>
      <c r="AG773" s="936"/>
      <c r="AH773" s="936"/>
      <c r="AI773" s="936"/>
      <c r="AJ773" s="936"/>
      <c r="AK773" s="936"/>
      <c r="AL773" s="936"/>
      <c r="AM773" s="936"/>
      <c r="AN773" s="936"/>
      <c r="AO773" s="936"/>
      <c r="AP773" s="936"/>
      <c r="AQ773" s="936"/>
      <c r="AR773" s="936"/>
      <c r="AS773" s="936"/>
      <c r="AT773" s="936"/>
      <c r="AU773" s="936"/>
      <c r="AV773" s="936"/>
      <c r="AW773" s="936"/>
      <c r="AX773" s="936"/>
      <c r="AY773" s="936"/>
      <c r="AZ773" s="936"/>
      <c r="BA773" s="936"/>
      <c r="BB773" s="936"/>
      <c r="BC773" s="936"/>
      <c r="BD773" s="936"/>
      <c r="BE773" s="936"/>
      <c r="BF773" s="936"/>
      <c r="BG773" s="936"/>
    </row>
    <row r="774" spans="2:59" ht="54" customHeight="1">
      <c r="B774" s="680" t="s">
        <v>906</v>
      </c>
      <c r="C774" s="678"/>
      <c r="D774" s="936" t="s">
        <v>907</v>
      </c>
      <c r="E774" s="936"/>
      <c r="F774" s="936"/>
      <c r="G774" s="936"/>
      <c r="H774" s="936"/>
      <c r="I774" s="936"/>
      <c r="J774" s="936"/>
      <c r="K774" s="936"/>
      <c r="L774" s="936"/>
      <c r="M774" s="936"/>
      <c r="N774" s="936"/>
      <c r="O774" s="936"/>
      <c r="P774" s="936"/>
      <c r="Q774" s="936"/>
      <c r="R774" s="936"/>
      <c r="S774" s="936"/>
      <c r="T774" s="936"/>
      <c r="U774" s="936"/>
      <c r="V774" s="936"/>
      <c r="W774" s="936"/>
      <c r="X774" s="936"/>
      <c r="Y774" s="936"/>
      <c r="Z774" s="936"/>
      <c r="AA774" s="936"/>
      <c r="AB774" s="936"/>
      <c r="AC774" s="936"/>
      <c r="AD774" s="936"/>
      <c r="AE774" s="936"/>
      <c r="AF774" s="936"/>
      <c r="AG774" s="936"/>
      <c r="AH774" s="936"/>
      <c r="AI774" s="936"/>
      <c r="AJ774" s="936"/>
      <c r="AK774" s="936"/>
      <c r="AL774" s="936"/>
      <c r="AM774" s="936"/>
      <c r="AN774" s="936"/>
      <c r="AO774" s="936"/>
      <c r="AP774" s="936"/>
      <c r="AQ774" s="936"/>
      <c r="AR774" s="936"/>
      <c r="AS774" s="936"/>
      <c r="AT774" s="936"/>
      <c r="AU774" s="936"/>
      <c r="AV774" s="936"/>
      <c r="AW774" s="936"/>
      <c r="AX774" s="936"/>
      <c r="AY774" s="936"/>
      <c r="AZ774" s="936"/>
      <c r="BA774" s="936"/>
      <c r="BB774" s="936"/>
      <c r="BC774" s="936"/>
      <c r="BD774" s="936"/>
      <c r="BE774" s="936"/>
      <c r="BF774" s="936"/>
      <c r="BG774" s="936"/>
    </row>
    <row r="775" spans="2:59" ht="54" customHeight="1">
      <c r="B775" s="680" t="s">
        <v>908</v>
      </c>
      <c r="C775" s="678"/>
      <c r="D775" s="936" t="s">
        <v>909</v>
      </c>
      <c r="E775" s="936"/>
      <c r="F775" s="936"/>
      <c r="G775" s="936"/>
      <c r="H775" s="936"/>
      <c r="I775" s="936"/>
      <c r="J775" s="936"/>
      <c r="K775" s="936"/>
      <c r="L775" s="936"/>
      <c r="M775" s="936"/>
      <c r="N775" s="936"/>
      <c r="O775" s="936"/>
      <c r="P775" s="936"/>
      <c r="Q775" s="936"/>
      <c r="R775" s="936"/>
      <c r="S775" s="936"/>
      <c r="T775" s="936"/>
      <c r="U775" s="936"/>
      <c r="V775" s="936"/>
      <c r="W775" s="936"/>
      <c r="X775" s="936"/>
      <c r="Y775" s="936"/>
      <c r="Z775" s="936"/>
      <c r="AA775" s="936"/>
      <c r="AB775" s="936"/>
      <c r="AC775" s="936"/>
      <c r="AD775" s="936"/>
      <c r="AE775" s="936"/>
      <c r="AF775" s="936"/>
      <c r="AG775" s="936"/>
      <c r="AH775" s="936"/>
      <c r="AI775" s="936"/>
      <c r="AJ775" s="936"/>
      <c r="AK775" s="936"/>
      <c r="AL775" s="936"/>
      <c r="AM775" s="936"/>
      <c r="AN775" s="936"/>
      <c r="AO775" s="936"/>
      <c r="AP775" s="936"/>
      <c r="AQ775" s="936"/>
      <c r="AR775" s="936"/>
      <c r="AS775" s="936"/>
      <c r="AT775" s="936"/>
      <c r="AU775" s="936"/>
      <c r="AV775" s="936"/>
      <c r="AW775" s="936"/>
      <c r="AX775" s="936"/>
      <c r="AY775" s="936"/>
      <c r="AZ775" s="936"/>
      <c r="BA775" s="936"/>
      <c r="BB775" s="936"/>
      <c r="BC775" s="936"/>
      <c r="BD775" s="936"/>
      <c r="BE775" s="936"/>
      <c r="BF775" s="936"/>
      <c r="BG775" s="936"/>
    </row>
    <row r="776" spans="2:59" ht="30" customHeight="1">
      <c r="B776" s="681"/>
      <c r="C776" s="679"/>
      <c r="D776" s="938" t="s">
        <v>910</v>
      </c>
      <c r="E776" s="938"/>
      <c r="F776" s="938"/>
      <c r="G776" s="938"/>
      <c r="H776" s="938"/>
      <c r="I776" s="938"/>
      <c r="J776" s="938"/>
      <c r="K776" s="938"/>
      <c r="L776" s="938"/>
      <c r="M776" s="938"/>
      <c r="N776" s="938"/>
      <c r="O776" s="938"/>
      <c r="P776" s="938"/>
      <c r="Q776" s="939" t="s">
        <v>911</v>
      </c>
      <c r="R776" s="939"/>
      <c r="S776" s="939"/>
      <c r="T776" s="939"/>
      <c r="U776" s="939"/>
      <c r="V776" s="939"/>
      <c r="W776" s="939"/>
      <c r="X776" s="939"/>
      <c r="Y776" s="682"/>
      <c r="Z776" s="938" t="s">
        <v>912</v>
      </c>
      <c r="AA776" s="938"/>
      <c r="AB776" s="938"/>
      <c r="AC776" s="938"/>
      <c r="AD776" s="938"/>
      <c r="AE776" s="938"/>
      <c r="AF776" s="938"/>
      <c r="AG776" s="938"/>
      <c r="AH776" s="938"/>
      <c r="AI776" s="938"/>
      <c r="AJ776" s="683"/>
      <c r="AK776" s="683"/>
      <c r="AL776" s="683"/>
      <c r="AM776" s="683"/>
      <c r="AN776" s="683"/>
      <c r="AO776" s="683"/>
      <c r="AP776" s="683"/>
      <c r="AQ776" s="683"/>
      <c r="AR776" s="683"/>
      <c r="AS776" s="683"/>
      <c r="AT776" s="683"/>
      <c r="AU776" s="683"/>
      <c r="AV776" s="683"/>
      <c r="AW776" s="683"/>
      <c r="AX776" s="683"/>
      <c r="AY776" s="683"/>
      <c r="AZ776" s="683"/>
      <c r="BA776" s="683"/>
      <c r="BB776" s="683"/>
      <c r="BC776" s="683"/>
      <c r="BD776" s="683"/>
      <c r="BE776" s="683"/>
      <c r="BF776" s="683"/>
      <c r="BG776" s="683"/>
    </row>
    <row r="777" spans="2:59" ht="30" customHeight="1">
      <c r="B777" s="681"/>
      <c r="C777" s="679"/>
      <c r="D777" s="938"/>
      <c r="E777" s="938"/>
      <c r="F777" s="938"/>
      <c r="G777" s="938"/>
      <c r="H777" s="938"/>
      <c r="I777" s="938"/>
      <c r="J777" s="938"/>
      <c r="K777" s="938"/>
      <c r="L777" s="938"/>
      <c r="M777" s="938"/>
      <c r="N777" s="938"/>
      <c r="O777" s="938"/>
      <c r="P777" s="938"/>
      <c r="Q777" s="940" t="s">
        <v>913</v>
      </c>
      <c r="R777" s="940"/>
      <c r="S777" s="940"/>
      <c r="T777" s="940"/>
      <c r="U777" s="940"/>
      <c r="V777" s="940"/>
      <c r="W777" s="940"/>
      <c r="X777" s="940"/>
      <c r="Y777" s="682"/>
      <c r="Z777" s="938"/>
      <c r="AA777" s="938"/>
      <c r="AB777" s="938"/>
      <c r="AC777" s="938"/>
      <c r="AD777" s="938"/>
      <c r="AE777" s="938"/>
      <c r="AF777" s="938"/>
      <c r="AG777" s="938"/>
      <c r="AH777" s="938"/>
      <c r="AI777" s="938"/>
      <c r="AJ777" s="683"/>
      <c r="AK777" s="683"/>
      <c r="AL777" s="683"/>
      <c r="AM777" s="683"/>
      <c r="AN777" s="683"/>
      <c r="AO777" s="683"/>
      <c r="AP777" s="683"/>
      <c r="AQ777" s="683"/>
      <c r="AR777" s="683"/>
      <c r="AS777" s="683"/>
      <c r="AT777" s="683"/>
      <c r="AU777" s="683"/>
      <c r="AV777" s="683"/>
      <c r="AW777" s="683"/>
      <c r="AX777" s="683"/>
      <c r="AY777" s="683"/>
      <c r="AZ777" s="683"/>
      <c r="BA777" s="683"/>
      <c r="BB777" s="683"/>
      <c r="BC777" s="683"/>
      <c r="BD777" s="683"/>
      <c r="BE777" s="683"/>
      <c r="BF777" s="683"/>
      <c r="BG777" s="683"/>
    </row>
    <row r="778" spans="2:59" ht="102" customHeight="1">
      <c r="B778" s="680" t="s">
        <v>914</v>
      </c>
      <c r="C778" s="678"/>
      <c r="D778" s="936" t="s">
        <v>915</v>
      </c>
      <c r="E778" s="936"/>
      <c r="F778" s="936"/>
      <c r="G778" s="936"/>
      <c r="H778" s="936"/>
      <c r="I778" s="936"/>
      <c r="J778" s="936"/>
      <c r="K778" s="936"/>
      <c r="L778" s="936"/>
      <c r="M778" s="936"/>
      <c r="N778" s="936"/>
      <c r="O778" s="936"/>
      <c r="P778" s="936"/>
      <c r="Q778" s="936"/>
      <c r="R778" s="936"/>
      <c r="S778" s="936"/>
      <c r="T778" s="936"/>
      <c r="U778" s="936"/>
      <c r="V778" s="936"/>
      <c r="W778" s="936"/>
      <c r="X778" s="936"/>
      <c r="Y778" s="936"/>
      <c r="Z778" s="936"/>
      <c r="AA778" s="936"/>
      <c r="AB778" s="936"/>
      <c r="AC778" s="936"/>
      <c r="AD778" s="936"/>
      <c r="AE778" s="936"/>
      <c r="AF778" s="936"/>
      <c r="AG778" s="936"/>
      <c r="AH778" s="936"/>
      <c r="AI778" s="936"/>
      <c r="AJ778" s="936"/>
      <c r="AK778" s="936"/>
      <c r="AL778" s="936"/>
      <c r="AM778" s="936"/>
      <c r="AN778" s="936"/>
      <c r="AO778" s="936"/>
      <c r="AP778" s="936"/>
      <c r="AQ778" s="936"/>
      <c r="AR778" s="936"/>
      <c r="AS778" s="936"/>
      <c r="AT778" s="936"/>
      <c r="AU778" s="936"/>
      <c r="AV778" s="936"/>
      <c r="AW778" s="936"/>
      <c r="AX778" s="936"/>
      <c r="AY778" s="936"/>
      <c r="AZ778" s="936"/>
      <c r="BA778" s="936"/>
      <c r="BB778" s="936"/>
      <c r="BC778" s="936"/>
      <c r="BD778" s="936"/>
      <c r="BE778" s="936"/>
      <c r="BF778" s="936"/>
      <c r="BG778" s="936"/>
    </row>
    <row r="779" spans="2:59" ht="30" customHeight="1">
      <c r="B779" s="680" t="s">
        <v>916</v>
      </c>
      <c r="C779" s="678"/>
      <c r="D779" s="936" t="s">
        <v>917</v>
      </c>
      <c r="E779" s="936"/>
      <c r="F779" s="936"/>
      <c r="G779" s="936"/>
      <c r="H779" s="936"/>
      <c r="I779" s="936"/>
      <c r="J779" s="936"/>
      <c r="K779" s="936"/>
      <c r="L779" s="936"/>
      <c r="M779" s="936"/>
      <c r="N779" s="936"/>
      <c r="O779" s="936"/>
      <c r="P779" s="936"/>
      <c r="Q779" s="936"/>
      <c r="R779" s="936"/>
      <c r="S779" s="936"/>
      <c r="T779" s="936"/>
      <c r="U779" s="936"/>
      <c r="V779" s="936"/>
      <c r="W779" s="936"/>
      <c r="X779" s="936"/>
      <c r="Y779" s="936"/>
      <c r="Z779" s="936"/>
      <c r="AA779" s="936"/>
      <c r="AB779" s="936"/>
      <c r="AC779" s="936"/>
      <c r="AD779" s="936"/>
      <c r="AE779" s="936"/>
      <c r="AF779" s="936"/>
      <c r="AG779" s="936"/>
      <c r="AH779" s="936"/>
      <c r="AI779" s="936"/>
      <c r="AJ779" s="936"/>
      <c r="AK779" s="936"/>
      <c r="AL779" s="936"/>
      <c r="AM779" s="936"/>
      <c r="AN779" s="936"/>
      <c r="AO779" s="936"/>
      <c r="AP779" s="936"/>
      <c r="AQ779" s="936"/>
      <c r="AR779" s="936"/>
      <c r="AS779" s="936"/>
      <c r="AT779" s="936"/>
      <c r="AU779" s="936"/>
      <c r="AV779" s="936"/>
      <c r="AW779" s="936"/>
      <c r="AX779" s="936"/>
      <c r="AY779" s="936"/>
      <c r="AZ779" s="936"/>
      <c r="BA779" s="936"/>
      <c r="BB779" s="936"/>
      <c r="BC779" s="936"/>
      <c r="BD779" s="936"/>
      <c r="BE779" s="936"/>
      <c r="BF779" s="936"/>
      <c r="BG779" s="936"/>
    </row>
    <row r="780" spans="2:59" ht="42" customHeight="1">
      <c r="B780" s="680" t="s">
        <v>918</v>
      </c>
      <c r="C780" s="678"/>
      <c r="D780" s="936" t="s">
        <v>919</v>
      </c>
      <c r="E780" s="936"/>
      <c r="F780" s="936"/>
      <c r="G780" s="936"/>
      <c r="H780" s="936"/>
      <c r="I780" s="936"/>
      <c r="J780" s="936"/>
      <c r="K780" s="936"/>
      <c r="L780" s="936"/>
      <c r="M780" s="936"/>
      <c r="N780" s="936"/>
      <c r="O780" s="936"/>
      <c r="P780" s="936"/>
      <c r="Q780" s="936"/>
      <c r="R780" s="936"/>
      <c r="S780" s="936"/>
      <c r="T780" s="936"/>
      <c r="U780" s="936"/>
      <c r="V780" s="936"/>
      <c r="W780" s="936"/>
      <c r="X780" s="936"/>
      <c r="Y780" s="936"/>
      <c r="Z780" s="936"/>
      <c r="AA780" s="936"/>
      <c r="AB780" s="936"/>
      <c r="AC780" s="936"/>
      <c r="AD780" s="936"/>
      <c r="AE780" s="936"/>
      <c r="AF780" s="936"/>
      <c r="AG780" s="936"/>
      <c r="AH780" s="936"/>
      <c r="AI780" s="936"/>
      <c r="AJ780" s="936"/>
      <c r="AK780" s="936"/>
      <c r="AL780" s="936"/>
      <c r="AM780" s="936"/>
      <c r="AN780" s="936"/>
      <c r="AO780" s="936"/>
      <c r="AP780" s="936"/>
      <c r="AQ780" s="936"/>
      <c r="AR780" s="936"/>
      <c r="AS780" s="936"/>
      <c r="AT780" s="936"/>
      <c r="AU780" s="936"/>
      <c r="AV780" s="936"/>
      <c r="AW780" s="936"/>
      <c r="AX780" s="936"/>
      <c r="AY780" s="936"/>
      <c r="AZ780" s="936"/>
      <c r="BA780" s="936"/>
      <c r="BB780" s="936"/>
      <c r="BC780" s="936"/>
      <c r="BD780" s="936"/>
      <c r="BE780" s="936"/>
      <c r="BF780" s="936"/>
      <c r="BG780" s="936"/>
    </row>
    <row r="781" spans="2:59" ht="66" customHeight="1">
      <c r="B781" s="677"/>
      <c r="C781" s="678"/>
      <c r="D781" s="684" t="s">
        <v>920</v>
      </c>
      <c r="E781" s="685"/>
      <c r="F781" s="936" t="s">
        <v>921</v>
      </c>
      <c r="G781" s="936"/>
      <c r="H781" s="936"/>
      <c r="I781" s="936"/>
      <c r="J781" s="936"/>
      <c r="K781" s="936"/>
      <c r="L781" s="936"/>
      <c r="M781" s="936"/>
      <c r="N781" s="936"/>
      <c r="O781" s="936"/>
      <c r="P781" s="936"/>
      <c r="Q781" s="936"/>
      <c r="R781" s="936"/>
      <c r="S781" s="936"/>
      <c r="T781" s="936"/>
      <c r="U781" s="936"/>
      <c r="V781" s="936"/>
      <c r="W781" s="936"/>
      <c r="X781" s="936"/>
      <c r="Y781" s="936"/>
      <c r="Z781" s="936"/>
      <c r="AA781" s="936"/>
      <c r="AB781" s="936"/>
      <c r="AC781" s="936"/>
      <c r="AD781" s="936"/>
      <c r="AE781" s="936"/>
      <c r="AF781" s="936"/>
      <c r="AG781" s="936"/>
      <c r="AH781" s="936"/>
      <c r="AI781" s="936"/>
      <c r="AJ781" s="936"/>
      <c r="AK781" s="936"/>
      <c r="AL781" s="936"/>
      <c r="AM781" s="936"/>
      <c r="AN781" s="936"/>
      <c r="AO781" s="936"/>
      <c r="AP781" s="936"/>
      <c r="AQ781" s="936"/>
      <c r="AR781" s="936"/>
      <c r="AS781" s="936"/>
      <c r="AT781" s="936"/>
      <c r="AU781" s="936"/>
      <c r="AV781" s="936"/>
      <c r="AW781" s="936"/>
      <c r="AX781" s="936"/>
      <c r="AY781" s="936"/>
      <c r="AZ781" s="936"/>
      <c r="BA781" s="936"/>
      <c r="BB781" s="936"/>
      <c r="BC781" s="936"/>
      <c r="BD781" s="936"/>
      <c r="BE781" s="936"/>
      <c r="BF781" s="936"/>
      <c r="BG781" s="936"/>
    </row>
    <row r="782" spans="2:59" ht="42" customHeight="1">
      <c r="B782" s="677"/>
      <c r="C782" s="678"/>
      <c r="D782" s="684" t="s">
        <v>922</v>
      </c>
      <c r="E782" s="685"/>
      <c r="F782" s="936" t="s">
        <v>923</v>
      </c>
      <c r="G782" s="936"/>
      <c r="H782" s="936"/>
      <c r="I782" s="936"/>
      <c r="J782" s="936"/>
      <c r="K782" s="936"/>
      <c r="L782" s="936"/>
      <c r="M782" s="936"/>
      <c r="N782" s="936"/>
      <c r="O782" s="936"/>
      <c r="P782" s="936"/>
      <c r="Q782" s="936"/>
      <c r="R782" s="936"/>
      <c r="S782" s="936"/>
      <c r="T782" s="936"/>
      <c r="U782" s="936"/>
      <c r="V782" s="936"/>
      <c r="W782" s="936"/>
      <c r="X782" s="936"/>
      <c r="Y782" s="936"/>
      <c r="Z782" s="936"/>
      <c r="AA782" s="936"/>
      <c r="AB782" s="936"/>
      <c r="AC782" s="936"/>
      <c r="AD782" s="936"/>
      <c r="AE782" s="936"/>
      <c r="AF782" s="936"/>
      <c r="AG782" s="936"/>
      <c r="AH782" s="936"/>
      <c r="AI782" s="936"/>
      <c r="AJ782" s="936"/>
      <c r="AK782" s="936"/>
      <c r="AL782" s="936"/>
      <c r="AM782" s="936"/>
      <c r="AN782" s="936"/>
      <c r="AO782" s="936"/>
      <c r="AP782" s="936"/>
      <c r="AQ782" s="936"/>
      <c r="AR782" s="936"/>
      <c r="AS782" s="936"/>
      <c r="AT782" s="936"/>
      <c r="AU782" s="936"/>
      <c r="AV782" s="936"/>
      <c r="AW782" s="936"/>
      <c r="AX782" s="936"/>
      <c r="AY782" s="936"/>
      <c r="AZ782" s="936"/>
      <c r="BA782" s="936"/>
      <c r="BB782" s="936"/>
      <c r="BC782" s="936"/>
      <c r="BD782" s="936"/>
      <c r="BE782" s="936"/>
      <c r="BF782" s="936"/>
      <c r="BG782" s="936"/>
    </row>
    <row r="783" spans="2:59" ht="42" customHeight="1">
      <c r="B783" s="677"/>
      <c r="C783" s="678"/>
      <c r="D783" s="684" t="s">
        <v>924</v>
      </c>
      <c r="E783" s="685"/>
      <c r="F783" s="936" t="s">
        <v>925</v>
      </c>
      <c r="G783" s="936"/>
      <c r="H783" s="936"/>
      <c r="I783" s="936"/>
      <c r="J783" s="936"/>
      <c r="K783" s="936"/>
      <c r="L783" s="936"/>
      <c r="M783" s="936"/>
      <c r="N783" s="936"/>
      <c r="O783" s="936"/>
      <c r="P783" s="936"/>
      <c r="Q783" s="936"/>
      <c r="R783" s="936"/>
      <c r="S783" s="936"/>
      <c r="T783" s="936"/>
      <c r="U783" s="936"/>
      <c r="V783" s="936"/>
      <c r="W783" s="936"/>
      <c r="X783" s="936"/>
      <c r="Y783" s="936"/>
      <c r="Z783" s="936"/>
      <c r="AA783" s="936"/>
      <c r="AB783" s="936"/>
      <c r="AC783" s="936"/>
      <c r="AD783" s="936"/>
      <c r="AE783" s="936"/>
      <c r="AF783" s="936"/>
      <c r="AG783" s="936"/>
      <c r="AH783" s="936"/>
      <c r="AI783" s="936"/>
      <c r="AJ783" s="936"/>
      <c r="AK783" s="936"/>
      <c r="AL783" s="936"/>
      <c r="AM783" s="936"/>
      <c r="AN783" s="936"/>
      <c r="AO783" s="936"/>
      <c r="AP783" s="936"/>
      <c r="AQ783" s="936"/>
      <c r="AR783" s="936"/>
      <c r="AS783" s="936"/>
      <c r="AT783" s="936"/>
      <c r="AU783" s="936"/>
      <c r="AV783" s="936"/>
      <c r="AW783" s="936"/>
      <c r="AX783" s="936"/>
      <c r="AY783" s="936"/>
      <c r="AZ783" s="936"/>
      <c r="BA783" s="936"/>
      <c r="BB783" s="936"/>
      <c r="BC783" s="936"/>
      <c r="BD783" s="936"/>
      <c r="BE783" s="936"/>
      <c r="BF783" s="936"/>
      <c r="BG783" s="936"/>
    </row>
    <row r="784" spans="2:59" ht="30" customHeight="1">
      <c r="B784" s="677"/>
      <c r="C784" s="678"/>
      <c r="D784" s="684"/>
      <c r="E784" s="686" t="s">
        <v>926</v>
      </c>
      <c r="F784" s="685"/>
      <c r="G784" s="685"/>
      <c r="H784" s="685"/>
      <c r="I784" s="685"/>
      <c r="J784" s="685"/>
      <c r="K784" s="685"/>
      <c r="L784" s="685"/>
      <c r="M784" s="685"/>
      <c r="N784" s="685"/>
      <c r="O784" s="685"/>
      <c r="P784" s="685"/>
      <c r="Q784" s="685"/>
      <c r="R784" s="685"/>
      <c r="S784" s="685"/>
      <c r="T784" s="685"/>
      <c r="U784" s="685"/>
      <c r="V784" s="685"/>
      <c r="W784" s="685"/>
      <c r="X784" s="685"/>
      <c r="Y784" s="685"/>
      <c r="Z784" s="685"/>
      <c r="AA784" s="685"/>
      <c r="AB784" s="685"/>
      <c r="AC784" s="685"/>
      <c r="AD784" s="685"/>
      <c r="AE784" s="685"/>
      <c r="AF784" s="685"/>
      <c r="AG784" s="685"/>
      <c r="AH784" s="685"/>
      <c r="AI784" s="685"/>
      <c r="AJ784" s="685"/>
      <c r="AK784" s="685"/>
      <c r="AL784" s="685"/>
      <c r="AM784" s="685"/>
      <c r="AN784" s="685"/>
      <c r="AO784" s="685"/>
      <c r="AP784" s="685"/>
      <c r="AQ784" s="685"/>
      <c r="AR784" s="685"/>
      <c r="AS784" s="685"/>
      <c r="AT784" s="685"/>
      <c r="AU784" s="685"/>
      <c r="AV784" s="685"/>
      <c r="AW784" s="685"/>
      <c r="AX784" s="685"/>
      <c r="AY784" s="685"/>
      <c r="AZ784" s="685"/>
      <c r="BA784" s="685"/>
      <c r="BB784" s="685"/>
      <c r="BC784" s="685"/>
      <c r="BD784" s="685"/>
      <c r="BE784" s="685"/>
      <c r="BF784" s="685"/>
      <c r="BG784" s="685"/>
    </row>
    <row r="785" spans="2:59" ht="32.25" customHeight="1">
      <c r="B785" s="677"/>
      <c r="C785" s="678"/>
      <c r="D785" s="684"/>
      <c r="E785" s="685"/>
      <c r="F785" s="936" t="s">
        <v>927</v>
      </c>
      <c r="G785" s="936"/>
      <c r="H785" s="936"/>
      <c r="I785" s="936"/>
      <c r="J785" s="936"/>
      <c r="K785" s="936"/>
      <c r="L785" s="936"/>
      <c r="M785" s="936"/>
      <c r="N785" s="936"/>
      <c r="O785" s="936"/>
      <c r="P785" s="936"/>
      <c r="Q785" s="936"/>
      <c r="R785" s="936"/>
      <c r="S785" s="936"/>
      <c r="T785" s="936"/>
      <c r="U785" s="936"/>
      <c r="V785" s="936"/>
      <c r="W785" s="936"/>
      <c r="X785" s="936"/>
      <c r="Y785" s="936"/>
      <c r="Z785" s="936"/>
      <c r="AA785" s="936"/>
      <c r="AB785" s="936"/>
      <c r="AC785" s="936"/>
      <c r="AD785" s="936"/>
      <c r="AE785" s="936"/>
      <c r="AF785" s="936"/>
      <c r="AG785" s="936"/>
      <c r="AH785" s="936"/>
      <c r="AI785" s="936"/>
      <c r="AJ785" s="936"/>
      <c r="AK785" s="936"/>
      <c r="AL785" s="936"/>
      <c r="AM785" s="936"/>
      <c r="AN785" s="936"/>
      <c r="AO785" s="936"/>
      <c r="AP785" s="936"/>
      <c r="AQ785" s="936"/>
      <c r="AR785" s="936"/>
      <c r="AS785" s="936"/>
      <c r="AT785" s="936"/>
      <c r="AU785" s="936"/>
      <c r="AV785" s="936"/>
      <c r="AW785" s="936"/>
      <c r="AX785" s="936"/>
      <c r="AY785" s="936"/>
      <c r="AZ785" s="936"/>
      <c r="BA785" s="936"/>
      <c r="BB785" s="936"/>
      <c r="BC785" s="936"/>
      <c r="BD785" s="936"/>
      <c r="BE785" s="936"/>
      <c r="BF785" s="936"/>
      <c r="BG785" s="936"/>
    </row>
    <row r="786" spans="2:59" ht="20.100000000000001" customHeight="1">
      <c r="B786" s="677"/>
      <c r="C786" s="678"/>
      <c r="D786" s="684"/>
      <c r="E786" s="685"/>
      <c r="F786" s="686" t="s">
        <v>928</v>
      </c>
      <c r="G786" s="685"/>
      <c r="H786" s="686" t="s">
        <v>929</v>
      </c>
      <c r="I786" s="685"/>
      <c r="J786" s="685"/>
      <c r="K786" s="685"/>
      <c r="L786" s="685"/>
      <c r="M786" s="685"/>
      <c r="N786" s="685"/>
      <c r="O786" s="685"/>
      <c r="P786" s="685"/>
      <c r="Q786" s="685"/>
      <c r="R786" s="685"/>
      <c r="S786" s="685"/>
      <c r="T786" s="685"/>
      <c r="U786" s="685"/>
      <c r="V786" s="685"/>
      <c r="W786" s="685"/>
      <c r="X786" s="685"/>
      <c r="Y786" s="685"/>
      <c r="Z786" s="685"/>
      <c r="AA786" s="685"/>
      <c r="AB786" s="685"/>
      <c r="AC786" s="685"/>
      <c r="AD786" s="685"/>
      <c r="AE786" s="685"/>
      <c r="AF786" s="685"/>
      <c r="AG786" s="685"/>
      <c r="AH786" s="685"/>
      <c r="AI786" s="685"/>
      <c r="AJ786" s="685"/>
      <c r="AK786" s="685"/>
      <c r="AL786" s="685"/>
      <c r="AM786" s="685"/>
      <c r="AN786" s="685"/>
      <c r="AO786" s="685"/>
      <c r="AP786" s="685"/>
      <c r="AQ786" s="685"/>
      <c r="AR786" s="685"/>
      <c r="AS786" s="685"/>
      <c r="AT786" s="685"/>
      <c r="AU786" s="685"/>
      <c r="AV786" s="685"/>
      <c r="AW786" s="685"/>
      <c r="AX786" s="685"/>
      <c r="AY786" s="685"/>
      <c r="AZ786" s="685"/>
      <c r="BA786" s="685"/>
      <c r="BB786" s="685"/>
      <c r="BC786" s="685"/>
      <c r="BD786" s="685"/>
      <c r="BE786" s="685"/>
      <c r="BF786" s="685"/>
      <c r="BG786" s="685"/>
    </row>
    <row r="787" spans="2:59" ht="20.100000000000001" customHeight="1">
      <c r="B787" s="677"/>
      <c r="C787" s="678"/>
      <c r="D787" s="684"/>
      <c r="E787" s="685"/>
      <c r="F787" s="686" t="s">
        <v>930</v>
      </c>
      <c r="G787" s="685"/>
      <c r="H787" s="686" t="s">
        <v>931</v>
      </c>
      <c r="I787" s="685"/>
      <c r="J787" s="685"/>
      <c r="K787" s="685"/>
      <c r="L787" s="685"/>
      <c r="M787" s="685"/>
      <c r="N787" s="685"/>
      <c r="O787" s="685"/>
      <c r="P787" s="685"/>
      <c r="Q787" s="685"/>
      <c r="R787" s="685"/>
      <c r="S787" s="685"/>
      <c r="T787" s="685"/>
      <c r="U787" s="685"/>
      <c r="V787" s="685"/>
      <c r="W787" s="685"/>
      <c r="X787" s="685"/>
      <c r="Y787" s="685"/>
      <c r="Z787" s="685"/>
      <c r="AA787" s="685"/>
      <c r="AB787" s="685"/>
      <c r="AC787" s="685"/>
      <c r="AD787" s="685"/>
      <c r="AE787" s="685"/>
      <c r="AF787" s="685"/>
      <c r="AG787" s="685"/>
      <c r="AH787" s="685"/>
      <c r="AI787" s="685"/>
      <c r="AJ787" s="685"/>
      <c r="AK787" s="685"/>
      <c r="AL787" s="685"/>
      <c r="AM787" s="685"/>
      <c r="AN787" s="685"/>
      <c r="AO787" s="685"/>
      <c r="AP787" s="685"/>
      <c r="AQ787" s="685"/>
      <c r="AR787" s="685"/>
      <c r="AS787" s="685"/>
      <c r="AT787" s="685"/>
      <c r="AU787" s="685"/>
      <c r="AV787" s="685"/>
      <c r="AW787" s="685"/>
      <c r="AX787" s="685"/>
      <c r="AY787" s="685"/>
      <c r="AZ787" s="685"/>
      <c r="BA787" s="685"/>
      <c r="BB787" s="685"/>
      <c r="BC787" s="685"/>
      <c r="BD787" s="685"/>
      <c r="BE787" s="685"/>
      <c r="BF787" s="685"/>
      <c r="BG787" s="685"/>
    </row>
    <row r="788" spans="2:59" ht="20.100000000000001" customHeight="1">
      <c r="B788" s="677"/>
      <c r="C788" s="678"/>
      <c r="D788" s="684"/>
      <c r="E788" s="685"/>
      <c r="F788" s="686" t="s">
        <v>932</v>
      </c>
      <c r="G788" s="685"/>
      <c r="H788" s="686" t="s">
        <v>933</v>
      </c>
      <c r="I788" s="685"/>
      <c r="J788" s="685"/>
      <c r="K788" s="685"/>
      <c r="L788" s="685"/>
      <c r="M788" s="685"/>
      <c r="N788" s="685"/>
      <c r="O788" s="685"/>
      <c r="P788" s="685"/>
      <c r="Q788" s="685"/>
      <c r="R788" s="685"/>
      <c r="S788" s="685"/>
      <c r="T788" s="685"/>
      <c r="U788" s="685"/>
      <c r="V788" s="685"/>
      <c r="W788" s="685"/>
      <c r="X788" s="685"/>
      <c r="Y788" s="685"/>
      <c r="Z788" s="685"/>
      <c r="AA788" s="685"/>
      <c r="AB788" s="685"/>
      <c r="AC788" s="685"/>
      <c r="AD788" s="685"/>
      <c r="AE788" s="685"/>
      <c r="AF788" s="685"/>
      <c r="AG788" s="685"/>
      <c r="AH788" s="685"/>
      <c r="AI788" s="685"/>
      <c r="AJ788" s="685"/>
      <c r="AK788" s="685"/>
      <c r="AL788" s="685"/>
      <c r="AM788" s="685"/>
      <c r="AN788" s="685"/>
      <c r="AO788" s="685"/>
      <c r="AP788" s="685"/>
      <c r="AQ788" s="685"/>
      <c r="AR788" s="685"/>
      <c r="AS788" s="685"/>
      <c r="AT788" s="685"/>
      <c r="AU788" s="685"/>
      <c r="AV788" s="685"/>
      <c r="AW788" s="685"/>
      <c r="AX788" s="685"/>
      <c r="AY788" s="685"/>
      <c r="AZ788" s="685"/>
      <c r="BA788" s="685"/>
      <c r="BB788" s="685"/>
      <c r="BC788" s="685"/>
      <c r="BD788" s="685"/>
      <c r="BE788" s="685"/>
      <c r="BF788" s="685"/>
      <c r="BG788" s="685"/>
    </row>
    <row r="789" spans="2:59" ht="20.100000000000001" customHeight="1">
      <c r="B789" s="677"/>
      <c r="C789" s="678"/>
      <c r="D789" s="684"/>
      <c r="E789" s="685"/>
      <c r="F789" s="686" t="s">
        <v>934</v>
      </c>
      <c r="G789" s="685"/>
      <c r="H789" s="686" t="s">
        <v>935</v>
      </c>
      <c r="I789" s="685"/>
      <c r="J789" s="685"/>
      <c r="K789" s="685"/>
      <c r="L789" s="685"/>
      <c r="M789" s="685"/>
      <c r="N789" s="685"/>
      <c r="O789" s="685"/>
      <c r="P789" s="685"/>
      <c r="Q789" s="685"/>
      <c r="R789" s="685"/>
      <c r="S789" s="685"/>
      <c r="T789" s="685"/>
      <c r="U789" s="685"/>
      <c r="V789" s="685"/>
      <c r="W789" s="685"/>
      <c r="X789" s="685"/>
      <c r="Y789" s="685"/>
      <c r="Z789" s="685"/>
      <c r="AA789" s="685"/>
      <c r="AB789" s="685"/>
      <c r="AC789" s="685"/>
      <c r="AD789" s="685"/>
      <c r="AE789" s="685"/>
      <c r="AF789" s="685"/>
      <c r="AG789" s="685"/>
      <c r="AH789" s="685"/>
      <c r="AI789" s="685"/>
      <c r="AJ789" s="685"/>
      <c r="AK789" s="685"/>
      <c r="AL789" s="685"/>
      <c r="AM789" s="685"/>
      <c r="AN789" s="685"/>
      <c r="AO789" s="685"/>
      <c r="AP789" s="685"/>
      <c r="AQ789" s="685"/>
      <c r="AR789" s="685"/>
      <c r="AS789" s="685"/>
      <c r="AT789" s="685"/>
      <c r="AU789" s="685"/>
      <c r="AV789" s="685"/>
      <c r="AW789" s="685"/>
      <c r="AX789" s="685"/>
      <c r="AY789" s="685"/>
      <c r="AZ789" s="685"/>
      <c r="BA789" s="685"/>
      <c r="BB789" s="685"/>
      <c r="BC789" s="685"/>
      <c r="BD789" s="685"/>
      <c r="BE789" s="685"/>
      <c r="BF789" s="685"/>
      <c r="BG789" s="685"/>
    </row>
    <row r="790" spans="2:59" ht="19.5" customHeight="1">
      <c r="B790" s="677"/>
      <c r="C790" s="678"/>
      <c r="D790" s="684"/>
      <c r="E790" s="685"/>
      <c r="F790" s="686" t="s">
        <v>936</v>
      </c>
      <c r="G790" s="685"/>
      <c r="H790" s="686" t="s">
        <v>937</v>
      </c>
      <c r="I790" s="685"/>
      <c r="J790" s="685"/>
      <c r="K790" s="685"/>
      <c r="L790" s="685"/>
      <c r="M790" s="685"/>
      <c r="N790" s="685"/>
      <c r="O790" s="685"/>
      <c r="P790" s="685"/>
      <c r="Q790" s="685"/>
      <c r="R790" s="685"/>
      <c r="S790" s="685"/>
      <c r="T790" s="685"/>
      <c r="U790" s="685"/>
      <c r="V790" s="685"/>
      <c r="W790" s="685"/>
      <c r="X790" s="685"/>
      <c r="Y790" s="685"/>
      <c r="Z790" s="685"/>
      <c r="AA790" s="685"/>
      <c r="AB790" s="685"/>
      <c r="AC790" s="685"/>
      <c r="AD790" s="685"/>
      <c r="AE790" s="685"/>
      <c r="AF790" s="685"/>
      <c r="AG790" s="685"/>
      <c r="AH790" s="685"/>
      <c r="AI790" s="685"/>
      <c r="AJ790" s="685"/>
      <c r="AK790" s="685"/>
      <c r="AL790" s="685"/>
      <c r="AM790" s="685"/>
      <c r="AN790" s="685"/>
      <c r="AO790" s="685"/>
      <c r="AP790" s="685"/>
      <c r="AQ790" s="685"/>
      <c r="AR790" s="685"/>
      <c r="AS790" s="685"/>
      <c r="AT790" s="685"/>
      <c r="AU790" s="685"/>
      <c r="AV790" s="685"/>
      <c r="AW790" s="685"/>
      <c r="AX790" s="685"/>
      <c r="AY790" s="685"/>
      <c r="AZ790" s="685"/>
      <c r="BA790" s="685"/>
      <c r="BB790" s="685"/>
      <c r="BC790" s="685"/>
      <c r="BD790" s="685"/>
      <c r="BE790" s="685"/>
      <c r="BF790" s="685"/>
      <c r="BG790" s="685"/>
    </row>
    <row r="791" spans="2:59" ht="31.5" customHeight="1">
      <c r="B791" s="677"/>
      <c r="C791" s="678"/>
      <c r="D791" s="684"/>
      <c r="E791" s="685"/>
      <c r="F791" s="686" t="s">
        <v>938</v>
      </c>
      <c r="G791" s="685"/>
      <c r="H791" s="936" t="s">
        <v>939</v>
      </c>
      <c r="I791" s="937"/>
      <c r="J791" s="937"/>
      <c r="K791" s="937"/>
      <c r="L791" s="937"/>
      <c r="M791" s="937"/>
      <c r="N791" s="937"/>
      <c r="O791" s="937"/>
      <c r="P791" s="937"/>
      <c r="Q791" s="937"/>
      <c r="R791" s="937"/>
      <c r="S791" s="937"/>
      <c r="T791" s="937"/>
      <c r="U791" s="937"/>
      <c r="V791" s="937"/>
      <c r="W791" s="937"/>
      <c r="X791" s="937"/>
      <c r="Y791" s="937"/>
      <c r="Z791" s="937"/>
      <c r="AA791" s="937"/>
      <c r="AB791" s="937"/>
      <c r="AC791" s="937"/>
      <c r="AD791" s="937"/>
      <c r="AE791" s="937"/>
      <c r="AF791" s="937"/>
      <c r="AG791" s="937"/>
      <c r="AH791" s="937"/>
      <c r="AI791" s="937"/>
      <c r="AJ791" s="937"/>
      <c r="AK791" s="937"/>
      <c r="AL791" s="937"/>
      <c r="AM791" s="937"/>
      <c r="AN791" s="937"/>
      <c r="AO791" s="937"/>
      <c r="AP791" s="937"/>
      <c r="AQ791" s="937"/>
      <c r="AR791" s="937"/>
      <c r="AS791" s="937"/>
      <c r="AT791" s="937"/>
      <c r="AU791" s="937"/>
      <c r="AV791" s="937"/>
      <c r="AW791" s="937"/>
      <c r="AX791" s="937"/>
      <c r="AY791" s="937"/>
      <c r="AZ791" s="937"/>
      <c r="BA791" s="937"/>
      <c r="BB791" s="937"/>
      <c r="BC791" s="937"/>
      <c r="BD791" s="937"/>
      <c r="BE791" s="937"/>
      <c r="BF791" s="937"/>
      <c r="BG791" s="937"/>
    </row>
    <row r="792" spans="2:59" ht="30" customHeight="1">
      <c r="B792" s="677"/>
      <c r="C792" s="678"/>
      <c r="D792" s="684"/>
      <c r="E792" s="685"/>
      <c r="F792" s="686" t="s">
        <v>940</v>
      </c>
      <c r="G792" s="685"/>
      <c r="H792" s="686" t="s">
        <v>941</v>
      </c>
      <c r="I792" s="685"/>
      <c r="J792" s="685"/>
      <c r="K792" s="685"/>
      <c r="L792" s="685"/>
      <c r="M792" s="685"/>
      <c r="N792" s="685"/>
      <c r="O792" s="685"/>
      <c r="P792" s="685"/>
      <c r="Q792" s="685"/>
      <c r="R792" s="685"/>
      <c r="S792" s="685"/>
      <c r="T792" s="685"/>
      <c r="U792" s="685"/>
      <c r="V792" s="685"/>
      <c r="W792" s="685"/>
      <c r="X792" s="685"/>
      <c r="Y792" s="685"/>
      <c r="Z792" s="685"/>
      <c r="AA792" s="685"/>
      <c r="AB792" s="685"/>
      <c r="AC792" s="685"/>
      <c r="AD792" s="685"/>
      <c r="AE792" s="685"/>
      <c r="AF792" s="685"/>
      <c r="AG792" s="685"/>
      <c r="AH792" s="685"/>
      <c r="AI792" s="685"/>
      <c r="AJ792" s="685"/>
      <c r="AK792" s="685"/>
      <c r="AL792" s="685"/>
      <c r="AM792" s="685"/>
      <c r="AN792" s="685"/>
      <c r="AO792" s="685"/>
      <c r="AP792" s="685"/>
      <c r="AQ792" s="685"/>
      <c r="AR792" s="685"/>
      <c r="AS792" s="685"/>
      <c r="AT792" s="685"/>
      <c r="AU792" s="685"/>
      <c r="AV792" s="685"/>
      <c r="AW792" s="685"/>
      <c r="AX792" s="685"/>
      <c r="AY792" s="685"/>
      <c r="AZ792" s="685"/>
      <c r="BA792" s="685"/>
      <c r="BB792" s="685"/>
      <c r="BC792" s="685"/>
      <c r="BD792" s="685"/>
      <c r="BE792" s="685"/>
      <c r="BF792" s="685"/>
      <c r="BG792" s="685"/>
    </row>
    <row r="793" spans="2:59" ht="42" customHeight="1">
      <c r="B793" s="677"/>
      <c r="C793" s="678"/>
      <c r="D793" s="684" t="s">
        <v>942</v>
      </c>
      <c r="E793" s="685"/>
      <c r="F793" s="936" t="s">
        <v>943</v>
      </c>
      <c r="G793" s="936"/>
      <c r="H793" s="936"/>
      <c r="I793" s="936"/>
      <c r="J793" s="936"/>
      <c r="K793" s="936"/>
      <c r="L793" s="936"/>
      <c r="M793" s="936"/>
      <c r="N793" s="936"/>
      <c r="O793" s="936"/>
      <c r="P793" s="936"/>
      <c r="Q793" s="936"/>
      <c r="R793" s="936"/>
      <c r="S793" s="936"/>
      <c r="T793" s="936"/>
      <c r="U793" s="936"/>
      <c r="V793" s="936"/>
      <c r="W793" s="936"/>
      <c r="X793" s="936"/>
      <c r="Y793" s="936"/>
      <c r="Z793" s="936"/>
      <c r="AA793" s="936"/>
      <c r="AB793" s="936"/>
      <c r="AC793" s="936"/>
      <c r="AD793" s="936"/>
      <c r="AE793" s="936"/>
      <c r="AF793" s="936"/>
      <c r="AG793" s="936"/>
      <c r="AH793" s="936"/>
      <c r="AI793" s="936"/>
      <c r="AJ793" s="936"/>
      <c r="AK793" s="936"/>
      <c r="AL793" s="936"/>
      <c r="AM793" s="936"/>
      <c r="AN793" s="936"/>
      <c r="AO793" s="936"/>
      <c r="AP793" s="936"/>
      <c r="AQ793" s="936"/>
      <c r="AR793" s="936"/>
      <c r="AS793" s="936"/>
      <c r="AT793" s="936"/>
      <c r="AU793" s="936"/>
      <c r="AV793" s="936"/>
      <c r="AW793" s="936"/>
      <c r="AX793" s="936"/>
      <c r="AY793" s="936"/>
      <c r="AZ793" s="936"/>
      <c r="BA793" s="936"/>
      <c r="BB793" s="936"/>
      <c r="BC793" s="936"/>
      <c r="BD793" s="936"/>
      <c r="BE793" s="936"/>
      <c r="BF793" s="936"/>
      <c r="BG793" s="936"/>
    </row>
    <row r="794" spans="2:59" ht="30" customHeight="1">
      <c r="B794" s="677"/>
      <c r="C794" s="678"/>
      <c r="D794" s="684"/>
      <c r="E794" s="686" t="s">
        <v>944</v>
      </c>
      <c r="F794" s="686"/>
      <c r="G794" s="685"/>
      <c r="H794" s="685"/>
      <c r="I794" s="685"/>
      <c r="J794" s="685"/>
      <c r="K794" s="685"/>
      <c r="L794" s="685"/>
      <c r="M794" s="685"/>
      <c r="N794" s="685"/>
      <c r="O794" s="685"/>
      <c r="P794" s="685"/>
      <c r="Q794" s="685"/>
      <c r="R794" s="685"/>
      <c r="S794" s="685"/>
      <c r="T794" s="685"/>
      <c r="U794" s="685"/>
      <c r="V794" s="685"/>
      <c r="W794" s="685"/>
      <c r="X794" s="685"/>
      <c r="Y794" s="685"/>
      <c r="Z794" s="685"/>
      <c r="AA794" s="685"/>
      <c r="AB794" s="685"/>
      <c r="AC794" s="685"/>
      <c r="AD794" s="685"/>
      <c r="AE794" s="685"/>
      <c r="AF794" s="685"/>
      <c r="AG794" s="685"/>
      <c r="AH794" s="685"/>
      <c r="AI794" s="685"/>
      <c r="AJ794" s="685"/>
      <c r="AK794" s="685"/>
      <c r="AL794" s="685"/>
      <c r="AM794" s="685"/>
      <c r="AN794" s="685"/>
      <c r="AO794" s="685"/>
      <c r="AP794" s="685"/>
      <c r="AQ794" s="685"/>
      <c r="AR794" s="685"/>
      <c r="AS794" s="685"/>
      <c r="AT794" s="685"/>
      <c r="AU794" s="685"/>
      <c r="AV794" s="685"/>
      <c r="AW794" s="685"/>
      <c r="AX794" s="685"/>
      <c r="AY794" s="685"/>
      <c r="AZ794" s="685"/>
      <c r="BA794" s="685"/>
      <c r="BB794" s="685"/>
      <c r="BC794" s="685"/>
      <c r="BD794" s="685"/>
      <c r="BE794" s="685"/>
      <c r="BF794" s="685"/>
      <c r="BG794" s="685"/>
    </row>
    <row r="795" spans="2:59" ht="20.100000000000001" customHeight="1">
      <c r="B795" s="677"/>
      <c r="C795" s="678"/>
      <c r="D795" s="684"/>
      <c r="E795" s="685"/>
      <c r="F795" s="936" t="s">
        <v>945</v>
      </c>
      <c r="G795" s="936"/>
      <c r="H795" s="936"/>
      <c r="I795" s="936"/>
      <c r="J795" s="936"/>
      <c r="K795" s="936"/>
      <c r="L795" s="936"/>
      <c r="M795" s="936"/>
      <c r="N795" s="936"/>
      <c r="O795" s="936"/>
      <c r="P795" s="936"/>
      <c r="Q795" s="936"/>
      <c r="R795" s="936"/>
      <c r="S795" s="936"/>
      <c r="T795" s="936"/>
      <c r="U795" s="936"/>
      <c r="V795" s="936"/>
      <c r="W795" s="936"/>
      <c r="X795" s="936"/>
      <c r="Y795" s="936"/>
      <c r="Z795" s="936"/>
      <c r="AA795" s="936"/>
      <c r="AB795" s="936"/>
      <c r="AC795" s="936"/>
      <c r="AD795" s="936"/>
      <c r="AE795" s="936"/>
      <c r="AF795" s="936"/>
      <c r="AG795" s="936"/>
      <c r="AH795" s="936"/>
      <c r="AI795" s="936"/>
      <c r="AJ795" s="936"/>
      <c r="AK795" s="936"/>
      <c r="AL795" s="936"/>
      <c r="AM795" s="936"/>
      <c r="AN795" s="936"/>
      <c r="AO795" s="936"/>
      <c r="AP795" s="936"/>
      <c r="AQ795" s="936"/>
      <c r="AR795" s="936"/>
      <c r="AS795" s="936"/>
      <c r="AT795" s="936"/>
      <c r="AU795" s="936"/>
      <c r="AV795" s="936"/>
      <c r="AW795" s="936"/>
      <c r="AX795" s="936"/>
      <c r="AY795" s="936"/>
      <c r="AZ795" s="936"/>
      <c r="BA795" s="936"/>
      <c r="BB795" s="936"/>
      <c r="BC795" s="936"/>
      <c r="BD795" s="936"/>
      <c r="BE795" s="936"/>
      <c r="BF795" s="936"/>
      <c r="BG795" s="936"/>
    </row>
    <row r="796" spans="2:59" ht="20.100000000000001" customHeight="1">
      <c r="B796" s="677"/>
      <c r="C796" s="678"/>
      <c r="D796" s="684"/>
      <c r="E796" s="685"/>
      <c r="F796" s="686" t="s">
        <v>928</v>
      </c>
      <c r="G796" s="685"/>
      <c r="H796" s="686" t="s">
        <v>946</v>
      </c>
      <c r="I796" s="685"/>
      <c r="J796" s="685"/>
      <c r="K796" s="685"/>
      <c r="L796" s="685"/>
      <c r="M796" s="685"/>
      <c r="N796" s="685"/>
      <c r="O796" s="685"/>
      <c r="P796" s="685"/>
      <c r="Q796" s="685"/>
      <c r="R796" s="685"/>
      <c r="S796" s="685"/>
      <c r="T796" s="685"/>
      <c r="U796" s="685"/>
      <c r="V796" s="685"/>
      <c r="W796" s="685"/>
      <c r="X796" s="685"/>
      <c r="Y796" s="685"/>
      <c r="Z796" s="685"/>
      <c r="AA796" s="685"/>
      <c r="AB796" s="685"/>
      <c r="AC796" s="685"/>
      <c r="AD796" s="685"/>
      <c r="AE796" s="685"/>
      <c r="AF796" s="685"/>
      <c r="AG796" s="685"/>
      <c r="AH796" s="685"/>
      <c r="AI796" s="685"/>
      <c r="AJ796" s="685"/>
      <c r="AK796" s="685"/>
      <c r="AL796" s="685"/>
      <c r="AM796" s="685"/>
      <c r="AN796" s="685"/>
      <c r="AO796" s="685"/>
      <c r="AP796" s="685"/>
      <c r="AQ796" s="685"/>
      <c r="AR796" s="685"/>
      <c r="AS796" s="685"/>
      <c r="AT796" s="685"/>
      <c r="AU796" s="685"/>
      <c r="AV796" s="685"/>
      <c r="AW796" s="685"/>
      <c r="AX796" s="685"/>
      <c r="AY796" s="685"/>
      <c r="AZ796" s="685"/>
      <c r="BA796" s="685"/>
      <c r="BB796" s="685"/>
      <c r="BC796" s="685"/>
      <c r="BD796" s="685"/>
      <c r="BE796" s="685"/>
      <c r="BF796" s="685"/>
      <c r="BG796" s="685"/>
    </row>
    <row r="797" spans="2:59" ht="20.100000000000001" customHeight="1">
      <c r="B797" s="677"/>
      <c r="C797" s="678"/>
      <c r="D797" s="684"/>
      <c r="E797" s="685"/>
      <c r="F797" s="686" t="s">
        <v>930</v>
      </c>
      <c r="G797" s="685"/>
      <c r="H797" s="686" t="s">
        <v>931</v>
      </c>
      <c r="I797" s="685"/>
      <c r="J797" s="685"/>
      <c r="K797" s="685"/>
      <c r="L797" s="685"/>
      <c r="M797" s="685"/>
      <c r="N797" s="685"/>
      <c r="O797" s="685"/>
      <c r="P797" s="685"/>
      <c r="Q797" s="685"/>
      <c r="R797" s="685"/>
      <c r="S797" s="685"/>
      <c r="T797" s="685"/>
      <c r="U797" s="685"/>
      <c r="V797" s="685"/>
      <c r="W797" s="685"/>
      <c r="X797" s="685"/>
      <c r="Y797" s="685"/>
      <c r="Z797" s="685"/>
      <c r="AA797" s="685"/>
      <c r="AB797" s="685"/>
      <c r="AC797" s="685"/>
      <c r="AD797" s="685"/>
      <c r="AE797" s="685"/>
      <c r="AF797" s="685"/>
      <c r="AG797" s="685"/>
      <c r="AH797" s="685"/>
      <c r="AI797" s="685"/>
      <c r="AJ797" s="685"/>
      <c r="AK797" s="685"/>
      <c r="AL797" s="685"/>
      <c r="AM797" s="685"/>
      <c r="AN797" s="685"/>
      <c r="AO797" s="685"/>
      <c r="AP797" s="685"/>
      <c r="AQ797" s="685"/>
      <c r="AR797" s="685"/>
      <c r="AS797" s="685"/>
      <c r="AT797" s="685"/>
      <c r="AU797" s="685"/>
      <c r="AV797" s="685"/>
      <c r="AW797" s="685"/>
      <c r="AX797" s="685"/>
      <c r="AY797" s="685"/>
      <c r="AZ797" s="685"/>
      <c r="BA797" s="685"/>
      <c r="BB797" s="685"/>
      <c r="BC797" s="685"/>
      <c r="BD797" s="685"/>
      <c r="BE797" s="685"/>
      <c r="BF797" s="685"/>
      <c r="BG797" s="685"/>
    </row>
    <row r="798" spans="2:59" ht="20.100000000000001" customHeight="1">
      <c r="B798" s="677"/>
      <c r="C798" s="678"/>
      <c r="D798" s="684"/>
      <c r="E798" s="685"/>
      <c r="F798" s="686" t="s">
        <v>932</v>
      </c>
      <c r="G798" s="685"/>
      <c r="H798" s="687" t="s">
        <v>933</v>
      </c>
      <c r="I798" s="685"/>
      <c r="J798" s="685"/>
      <c r="K798" s="685"/>
      <c r="L798" s="685"/>
      <c r="M798" s="685"/>
      <c r="N798" s="685"/>
      <c r="O798" s="685"/>
      <c r="P798" s="685"/>
      <c r="Q798" s="685"/>
      <c r="R798" s="685"/>
      <c r="S798" s="685"/>
      <c r="T798" s="685"/>
      <c r="U798" s="685"/>
      <c r="V798" s="685"/>
      <c r="W798" s="685"/>
      <c r="X798" s="685"/>
      <c r="Y798" s="685"/>
      <c r="Z798" s="685"/>
      <c r="AA798" s="685"/>
      <c r="AB798" s="685"/>
      <c r="AC798" s="685"/>
      <c r="AD798" s="685"/>
      <c r="AE798" s="685"/>
      <c r="AF798" s="685"/>
      <c r="AG798" s="685"/>
      <c r="AH798" s="685"/>
      <c r="AI798" s="685"/>
      <c r="AJ798" s="685"/>
      <c r="AK798" s="685"/>
      <c r="AL798" s="685"/>
      <c r="AM798" s="685"/>
      <c r="AN798" s="685"/>
      <c r="AO798" s="685"/>
      <c r="AP798" s="685"/>
      <c r="AQ798" s="685"/>
      <c r="AR798" s="685"/>
      <c r="AS798" s="685"/>
      <c r="AT798" s="685"/>
      <c r="AU798" s="685"/>
      <c r="AV798" s="685"/>
      <c r="AW798" s="685"/>
      <c r="AX798" s="685"/>
      <c r="AY798" s="685"/>
      <c r="AZ798" s="685"/>
      <c r="BA798" s="685"/>
      <c r="BB798" s="685"/>
      <c r="BC798" s="685"/>
      <c r="BD798" s="685"/>
      <c r="BE798" s="685"/>
      <c r="BF798" s="685"/>
      <c r="BG798" s="685"/>
    </row>
    <row r="799" spans="2:59" ht="20.100000000000001" customHeight="1">
      <c r="B799" s="677"/>
      <c r="C799" s="678"/>
      <c r="D799" s="684"/>
      <c r="E799" s="685"/>
      <c r="F799" s="686" t="s">
        <v>934</v>
      </c>
      <c r="G799" s="685"/>
      <c r="H799" s="686" t="s">
        <v>935</v>
      </c>
      <c r="I799" s="685"/>
      <c r="J799" s="685"/>
      <c r="K799" s="685"/>
      <c r="L799" s="685"/>
      <c r="M799" s="685"/>
      <c r="N799" s="685"/>
      <c r="O799" s="685"/>
      <c r="P799" s="685"/>
      <c r="Q799" s="685"/>
      <c r="R799" s="685"/>
      <c r="S799" s="685"/>
      <c r="T799" s="685"/>
      <c r="U799" s="685"/>
      <c r="V799" s="685"/>
      <c r="W799" s="685"/>
      <c r="X799" s="685"/>
      <c r="Y799" s="685"/>
      <c r="Z799" s="685"/>
      <c r="AA799" s="685"/>
      <c r="AB799" s="685"/>
      <c r="AC799" s="685"/>
      <c r="AD799" s="685"/>
      <c r="AE799" s="685"/>
      <c r="AF799" s="685"/>
      <c r="AG799" s="685"/>
      <c r="AH799" s="685"/>
      <c r="AI799" s="685"/>
      <c r="AJ799" s="685"/>
      <c r="AK799" s="685"/>
      <c r="AL799" s="685"/>
      <c r="AM799" s="685"/>
      <c r="AN799" s="685"/>
      <c r="AO799" s="685"/>
      <c r="AP799" s="685"/>
      <c r="AQ799" s="685"/>
      <c r="AR799" s="685"/>
      <c r="AS799" s="685"/>
      <c r="AT799" s="685"/>
      <c r="AU799" s="685"/>
      <c r="AV799" s="685"/>
      <c r="AW799" s="685"/>
      <c r="AX799" s="685"/>
      <c r="AY799" s="685"/>
      <c r="AZ799" s="685"/>
      <c r="BA799" s="685"/>
      <c r="BB799" s="685"/>
      <c r="BC799" s="685"/>
      <c r="BD799" s="685"/>
      <c r="BE799" s="685"/>
      <c r="BF799" s="685"/>
      <c r="BG799" s="685"/>
    </row>
    <row r="800" spans="2:59" ht="20.100000000000001" customHeight="1">
      <c r="B800" s="677"/>
      <c r="C800" s="678"/>
      <c r="D800" s="684"/>
      <c r="E800" s="685"/>
      <c r="F800" s="686" t="s">
        <v>936</v>
      </c>
      <c r="G800" s="685"/>
      <c r="H800" s="686" t="s">
        <v>947</v>
      </c>
      <c r="I800" s="685"/>
      <c r="J800" s="685"/>
      <c r="K800" s="685"/>
      <c r="L800" s="685"/>
      <c r="M800" s="685"/>
      <c r="N800" s="685"/>
      <c r="O800" s="685"/>
      <c r="P800" s="685"/>
      <c r="Q800" s="685"/>
      <c r="R800" s="685"/>
      <c r="S800" s="685"/>
      <c r="T800" s="685"/>
      <c r="U800" s="685"/>
      <c r="V800" s="685"/>
      <c r="W800" s="685"/>
      <c r="X800" s="685"/>
      <c r="Y800" s="685"/>
      <c r="Z800" s="685"/>
      <c r="AA800" s="685"/>
      <c r="AB800" s="685"/>
      <c r="AC800" s="685"/>
      <c r="AD800" s="685"/>
      <c r="AE800" s="685"/>
      <c r="AF800" s="685"/>
      <c r="AG800" s="685"/>
      <c r="AH800" s="685"/>
      <c r="AI800" s="685"/>
      <c r="AJ800" s="685"/>
      <c r="AK800" s="685"/>
      <c r="AL800" s="685"/>
      <c r="AM800" s="685"/>
      <c r="AN800" s="685"/>
      <c r="AO800" s="685"/>
      <c r="AP800" s="685"/>
      <c r="AQ800" s="685"/>
      <c r="AR800" s="685"/>
      <c r="AS800" s="685"/>
      <c r="AT800" s="685"/>
      <c r="AU800" s="685"/>
      <c r="AV800" s="685"/>
      <c r="AW800" s="685"/>
      <c r="AX800" s="685"/>
      <c r="AY800" s="685"/>
      <c r="AZ800" s="685"/>
      <c r="BA800" s="685"/>
      <c r="BB800" s="685"/>
      <c r="BC800" s="685"/>
      <c r="BD800" s="685"/>
      <c r="BE800" s="685"/>
      <c r="BF800" s="685"/>
      <c r="BG800" s="685"/>
    </row>
    <row r="801" spans="2:59" ht="20.100000000000001" customHeight="1">
      <c r="B801" s="677"/>
      <c r="C801" s="678"/>
      <c r="D801" s="684"/>
      <c r="E801" s="685"/>
      <c r="F801" s="686" t="s">
        <v>938</v>
      </c>
      <c r="G801" s="685"/>
      <c r="H801" s="686" t="s">
        <v>937</v>
      </c>
      <c r="I801" s="685"/>
      <c r="J801" s="685"/>
      <c r="K801" s="685"/>
      <c r="L801" s="685"/>
      <c r="M801" s="685"/>
      <c r="N801" s="685"/>
      <c r="O801" s="685"/>
      <c r="P801" s="685"/>
      <c r="Q801" s="685"/>
      <c r="R801" s="685"/>
      <c r="S801" s="685"/>
      <c r="T801" s="685"/>
      <c r="U801" s="685"/>
      <c r="V801" s="685"/>
      <c r="W801" s="685"/>
      <c r="X801" s="685"/>
      <c r="Y801" s="685"/>
      <c r="Z801" s="685"/>
      <c r="AA801" s="685"/>
      <c r="AB801" s="685"/>
      <c r="AC801" s="685"/>
      <c r="AD801" s="685"/>
      <c r="AE801" s="685"/>
      <c r="AF801" s="685"/>
      <c r="AG801" s="685"/>
      <c r="AH801" s="685"/>
      <c r="AI801" s="685"/>
      <c r="AJ801" s="685"/>
      <c r="AK801" s="685"/>
      <c r="AL801" s="685"/>
      <c r="AM801" s="685"/>
      <c r="AN801" s="685"/>
      <c r="AO801" s="685"/>
      <c r="AP801" s="685"/>
      <c r="AQ801" s="685"/>
      <c r="AR801" s="685"/>
      <c r="AS801" s="685"/>
      <c r="AT801" s="685"/>
      <c r="AU801" s="685"/>
      <c r="AV801" s="685"/>
      <c r="AW801" s="685"/>
      <c r="AX801" s="685"/>
      <c r="AY801" s="685"/>
      <c r="AZ801" s="685"/>
      <c r="BA801" s="685"/>
      <c r="BB801" s="685"/>
      <c r="BC801" s="685"/>
      <c r="BD801" s="685"/>
      <c r="BE801" s="685"/>
      <c r="BF801" s="685"/>
      <c r="BG801" s="685"/>
    </row>
    <row r="802" spans="2:59" ht="20.100000000000001" customHeight="1">
      <c r="B802" s="677"/>
      <c r="C802" s="678"/>
      <c r="D802" s="684"/>
      <c r="E802" s="685"/>
      <c r="F802" s="686" t="s">
        <v>940</v>
      </c>
      <c r="G802" s="685"/>
      <c r="H802" s="686" t="s">
        <v>948</v>
      </c>
      <c r="I802" s="685"/>
      <c r="J802" s="685"/>
      <c r="K802" s="685"/>
      <c r="L802" s="685"/>
      <c r="M802" s="685"/>
      <c r="N802" s="685"/>
      <c r="O802" s="685"/>
      <c r="P802" s="685"/>
      <c r="Q802" s="685"/>
      <c r="R802" s="685"/>
      <c r="S802" s="685"/>
      <c r="T802" s="685"/>
      <c r="U802" s="685"/>
      <c r="V802" s="685"/>
      <c r="W802" s="685"/>
      <c r="X802" s="685"/>
      <c r="Y802" s="685"/>
      <c r="Z802" s="685"/>
      <c r="AA802" s="685"/>
      <c r="AB802" s="685"/>
      <c r="AC802" s="685"/>
      <c r="AD802" s="685"/>
      <c r="AE802" s="685"/>
      <c r="AF802" s="685"/>
      <c r="AG802" s="685"/>
      <c r="AH802" s="685"/>
      <c r="AI802" s="685"/>
      <c r="AJ802" s="685"/>
      <c r="AK802" s="685"/>
      <c r="AL802" s="685"/>
      <c r="AM802" s="685"/>
      <c r="AN802" s="685"/>
      <c r="AO802" s="685"/>
      <c r="AP802" s="685"/>
      <c r="AQ802" s="685"/>
      <c r="AR802" s="685"/>
      <c r="AS802" s="685"/>
      <c r="AT802" s="685"/>
      <c r="AU802" s="685"/>
      <c r="AV802" s="685"/>
      <c r="AW802" s="685"/>
      <c r="AX802" s="685"/>
      <c r="AY802" s="685"/>
      <c r="AZ802" s="685"/>
      <c r="BA802" s="685"/>
      <c r="BB802" s="685"/>
      <c r="BC802" s="685"/>
      <c r="BD802" s="685"/>
      <c r="BE802" s="685"/>
      <c r="BF802" s="685"/>
      <c r="BG802" s="685"/>
    </row>
    <row r="803" spans="2:59" ht="20.100000000000001" customHeight="1">
      <c r="B803" s="677"/>
      <c r="C803" s="678"/>
      <c r="D803" s="684"/>
      <c r="E803" s="685"/>
      <c r="F803" s="686" t="s">
        <v>949</v>
      </c>
      <c r="G803" s="685"/>
      <c r="H803" s="686" t="s">
        <v>950</v>
      </c>
      <c r="I803" s="685"/>
      <c r="J803" s="685"/>
      <c r="K803" s="685"/>
      <c r="L803" s="685"/>
      <c r="M803" s="685"/>
      <c r="N803" s="685"/>
      <c r="O803" s="685"/>
      <c r="P803" s="685"/>
      <c r="Q803" s="685"/>
      <c r="R803" s="685"/>
      <c r="S803" s="685"/>
      <c r="T803" s="685"/>
      <c r="U803" s="685"/>
      <c r="V803" s="685"/>
      <c r="W803" s="685"/>
      <c r="X803" s="685"/>
      <c r="Y803" s="685"/>
      <c r="Z803" s="685"/>
      <c r="AA803" s="685"/>
      <c r="AB803" s="685"/>
      <c r="AC803" s="685"/>
      <c r="AD803" s="685"/>
      <c r="AE803" s="685"/>
      <c r="AF803" s="685"/>
      <c r="AG803" s="685"/>
      <c r="AH803" s="685"/>
      <c r="AI803" s="685"/>
      <c r="AJ803" s="685"/>
      <c r="AK803" s="685"/>
      <c r="AL803" s="685"/>
      <c r="AM803" s="685"/>
      <c r="AN803" s="685"/>
      <c r="AO803" s="685"/>
      <c r="AP803" s="685"/>
      <c r="AQ803" s="685"/>
      <c r="AR803" s="685"/>
      <c r="AS803" s="685"/>
      <c r="AT803" s="685"/>
      <c r="AU803" s="685"/>
      <c r="AV803" s="685"/>
      <c r="AW803" s="685"/>
      <c r="AX803" s="685"/>
      <c r="AY803" s="685"/>
      <c r="AZ803" s="685"/>
      <c r="BA803" s="685"/>
      <c r="BB803" s="685"/>
      <c r="BC803" s="685"/>
      <c r="BD803" s="685"/>
      <c r="BE803" s="685"/>
      <c r="BF803" s="685"/>
      <c r="BG803" s="685"/>
    </row>
    <row r="804" spans="2:59" ht="19.5" customHeight="1">
      <c r="B804" s="677"/>
      <c r="C804" s="678"/>
      <c r="D804" s="684"/>
      <c r="E804" s="685"/>
      <c r="F804" s="686" t="s">
        <v>951</v>
      </c>
      <c r="G804" s="685"/>
      <c r="H804" s="686" t="s">
        <v>952</v>
      </c>
      <c r="I804" s="685"/>
      <c r="J804" s="685"/>
      <c r="K804" s="685"/>
      <c r="L804" s="685"/>
      <c r="M804" s="685"/>
      <c r="N804" s="685"/>
      <c r="O804" s="685"/>
      <c r="P804" s="685"/>
      <c r="Q804" s="685"/>
      <c r="R804" s="685"/>
      <c r="S804" s="685"/>
      <c r="T804" s="685"/>
      <c r="U804" s="685"/>
      <c r="V804" s="685"/>
      <c r="W804" s="685"/>
      <c r="X804" s="685"/>
      <c r="Y804" s="685"/>
      <c r="Z804" s="685"/>
      <c r="AA804" s="685"/>
      <c r="AB804" s="685"/>
      <c r="AC804" s="685"/>
      <c r="AD804" s="685"/>
      <c r="AE804" s="685"/>
      <c r="AF804" s="685"/>
      <c r="AG804" s="685"/>
      <c r="AH804" s="685"/>
      <c r="AI804" s="685"/>
      <c r="AJ804" s="685"/>
      <c r="AK804" s="685"/>
      <c r="AL804" s="685"/>
      <c r="AM804" s="685"/>
      <c r="AN804" s="685"/>
      <c r="AO804" s="685"/>
      <c r="AP804" s="685"/>
      <c r="AQ804" s="685"/>
      <c r="AR804" s="685"/>
      <c r="AS804" s="685"/>
      <c r="AT804" s="685"/>
      <c r="AU804" s="685"/>
      <c r="AV804" s="685"/>
      <c r="AW804" s="685"/>
      <c r="AX804" s="685"/>
      <c r="AY804" s="685"/>
      <c r="AZ804" s="685"/>
      <c r="BA804" s="685"/>
      <c r="BB804" s="685"/>
      <c r="BC804" s="685"/>
      <c r="BD804" s="685"/>
      <c r="BE804" s="685"/>
      <c r="BF804" s="685"/>
      <c r="BG804" s="685"/>
    </row>
    <row r="805" spans="2:59" ht="42" customHeight="1">
      <c r="B805" s="677"/>
      <c r="C805" s="678"/>
      <c r="D805" s="684"/>
      <c r="E805" s="685"/>
      <c r="F805" s="686" t="s">
        <v>953</v>
      </c>
      <c r="G805" s="685"/>
      <c r="H805" s="936" t="s">
        <v>954</v>
      </c>
      <c r="I805" s="937"/>
      <c r="J805" s="937"/>
      <c r="K805" s="937"/>
      <c r="L805" s="937"/>
      <c r="M805" s="937"/>
      <c r="N805" s="937"/>
      <c r="O805" s="937"/>
      <c r="P805" s="937"/>
      <c r="Q805" s="937"/>
      <c r="R805" s="937"/>
      <c r="S805" s="937"/>
      <c r="T805" s="937"/>
      <c r="U805" s="937"/>
      <c r="V805" s="937"/>
      <c r="W805" s="937"/>
      <c r="X805" s="937"/>
      <c r="Y805" s="937"/>
      <c r="Z805" s="937"/>
      <c r="AA805" s="937"/>
      <c r="AB805" s="937"/>
      <c r="AC805" s="937"/>
      <c r="AD805" s="937"/>
      <c r="AE805" s="937"/>
      <c r="AF805" s="937"/>
      <c r="AG805" s="937"/>
      <c r="AH805" s="937"/>
      <c r="AI805" s="937"/>
      <c r="AJ805" s="937"/>
      <c r="AK805" s="937"/>
      <c r="AL805" s="937"/>
      <c r="AM805" s="937"/>
      <c r="AN805" s="937"/>
      <c r="AO805" s="937"/>
      <c r="AP805" s="937"/>
      <c r="AQ805" s="937"/>
      <c r="AR805" s="937"/>
      <c r="AS805" s="937"/>
      <c r="AT805" s="937"/>
      <c r="AU805" s="937"/>
      <c r="AV805" s="937"/>
      <c r="AW805" s="937"/>
      <c r="AX805" s="937"/>
      <c r="AY805" s="937"/>
      <c r="AZ805" s="937"/>
      <c r="BA805" s="937"/>
      <c r="BB805" s="937"/>
      <c r="BC805" s="937"/>
      <c r="BD805" s="937"/>
      <c r="BE805" s="937"/>
      <c r="BF805" s="937"/>
      <c r="BG805" s="937"/>
    </row>
    <row r="806" spans="2:59" ht="89.25" customHeight="1">
      <c r="B806" s="680" t="s">
        <v>955</v>
      </c>
      <c r="C806" s="678"/>
      <c r="D806" s="936" t="s">
        <v>956</v>
      </c>
      <c r="E806" s="936"/>
      <c r="F806" s="936"/>
      <c r="G806" s="936"/>
      <c r="H806" s="936"/>
      <c r="I806" s="936"/>
      <c r="J806" s="936"/>
      <c r="K806" s="936"/>
      <c r="L806" s="936"/>
      <c r="M806" s="936"/>
      <c r="N806" s="936"/>
      <c r="O806" s="936"/>
      <c r="P806" s="936"/>
      <c r="Q806" s="936"/>
      <c r="R806" s="936"/>
      <c r="S806" s="936"/>
      <c r="T806" s="936"/>
      <c r="U806" s="936"/>
      <c r="V806" s="936"/>
      <c r="W806" s="936"/>
      <c r="X806" s="936"/>
      <c r="Y806" s="936"/>
      <c r="Z806" s="936"/>
      <c r="AA806" s="936"/>
      <c r="AB806" s="936"/>
      <c r="AC806" s="936"/>
      <c r="AD806" s="936"/>
      <c r="AE806" s="936"/>
      <c r="AF806" s="936"/>
      <c r="AG806" s="936"/>
      <c r="AH806" s="936"/>
      <c r="AI806" s="936"/>
      <c r="AJ806" s="936"/>
      <c r="AK806" s="936"/>
      <c r="AL806" s="936"/>
      <c r="AM806" s="936"/>
      <c r="AN806" s="936"/>
      <c r="AO806" s="936"/>
      <c r="AP806" s="936"/>
      <c r="AQ806" s="936"/>
      <c r="AR806" s="936"/>
      <c r="AS806" s="936"/>
      <c r="AT806" s="936"/>
      <c r="AU806" s="936"/>
      <c r="AV806" s="936"/>
      <c r="AW806" s="936"/>
      <c r="AX806" s="936"/>
      <c r="AY806" s="936"/>
      <c r="AZ806" s="936"/>
      <c r="BA806" s="936"/>
      <c r="BB806" s="936"/>
      <c r="BC806" s="936"/>
      <c r="BD806" s="936"/>
      <c r="BE806" s="936"/>
      <c r="BF806" s="936"/>
      <c r="BG806" s="936"/>
    </row>
    <row r="807" spans="2:59" ht="42" customHeight="1">
      <c r="B807" s="677"/>
      <c r="C807" s="678"/>
      <c r="D807" s="684" t="s">
        <v>920</v>
      </c>
      <c r="E807" s="685"/>
      <c r="F807" s="936" t="s">
        <v>957</v>
      </c>
      <c r="G807" s="936"/>
      <c r="H807" s="936"/>
      <c r="I807" s="936"/>
      <c r="J807" s="936"/>
      <c r="K807" s="936"/>
      <c r="L807" s="936"/>
      <c r="M807" s="936"/>
      <c r="N807" s="936"/>
      <c r="O807" s="936"/>
      <c r="P807" s="936"/>
      <c r="Q807" s="936"/>
      <c r="R807" s="936"/>
      <c r="S807" s="936"/>
      <c r="T807" s="936"/>
      <c r="U807" s="936"/>
      <c r="V807" s="936"/>
      <c r="W807" s="936"/>
      <c r="X807" s="936"/>
      <c r="Y807" s="936"/>
      <c r="Z807" s="936"/>
      <c r="AA807" s="936"/>
      <c r="AB807" s="936"/>
      <c r="AC807" s="936"/>
      <c r="AD807" s="936"/>
      <c r="AE807" s="936"/>
      <c r="AF807" s="936"/>
      <c r="AG807" s="936"/>
      <c r="AH807" s="936"/>
      <c r="AI807" s="936"/>
      <c r="AJ807" s="936"/>
      <c r="AK807" s="936"/>
      <c r="AL807" s="936"/>
      <c r="AM807" s="936"/>
      <c r="AN807" s="936"/>
      <c r="AO807" s="936"/>
      <c r="AP807" s="936"/>
      <c r="AQ807" s="936"/>
      <c r="AR807" s="936"/>
      <c r="AS807" s="936"/>
      <c r="AT807" s="936"/>
      <c r="AU807" s="936"/>
      <c r="AV807" s="936"/>
      <c r="AW807" s="936"/>
      <c r="AX807" s="936"/>
      <c r="AY807" s="936"/>
      <c r="AZ807" s="936"/>
      <c r="BA807" s="936"/>
      <c r="BB807" s="936"/>
      <c r="BC807" s="936"/>
      <c r="BD807" s="936"/>
      <c r="BE807" s="936"/>
      <c r="BF807" s="936"/>
      <c r="BG807" s="936"/>
    </row>
    <row r="808" spans="2:59" ht="30" customHeight="1">
      <c r="B808" s="677"/>
      <c r="C808" s="678"/>
      <c r="D808" s="684"/>
      <c r="E808" s="686" t="s">
        <v>958</v>
      </c>
      <c r="F808" s="685"/>
      <c r="G808" s="685"/>
      <c r="H808" s="685"/>
      <c r="I808" s="685"/>
      <c r="J808" s="685"/>
      <c r="K808" s="685"/>
      <c r="L808" s="685"/>
      <c r="M808" s="685"/>
      <c r="N808" s="685"/>
      <c r="O808" s="685"/>
      <c r="P808" s="685"/>
      <c r="Q808" s="685"/>
      <c r="R808" s="685"/>
      <c r="S808" s="685"/>
      <c r="T808" s="685"/>
      <c r="U808" s="685"/>
      <c r="V808" s="685"/>
      <c r="W808" s="685"/>
      <c r="X808" s="685"/>
      <c r="Y808" s="685"/>
      <c r="Z808" s="685"/>
      <c r="AA808" s="685"/>
      <c r="AB808" s="685"/>
      <c r="AC808" s="685"/>
      <c r="AD808" s="685"/>
      <c r="AE808" s="685"/>
      <c r="AF808" s="685"/>
      <c r="AG808" s="685"/>
      <c r="AH808" s="685"/>
      <c r="AI808" s="685"/>
      <c r="AJ808" s="685"/>
      <c r="AK808" s="685"/>
      <c r="AL808" s="685"/>
      <c r="AM808" s="685"/>
      <c r="AN808" s="685"/>
      <c r="AO808" s="685"/>
      <c r="AP808" s="685"/>
      <c r="AQ808" s="685"/>
      <c r="AR808" s="685"/>
      <c r="AS808" s="685"/>
      <c r="AT808" s="685"/>
      <c r="AU808" s="685"/>
      <c r="AV808" s="685"/>
      <c r="AW808" s="685"/>
      <c r="AX808" s="685"/>
      <c r="AY808" s="685"/>
      <c r="AZ808" s="685"/>
      <c r="BA808" s="685"/>
      <c r="BB808" s="685"/>
      <c r="BC808" s="685"/>
      <c r="BD808" s="685"/>
      <c r="BE808" s="685"/>
      <c r="BF808" s="685"/>
      <c r="BG808" s="685"/>
    </row>
    <row r="809" spans="2:59" ht="19.5" customHeight="1">
      <c r="B809" s="677"/>
      <c r="C809" s="678"/>
      <c r="D809" s="684"/>
      <c r="E809" s="685"/>
      <c r="F809" s="936" t="s">
        <v>959</v>
      </c>
      <c r="G809" s="936"/>
      <c r="H809" s="936"/>
      <c r="I809" s="936"/>
      <c r="J809" s="936"/>
      <c r="K809" s="936"/>
      <c r="L809" s="936"/>
      <c r="M809" s="936"/>
      <c r="N809" s="936"/>
      <c r="O809" s="936"/>
      <c r="P809" s="936"/>
      <c r="Q809" s="936"/>
      <c r="R809" s="936"/>
      <c r="S809" s="936"/>
      <c r="T809" s="936"/>
      <c r="U809" s="936"/>
      <c r="V809" s="936"/>
      <c r="W809" s="936"/>
      <c r="X809" s="936"/>
      <c r="Y809" s="936"/>
      <c r="Z809" s="936"/>
      <c r="AA809" s="936"/>
      <c r="AB809" s="936"/>
      <c r="AC809" s="936"/>
      <c r="AD809" s="936"/>
      <c r="AE809" s="936"/>
      <c r="AF809" s="936"/>
      <c r="AG809" s="936"/>
      <c r="AH809" s="936"/>
      <c r="AI809" s="936"/>
      <c r="AJ809" s="936"/>
      <c r="AK809" s="936"/>
      <c r="AL809" s="936"/>
      <c r="AM809" s="936"/>
      <c r="AN809" s="936"/>
      <c r="AO809" s="936"/>
      <c r="AP809" s="936"/>
      <c r="AQ809" s="936"/>
      <c r="AR809" s="936"/>
      <c r="AS809" s="936"/>
      <c r="AT809" s="936"/>
      <c r="AU809" s="936"/>
      <c r="AV809" s="936"/>
      <c r="AW809" s="936"/>
      <c r="AX809" s="936"/>
      <c r="AY809" s="936"/>
      <c r="AZ809" s="936"/>
      <c r="BA809" s="936"/>
      <c r="BB809" s="936"/>
      <c r="BC809" s="936"/>
      <c r="BD809" s="936"/>
      <c r="BE809" s="936"/>
      <c r="BF809" s="936"/>
      <c r="BG809" s="936"/>
    </row>
    <row r="810" spans="2:59" ht="19.5" customHeight="1">
      <c r="B810" s="677"/>
      <c r="C810" s="678"/>
      <c r="D810" s="684"/>
      <c r="E810" s="685"/>
      <c r="F810" s="686" t="s">
        <v>928</v>
      </c>
      <c r="G810" s="685"/>
      <c r="H810" s="686" t="s">
        <v>929</v>
      </c>
      <c r="I810" s="685"/>
      <c r="J810" s="685"/>
      <c r="K810" s="685"/>
      <c r="L810" s="685"/>
      <c r="M810" s="685"/>
      <c r="N810" s="685"/>
      <c r="O810" s="685"/>
      <c r="P810" s="685"/>
      <c r="Q810" s="685"/>
      <c r="R810" s="685"/>
      <c r="S810" s="685"/>
      <c r="T810" s="685"/>
      <c r="U810" s="685"/>
      <c r="V810" s="685"/>
      <c r="W810" s="685"/>
      <c r="X810" s="685"/>
      <c r="Y810" s="685"/>
      <c r="Z810" s="685"/>
      <c r="AA810" s="685"/>
      <c r="AB810" s="685"/>
      <c r="AC810" s="685"/>
      <c r="AD810" s="685"/>
      <c r="AE810" s="685"/>
      <c r="AF810" s="685"/>
      <c r="AG810" s="685"/>
      <c r="AH810" s="685"/>
      <c r="AI810" s="685"/>
      <c r="AJ810" s="685"/>
      <c r="AK810" s="685"/>
      <c r="AL810" s="685"/>
      <c r="AM810" s="685"/>
      <c r="AN810" s="685"/>
      <c r="AO810" s="685"/>
      <c r="AP810" s="685"/>
      <c r="AQ810" s="685"/>
      <c r="AR810" s="685"/>
      <c r="AS810" s="685"/>
      <c r="AT810" s="685"/>
      <c r="AU810" s="685"/>
      <c r="AV810" s="685"/>
      <c r="AW810" s="685"/>
      <c r="AX810" s="685"/>
      <c r="AY810" s="685"/>
      <c r="AZ810" s="685"/>
      <c r="BA810" s="685"/>
      <c r="BB810" s="685"/>
      <c r="BC810" s="685"/>
      <c r="BD810" s="685"/>
      <c r="BE810" s="685"/>
      <c r="BF810" s="685"/>
      <c r="BG810" s="685"/>
    </row>
    <row r="811" spans="2:59" ht="19.5" customHeight="1">
      <c r="B811" s="677"/>
      <c r="C811" s="678"/>
      <c r="D811" s="684"/>
      <c r="E811" s="685"/>
      <c r="F811" s="686" t="s">
        <v>930</v>
      </c>
      <c r="G811" s="685"/>
      <c r="H811" s="686" t="s">
        <v>960</v>
      </c>
      <c r="I811" s="685"/>
      <c r="J811" s="685"/>
      <c r="K811" s="685"/>
      <c r="L811" s="685"/>
      <c r="M811" s="685"/>
      <c r="N811" s="685"/>
      <c r="O811" s="685"/>
      <c r="P811" s="685"/>
      <c r="Q811" s="685"/>
      <c r="R811" s="685"/>
      <c r="S811" s="685"/>
      <c r="T811" s="685"/>
      <c r="U811" s="685"/>
      <c r="V811" s="685"/>
      <c r="W811" s="685"/>
      <c r="X811" s="685"/>
      <c r="Y811" s="685"/>
      <c r="Z811" s="685"/>
      <c r="AA811" s="685"/>
      <c r="AB811" s="685"/>
      <c r="AC811" s="685"/>
      <c r="AD811" s="685"/>
      <c r="AE811" s="685"/>
      <c r="AF811" s="685"/>
      <c r="AG811" s="685"/>
      <c r="AH811" s="685"/>
      <c r="AI811" s="685"/>
      <c r="AJ811" s="685"/>
      <c r="AK811" s="685"/>
      <c r="AL811" s="685"/>
      <c r="AM811" s="685"/>
      <c r="AN811" s="685"/>
      <c r="AO811" s="685"/>
      <c r="AP811" s="685"/>
      <c r="AQ811" s="685"/>
      <c r="AR811" s="685"/>
      <c r="AS811" s="685"/>
      <c r="AT811" s="685"/>
      <c r="AU811" s="685"/>
      <c r="AV811" s="685"/>
      <c r="AW811" s="685"/>
      <c r="AX811" s="685"/>
      <c r="AY811" s="685"/>
      <c r="AZ811" s="685"/>
      <c r="BA811" s="685"/>
      <c r="BB811" s="685"/>
      <c r="BC811" s="685"/>
      <c r="BD811" s="685"/>
      <c r="BE811" s="685"/>
      <c r="BF811" s="685"/>
      <c r="BG811" s="685"/>
    </row>
    <row r="812" spans="2:59" ht="19.5" customHeight="1">
      <c r="B812" s="677"/>
      <c r="C812" s="678"/>
      <c r="D812" s="684"/>
      <c r="E812" s="685"/>
      <c r="F812" s="686" t="s">
        <v>932</v>
      </c>
      <c r="G812" s="685"/>
      <c r="H812" s="686" t="s">
        <v>931</v>
      </c>
      <c r="I812" s="685"/>
      <c r="J812" s="685"/>
      <c r="K812" s="685"/>
      <c r="L812" s="685"/>
      <c r="M812" s="685"/>
      <c r="N812" s="685"/>
      <c r="O812" s="685"/>
      <c r="P812" s="685"/>
      <c r="Q812" s="685"/>
      <c r="R812" s="685"/>
      <c r="S812" s="685"/>
      <c r="T812" s="685"/>
      <c r="U812" s="685"/>
      <c r="V812" s="685"/>
      <c r="W812" s="685"/>
      <c r="X812" s="685"/>
      <c r="Y812" s="685"/>
      <c r="Z812" s="685"/>
      <c r="AA812" s="685"/>
      <c r="AB812" s="685"/>
      <c r="AC812" s="685"/>
      <c r="AD812" s="685"/>
      <c r="AE812" s="685"/>
      <c r="AF812" s="685"/>
      <c r="AG812" s="685"/>
      <c r="AH812" s="685"/>
      <c r="AI812" s="685"/>
      <c r="AJ812" s="685"/>
      <c r="AK812" s="685"/>
      <c r="AL812" s="685"/>
      <c r="AM812" s="685"/>
      <c r="AN812" s="685"/>
      <c r="AO812" s="685"/>
      <c r="AP812" s="685"/>
      <c r="AQ812" s="685"/>
      <c r="AR812" s="685"/>
      <c r="AS812" s="685"/>
      <c r="AT812" s="685"/>
      <c r="AU812" s="685"/>
      <c r="AV812" s="685"/>
      <c r="AW812" s="685"/>
      <c r="AX812" s="685"/>
      <c r="AY812" s="685"/>
      <c r="AZ812" s="685"/>
      <c r="BA812" s="685"/>
      <c r="BB812" s="685"/>
      <c r="BC812" s="685"/>
      <c r="BD812" s="685"/>
      <c r="BE812" s="685"/>
      <c r="BF812" s="685"/>
      <c r="BG812" s="685"/>
    </row>
    <row r="813" spans="2:59" ht="19.5" customHeight="1">
      <c r="B813" s="677"/>
      <c r="C813" s="678"/>
      <c r="D813" s="684"/>
      <c r="E813" s="685"/>
      <c r="F813" s="686" t="s">
        <v>934</v>
      </c>
      <c r="G813" s="685"/>
      <c r="H813" s="686" t="s">
        <v>933</v>
      </c>
      <c r="I813" s="685"/>
      <c r="J813" s="685"/>
      <c r="K813" s="685"/>
      <c r="L813" s="685"/>
      <c r="M813" s="685"/>
      <c r="N813" s="685"/>
      <c r="O813" s="685"/>
      <c r="P813" s="685"/>
      <c r="Q813" s="685"/>
      <c r="R813" s="685"/>
      <c r="S813" s="685"/>
      <c r="T813" s="685"/>
      <c r="U813" s="685"/>
      <c r="V813" s="685"/>
      <c r="W813" s="685"/>
      <c r="X813" s="685"/>
      <c r="Y813" s="685"/>
      <c r="Z813" s="685"/>
      <c r="AA813" s="685"/>
      <c r="AB813" s="685"/>
      <c r="AC813" s="685"/>
      <c r="AD813" s="685"/>
      <c r="AE813" s="685"/>
      <c r="AF813" s="685"/>
      <c r="AG813" s="685"/>
      <c r="AH813" s="685"/>
      <c r="AI813" s="685"/>
      <c r="AJ813" s="685"/>
      <c r="AK813" s="688"/>
      <c r="AL813" s="685"/>
      <c r="AM813" s="685"/>
      <c r="AN813" s="685"/>
      <c r="AO813" s="685"/>
      <c r="AP813" s="685"/>
      <c r="AQ813" s="685"/>
      <c r="AR813" s="685"/>
      <c r="AS813" s="685"/>
      <c r="AT813" s="685"/>
      <c r="AU813" s="685"/>
      <c r="AV813" s="685"/>
      <c r="AW813" s="685"/>
      <c r="AX813" s="685"/>
      <c r="AY813" s="685"/>
      <c r="AZ813" s="685"/>
      <c r="BA813" s="685"/>
      <c r="BB813" s="685"/>
      <c r="BC813" s="685"/>
      <c r="BD813" s="685"/>
      <c r="BE813" s="685"/>
      <c r="BF813" s="685"/>
      <c r="BG813" s="685"/>
    </row>
    <row r="814" spans="2:59" ht="19.5" customHeight="1">
      <c r="B814" s="677"/>
      <c r="C814" s="678"/>
      <c r="D814" s="684"/>
      <c r="E814" s="685"/>
      <c r="F814" s="686" t="s">
        <v>936</v>
      </c>
      <c r="G814" s="685"/>
      <c r="H814" s="686" t="s">
        <v>961</v>
      </c>
      <c r="I814" s="685"/>
      <c r="J814" s="685"/>
      <c r="K814" s="685"/>
      <c r="L814" s="685"/>
      <c r="M814" s="685"/>
      <c r="N814" s="685"/>
      <c r="O814" s="685"/>
      <c r="P814" s="685"/>
      <c r="Q814" s="685"/>
      <c r="R814" s="685"/>
      <c r="S814" s="685"/>
      <c r="T814" s="685"/>
      <c r="U814" s="685"/>
      <c r="V814" s="685"/>
      <c r="W814" s="685"/>
      <c r="X814" s="685"/>
      <c r="Y814" s="685"/>
      <c r="Z814" s="685"/>
      <c r="AA814" s="685"/>
      <c r="AB814" s="685"/>
      <c r="AC814" s="685"/>
      <c r="AD814" s="685"/>
      <c r="AE814" s="685"/>
      <c r="AF814" s="685"/>
      <c r="AG814" s="685"/>
      <c r="AH814" s="685"/>
      <c r="AI814" s="685"/>
      <c r="AJ814" s="685"/>
      <c r="AK814" s="685"/>
      <c r="AL814" s="685"/>
      <c r="AM814" s="685"/>
      <c r="AN814" s="685"/>
      <c r="AO814" s="685"/>
      <c r="AP814" s="685"/>
      <c r="AQ814" s="685"/>
      <c r="AR814" s="685"/>
      <c r="AS814" s="685"/>
      <c r="AT814" s="685"/>
      <c r="AU814" s="685"/>
      <c r="AV814" s="685"/>
      <c r="AW814" s="685"/>
      <c r="AX814" s="685"/>
      <c r="AY814" s="685"/>
      <c r="AZ814" s="685"/>
      <c r="BA814" s="685"/>
      <c r="BB814" s="685"/>
      <c r="BC814" s="685"/>
      <c r="BD814" s="685"/>
      <c r="BE814" s="685"/>
      <c r="BF814" s="685"/>
      <c r="BG814" s="685"/>
    </row>
    <row r="815" spans="2:59" ht="19.5" customHeight="1">
      <c r="B815" s="677"/>
      <c r="C815" s="678"/>
      <c r="D815" s="684"/>
      <c r="E815" s="685"/>
      <c r="F815" s="686" t="s">
        <v>938</v>
      </c>
      <c r="G815" s="685"/>
      <c r="H815" s="686" t="s">
        <v>937</v>
      </c>
      <c r="I815" s="685"/>
      <c r="J815" s="685"/>
      <c r="K815" s="685"/>
      <c r="L815" s="685"/>
      <c r="M815" s="685"/>
      <c r="N815" s="685"/>
      <c r="O815" s="685"/>
      <c r="P815" s="685"/>
      <c r="Q815" s="685"/>
      <c r="R815" s="685"/>
      <c r="S815" s="685"/>
      <c r="T815" s="685"/>
      <c r="U815" s="685"/>
      <c r="V815" s="685"/>
      <c r="W815" s="685"/>
      <c r="X815" s="685"/>
      <c r="Y815" s="685"/>
      <c r="Z815" s="685"/>
      <c r="AA815" s="685"/>
      <c r="AB815" s="685"/>
      <c r="AC815" s="685"/>
      <c r="AD815" s="685"/>
      <c r="AE815" s="685"/>
      <c r="AF815" s="685"/>
      <c r="AG815" s="685"/>
      <c r="AH815" s="685"/>
      <c r="AI815" s="685"/>
      <c r="AJ815" s="685"/>
      <c r="AK815" s="685"/>
      <c r="AL815" s="685"/>
      <c r="AM815" s="685"/>
      <c r="AN815" s="685"/>
      <c r="AO815" s="685"/>
      <c r="AP815" s="685"/>
      <c r="AQ815" s="685"/>
      <c r="AR815" s="685"/>
      <c r="AS815" s="685"/>
      <c r="AT815" s="685"/>
      <c r="AU815" s="685"/>
      <c r="AV815" s="685"/>
      <c r="AW815" s="685"/>
      <c r="AX815" s="685"/>
      <c r="AY815" s="685"/>
      <c r="AZ815" s="685"/>
      <c r="BA815" s="685"/>
      <c r="BB815" s="685"/>
      <c r="BC815" s="685"/>
      <c r="BD815" s="685"/>
      <c r="BE815" s="685"/>
      <c r="BF815" s="685"/>
      <c r="BG815" s="685"/>
    </row>
    <row r="816" spans="2:59" ht="30" customHeight="1">
      <c r="B816" s="677"/>
      <c r="C816" s="678"/>
      <c r="D816" s="684"/>
      <c r="E816" s="685"/>
      <c r="F816" s="686" t="s">
        <v>940</v>
      </c>
      <c r="G816" s="685"/>
      <c r="H816" s="936" t="s">
        <v>962</v>
      </c>
      <c r="I816" s="937"/>
      <c r="J816" s="937"/>
      <c r="K816" s="937"/>
      <c r="L816" s="937"/>
      <c r="M816" s="937"/>
      <c r="N816" s="937"/>
      <c r="O816" s="937"/>
      <c r="P816" s="937"/>
      <c r="Q816" s="937"/>
      <c r="R816" s="937"/>
      <c r="S816" s="937"/>
      <c r="T816" s="937"/>
      <c r="U816" s="937"/>
      <c r="V816" s="937"/>
      <c r="W816" s="937"/>
      <c r="X816" s="937"/>
      <c r="Y816" s="937"/>
      <c r="Z816" s="937"/>
      <c r="AA816" s="937"/>
      <c r="AB816" s="937"/>
      <c r="AC816" s="937"/>
      <c r="AD816" s="937"/>
      <c r="AE816" s="937"/>
      <c r="AF816" s="937"/>
      <c r="AG816" s="937"/>
      <c r="AH816" s="937"/>
      <c r="AI816" s="937"/>
      <c r="AJ816" s="937"/>
      <c r="AK816" s="937"/>
      <c r="AL816" s="937"/>
      <c r="AM816" s="937"/>
      <c r="AN816" s="937"/>
      <c r="AO816" s="937"/>
      <c r="AP816" s="937"/>
      <c r="AQ816" s="937"/>
      <c r="AR816" s="937"/>
      <c r="AS816" s="937"/>
      <c r="AT816" s="937"/>
      <c r="AU816" s="937"/>
      <c r="AV816" s="937"/>
      <c r="AW816" s="937"/>
      <c r="AX816" s="937"/>
      <c r="AY816" s="937"/>
      <c r="AZ816" s="937"/>
      <c r="BA816" s="937"/>
      <c r="BB816" s="937"/>
      <c r="BC816" s="937"/>
      <c r="BD816" s="937"/>
      <c r="BE816" s="937"/>
      <c r="BF816" s="937"/>
      <c r="BG816" s="937"/>
    </row>
    <row r="817" spans="2:59" ht="30" customHeight="1">
      <c r="B817" s="677"/>
      <c r="C817" s="678"/>
      <c r="D817" s="684"/>
      <c r="E817" s="685"/>
      <c r="F817" s="686" t="s">
        <v>949</v>
      </c>
      <c r="G817" s="685"/>
      <c r="H817" s="686" t="s">
        <v>963</v>
      </c>
      <c r="I817" s="685"/>
      <c r="J817" s="685"/>
      <c r="K817" s="685"/>
      <c r="L817" s="685"/>
      <c r="M817" s="685"/>
      <c r="N817" s="685"/>
      <c r="O817" s="685"/>
      <c r="P817" s="685"/>
      <c r="Q817" s="685"/>
      <c r="R817" s="685"/>
      <c r="S817" s="685"/>
      <c r="T817" s="685"/>
      <c r="U817" s="685"/>
      <c r="V817" s="685"/>
      <c r="W817" s="685"/>
      <c r="X817" s="685"/>
      <c r="Y817" s="685"/>
      <c r="Z817" s="685"/>
      <c r="AA817" s="685"/>
      <c r="AB817" s="685"/>
      <c r="AC817" s="685"/>
      <c r="AD817" s="685"/>
      <c r="AE817" s="685"/>
      <c r="AF817" s="685"/>
      <c r="AG817" s="685"/>
      <c r="AH817" s="685"/>
      <c r="AI817" s="685"/>
      <c r="AJ817" s="685"/>
      <c r="AK817" s="685"/>
      <c r="AL817" s="685"/>
      <c r="AM817" s="685"/>
      <c r="AN817" s="685"/>
      <c r="AO817" s="685"/>
      <c r="AP817" s="685"/>
      <c r="AQ817" s="685"/>
      <c r="AR817" s="685"/>
      <c r="AS817" s="685"/>
      <c r="AT817" s="685"/>
      <c r="AU817" s="685"/>
      <c r="AV817" s="685"/>
      <c r="AW817" s="685"/>
      <c r="AX817" s="685"/>
      <c r="AY817" s="685"/>
      <c r="AZ817" s="685"/>
      <c r="BA817" s="685"/>
      <c r="BB817" s="685"/>
      <c r="BC817" s="685"/>
      <c r="BD817" s="685"/>
      <c r="BE817" s="685"/>
      <c r="BF817" s="685"/>
      <c r="BG817" s="685"/>
    </row>
    <row r="818" spans="2:59" ht="42" customHeight="1">
      <c r="B818" s="677"/>
      <c r="C818" s="678"/>
      <c r="D818" s="684" t="s">
        <v>922</v>
      </c>
      <c r="E818" s="685"/>
      <c r="F818" s="936" t="s">
        <v>964</v>
      </c>
      <c r="G818" s="936"/>
      <c r="H818" s="936"/>
      <c r="I818" s="936"/>
      <c r="J818" s="936"/>
      <c r="K818" s="936"/>
      <c r="L818" s="936"/>
      <c r="M818" s="936"/>
      <c r="N818" s="936"/>
      <c r="O818" s="936"/>
      <c r="P818" s="936"/>
      <c r="Q818" s="936"/>
      <c r="R818" s="936"/>
      <c r="S818" s="936"/>
      <c r="T818" s="936"/>
      <c r="U818" s="936"/>
      <c r="V818" s="936"/>
      <c r="W818" s="936"/>
      <c r="X818" s="936"/>
      <c r="Y818" s="936"/>
      <c r="Z818" s="936"/>
      <c r="AA818" s="936"/>
      <c r="AB818" s="936"/>
      <c r="AC818" s="936"/>
      <c r="AD818" s="936"/>
      <c r="AE818" s="936"/>
      <c r="AF818" s="936"/>
      <c r="AG818" s="936"/>
      <c r="AH818" s="936"/>
      <c r="AI818" s="936"/>
      <c r="AJ818" s="936"/>
      <c r="AK818" s="936"/>
      <c r="AL818" s="936"/>
      <c r="AM818" s="936"/>
      <c r="AN818" s="936"/>
      <c r="AO818" s="936"/>
      <c r="AP818" s="936"/>
      <c r="AQ818" s="936"/>
      <c r="AR818" s="936"/>
      <c r="AS818" s="936"/>
      <c r="AT818" s="936"/>
      <c r="AU818" s="936"/>
      <c r="AV818" s="936"/>
      <c r="AW818" s="936"/>
      <c r="AX818" s="936"/>
      <c r="AY818" s="936"/>
      <c r="AZ818" s="936"/>
      <c r="BA818" s="936"/>
      <c r="BB818" s="936"/>
      <c r="BC818" s="936"/>
      <c r="BD818" s="936"/>
      <c r="BE818" s="936"/>
      <c r="BF818" s="936"/>
      <c r="BG818" s="936"/>
    </row>
    <row r="819" spans="2:59" ht="30" customHeight="1">
      <c r="B819" s="677"/>
      <c r="C819" s="678"/>
      <c r="D819" s="684"/>
      <c r="E819" s="686" t="s">
        <v>965</v>
      </c>
      <c r="F819" s="685"/>
      <c r="G819" s="685"/>
      <c r="H819" s="685"/>
      <c r="I819" s="685"/>
      <c r="J819" s="685"/>
      <c r="K819" s="685"/>
      <c r="L819" s="685"/>
      <c r="M819" s="685"/>
      <c r="N819" s="685"/>
      <c r="O819" s="685"/>
      <c r="P819" s="685"/>
      <c r="Q819" s="685"/>
      <c r="R819" s="685"/>
      <c r="S819" s="685"/>
      <c r="T819" s="685"/>
      <c r="U819" s="685"/>
      <c r="V819" s="685"/>
      <c r="W819" s="685"/>
      <c r="X819" s="685"/>
      <c r="Y819" s="685"/>
      <c r="Z819" s="685"/>
      <c r="AA819" s="685"/>
      <c r="AB819" s="685"/>
      <c r="AC819" s="685"/>
      <c r="AD819" s="685"/>
      <c r="AE819" s="685"/>
      <c r="AF819" s="685"/>
      <c r="AG819" s="685"/>
      <c r="AH819" s="685"/>
      <c r="AI819" s="685"/>
      <c r="AJ819" s="685"/>
      <c r="AK819" s="685"/>
      <c r="AL819" s="685"/>
      <c r="AM819" s="685"/>
      <c r="AN819" s="685"/>
      <c r="AO819" s="685"/>
      <c r="AP819" s="685"/>
      <c r="AQ819" s="685"/>
      <c r="AR819" s="685"/>
      <c r="AS819" s="685"/>
      <c r="AT819" s="685"/>
      <c r="AU819" s="685"/>
      <c r="AV819" s="685"/>
      <c r="AW819" s="685"/>
      <c r="AX819" s="685"/>
      <c r="AY819" s="685"/>
      <c r="AZ819" s="685"/>
      <c r="BA819" s="685"/>
      <c r="BB819" s="685"/>
      <c r="BC819" s="685"/>
      <c r="BD819" s="685"/>
      <c r="BE819" s="685"/>
      <c r="BF819" s="685"/>
      <c r="BG819" s="685"/>
    </row>
    <row r="820" spans="2:59" ht="42" customHeight="1">
      <c r="B820" s="677"/>
      <c r="C820" s="678"/>
      <c r="D820" s="684"/>
      <c r="E820" s="685"/>
      <c r="F820" s="936" t="s">
        <v>966</v>
      </c>
      <c r="G820" s="936"/>
      <c r="H820" s="936"/>
      <c r="I820" s="936"/>
      <c r="J820" s="936"/>
      <c r="K820" s="936"/>
      <c r="L820" s="936"/>
      <c r="M820" s="936"/>
      <c r="N820" s="936"/>
      <c r="O820" s="936"/>
      <c r="P820" s="936"/>
      <c r="Q820" s="936"/>
      <c r="R820" s="936"/>
      <c r="S820" s="936"/>
      <c r="T820" s="936"/>
      <c r="U820" s="936"/>
      <c r="V820" s="936"/>
      <c r="W820" s="936"/>
      <c r="X820" s="936"/>
      <c r="Y820" s="936"/>
      <c r="Z820" s="936"/>
      <c r="AA820" s="936"/>
      <c r="AB820" s="936"/>
      <c r="AC820" s="936"/>
      <c r="AD820" s="936"/>
      <c r="AE820" s="936"/>
      <c r="AF820" s="936"/>
      <c r="AG820" s="936"/>
      <c r="AH820" s="936"/>
      <c r="AI820" s="936"/>
      <c r="AJ820" s="936"/>
      <c r="AK820" s="936"/>
      <c r="AL820" s="936"/>
      <c r="AM820" s="936"/>
      <c r="AN820" s="936"/>
      <c r="AO820" s="936"/>
      <c r="AP820" s="936"/>
      <c r="AQ820" s="936"/>
      <c r="AR820" s="936"/>
      <c r="AS820" s="936"/>
      <c r="AT820" s="936"/>
      <c r="AU820" s="936"/>
      <c r="AV820" s="936"/>
      <c r="AW820" s="936"/>
      <c r="AX820" s="936"/>
      <c r="AY820" s="936"/>
      <c r="AZ820" s="936"/>
      <c r="BA820" s="936"/>
      <c r="BB820" s="936"/>
      <c r="BC820" s="936"/>
      <c r="BD820" s="936"/>
      <c r="BE820" s="936"/>
      <c r="BF820" s="936"/>
      <c r="BG820" s="936"/>
    </row>
    <row r="821" spans="2:59" ht="19.5" customHeight="1">
      <c r="B821" s="677"/>
      <c r="C821" s="678"/>
      <c r="D821" s="684"/>
      <c r="E821" s="685"/>
      <c r="F821" s="686" t="s">
        <v>928</v>
      </c>
      <c r="G821" s="685"/>
      <c r="H821" s="686" t="s">
        <v>929</v>
      </c>
      <c r="I821" s="685"/>
      <c r="J821" s="685"/>
      <c r="K821" s="685"/>
      <c r="L821" s="685"/>
      <c r="M821" s="685"/>
      <c r="N821" s="685"/>
      <c r="O821" s="685"/>
      <c r="P821" s="685"/>
      <c r="Q821" s="685"/>
      <c r="R821" s="685"/>
      <c r="S821" s="685"/>
      <c r="T821" s="685"/>
      <c r="U821" s="685"/>
      <c r="V821" s="685"/>
      <c r="W821" s="685"/>
      <c r="X821" s="685"/>
      <c r="Y821" s="685"/>
      <c r="Z821" s="685"/>
      <c r="AA821" s="685"/>
      <c r="AB821" s="685"/>
      <c r="AC821" s="685"/>
      <c r="AD821" s="685"/>
      <c r="AE821" s="685"/>
      <c r="AF821" s="685"/>
      <c r="AG821" s="685"/>
      <c r="AH821" s="685"/>
      <c r="AI821" s="685"/>
      <c r="AJ821" s="685"/>
      <c r="AK821" s="685"/>
      <c r="AL821" s="685"/>
      <c r="AM821" s="685"/>
      <c r="AN821" s="685"/>
      <c r="AO821" s="685"/>
      <c r="AP821" s="685"/>
      <c r="AQ821" s="685"/>
      <c r="AR821" s="685"/>
      <c r="AS821" s="685"/>
      <c r="AT821" s="685"/>
      <c r="AU821" s="685"/>
      <c r="AV821" s="685"/>
      <c r="AW821" s="685"/>
      <c r="AX821" s="685"/>
      <c r="AY821" s="685"/>
      <c r="AZ821" s="685"/>
      <c r="BA821" s="685"/>
      <c r="BB821" s="685"/>
      <c r="BC821" s="685"/>
      <c r="BD821" s="685"/>
      <c r="BE821" s="685"/>
      <c r="BF821" s="685"/>
      <c r="BG821" s="685"/>
    </row>
    <row r="822" spans="2:59" ht="19.5" customHeight="1">
      <c r="B822" s="677"/>
      <c r="C822" s="678"/>
      <c r="D822" s="684"/>
      <c r="E822" s="685"/>
      <c r="F822" s="686" t="s">
        <v>930</v>
      </c>
      <c r="G822" s="685"/>
      <c r="H822" s="686" t="s">
        <v>967</v>
      </c>
      <c r="I822" s="685"/>
      <c r="J822" s="685"/>
      <c r="K822" s="685"/>
      <c r="L822" s="685"/>
      <c r="M822" s="685"/>
      <c r="N822" s="685"/>
      <c r="O822" s="685"/>
      <c r="P822" s="685"/>
      <c r="Q822" s="685"/>
      <c r="R822" s="685"/>
      <c r="S822" s="685"/>
      <c r="T822" s="685"/>
      <c r="U822" s="685"/>
      <c r="V822" s="685"/>
      <c r="W822" s="685"/>
      <c r="X822" s="685"/>
      <c r="Y822" s="685"/>
      <c r="Z822" s="685"/>
      <c r="AA822" s="685"/>
      <c r="AB822" s="685"/>
      <c r="AC822" s="685"/>
      <c r="AD822" s="685"/>
      <c r="AE822" s="685"/>
      <c r="AF822" s="685"/>
      <c r="AG822" s="685"/>
      <c r="AH822" s="685"/>
      <c r="AI822" s="685"/>
      <c r="AJ822" s="685"/>
      <c r="AK822" s="685"/>
      <c r="AL822" s="685"/>
      <c r="AM822" s="685"/>
      <c r="AN822" s="685"/>
      <c r="AO822" s="685"/>
      <c r="AP822" s="685"/>
      <c r="AQ822" s="685"/>
      <c r="AR822" s="685"/>
      <c r="AS822" s="685"/>
      <c r="AT822" s="685"/>
      <c r="AU822" s="685"/>
      <c r="AV822" s="685"/>
      <c r="AW822" s="685"/>
      <c r="AX822" s="685"/>
      <c r="AY822" s="685"/>
      <c r="AZ822" s="685"/>
      <c r="BA822" s="685"/>
      <c r="BB822" s="685"/>
      <c r="BC822" s="685"/>
      <c r="BD822" s="685"/>
      <c r="BE822" s="685"/>
      <c r="BF822" s="685"/>
      <c r="BG822" s="685"/>
    </row>
    <row r="823" spans="2:59" ht="19.5" customHeight="1">
      <c r="B823" s="677"/>
      <c r="C823" s="678"/>
      <c r="D823" s="684"/>
      <c r="E823" s="685"/>
      <c r="F823" s="686" t="s">
        <v>932</v>
      </c>
      <c r="G823" s="685"/>
      <c r="H823" s="686" t="s">
        <v>931</v>
      </c>
      <c r="I823" s="685"/>
      <c r="J823" s="685"/>
      <c r="K823" s="685"/>
      <c r="L823" s="685"/>
      <c r="M823" s="685"/>
      <c r="N823" s="685"/>
      <c r="O823" s="685"/>
      <c r="P823" s="685"/>
      <c r="Q823" s="685"/>
      <c r="R823" s="685"/>
      <c r="S823" s="685"/>
      <c r="T823" s="685"/>
      <c r="U823" s="685"/>
      <c r="V823" s="685"/>
      <c r="W823" s="685"/>
      <c r="X823" s="685"/>
      <c r="Y823" s="685"/>
      <c r="Z823" s="685"/>
      <c r="AA823" s="685"/>
      <c r="AB823" s="685"/>
      <c r="AC823" s="685"/>
      <c r="AD823" s="685"/>
      <c r="AE823" s="685"/>
      <c r="AF823" s="685"/>
      <c r="AG823" s="685"/>
      <c r="AH823" s="685"/>
      <c r="AI823" s="685"/>
      <c r="AJ823" s="685"/>
      <c r="AK823" s="685"/>
      <c r="AL823" s="685"/>
      <c r="AM823" s="685"/>
      <c r="AN823" s="685"/>
      <c r="AO823" s="685"/>
      <c r="AP823" s="685"/>
      <c r="AQ823" s="685"/>
      <c r="AR823" s="685"/>
      <c r="AS823" s="685"/>
      <c r="AT823" s="685"/>
      <c r="AU823" s="685"/>
      <c r="AV823" s="685"/>
      <c r="AW823" s="685"/>
      <c r="AX823" s="685"/>
      <c r="AY823" s="685"/>
      <c r="AZ823" s="685"/>
      <c r="BA823" s="685"/>
      <c r="BB823" s="685"/>
      <c r="BC823" s="685"/>
      <c r="BD823" s="685"/>
      <c r="BE823" s="685"/>
      <c r="BF823" s="685"/>
      <c r="BG823" s="685"/>
    </row>
    <row r="824" spans="2:59" ht="19.5" customHeight="1">
      <c r="B824" s="677"/>
      <c r="C824" s="678"/>
      <c r="D824" s="684"/>
      <c r="E824" s="685"/>
      <c r="F824" s="686" t="s">
        <v>934</v>
      </c>
      <c r="G824" s="685"/>
      <c r="H824" s="686" t="s">
        <v>933</v>
      </c>
      <c r="I824" s="685"/>
      <c r="J824" s="685"/>
      <c r="K824" s="685"/>
      <c r="L824" s="685"/>
      <c r="M824" s="685"/>
      <c r="N824" s="685"/>
      <c r="O824" s="685"/>
      <c r="P824" s="685"/>
      <c r="Q824" s="685"/>
      <c r="R824" s="685"/>
      <c r="S824" s="685"/>
      <c r="T824" s="685"/>
      <c r="U824" s="685"/>
      <c r="V824" s="685"/>
      <c r="W824" s="685"/>
      <c r="X824" s="685"/>
      <c r="Y824" s="685"/>
      <c r="Z824" s="685"/>
      <c r="AA824" s="685"/>
      <c r="AB824" s="685"/>
      <c r="AC824" s="685"/>
      <c r="AD824" s="685"/>
      <c r="AE824" s="685"/>
      <c r="AF824" s="685"/>
      <c r="AG824" s="685"/>
      <c r="AH824" s="685"/>
      <c r="AI824" s="685"/>
      <c r="AJ824" s="685"/>
      <c r="AK824" s="685"/>
      <c r="AL824" s="685"/>
      <c r="AM824" s="685"/>
      <c r="AN824" s="685"/>
      <c r="AO824" s="685"/>
      <c r="AP824" s="685"/>
      <c r="AQ824" s="685"/>
      <c r="AR824" s="685"/>
      <c r="AS824" s="685"/>
      <c r="AT824" s="685"/>
      <c r="AU824" s="685"/>
      <c r="AV824" s="685"/>
      <c r="AW824" s="685"/>
      <c r="AX824" s="685"/>
      <c r="AY824" s="685"/>
      <c r="AZ824" s="685"/>
      <c r="BA824" s="685"/>
      <c r="BB824" s="685"/>
      <c r="BC824" s="685"/>
      <c r="BD824" s="685"/>
      <c r="BE824" s="685"/>
      <c r="BF824" s="685"/>
      <c r="BG824" s="685"/>
    </row>
    <row r="825" spans="2:59" ht="19.5" customHeight="1">
      <c r="B825" s="677"/>
      <c r="C825" s="678"/>
      <c r="D825" s="684"/>
      <c r="E825" s="685"/>
      <c r="F825" s="686" t="s">
        <v>936</v>
      </c>
      <c r="G825" s="685"/>
      <c r="H825" s="686" t="s">
        <v>961</v>
      </c>
      <c r="I825" s="685"/>
      <c r="J825" s="685"/>
      <c r="K825" s="685"/>
      <c r="L825" s="685"/>
      <c r="M825" s="685"/>
      <c r="N825" s="685"/>
      <c r="O825" s="685"/>
      <c r="P825" s="685"/>
      <c r="Q825" s="685"/>
      <c r="R825" s="685"/>
      <c r="S825" s="685"/>
      <c r="T825" s="685"/>
      <c r="U825" s="685"/>
      <c r="V825" s="685"/>
      <c r="W825" s="685"/>
      <c r="X825" s="685"/>
      <c r="Y825" s="685"/>
      <c r="Z825" s="685"/>
      <c r="AA825" s="685"/>
      <c r="AB825" s="685"/>
      <c r="AC825" s="685"/>
      <c r="AD825" s="685"/>
      <c r="AE825" s="685"/>
      <c r="AF825" s="685"/>
      <c r="AG825" s="685"/>
      <c r="AH825" s="685"/>
      <c r="AI825" s="685"/>
      <c r="AJ825" s="685"/>
      <c r="AK825" s="685"/>
      <c r="AL825" s="685"/>
      <c r="AM825" s="685"/>
      <c r="AN825" s="685"/>
      <c r="AO825" s="685"/>
      <c r="AP825" s="685"/>
      <c r="AQ825" s="685"/>
      <c r="AR825" s="685"/>
      <c r="AS825" s="685"/>
      <c r="AT825" s="685"/>
      <c r="AU825" s="685"/>
      <c r="AV825" s="685"/>
      <c r="AW825" s="685"/>
      <c r="AX825" s="685"/>
      <c r="AY825" s="685"/>
      <c r="AZ825" s="685"/>
      <c r="BA825" s="685"/>
      <c r="BB825" s="685"/>
      <c r="BC825" s="685"/>
      <c r="BD825" s="685"/>
      <c r="BE825" s="685"/>
      <c r="BF825" s="685"/>
      <c r="BG825" s="685"/>
    </row>
    <row r="826" spans="2:59" ht="19.5" customHeight="1">
      <c r="B826" s="677"/>
      <c r="C826" s="678"/>
      <c r="D826" s="684"/>
      <c r="E826" s="685"/>
      <c r="F826" s="686" t="s">
        <v>938</v>
      </c>
      <c r="G826" s="685"/>
      <c r="H826" s="686" t="s">
        <v>968</v>
      </c>
      <c r="I826" s="685"/>
      <c r="J826" s="685"/>
      <c r="K826" s="685"/>
      <c r="L826" s="685"/>
      <c r="M826" s="685"/>
      <c r="N826" s="685"/>
      <c r="O826" s="685"/>
      <c r="P826" s="685"/>
      <c r="Q826" s="685"/>
      <c r="R826" s="685"/>
      <c r="S826" s="685"/>
      <c r="T826" s="685"/>
      <c r="U826" s="685"/>
      <c r="V826" s="685"/>
      <c r="W826" s="685"/>
      <c r="X826" s="685"/>
      <c r="Y826" s="685"/>
      <c r="Z826" s="685"/>
      <c r="AA826" s="685"/>
      <c r="AB826" s="685"/>
      <c r="AC826" s="685"/>
      <c r="AD826" s="685"/>
      <c r="AE826" s="685"/>
      <c r="AF826" s="685"/>
      <c r="AG826" s="685"/>
      <c r="AH826" s="685"/>
      <c r="AI826" s="685"/>
      <c r="AJ826" s="685"/>
      <c r="AK826" s="685"/>
      <c r="AL826" s="685"/>
      <c r="AM826" s="685"/>
      <c r="AN826" s="685"/>
      <c r="AO826" s="685"/>
      <c r="AP826" s="685"/>
      <c r="AQ826" s="685"/>
      <c r="AR826" s="685"/>
      <c r="AS826" s="685"/>
      <c r="AT826" s="685"/>
      <c r="AU826" s="685"/>
      <c r="AV826" s="685"/>
      <c r="AW826" s="685"/>
      <c r="AX826" s="685"/>
      <c r="AY826" s="685"/>
      <c r="AZ826" s="685"/>
      <c r="BA826" s="685"/>
      <c r="BB826" s="685"/>
      <c r="BC826" s="685"/>
      <c r="BD826" s="685"/>
      <c r="BE826" s="685"/>
      <c r="BF826" s="685"/>
      <c r="BG826" s="685"/>
    </row>
    <row r="827" spans="2:59" ht="19.5" customHeight="1">
      <c r="B827" s="677"/>
      <c r="C827" s="678"/>
      <c r="D827" s="684"/>
      <c r="E827" s="685"/>
      <c r="F827" s="686" t="s">
        <v>940</v>
      </c>
      <c r="G827" s="685"/>
      <c r="H827" s="686" t="s">
        <v>937</v>
      </c>
      <c r="I827" s="685"/>
      <c r="J827" s="685"/>
      <c r="K827" s="685"/>
      <c r="L827" s="685"/>
      <c r="M827" s="685"/>
      <c r="N827" s="685"/>
      <c r="O827" s="685"/>
      <c r="P827" s="685"/>
      <c r="Q827" s="685"/>
      <c r="R827" s="685"/>
      <c r="S827" s="685"/>
      <c r="T827" s="685"/>
      <c r="U827" s="685"/>
      <c r="V827" s="685"/>
      <c r="W827" s="685"/>
      <c r="X827" s="685"/>
      <c r="Y827" s="685"/>
      <c r="Z827" s="685"/>
      <c r="AA827" s="685"/>
      <c r="AB827" s="685"/>
      <c r="AC827" s="685"/>
      <c r="AD827" s="685"/>
      <c r="AE827" s="685"/>
      <c r="AF827" s="685"/>
      <c r="AG827" s="685"/>
      <c r="AH827" s="685"/>
      <c r="AI827" s="685"/>
      <c r="AJ827" s="685"/>
      <c r="AK827" s="685"/>
      <c r="AL827" s="685"/>
      <c r="AM827" s="685"/>
      <c r="AN827" s="685"/>
      <c r="AO827" s="685"/>
      <c r="AP827" s="685"/>
      <c r="AQ827" s="685"/>
      <c r="AR827" s="685"/>
      <c r="AS827" s="685"/>
      <c r="AT827" s="685"/>
      <c r="AU827" s="685"/>
      <c r="AV827" s="685"/>
      <c r="AW827" s="685"/>
      <c r="AX827" s="685"/>
      <c r="AY827" s="685"/>
      <c r="AZ827" s="685"/>
      <c r="BA827" s="685"/>
      <c r="BB827" s="685"/>
      <c r="BC827" s="685"/>
      <c r="BD827" s="685"/>
      <c r="BE827" s="685"/>
      <c r="BF827" s="685"/>
      <c r="BG827" s="685"/>
    </row>
    <row r="828" spans="2:59" ht="19.5" customHeight="1">
      <c r="B828" s="677"/>
      <c r="C828" s="678"/>
      <c r="D828" s="684"/>
      <c r="E828" s="685"/>
      <c r="F828" s="686" t="s">
        <v>949</v>
      </c>
      <c r="G828" s="685"/>
      <c r="H828" s="936" t="s">
        <v>969</v>
      </c>
      <c r="I828" s="937"/>
      <c r="J828" s="937"/>
      <c r="K828" s="937"/>
      <c r="L828" s="937"/>
      <c r="M828" s="937"/>
      <c r="N828" s="937"/>
      <c r="O828" s="937"/>
      <c r="P828" s="937"/>
      <c r="Q828" s="937"/>
      <c r="R828" s="937"/>
      <c r="S828" s="937"/>
      <c r="T828" s="937"/>
      <c r="U828" s="937"/>
      <c r="V828" s="937"/>
      <c r="W828" s="937"/>
      <c r="X828" s="937"/>
      <c r="Y828" s="937"/>
      <c r="Z828" s="937"/>
      <c r="AA828" s="937"/>
      <c r="AB828" s="937"/>
      <c r="AC828" s="937"/>
      <c r="AD828" s="937"/>
      <c r="AE828" s="937"/>
      <c r="AF828" s="937"/>
      <c r="AG828" s="937"/>
      <c r="AH828" s="937"/>
      <c r="AI828" s="937"/>
      <c r="AJ828" s="937"/>
      <c r="AK828" s="937"/>
      <c r="AL828" s="937"/>
      <c r="AM828" s="937"/>
      <c r="AN828" s="937"/>
      <c r="AO828" s="937"/>
      <c r="AP828" s="937"/>
      <c r="AQ828" s="937"/>
      <c r="AR828" s="937"/>
      <c r="AS828" s="937"/>
      <c r="AT828" s="937"/>
      <c r="AU828" s="937"/>
      <c r="AV828" s="937"/>
      <c r="AW828" s="937"/>
      <c r="AX828" s="937"/>
      <c r="AY828" s="937"/>
      <c r="AZ828" s="937"/>
      <c r="BA828" s="937"/>
      <c r="BB828" s="937"/>
      <c r="BC828" s="937"/>
      <c r="BD828" s="937"/>
      <c r="BE828" s="937"/>
      <c r="BF828" s="937"/>
      <c r="BG828" s="937"/>
    </row>
    <row r="829" spans="2:59" ht="19.5" customHeight="1">
      <c r="B829" s="677"/>
      <c r="C829" s="678"/>
      <c r="D829" s="684"/>
      <c r="E829" s="685"/>
      <c r="F829" s="686" t="s">
        <v>951</v>
      </c>
      <c r="G829" s="685"/>
      <c r="H829" s="686" t="s">
        <v>970</v>
      </c>
      <c r="I829" s="685"/>
      <c r="J829" s="685"/>
      <c r="K829" s="685"/>
      <c r="L829" s="685"/>
      <c r="M829" s="685"/>
      <c r="N829" s="685"/>
      <c r="O829" s="685"/>
      <c r="P829" s="685"/>
      <c r="Q829" s="685"/>
      <c r="R829" s="685"/>
      <c r="S829" s="685"/>
      <c r="T829" s="685"/>
      <c r="U829" s="685"/>
      <c r="V829" s="685"/>
      <c r="W829" s="685"/>
      <c r="X829" s="685"/>
      <c r="Y829" s="685"/>
      <c r="Z829" s="685"/>
      <c r="AA829" s="685"/>
      <c r="AB829" s="685"/>
      <c r="AC829" s="685"/>
      <c r="AD829" s="685"/>
      <c r="AE829" s="685"/>
      <c r="AF829" s="685"/>
      <c r="AG829" s="685"/>
      <c r="AH829" s="685"/>
      <c r="AI829" s="685"/>
      <c r="AJ829" s="685"/>
      <c r="AK829" s="685"/>
      <c r="AL829" s="685"/>
      <c r="AM829" s="685"/>
      <c r="AN829" s="685"/>
      <c r="AO829" s="685"/>
      <c r="AP829" s="685"/>
      <c r="AQ829" s="685"/>
      <c r="AR829" s="685"/>
      <c r="AS829" s="685"/>
      <c r="AT829" s="685"/>
      <c r="AU829" s="685"/>
      <c r="AV829" s="685"/>
      <c r="AW829" s="685"/>
      <c r="AX829" s="685"/>
      <c r="AY829" s="685"/>
      <c r="AZ829" s="685"/>
      <c r="BA829" s="685"/>
      <c r="BB829" s="685"/>
      <c r="BC829" s="685"/>
      <c r="BD829" s="685"/>
      <c r="BE829" s="685"/>
      <c r="BF829" s="685"/>
      <c r="BG829" s="685"/>
    </row>
    <row r="830" spans="2:59" ht="19.5" customHeight="1">
      <c r="B830" s="677"/>
      <c r="C830" s="678"/>
      <c r="D830" s="684"/>
      <c r="E830" s="685"/>
      <c r="F830" s="686" t="s">
        <v>953</v>
      </c>
      <c r="G830" s="685"/>
      <c r="H830" s="686" t="s">
        <v>971</v>
      </c>
      <c r="I830" s="685"/>
      <c r="J830" s="685"/>
      <c r="K830" s="685"/>
      <c r="L830" s="685"/>
      <c r="M830" s="685"/>
      <c r="N830" s="685"/>
      <c r="O830" s="685"/>
      <c r="P830" s="685"/>
      <c r="Q830" s="685"/>
      <c r="R830" s="685"/>
      <c r="S830" s="685"/>
      <c r="T830" s="685"/>
      <c r="U830" s="685"/>
      <c r="V830" s="685"/>
      <c r="W830" s="685"/>
      <c r="X830" s="685"/>
      <c r="Y830" s="685"/>
      <c r="Z830" s="685"/>
      <c r="AA830" s="685"/>
      <c r="AB830" s="685"/>
      <c r="AC830" s="685"/>
      <c r="AD830" s="685"/>
      <c r="AE830" s="685"/>
      <c r="AF830" s="685"/>
      <c r="AG830" s="685"/>
      <c r="AH830" s="685"/>
      <c r="AI830" s="685"/>
      <c r="AJ830" s="685"/>
      <c r="AK830" s="685"/>
      <c r="AL830" s="685"/>
      <c r="AM830" s="685"/>
      <c r="AN830" s="685"/>
      <c r="AO830" s="685"/>
      <c r="AP830" s="685"/>
      <c r="AQ830" s="685"/>
      <c r="AR830" s="685"/>
      <c r="AS830" s="685"/>
      <c r="AT830" s="685"/>
      <c r="AU830" s="685"/>
      <c r="AV830" s="685"/>
      <c r="AW830" s="685"/>
      <c r="AX830" s="685"/>
      <c r="AY830" s="685"/>
      <c r="AZ830" s="685"/>
      <c r="BA830" s="685"/>
      <c r="BB830" s="685"/>
      <c r="BC830" s="685"/>
      <c r="BD830" s="685"/>
      <c r="BE830" s="685"/>
      <c r="BF830" s="685"/>
      <c r="BG830" s="685"/>
    </row>
    <row r="831" spans="2:59" ht="42" customHeight="1">
      <c r="B831" s="677"/>
      <c r="C831" s="678"/>
      <c r="D831" s="684"/>
      <c r="E831" s="685"/>
      <c r="F831" s="686" t="s">
        <v>972</v>
      </c>
      <c r="G831" s="685"/>
      <c r="H831" s="936" t="s">
        <v>973</v>
      </c>
      <c r="I831" s="937"/>
      <c r="J831" s="937"/>
      <c r="K831" s="937"/>
      <c r="L831" s="937"/>
      <c r="M831" s="937"/>
      <c r="N831" s="937"/>
      <c r="O831" s="937"/>
      <c r="P831" s="937"/>
      <c r="Q831" s="937"/>
      <c r="R831" s="937"/>
      <c r="S831" s="937"/>
      <c r="T831" s="937"/>
      <c r="U831" s="937"/>
      <c r="V831" s="937"/>
      <c r="W831" s="937"/>
      <c r="X831" s="937"/>
      <c r="Y831" s="937"/>
      <c r="Z831" s="937"/>
      <c r="AA831" s="937"/>
      <c r="AB831" s="937"/>
      <c r="AC831" s="937"/>
      <c r="AD831" s="937"/>
      <c r="AE831" s="937"/>
      <c r="AF831" s="937"/>
      <c r="AG831" s="937"/>
      <c r="AH831" s="937"/>
      <c r="AI831" s="937"/>
      <c r="AJ831" s="937"/>
      <c r="AK831" s="937"/>
      <c r="AL831" s="937"/>
      <c r="AM831" s="937"/>
      <c r="AN831" s="937"/>
      <c r="AO831" s="937"/>
      <c r="AP831" s="937"/>
      <c r="AQ831" s="937"/>
      <c r="AR831" s="937"/>
      <c r="AS831" s="937"/>
      <c r="AT831" s="937"/>
      <c r="AU831" s="937"/>
      <c r="AV831" s="937"/>
      <c r="AW831" s="937"/>
      <c r="AX831" s="937"/>
      <c r="AY831" s="937"/>
      <c r="AZ831" s="937"/>
      <c r="BA831" s="937"/>
      <c r="BB831" s="937"/>
      <c r="BC831" s="937"/>
      <c r="BD831" s="937"/>
      <c r="BE831" s="937"/>
      <c r="BF831" s="937"/>
      <c r="BG831" s="937"/>
    </row>
    <row r="832" spans="2:59" ht="176.25" customHeight="1">
      <c r="B832" s="680" t="s">
        <v>974</v>
      </c>
      <c r="C832" s="678"/>
      <c r="D832" s="936" t="s">
        <v>975</v>
      </c>
      <c r="E832" s="936"/>
      <c r="F832" s="936"/>
      <c r="G832" s="936"/>
      <c r="H832" s="936"/>
      <c r="I832" s="936"/>
      <c r="J832" s="936"/>
      <c r="K832" s="936"/>
      <c r="L832" s="936"/>
      <c r="M832" s="936"/>
      <c r="N832" s="936"/>
      <c r="O832" s="936"/>
      <c r="P832" s="936"/>
      <c r="Q832" s="936"/>
      <c r="R832" s="936"/>
      <c r="S832" s="936"/>
      <c r="T832" s="936"/>
      <c r="U832" s="936"/>
      <c r="V832" s="936"/>
      <c r="W832" s="936"/>
      <c r="X832" s="936"/>
      <c r="Y832" s="936"/>
      <c r="Z832" s="936"/>
      <c r="AA832" s="936"/>
      <c r="AB832" s="936"/>
      <c r="AC832" s="936"/>
      <c r="AD832" s="936"/>
      <c r="AE832" s="936"/>
      <c r="AF832" s="936"/>
      <c r="AG832" s="936"/>
      <c r="AH832" s="936"/>
      <c r="AI832" s="936"/>
      <c r="AJ832" s="936"/>
      <c r="AK832" s="936"/>
      <c r="AL832" s="936"/>
      <c r="AM832" s="936"/>
      <c r="AN832" s="936"/>
      <c r="AO832" s="936"/>
      <c r="AP832" s="936"/>
      <c r="AQ832" s="936"/>
      <c r="AR832" s="936"/>
      <c r="AS832" s="936"/>
      <c r="AT832" s="936"/>
      <c r="AU832" s="936"/>
      <c r="AV832" s="936"/>
      <c r="AW832" s="936"/>
      <c r="AX832" s="936"/>
      <c r="AY832" s="936"/>
      <c r="AZ832" s="936"/>
      <c r="BA832" s="936"/>
      <c r="BB832" s="936"/>
      <c r="BC832" s="936"/>
      <c r="BD832" s="936"/>
      <c r="BE832" s="936"/>
      <c r="BF832" s="936"/>
      <c r="BG832" s="936"/>
    </row>
    <row r="833" spans="2:59" ht="72.75" customHeight="1">
      <c r="B833" s="680" t="s">
        <v>976</v>
      </c>
      <c r="C833" s="678"/>
      <c r="D833" s="936" t="s">
        <v>977</v>
      </c>
      <c r="E833" s="936"/>
      <c r="F833" s="936"/>
      <c r="G833" s="936"/>
      <c r="H833" s="936"/>
      <c r="I833" s="936"/>
      <c r="J833" s="936"/>
      <c r="K833" s="936"/>
      <c r="L833" s="936"/>
      <c r="M833" s="936"/>
      <c r="N833" s="936"/>
      <c r="O833" s="936"/>
      <c r="P833" s="936"/>
      <c r="Q833" s="936"/>
      <c r="R833" s="936"/>
      <c r="S833" s="936"/>
      <c r="T833" s="936"/>
      <c r="U833" s="936"/>
      <c r="V833" s="936"/>
      <c r="W833" s="936"/>
      <c r="X833" s="936"/>
      <c r="Y833" s="936"/>
      <c r="Z833" s="936"/>
      <c r="AA833" s="936"/>
      <c r="AB833" s="936"/>
      <c r="AC833" s="936"/>
      <c r="AD833" s="936"/>
      <c r="AE833" s="936"/>
      <c r="AF833" s="936"/>
      <c r="AG833" s="936"/>
      <c r="AH833" s="936"/>
      <c r="AI833" s="936"/>
      <c r="AJ833" s="936"/>
      <c r="AK833" s="936"/>
      <c r="AL833" s="936"/>
      <c r="AM833" s="936"/>
      <c r="AN833" s="936"/>
      <c r="AO833" s="936"/>
      <c r="AP833" s="936"/>
      <c r="AQ833" s="936"/>
      <c r="AR833" s="936"/>
      <c r="AS833" s="936"/>
      <c r="AT833" s="936"/>
      <c r="AU833" s="936"/>
      <c r="AV833" s="936"/>
      <c r="AW833" s="936"/>
      <c r="AX833" s="936"/>
      <c r="AY833" s="936"/>
      <c r="AZ833" s="936"/>
      <c r="BA833" s="936"/>
      <c r="BB833" s="936"/>
      <c r="BC833" s="936"/>
      <c r="BD833" s="936"/>
      <c r="BE833" s="936"/>
      <c r="BF833" s="936"/>
      <c r="BG833" s="936"/>
    </row>
    <row r="834" spans="2:59" ht="19.5" customHeight="1">
      <c r="B834" s="677"/>
      <c r="C834" s="684" t="s">
        <v>978</v>
      </c>
      <c r="D834" s="684"/>
      <c r="E834" s="685"/>
      <c r="F834" s="677" t="s">
        <v>979</v>
      </c>
      <c r="G834" s="685"/>
      <c r="H834" s="686"/>
      <c r="I834" s="685"/>
      <c r="J834" s="685"/>
      <c r="K834" s="685"/>
      <c r="L834" s="685"/>
      <c r="M834" s="685"/>
      <c r="N834" s="685"/>
      <c r="O834" s="685"/>
      <c r="P834" s="685"/>
      <c r="Q834" s="685"/>
      <c r="R834" s="685"/>
      <c r="S834" s="685"/>
      <c r="T834" s="685"/>
      <c r="U834" s="685"/>
      <c r="V834" s="685"/>
      <c r="W834" s="685"/>
      <c r="X834" s="685"/>
      <c r="Y834" s="685"/>
      <c r="Z834" s="685"/>
      <c r="AA834" s="685"/>
      <c r="AB834" s="685"/>
      <c r="AC834" s="685"/>
      <c r="AD834" s="685"/>
      <c r="AE834" s="685"/>
      <c r="AF834" s="685"/>
      <c r="AG834" s="685"/>
      <c r="AH834" s="685"/>
      <c r="AI834" s="685"/>
      <c r="AJ834" s="685"/>
      <c r="AK834" s="685"/>
      <c r="AL834" s="685"/>
      <c r="AM834" s="685"/>
      <c r="AN834" s="685"/>
      <c r="AO834" s="685"/>
      <c r="AP834" s="685"/>
      <c r="AQ834" s="685"/>
      <c r="AR834" s="685"/>
      <c r="AS834" s="685"/>
      <c r="AT834" s="685"/>
      <c r="AU834" s="685"/>
      <c r="AV834" s="685"/>
      <c r="AW834" s="685"/>
      <c r="AX834" s="685"/>
      <c r="AY834" s="685"/>
      <c r="AZ834" s="685"/>
      <c r="BA834" s="685"/>
      <c r="BB834" s="685"/>
      <c r="BC834" s="685"/>
      <c r="BD834" s="685"/>
      <c r="BE834" s="685"/>
      <c r="BF834" s="685"/>
      <c r="BG834" s="685"/>
    </row>
    <row r="835" spans="2:59">
      <c r="B835" s="681"/>
      <c r="C835" s="679"/>
      <c r="D835" s="683"/>
      <c r="E835" s="683"/>
      <c r="F835" s="683"/>
      <c r="G835" s="683"/>
      <c r="H835" s="683"/>
      <c r="I835" s="683"/>
      <c r="J835" s="683"/>
      <c r="K835" s="683"/>
      <c r="L835" s="683"/>
      <c r="M835" s="683"/>
      <c r="N835" s="683"/>
      <c r="O835" s="683"/>
      <c r="P835" s="683"/>
      <c r="Q835" s="683"/>
      <c r="R835" s="683"/>
      <c r="S835" s="683"/>
      <c r="T835" s="683"/>
      <c r="U835" s="683"/>
      <c r="V835" s="683"/>
      <c r="W835" s="683"/>
      <c r="X835" s="683"/>
      <c r="Y835" s="683"/>
      <c r="Z835" s="683"/>
      <c r="AA835" s="683"/>
      <c r="AB835" s="683"/>
      <c r="AC835" s="683"/>
      <c r="AD835" s="505"/>
      <c r="AE835" s="683"/>
      <c r="AF835" s="689"/>
      <c r="AG835" s="683"/>
      <c r="AH835" s="683"/>
      <c r="AI835" s="683"/>
      <c r="AJ835" s="683"/>
      <c r="AK835" s="683"/>
      <c r="AL835" s="683"/>
      <c r="AM835" s="683"/>
      <c r="AN835" s="683"/>
      <c r="AO835" s="683"/>
      <c r="AP835" s="689" t="s">
        <v>980</v>
      </c>
      <c r="AQ835" s="683"/>
      <c r="AR835" s="683"/>
      <c r="AS835" s="683"/>
      <c r="AT835" s="683"/>
      <c r="AU835" s="683"/>
      <c r="AV835" s="683"/>
      <c r="AW835" s="683"/>
      <c r="AX835" s="683"/>
      <c r="AY835" s="683"/>
      <c r="AZ835" s="683"/>
      <c r="BA835" s="683"/>
      <c r="BB835" s="683"/>
      <c r="BC835" s="683"/>
      <c r="BD835" s="683"/>
      <c r="BE835" s="683"/>
      <c r="BF835" s="683"/>
      <c r="BG835" s="683"/>
    </row>
    <row r="836" spans="2:59" ht="19.5" customHeight="1">
      <c r="B836" s="681"/>
      <c r="C836" s="679"/>
      <c r="D836" s="505"/>
      <c r="E836" s="690" t="s">
        <v>981</v>
      </c>
      <c r="F836" s="691"/>
      <c r="G836" s="691"/>
      <c r="H836" s="691"/>
      <c r="I836" s="691"/>
      <c r="J836" s="691"/>
      <c r="K836" s="691"/>
      <c r="L836" s="691"/>
      <c r="M836" s="691"/>
      <c r="N836" s="691"/>
      <c r="O836" s="691"/>
      <c r="P836" s="691"/>
      <c r="Q836" s="691"/>
      <c r="R836" s="691"/>
      <c r="S836" s="691"/>
      <c r="T836" s="691"/>
      <c r="U836" s="692" t="s">
        <v>982</v>
      </c>
      <c r="V836" s="691"/>
      <c r="W836" s="693" t="s">
        <v>983</v>
      </c>
      <c r="X836" s="691"/>
      <c r="Y836" s="691"/>
      <c r="Z836" s="691"/>
      <c r="AA836" s="691"/>
      <c r="AB836" s="691"/>
      <c r="AC836" s="691"/>
      <c r="AD836" s="691"/>
      <c r="AE836" s="691"/>
      <c r="AF836" s="691"/>
      <c r="AG836" s="505"/>
      <c r="AH836" s="691"/>
      <c r="AI836" s="691"/>
      <c r="AJ836" s="691"/>
      <c r="AK836" s="691"/>
      <c r="AL836" s="691"/>
      <c r="AM836" s="683"/>
      <c r="AN836" s="683"/>
      <c r="AO836" s="683"/>
      <c r="AP836" s="683"/>
      <c r="AQ836" s="691" t="s">
        <v>984</v>
      </c>
      <c r="AR836" s="683"/>
      <c r="AS836" s="683"/>
      <c r="AT836" s="683"/>
      <c r="AU836" s="683"/>
      <c r="AV836" s="683"/>
      <c r="AW836" s="683"/>
      <c r="AX836" s="683"/>
      <c r="AY836" s="683"/>
      <c r="AZ836" s="683"/>
      <c r="BA836" s="683"/>
      <c r="BB836" s="683"/>
      <c r="BC836" s="683"/>
      <c r="BD836" s="683"/>
      <c r="BE836" s="683"/>
      <c r="BF836" s="683"/>
      <c r="BG836" s="683"/>
    </row>
    <row r="837" spans="2:59">
      <c r="B837" s="681"/>
      <c r="C837" s="679"/>
      <c r="D837" s="683"/>
      <c r="E837" s="683"/>
      <c r="F837" s="683"/>
      <c r="G837" s="683"/>
      <c r="H837" s="683"/>
      <c r="I837" s="683"/>
      <c r="J837" s="683"/>
      <c r="K837" s="683"/>
      <c r="L837" s="683"/>
      <c r="M837" s="683"/>
      <c r="N837" s="683"/>
      <c r="O837" s="683"/>
      <c r="P837" s="683"/>
      <c r="Q837" s="683"/>
      <c r="R837" s="683"/>
      <c r="S837" s="683"/>
      <c r="T837" s="683"/>
      <c r="U837" s="683"/>
      <c r="V837" s="683"/>
      <c r="W837" s="683"/>
      <c r="X837" s="683"/>
      <c r="Y837" s="683"/>
      <c r="Z837" s="683"/>
      <c r="AA837" s="683"/>
      <c r="AB837" s="683"/>
      <c r="AC837" s="683"/>
      <c r="AD837" s="683"/>
      <c r="AE837" s="683"/>
      <c r="AF837" s="683"/>
      <c r="AG837" s="683"/>
      <c r="AH837" s="683"/>
      <c r="AI837" s="683"/>
      <c r="AJ837" s="683"/>
      <c r="AK837" s="683"/>
      <c r="AL837" s="683"/>
      <c r="AM837" s="683"/>
      <c r="AN837" s="683"/>
      <c r="AO837" s="683"/>
      <c r="AP837" s="683"/>
      <c r="AQ837" s="683"/>
      <c r="AR837" s="683"/>
      <c r="AS837" s="683"/>
      <c r="AT837" s="683"/>
      <c r="AU837" s="683"/>
      <c r="AV837" s="683"/>
      <c r="AW837" s="683"/>
      <c r="AX837" s="683"/>
      <c r="AY837" s="683"/>
      <c r="AZ837" s="683"/>
      <c r="BA837" s="683"/>
      <c r="BB837" s="683"/>
      <c r="BC837" s="683"/>
      <c r="BD837" s="683"/>
      <c r="BE837" s="683"/>
      <c r="BF837" s="683"/>
      <c r="BG837" s="683"/>
    </row>
    <row r="838" spans="2:59">
      <c r="B838" s="681"/>
      <c r="C838" s="679"/>
      <c r="D838" s="683"/>
      <c r="E838" s="683"/>
      <c r="F838" s="683"/>
      <c r="G838" s="683"/>
      <c r="H838" s="683"/>
      <c r="I838" s="683"/>
      <c r="J838" s="683"/>
      <c r="K838" s="683"/>
      <c r="L838" s="683"/>
      <c r="M838" s="683"/>
      <c r="N838" s="683"/>
      <c r="O838" s="683"/>
      <c r="P838" s="683"/>
      <c r="Q838" s="683"/>
      <c r="R838" s="683"/>
      <c r="S838" s="683"/>
      <c r="T838" s="683"/>
      <c r="U838" s="683"/>
      <c r="V838" s="683"/>
      <c r="W838" s="683"/>
      <c r="X838" s="683"/>
      <c r="Y838" s="683"/>
      <c r="Z838" s="683"/>
      <c r="AA838" s="683"/>
      <c r="AB838" s="683"/>
      <c r="AC838" s="683"/>
      <c r="AD838" s="505"/>
      <c r="AE838" s="683"/>
      <c r="AF838" s="689" t="s">
        <v>980</v>
      </c>
      <c r="AG838" s="683"/>
      <c r="AH838" s="683"/>
      <c r="AI838" s="683"/>
      <c r="AJ838" s="683"/>
      <c r="AK838" s="683"/>
      <c r="AL838" s="683"/>
      <c r="AM838" s="683"/>
      <c r="AN838" s="683"/>
      <c r="AO838" s="683"/>
      <c r="AP838" s="683"/>
      <c r="AQ838" s="683"/>
      <c r="AR838" s="683"/>
      <c r="AS838" s="683"/>
      <c r="AT838" s="683"/>
      <c r="AU838" s="683"/>
      <c r="AV838" s="683"/>
      <c r="AW838" s="683"/>
      <c r="AX838" s="683"/>
      <c r="AY838" s="683"/>
      <c r="AZ838" s="683"/>
      <c r="BA838" s="683"/>
      <c r="BB838" s="683"/>
      <c r="BC838" s="683"/>
      <c r="BD838" s="683"/>
      <c r="BE838" s="683"/>
      <c r="BF838" s="683"/>
      <c r="BG838" s="683"/>
    </row>
    <row r="839" spans="2:59" ht="13.5" customHeight="1">
      <c r="B839" s="681"/>
      <c r="C839" s="679"/>
      <c r="D839" s="505"/>
      <c r="E839" s="690" t="s">
        <v>981</v>
      </c>
      <c r="F839" s="691"/>
      <c r="G839" s="691"/>
      <c r="H839" s="691"/>
      <c r="I839" s="691"/>
      <c r="J839" s="691"/>
      <c r="K839" s="691"/>
      <c r="L839" s="691"/>
      <c r="M839" s="691"/>
      <c r="N839" s="691"/>
      <c r="O839" s="691"/>
      <c r="P839" s="691"/>
      <c r="Q839" s="691"/>
      <c r="R839" s="691"/>
      <c r="S839" s="691"/>
      <c r="T839" s="691"/>
      <c r="U839" s="692" t="s">
        <v>982</v>
      </c>
      <c r="V839" s="691"/>
      <c r="W839" s="693" t="s">
        <v>985</v>
      </c>
      <c r="X839" s="691"/>
      <c r="Y839" s="691"/>
      <c r="Z839" s="691"/>
      <c r="AA839" s="691"/>
      <c r="AB839" s="691"/>
      <c r="AC839" s="691"/>
      <c r="AD839" s="691"/>
      <c r="AE839" s="691"/>
      <c r="AF839" s="691"/>
      <c r="AG839" s="505"/>
      <c r="AH839" s="691"/>
      <c r="AI839" s="691" t="s">
        <v>986</v>
      </c>
      <c r="AJ839" s="691"/>
      <c r="AK839" s="691"/>
      <c r="AL839" s="691"/>
      <c r="AM839" s="683"/>
      <c r="AN839" s="683"/>
      <c r="AO839" s="683"/>
      <c r="AP839" s="683"/>
      <c r="AQ839" s="683"/>
      <c r="AR839" s="683"/>
      <c r="AS839" s="683"/>
      <c r="AT839" s="683"/>
      <c r="AU839" s="683"/>
      <c r="AV839" s="683"/>
      <c r="AW839" s="683"/>
      <c r="AX839" s="683"/>
      <c r="AY839" s="683"/>
      <c r="AZ839" s="683"/>
      <c r="BA839" s="683"/>
      <c r="BB839" s="683"/>
      <c r="BC839" s="683"/>
      <c r="BD839" s="683"/>
      <c r="BE839" s="683"/>
      <c r="BF839" s="683"/>
      <c r="BG839" s="683"/>
    </row>
    <row r="840" spans="2:59">
      <c r="B840" s="681"/>
      <c r="C840" s="679"/>
      <c r="D840" s="683"/>
      <c r="E840" s="683"/>
      <c r="F840" s="683"/>
      <c r="G840" s="683"/>
      <c r="H840" s="683"/>
      <c r="I840" s="683"/>
      <c r="J840" s="683"/>
      <c r="K840" s="683"/>
      <c r="L840" s="683"/>
      <c r="M840" s="683"/>
      <c r="N840" s="683"/>
      <c r="O840" s="683"/>
      <c r="P840" s="683"/>
      <c r="Q840" s="683"/>
      <c r="R840" s="683"/>
      <c r="S840" s="683"/>
      <c r="T840" s="683"/>
      <c r="U840" s="683"/>
      <c r="V840" s="683"/>
      <c r="W840" s="683"/>
      <c r="X840" s="683"/>
      <c r="Y840" s="683"/>
      <c r="Z840" s="683"/>
      <c r="AA840" s="683"/>
      <c r="AB840" s="683"/>
      <c r="AC840" s="683"/>
      <c r="AD840" s="505"/>
      <c r="AE840" s="683"/>
      <c r="AF840" s="689"/>
      <c r="AG840" s="683"/>
      <c r="AH840" s="683"/>
      <c r="AI840" s="683"/>
      <c r="AJ840" s="683"/>
      <c r="AK840" s="683"/>
      <c r="AL840" s="683"/>
      <c r="AM840" s="683"/>
      <c r="AN840" s="683"/>
      <c r="AO840" s="683"/>
      <c r="AP840" s="683"/>
      <c r="AQ840" s="683"/>
      <c r="AR840" s="683"/>
      <c r="AS840" s="683"/>
      <c r="AT840" s="683"/>
      <c r="AU840" s="683"/>
      <c r="AV840" s="683"/>
      <c r="AW840" s="683"/>
      <c r="AX840" s="683"/>
      <c r="AY840" s="683"/>
      <c r="AZ840" s="683"/>
      <c r="BA840" s="683"/>
      <c r="BB840" s="683"/>
      <c r="BC840" s="683"/>
      <c r="BD840" s="683"/>
      <c r="BE840" s="683"/>
      <c r="BF840" s="683"/>
      <c r="BG840" s="683"/>
    </row>
    <row r="841" spans="2:59" ht="19.5" customHeight="1">
      <c r="B841" s="677"/>
      <c r="C841" s="684" t="s">
        <v>987</v>
      </c>
      <c r="D841" s="684"/>
      <c r="E841" s="685"/>
      <c r="F841" s="505" t="s">
        <v>988</v>
      </c>
      <c r="G841" s="685"/>
      <c r="H841" s="686"/>
      <c r="I841" s="685"/>
      <c r="J841" s="685"/>
      <c r="K841" s="685"/>
      <c r="L841" s="685"/>
      <c r="M841" s="685"/>
      <c r="N841" s="685"/>
      <c r="O841" s="685"/>
      <c r="P841" s="685"/>
      <c r="Q841" s="685"/>
      <c r="R841" s="685"/>
      <c r="S841" s="685"/>
      <c r="T841" s="685"/>
      <c r="U841" s="685"/>
      <c r="V841" s="685"/>
      <c r="W841" s="685"/>
      <c r="X841" s="685"/>
      <c r="Y841" s="685"/>
      <c r="Z841" s="685"/>
      <c r="AA841" s="685"/>
      <c r="AB841" s="685"/>
      <c r="AC841" s="685"/>
      <c r="AD841" s="685"/>
      <c r="AE841" s="685"/>
      <c r="AF841" s="685"/>
      <c r="AG841" s="685"/>
      <c r="AH841" s="685"/>
      <c r="AI841" s="685"/>
      <c r="AJ841" s="685"/>
      <c r="AK841" s="685"/>
      <c r="AL841" s="685"/>
      <c r="AM841" s="685"/>
      <c r="AN841" s="685"/>
      <c r="AO841" s="685"/>
      <c r="AP841" s="685"/>
      <c r="AQ841" s="685"/>
      <c r="AR841" s="685"/>
      <c r="AS841" s="685"/>
      <c r="AT841" s="685"/>
      <c r="AU841" s="685"/>
      <c r="AV841" s="685"/>
      <c r="AW841" s="685"/>
      <c r="AX841" s="685"/>
      <c r="AY841" s="685"/>
      <c r="AZ841" s="685"/>
      <c r="BA841" s="685"/>
      <c r="BB841" s="685"/>
      <c r="BC841" s="685"/>
      <c r="BD841" s="685"/>
      <c r="BE841" s="685"/>
      <c r="BF841" s="685"/>
      <c r="BG841" s="685"/>
    </row>
    <row r="842" spans="2:59">
      <c r="B842" s="681"/>
      <c r="C842" s="679"/>
      <c r="D842" s="683"/>
      <c r="E842" s="683"/>
      <c r="F842" s="683"/>
      <c r="G842" s="683"/>
      <c r="H842" s="683"/>
      <c r="I842" s="683"/>
      <c r="J842" s="683"/>
      <c r="K842" s="683"/>
      <c r="L842" s="683"/>
      <c r="M842" s="683"/>
      <c r="N842" s="683"/>
      <c r="O842" s="683"/>
      <c r="P842" s="683"/>
      <c r="Q842" s="683"/>
      <c r="R842" s="683"/>
      <c r="S842" s="683"/>
      <c r="T842" s="683"/>
      <c r="U842" s="683"/>
      <c r="V842" s="683"/>
      <c r="W842" s="683"/>
      <c r="X842" s="683"/>
      <c r="Y842" s="683"/>
      <c r="Z842" s="683"/>
      <c r="AA842" s="683"/>
      <c r="AB842" s="683"/>
      <c r="AC842" s="683"/>
      <c r="AD842" s="505"/>
      <c r="AE842" s="683"/>
      <c r="AF842" s="505"/>
      <c r="AG842" s="683"/>
      <c r="AH842" s="689"/>
      <c r="AI842" s="683"/>
      <c r="AJ842" s="683"/>
      <c r="AK842" s="683"/>
      <c r="AL842" s="683"/>
      <c r="AM842" s="683"/>
      <c r="AN842" s="683"/>
      <c r="AO842" s="683"/>
      <c r="AP842" s="683"/>
      <c r="AQ842" s="683"/>
      <c r="AR842" s="683"/>
      <c r="AS842" s="689" t="s">
        <v>980</v>
      </c>
      <c r="AT842" s="683"/>
      <c r="AU842" s="683"/>
      <c r="AV842" s="683"/>
      <c r="AW842" s="683"/>
      <c r="AX842" s="683"/>
      <c r="AY842" s="683"/>
      <c r="AZ842" s="683"/>
      <c r="BA842" s="683"/>
      <c r="BB842" s="683"/>
      <c r="BC842" s="683"/>
      <c r="BD842" s="683"/>
      <c r="BE842" s="683"/>
      <c r="BF842" s="683"/>
      <c r="BG842" s="683"/>
    </row>
    <row r="843" spans="2:59" ht="19.5" customHeight="1">
      <c r="B843" s="681"/>
      <c r="C843" s="679"/>
      <c r="D843" s="505"/>
      <c r="E843" s="690" t="s">
        <v>981</v>
      </c>
      <c r="F843" s="691"/>
      <c r="G843" s="691"/>
      <c r="H843" s="691"/>
      <c r="I843" s="691"/>
      <c r="J843" s="691"/>
      <c r="K843" s="691"/>
      <c r="L843" s="691"/>
      <c r="M843" s="691"/>
      <c r="N843" s="691"/>
      <c r="O843" s="691"/>
      <c r="P843" s="691"/>
      <c r="Q843" s="691"/>
      <c r="R843" s="691"/>
      <c r="S843" s="691"/>
      <c r="T843" s="691"/>
      <c r="U843" s="692" t="s">
        <v>982</v>
      </c>
      <c r="V843" s="691"/>
      <c r="W843" s="693" t="s">
        <v>989</v>
      </c>
      <c r="X843" s="691"/>
      <c r="Y843" s="691"/>
      <c r="Z843" s="691"/>
      <c r="AA843" s="691"/>
      <c r="AB843" s="691"/>
      <c r="AC843" s="691"/>
      <c r="AD843" s="691"/>
      <c r="AE843" s="691"/>
      <c r="AF843" s="691"/>
      <c r="AG843" s="505"/>
      <c r="AH843" s="691"/>
      <c r="AI843" s="505"/>
      <c r="AJ843" s="691"/>
      <c r="AK843" s="691"/>
      <c r="AL843" s="691"/>
      <c r="AM843" s="683"/>
      <c r="AN843" s="683"/>
      <c r="AO843" s="683"/>
      <c r="AP843" s="683"/>
      <c r="AQ843" s="683"/>
      <c r="AR843" s="691"/>
      <c r="AS843" s="683"/>
      <c r="AT843" s="691" t="s">
        <v>984</v>
      </c>
      <c r="AU843" s="683"/>
      <c r="AV843" s="683"/>
      <c r="AW843" s="683"/>
      <c r="AX843" s="683"/>
      <c r="AY843" s="683"/>
      <c r="AZ843" s="683"/>
      <c r="BA843" s="683"/>
      <c r="BB843" s="683"/>
      <c r="BC843" s="683"/>
      <c r="BD843" s="683"/>
      <c r="BE843" s="683"/>
      <c r="BF843" s="683"/>
      <c r="BG843" s="683"/>
    </row>
    <row r="844" spans="2:59">
      <c r="B844" s="681"/>
      <c r="C844" s="679"/>
      <c r="D844" s="683"/>
      <c r="E844" s="683"/>
      <c r="F844" s="683"/>
      <c r="G844" s="683"/>
      <c r="H844" s="683"/>
      <c r="I844" s="683"/>
      <c r="J844" s="683"/>
      <c r="K844" s="683"/>
      <c r="L844" s="683"/>
      <c r="M844" s="683"/>
      <c r="N844" s="683"/>
      <c r="O844" s="683"/>
      <c r="P844" s="683"/>
      <c r="Q844" s="683"/>
      <c r="R844" s="683"/>
      <c r="S844" s="683"/>
      <c r="T844" s="683"/>
      <c r="U844" s="683"/>
      <c r="V844" s="683"/>
      <c r="W844" s="683"/>
      <c r="X844" s="683"/>
      <c r="Y844" s="683"/>
      <c r="Z844" s="683"/>
      <c r="AA844" s="683"/>
      <c r="AB844" s="683"/>
      <c r="AC844" s="683"/>
      <c r="AD844" s="683"/>
      <c r="AE844" s="683"/>
      <c r="AF844" s="683"/>
      <c r="AG844" s="683"/>
      <c r="AH844" s="683"/>
      <c r="AI844" s="683"/>
      <c r="AJ844" s="683"/>
      <c r="AK844" s="683"/>
      <c r="AL844" s="683"/>
      <c r="AM844" s="683"/>
      <c r="AN844" s="683"/>
      <c r="AO844" s="683"/>
      <c r="AP844" s="683"/>
      <c r="AQ844" s="683"/>
      <c r="AR844" s="683"/>
      <c r="AS844" s="683"/>
      <c r="AT844" s="683"/>
      <c r="AU844" s="683"/>
      <c r="AV844" s="683"/>
      <c r="AW844" s="683"/>
      <c r="AX844" s="683"/>
      <c r="AY844" s="683"/>
      <c r="AZ844" s="683"/>
      <c r="BA844" s="683"/>
      <c r="BB844" s="683"/>
      <c r="BC844" s="683"/>
      <c r="BD844" s="683"/>
      <c r="BE844" s="683"/>
      <c r="BF844" s="683"/>
      <c r="BG844" s="683"/>
    </row>
    <row r="845" spans="2:59">
      <c r="B845" s="681"/>
      <c r="C845" s="679"/>
      <c r="D845" s="683"/>
      <c r="E845" s="683"/>
      <c r="F845" s="683"/>
      <c r="G845" s="683"/>
      <c r="H845" s="683"/>
      <c r="I845" s="683"/>
      <c r="J845" s="683"/>
      <c r="K845" s="683"/>
      <c r="L845" s="683"/>
      <c r="M845" s="683"/>
      <c r="N845" s="683"/>
      <c r="O845" s="683"/>
      <c r="P845" s="683"/>
      <c r="Q845" s="683"/>
      <c r="R845" s="683"/>
      <c r="S845" s="683"/>
      <c r="T845" s="683"/>
      <c r="U845" s="683"/>
      <c r="V845" s="683"/>
      <c r="W845" s="683"/>
      <c r="X845" s="683"/>
      <c r="Y845" s="683"/>
      <c r="Z845" s="683"/>
      <c r="AA845" s="683"/>
      <c r="AB845" s="683"/>
      <c r="AC845" s="683"/>
      <c r="AD845" s="505"/>
      <c r="AE845" s="683"/>
      <c r="AF845" s="505"/>
      <c r="AG845" s="683"/>
      <c r="AH845" s="689" t="s">
        <v>980</v>
      </c>
      <c r="AI845" s="683"/>
      <c r="AJ845" s="683"/>
      <c r="AK845" s="683"/>
      <c r="AL845" s="683"/>
      <c r="AM845" s="683"/>
      <c r="AN845" s="683"/>
      <c r="AO845" s="683"/>
      <c r="AP845" s="683"/>
      <c r="AQ845" s="683"/>
      <c r="AR845" s="683"/>
      <c r="AS845" s="683"/>
      <c r="AT845" s="683"/>
      <c r="AU845" s="683"/>
      <c r="AV845" s="683"/>
      <c r="AW845" s="683"/>
      <c r="AX845" s="683"/>
      <c r="AY845" s="683"/>
      <c r="AZ845" s="683"/>
      <c r="BA845" s="683"/>
      <c r="BB845" s="683"/>
      <c r="BC845" s="683"/>
      <c r="BD845" s="683"/>
      <c r="BE845" s="683"/>
      <c r="BF845" s="683"/>
      <c r="BG845" s="683"/>
    </row>
    <row r="846" spans="2:59" ht="13.5" customHeight="1">
      <c r="B846" s="681"/>
      <c r="C846" s="679"/>
      <c r="D846" s="505"/>
      <c r="E846" s="690" t="s">
        <v>981</v>
      </c>
      <c r="F846" s="691"/>
      <c r="G846" s="691"/>
      <c r="H846" s="691"/>
      <c r="I846" s="691"/>
      <c r="J846" s="691"/>
      <c r="K846" s="691"/>
      <c r="L846" s="691"/>
      <c r="M846" s="691"/>
      <c r="N846" s="691"/>
      <c r="O846" s="691"/>
      <c r="P846" s="691"/>
      <c r="Q846" s="691"/>
      <c r="R846" s="691"/>
      <c r="S846" s="691"/>
      <c r="T846" s="691"/>
      <c r="U846" s="692" t="s">
        <v>982</v>
      </c>
      <c r="V846" s="691"/>
      <c r="W846" s="693" t="s">
        <v>990</v>
      </c>
      <c r="X846" s="691"/>
      <c r="Y846" s="691"/>
      <c r="Z846" s="691"/>
      <c r="AA846" s="691"/>
      <c r="AB846" s="691"/>
      <c r="AC846" s="691"/>
      <c r="AD846" s="691"/>
      <c r="AE846" s="691"/>
      <c r="AF846" s="691"/>
      <c r="AG846" s="505"/>
      <c r="AH846" s="691"/>
      <c r="AI846" s="505"/>
      <c r="AJ846" s="691"/>
      <c r="AK846" s="691" t="s">
        <v>986</v>
      </c>
      <c r="AL846" s="691"/>
      <c r="AM846" s="683"/>
      <c r="AN846" s="683"/>
      <c r="AO846" s="683"/>
      <c r="AP846" s="683"/>
      <c r="AQ846" s="683"/>
      <c r="AR846" s="683"/>
      <c r="AS846" s="683"/>
      <c r="AT846" s="683"/>
      <c r="AU846" s="683"/>
      <c r="AV846" s="683"/>
      <c r="AW846" s="683"/>
      <c r="AX846" s="683"/>
      <c r="AY846" s="683"/>
      <c r="AZ846" s="683"/>
      <c r="BA846" s="683"/>
      <c r="BB846" s="683"/>
      <c r="BC846" s="683"/>
      <c r="BD846" s="683"/>
      <c r="BE846" s="683"/>
      <c r="BF846" s="683"/>
      <c r="BG846" s="683"/>
    </row>
    <row r="847" spans="2:59">
      <c r="B847" s="681"/>
      <c r="C847" s="679"/>
      <c r="D847" s="683"/>
      <c r="E847" s="683"/>
      <c r="F847" s="683"/>
      <c r="G847" s="683"/>
      <c r="H847" s="683"/>
      <c r="I847" s="683"/>
      <c r="J847" s="683"/>
      <c r="K847" s="683"/>
      <c r="L847" s="683"/>
      <c r="M847" s="683"/>
      <c r="N847" s="683"/>
      <c r="O847" s="683"/>
      <c r="P847" s="683"/>
      <c r="Q847" s="683"/>
      <c r="R847" s="683"/>
      <c r="S847" s="683"/>
      <c r="T847" s="683"/>
      <c r="U847" s="683"/>
      <c r="V847" s="683"/>
      <c r="W847" s="683"/>
      <c r="X847" s="683"/>
      <c r="Y847" s="683"/>
      <c r="Z847" s="683"/>
      <c r="AA847" s="683"/>
      <c r="AB847" s="683"/>
      <c r="AC847" s="683"/>
      <c r="AD847" s="683"/>
      <c r="AE847" s="683"/>
      <c r="AF847" s="683"/>
      <c r="AG847" s="683"/>
      <c r="AH847" s="683"/>
      <c r="AI847" s="683"/>
      <c r="AJ847" s="683"/>
      <c r="AK847" s="683"/>
      <c r="AL847" s="683"/>
      <c r="AM847" s="683"/>
      <c r="AN847" s="683"/>
      <c r="AO847" s="683"/>
      <c r="AP847" s="683"/>
      <c r="AQ847" s="683"/>
      <c r="AR847" s="683"/>
      <c r="AS847" s="683"/>
      <c r="AT847" s="683"/>
      <c r="AU847" s="683"/>
      <c r="AV847" s="683"/>
      <c r="AW847" s="683"/>
      <c r="AX847" s="683"/>
      <c r="AY847" s="683"/>
      <c r="AZ847" s="683"/>
      <c r="BA847" s="683"/>
      <c r="BB847" s="683"/>
      <c r="BC847" s="683"/>
      <c r="BD847" s="683"/>
      <c r="BE847" s="683"/>
      <c r="BF847" s="683"/>
      <c r="BG847" s="683"/>
    </row>
    <row r="848" spans="2:59" ht="30" customHeight="1">
      <c r="B848" s="680" t="s">
        <v>991</v>
      </c>
      <c r="C848" s="678"/>
      <c r="D848" s="936" t="s">
        <v>992</v>
      </c>
      <c r="E848" s="936"/>
      <c r="F848" s="936"/>
      <c r="G848" s="936"/>
      <c r="H848" s="936"/>
      <c r="I848" s="936"/>
      <c r="J848" s="936"/>
      <c r="K848" s="936"/>
      <c r="L848" s="936"/>
      <c r="M848" s="936"/>
      <c r="N848" s="936"/>
      <c r="O848" s="936"/>
      <c r="P848" s="936"/>
      <c r="Q848" s="936"/>
      <c r="R848" s="936"/>
      <c r="S848" s="936"/>
      <c r="T848" s="936"/>
      <c r="U848" s="936"/>
      <c r="V848" s="936"/>
      <c r="W848" s="936"/>
      <c r="X848" s="936"/>
      <c r="Y848" s="936"/>
      <c r="Z848" s="936"/>
      <c r="AA848" s="936"/>
      <c r="AB848" s="936"/>
      <c r="AC848" s="936"/>
      <c r="AD848" s="936"/>
      <c r="AE848" s="936"/>
      <c r="AF848" s="936"/>
      <c r="AG848" s="936"/>
      <c r="AH848" s="936"/>
      <c r="AI848" s="936"/>
      <c r="AJ848" s="936"/>
      <c r="AK848" s="936"/>
      <c r="AL848" s="936"/>
      <c r="AM848" s="936"/>
      <c r="AN848" s="936"/>
      <c r="AO848" s="936"/>
      <c r="AP848" s="936"/>
      <c r="AQ848" s="936"/>
      <c r="AR848" s="936"/>
      <c r="AS848" s="936"/>
      <c r="AT848" s="936"/>
      <c r="AU848" s="936"/>
      <c r="AV848" s="936"/>
      <c r="AW848" s="936"/>
      <c r="AX848" s="936"/>
      <c r="AY848" s="936"/>
      <c r="AZ848" s="936"/>
      <c r="BA848" s="936"/>
      <c r="BB848" s="936"/>
      <c r="BC848" s="936"/>
      <c r="BD848" s="936"/>
      <c r="BE848" s="936"/>
      <c r="BF848" s="936"/>
      <c r="BG848" s="936"/>
    </row>
    <row r="849" spans="2:59" ht="66" customHeight="1">
      <c r="B849" s="680" t="s">
        <v>993</v>
      </c>
      <c r="C849" s="678"/>
      <c r="D849" s="936" t="s">
        <v>994</v>
      </c>
      <c r="E849" s="936"/>
      <c r="F849" s="936"/>
      <c r="G849" s="936"/>
      <c r="H849" s="936"/>
      <c r="I849" s="936"/>
      <c r="J849" s="936"/>
      <c r="K849" s="936"/>
      <c r="L849" s="936"/>
      <c r="M849" s="936"/>
      <c r="N849" s="936"/>
      <c r="O849" s="936"/>
      <c r="P849" s="936"/>
      <c r="Q849" s="936"/>
      <c r="R849" s="936"/>
      <c r="S849" s="936"/>
      <c r="T849" s="936"/>
      <c r="U849" s="936"/>
      <c r="V849" s="936"/>
      <c r="W849" s="936"/>
      <c r="X849" s="936"/>
      <c r="Y849" s="936"/>
      <c r="Z849" s="936"/>
      <c r="AA849" s="936"/>
      <c r="AB849" s="936"/>
      <c r="AC849" s="936"/>
      <c r="AD849" s="936"/>
      <c r="AE849" s="936"/>
      <c r="AF849" s="936"/>
      <c r="AG849" s="936"/>
      <c r="AH849" s="936"/>
      <c r="AI849" s="936"/>
      <c r="AJ849" s="936"/>
      <c r="AK849" s="936"/>
      <c r="AL849" s="936"/>
      <c r="AM849" s="936"/>
      <c r="AN849" s="936"/>
      <c r="AO849" s="936"/>
      <c r="AP849" s="936"/>
      <c r="AQ849" s="936"/>
      <c r="AR849" s="936"/>
      <c r="AS849" s="936"/>
      <c r="AT849" s="936"/>
      <c r="AU849" s="936"/>
      <c r="AV849" s="936"/>
      <c r="AW849" s="936"/>
      <c r="AX849" s="936"/>
      <c r="AY849" s="936"/>
      <c r="AZ849" s="936"/>
      <c r="BA849" s="936"/>
      <c r="BB849" s="936"/>
      <c r="BC849" s="936"/>
      <c r="BD849" s="936"/>
      <c r="BE849" s="936"/>
      <c r="BF849" s="936"/>
      <c r="BG849" s="936"/>
    </row>
    <row r="850" spans="2:59" ht="42" customHeight="1">
      <c r="B850" s="680" t="s">
        <v>995</v>
      </c>
      <c r="C850" s="678"/>
      <c r="D850" s="937" t="s">
        <v>996</v>
      </c>
      <c r="E850" s="937"/>
      <c r="F850" s="937"/>
      <c r="G850" s="937"/>
      <c r="H850" s="937"/>
      <c r="I850" s="937"/>
      <c r="J850" s="937"/>
      <c r="K850" s="937"/>
      <c r="L850" s="937"/>
      <c r="M850" s="937"/>
      <c r="N850" s="937"/>
      <c r="O850" s="937"/>
      <c r="P850" s="937"/>
      <c r="Q850" s="937"/>
      <c r="R850" s="937"/>
      <c r="S850" s="937"/>
      <c r="T850" s="937"/>
      <c r="U850" s="937"/>
      <c r="V850" s="937"/>
      <c r="W850" s="937"/>
      <c r="X850" s="937"/>
      <c r="Y850" s="937"/>
      <c r="Z850" s="937"/>
      <c r="AA850" s="937"/>
      <c r="AB850" s="937"/>
      <c r="AC850" s="937"/>
      <c r="AD850" s="937"/>
      <c r="AE850" s="937"/>
      <c r="AF850" s="937"/>
      <c r="AG850" s="937"/>
      <c r="AH850" s="937"/>
      <c r="AI850" s="937"/>
      <c r="AJ850" s="937"/>
      <c r="AK850" s="937"/>
      <c r="AL850" s="937"/>
      <c r="AM850" s="937"/>
      <c r="AN850" s="937"/>
      <c r="AO850" s="937"/>
      <c r="AP850" s="937"/>
      <c r="AQ850" s="937"/>
      <c r="AR850" s="937"/>
      <c r="AS850" s="937"/>
      <c r="AT850" s="937"/>
      <c r="AU850" s="937"/>
      <c r="AV850" s="937"/>
      <c r="AW850" s="937"/>
      <c r="AX850" s="937"/>
      <c r="AY850" s="937"/>
      <c r="AZ850" s="937"/>
      <c r="BA850" s="937"/>
      <c r="BB850" s="937"/>
      <c r="BC850" s="937"/>
      <c r="BD850" s="937"/>
      <c r="BE850" s="937"/>
      <c r="BF850" s="937"/>
      <c r="BG850" s="937"/>
    </row>
    <row r="851" spans="2:59" ht="30" customHeight="1">
      <c r="B851" s="680" t="s">
        <v>997</v>
      </c>
      <c r="C851" s="678"/>
      <c r="D851" s="936" t="s">
        <v>998</v>
      </c>
      <c r="E851" s="936"/>
      <c r="F851" s="936"/>
      <c r="G851" s="936"/>
      <c r="H851" s="936"/>
      <c r="I851" s="936"/>
      <c r="J851" s="936"/>
      <c r="K851" s="936"/>
      <c r="L851" s="936"/>
      <c r="M851" s="936"/>
      <c r="N851" s="936"/>
      <c r="O851" s="936"/>
      <c r="P851" s="936"/>
      <c r="Q851" s="936"/>
      <c r="R851" s="936"/>
      <c r="S851" s="936"/>
      <c r="T851" s="936"/>
      <c r="U851" s="936"/>
      <c r="V851" s="936"/>
      <c r="W851" s="936"/>
      <c r="X851" s="936"/>
      <c r="Y851" s="936"/>
      <c r="Z851" s="936"/>
      <c r="AA851" s="936"/>
      <c r="AB851" s="936"/>
      <c r="AC851" s="936"/>
      <c r="AD851" s="936"/>
      <c r="AE851" s="936"/>
      <c r="AF851" s="936"/>
      <c r="AG851" s="936"/>
      <c r="AH851" s="936"/>
      <c r="AI851" s="936"/>
      <c r="AJ851" s="936"/>
      <c r="AK851" s="936"/>
      <c r="AL851" s="936"/>
      <c r="AM851" s="936"/>
      <c r="AN851" s="936"/>
      <c r="AO851" s="936"/>
      <c r="AP851" s="936"/>
      <c r="AQ851" s="936"/>
      <c r="AR851" s="936"/>
      <c r="AS851" s="936"/>
      <c r="AT851" s="936"/>
      <c r="AU851" s="936"/>
      <c r="AV851" s="936"/>
      <c r="AW851" s="936"/>
      <c r="AX851" s="936"/>
      <c r="AY851" s="936"/>
      <c r="AZ851" s="936"/>
      <c r="BA851" s="936"/>
      <c r="BB851" s="936"/>
      <c r="BC851" s="936"/>
      <c r="BD851" s="936"/>
      <c r="BE851" s="936"/>
      <c r="BF851" s="936"/>
      <c r="BG851" s="936"/>
    </row>
    <row r="852" spans="2:59" ht="108" customHeight="1">
      <c r="B852" s="680" t="s">
        <v>999</v>
      </c>
      <c r="C852" s="678"/>
      <c r="D852" s="936" t="s">
        <v>1000</v>
      </c>
      <c r="E852" s="936"/>
      <c r="F852" s="936"/>
      <c r="G852" s="936"/>
      <c r="H852" s="936"/>
      <c r="I852" s="936"/>
      <c r="J852" s="936"/>
      <c r="K852" s="936"/>
      <c r="L852" s="936"/>
      <c r="M852" s="936"/>
      <c r="N852" s="936"/>
      <c r="O852" s="936"/>
      <c r="P852" s="936"/>
      <c r="Q852" s="936"/>
      <c r="R852" s="936"/>
      <c r="S852" s="936"/>
      <c r="T852" s="936"/>
      <c r="U852" s="936"/>
      <c r="V852" s="936"/>
      <c r="W852" s="936"/>
      <c r="X852" s="936"/>
      <c r="Y852" s="936"/>
      <c r="Z852" s="936"/>
      <c r="AA852" s="936"/>
      <c r="AB852" s="936"/>
      <c r="AC852" s="936"/>
      <c r="AD852" s="936"/>
      <c r="AE852" s="936"/>
      <c r="AF852" s="936"/>
      <c r="AG852" s="936"/>
      <c r="AH852" s="936"/>
      <c r="AI852" s="936"/>
      <c r="AJ852" s="936"/>
      <c r="AK852" s="936"/>
      <c r="AL852" s="936"/>
      <c r="AM852" s="936"/>
      <c r="AN852" s="936"/>
      <c r="AO852" s="936"/>
      <c r="AP852" s="936"/>
      <c r="AQ852" s="936"/>
      <c r="AR852" s="936"/>
      <c r="AS852" s="936"/>
      <c r="AT852" s="936"/>
      <c r="AU852" s="936"/>
      <c r="AV852" s="936"/>
      <c r="AW852" s="936"/>
      <c r="AX852" s="936"/>
      <c r="AY852" s="936"/>
      <c r="AZ852" s="936"/>
      <c r="BA852" s="936"/>
      <c r="BB852" s="936"/>
      <c r="BC852" s="936"/>
      <c r="BD852" s="936"/>
      <c r="BE852" s="936"/>
      <c r="BF852" s="936"/>
      <c r="BG852" s="936"/>
    </row>
    <row r="853" spans="2:59" ht="55.5" customHeight="1">
      <c r="B853" s="680" t="s">
        <v>1001</v>
      </c>
      <c r="C853" s="678"/>
      <c r="D853" s="936" t="s">
        <v>1002</v>
      </c>
      <c r="E853" s="936"/>
      <c r="F853" s="936"/>
      <c r="G853" s="936"/>
      <c r="H853" s="936"/>
      <c r="I853" s="936"/>
      <c r="J853" s="936"/>
      <c r="K853" s="936"/>
      <c r="L853" s="936"/>
      <c r="M853" s="936"/>
      <c r="N853" s="936"/>
      <c r="O853" s="936"/>
      <c r="P853" s="936"/>
      <c r="Q853" s="936"/>
      <c r="R853" s="936"/>
      <c r="S853" s="936"/>
      <c r="T853" s="936"/>
      <c r="U853" s="936"/>
      <c r="V853" s="936"/>
      <c r="W853" s="936"/>
      <c r="X853" s="936"/>
      <c r="Y853" s="936"/>
      <c r="Z853" s="936"/>
      <c r="AA853" s="936"/>
      <c r="AB853" s="936"/>
      <c r="AC853" s="936"/>
      <c r="AD853" s="936"/>
      <c r="AE853" s="936"/>
      <c r="AF853" s="936"/>
      <c r="AG853" s="936"/>
      <c r="AH853" s="936"/>
      <c r="AI853" s="936"/>
      <c r="AJ853" s="936"/>
      <c r="AK853" s="936"/>
      <c r="AL853" s="936"/>
      <c r="AM853" s="936"/>
      <c r="AN853" s="936"/>
      <c r="AO853" s="936"/>
      <c r="AP853" s="936"/>
      <c r="AQ853" s="936"/>
      <c r="AR853" s="936"/>
      <c r="AS853" s="936"/>
      <c r="AT853" s="936"/>
      <c r="AU853" s="936"/>
      <c r="AV853" s="936"/>
      <c r="AW853" s="936"/>
      <c r="AX853" s="936"/>
      <c r="AY853" s="936"/>
      <c r="AZ853" s="936"/>
      <c r="BA853" s="936"/>
      <c r="BB853" s="936"/>
      <c r="BC853" s="936"/>
      <c r="BD853" s="936"/>
      <c r="BE853" s="936"/>
      <c r="BF853" s="936"/>
      <c r="BG853" s="936"/>
    </row>
    <row r="854" spans="2:59" ht="42" customHeight="1">
      <c r="B854" s="680" t="s">
        <v>1003</v>
      </c>
      <c r="C854" s="678"/>
      <c r="D854" s="936" t="s">
        <v>1004</v>
      </c>
      <c r="E854" s="936"/>
      <c r="F854" s="936"/>
      <c r="G854" s="936"/>
      <c r="H854" s="936"/>
      <c r="I854" s="936"/>
      <c r="J854" s="936"/>
      <c r="K854" s="936"/>
      <c r="L854" s="936"/>
      <c r="M854" s="936"/>
      <c r="N854" s="936"/>
      <c r="O854" s="936"/>
      <c r="P854" s="936"/>
      <c r="Q854" s="936"/>
      <c r="R854" s="936"/>
      <c r="S854" s="936"/>
      <c r="T854" s="936"/>
      <c r="U854" s="936"/>
      <c r="V854" s="936"/>
      <c r="W854" s="936"/>
      <c r="X854" s="936"/>
      <c r="Y854" s="936"/>
      <c r="Z854" s="936"/>
      <c r="AA854" s="936"/>
      <c r="AB854" s="936"/>
      <c r="AC854" s="936"/>
      <c r="AD854" s="936"/>
      <c r="AE854" s="936"/>
      <c r="AF854" s="936"/>
      <c r="AG854" s="936"/>
      <c r="AH854" s="936"/>
      <c r="AI854" s="936"/>
      <c r="AJ854" s="936"/>
      <c r="AK854" s="936"/>
      <c r="AL854" s="936"/>
      <c r="AM854" s="936"/>
      <c r="AN854" s="936"/>
      <c r="AO854" s="936"/>
      <c r="AP854" s="936"/>
      <c r="AQ854" s="936"/>
      <c r="AR854" s="936"/>
      <c r="AS854" s="936"/>
      <c r="AT854" s="936"/>
      <c r="AU854" s="936"/>
      <c r="AV854" s="936"/>
      <c r="AW854" s="936"/>
      <c r="AX854" s="936"/>
      <c r="AY854" s="936"/>
      <c r="AZ854" s="936"/>
      <c r="BA854" s="936"/>
      <c r="BB854" s="936"/>
      <c r="BC854" s="936"/>
      <c r="BD854" s="936"/>
      <c r="BE854" s="936"/>
      <c r="BF854" s="936"/>
      <c r="BG854" s="936"/>
    </row>
    <row r="855" spans="2:59" ht="54" customHeight="1">
      <c r="B855" s="680" t="s">
        <v>1005</v>
      </c>
      <c r="C855" s="678"/>
      <c r="D855" s="936" t="s">
        <v>1006</v>
      </c>
      <c r="E855" s="936"/>
      <c r="F855" s="936"/>
      <c r="G855" s="936"/>
      <c r="H855" s="936"/>
      <c r="I855" s="936"/>
      <c r="J855" s="936"/>
      <c r="K855" s="936"/>
      <c r="L855" s="936"/>
      <c r="M855" s="936"/>
      <c r="N855" s="936"/>
      <c r="O855" s="936"/>
      <c r="P855" s="936"/>
      <c r="Q855" s="936"/>
      <c r="R855" s="936"/>
      <c r="S855" s="936"/>
      <c r="T855" s="936"/>
      <c r="U855" s="936"/>
      <c r="V855" s="936"/>
      <c r="W855" s="936"/>
      <c r="X855" s="936"/>
      <c r="Y855" s="936"/>
      <c r="Z855" s="936"/>
      <c r="AA855" s="936"/>
      <c r="AB855" s="936"/>
      <c r="AC855" s="936"/>
      <c r="AD855" s="936"/>
      <c r="AE855" s="936"/>
      <c r="AF855" s="936"/>
      <c r="AG855" s="936"/>
      <c r="AH855" s="936"/>
      <c r="AI855" s="936"/>
      <c r="AJ855" s="936"/>
      <c r="AK855" s="936"/>
      <c r="AL855" s="936"/>
      <c r="AM855" s="936"/>
      <c r="AN855" s="936"/>
      <c r="AO855" s="936"/>
      <c r="AP855" s="936"/>
      <c r="AQ855" s="936"/>
      <c r="AR855" s="936"/>
      <c r="AS855" s="936"/>
      <c r="AT855" s="936"/>
      <c r="AU855" s="936"/>
      <c r="AV855" s="936"/>
      <c r="AW855" s="936"/>
      <c r="AX855" s="936"/>
      <c r="AY855" s="936"/>
      <c r="AZ855" s="936"/>
      <c r="BA855" s="936"/>
      <c r="BB855" s="936"/>
      <c r="BC855" s="936"/>
      <c r="BD855" s="936"/>
      <c r="BE855" s="936"/>
      <c r="BF855" s="936"/>
      <c r="BG855" s="936"/>
    </row>
    <row r="856" spans="2:59" ht="42" customHeight="1">
      <c r="B856" s="680" t="s">
        <v>1007</v>
      </c>
      <c r="C856" s="678"/>
      <c r="D856" s="936" t="s">
        <v>1008</v>
      </c>
      <c r="E856" s="936"/>
      <c r="F856" s="936"/>
      <c r="G856" s="936"/>
      <c r="H856" s="936"/>
      <c r="I856" s="936"/>
      <c r="J856" s="936"/>
      <c r="K856" s="936"/>
      <c r="L856" s="936"/>
      <c r="M856" s="936"/>
      <c r="N856" s="936"/>
      <c r="O856" s="936"/>
      <c r="P856" s="936"/>
      <c r="Q856" s="936"/>
      <c r="R856" s="936"/>
      <c r="S856" s="936"/>
      <c r="T856" s="936"/>
      <c r="U856" s="936"/>
      <c r="V856" s="936"/>
      <c r="W856" s="936"/>
      <c r="X856" s="936"/>
      <c r="Y856" s="936"/>
      <c r="Z856" s="936"/>
      <c r="AA856" s="936"/>
      <c r="AB856" s="936"/>
      <c r="AC856" s="936"/>
      <c r="AD856" s="936"/>
      <c r="AE856" s="936"/>
      <c r="AF856" s="936"/>
      <c r="AG856" s="936"/>
      <c r="AH856" s="936"/>
      <c r="AI856" s="936"/>
      <c r="AJ856" s="936"/>
      <c r="AK856" s="936"/>
      <c r="AL856" s="936"/>
      <c r="AM856" s="936"/>
      <c r="AN856" s="936"/>
      <c r="AO856" s="936"/>
      <c r="AP856" s="936"/>
      <c r="AQ856" s="936"/>
      <c r="AR856" s="936"/>
      <c r="AS856" s="936"/>
      <c r="AT856" s="936"/>
      <c r="AU856" s="936"/>
      <c r="AV856" s="936"/>
      <c r="AW856" s="936"/>
      <c r="AX856" s="936"/>
      <c r="AY856" s="936"/>
      <c r="AZ856" s="936"/>
      <c r="BA856" s="936"/>
      <c r="BB856" s="936"/>
      <c r="BC856" s="936"/>
      <c r="BD856" s="936"/>
      <c r="BE856" s="936"/>
      <c r="BF856" s="936"/>
      <c r="BG856" s="936"/>
    </row>
    <row r="857" spans="2:59" ht="42" customHeight="1">
      <c r="B857" s="680" t="s">
        <v>1009</v>
      </c>
      <c r="C857" s="678"/>
      <c r="D857" s="936" t="s">
        <v>1010</v>
      </c>
      <c r="E857" s="936"/>
      <c r="F857" s="936"/>
      <c r="G857" s="936"/>
      <c r="H857" s="936"/>
      <c r="I857" s="936"/>
      <c r="J857" s="936"/>
      <c r="K857" s="936"/>
      <c r="L857" s="936"/>
      <c r="M857" s="936"/>
      <c r="N857" s="936"/>
      <c r="O857" s="936"/>
      <c r="P857" s="936"/>
      <c r="Q857" s="936"/>
      <c r="R857" s="936"/>
      <c r="S857" s="936"/>
      <c r="T857" s="936"/>
      <c r="U857" s="936"/>
      <c r="V857" s="936"/>
      <c r="W857" s="936"/>
      <c r="X857" s="936"/>
      <c r="Y857" s="936"/>
      <c r="Z857" s="936"/>
      <c r="AA857" s="936"/>
      <c r="AB857" s="936"/>
      <c r="AC857" s="936"/>
      <c r="AD857" s="936"/>
      <c r="AE857" s="936"/>
      <c r="AF857" s="936"/>
      <c r="AG857" s="936"/>
      <c r="AH857" s="936"/>
      <c r="AI857" s="936"/>
      <c r="AJ857" s="936"/>
      <c r="AK857" s="936"/>
      <c r="AL857" s="936"/>
      <c r="AM857" s="936"/>
      <c r="AN857" s="936"/>
      <c r="AO857" s="936"/>
      <c r="AP857" s="936"/>
      <c r="AQ857" s="936"/>
      <c r="AR857" s="936"/>
      <c r="AS857" s="936"/>
      <c r="AT857" s="936"/>
      <c r="AU857" s="936"/>
      <c r="AV857" s="936"/>
      <c r="AW857" s="936"/>
      <c r="AX857" s="936"/>
      <c r="AY857" s="936"/>
      <c r="AZ857" s="936"/>
      <c r="BA857" s="936"/>
      <c r="BB857" s="936"/>
      <c r="BC857" s="936"/>
      <c r="BD857" s="936"/>
      <c r="BE857" s="936"/>
      <c r="BF857" s="936"/>
      <c r="BG857" s="936"/>
    </row>
    <row r="858" spans="2:59" ht="54" customHeight="1">
      <c r="B858" s="680" t="s">
        <v>1011</v>
      </c>
      <c r="C858" s="678"/>
      <c r="D858" s="936" t="s">
        <v>1012</v>
      </c>
      <c r="E858" s="936"/>
      <c r="F858" s="936"/>
      <c r="G858" s="936"/>
      <c r="H858" s="936"/>
      <c r="I858" s="936"/>
      <c r="J858" s="936"/>
      <c r="K858" s="936"/>
      <c r="L858" s="936"/>
      <c r="M858" s="936"/>
      <c r="N858" s="936"/>
      <c r="O858" s="936"/>
      <c r="P858" s="936"/>
      <c r="Q858" s="936"/>
      <c r="R858" s="936"/>
      <c r="S858" s="936"/>
      <c r="T858" s="936"/>
      <c r="U858" s="936"/>
      <c r="V858" s="936"/>
      <c r="W858" s="936"/>
      <c r="X858" s="936"/>
      <c r="Y858" s="936"/>
      <c r="Z858" s="936"/>
      <c r="AA858" s="936"/>
      <c r="AB858" s="936"/>
      <c r="AC858" s="936"/>
      <c r="AD858" s="936"/>
      <c r="AE858" s="936"/>
      <c r="AF858" s="936"/>
      <c r="AG858" s="936"/>
      <c r="AH858" s="936"/>
      <c r="AI858" s="936"/>
      <c r="AJ858" s="936"/>
      <c r="AK858" s="936"/>
      <c r="AL858" s="936"/>
      <c r="AM858" s="936"/>
      <c r="AN858" s="936"/>
      <c r="AO858" s="936"/>
      <c r="AP858" s="936"/>
      <c r="AQ858" s="936"/>
      <c r="AR858" s="936"/>
      <c r="AS858" s="936"/>
      <c r="AT858" s="936"/>
      <c r="AU858" s="936"/>
      <c r="AV858" s="936"/>
      <c r="AW858" s="936"/>
      <c r="AX858" s="936"/>
      <c r="AY858" s="936"/>
      <c r="AZ858" s="936"/>
      <c r="BA858" s="936"/>
      <c r="BB858" s="936"/>
      <c r="BC858" s="936"/>
      <c r="BD858" s="936"/>
      <c r="BE858" s="936"/>
      <c r="BF858" s="936"/>
      <c r="BG858" s="936"/>
    </row>
    <row r="859" spans="2:59" ht="51" customHeight="1">
      <c r="B859" s="680" t="s">
        <v>1013</v>
      </c>
      <c r="C859" s="678"/>
      <c r="D859" s="936" t="s">
        <v>1014</v>
      </c>
      <c r="E859" s="936"/>
      <c r="F859" s="936"/>
      <c r="G859" s="936"/>
      <c r="H859" s="936"/>
      <c r="I859" s="936"/>
      <c r="J859" s="936"/>
      <c r="K859" s="936"/>
      <c r="L859" s="936"/>
      <c r="M859" s="936"/>
      <c r="N859" s="936"/>
      <c r="O859" s="936"/>
      <c r="P859" s="936"/>
      <c r="Q859" s="936"/>
      <c r="R859" s="936"/>
      <c r="S859" s="936"/>
      <c r="T859" s="936"/>
      <c r="U859" s="936"/>
      <c r="V859" s="936"/>
      <c r="W859" s="936"/>
      <c r="X859" s="936"/>
      <c r="Y859" s="936"/>
      <c r="Z859" s="936"/>
      <c r="AA859" s="936"/>
      <c r="AB859" s="936"/>
      <c r="AC859" s="936"/>
      <c r="AD859" s="936"/>
      <c r="AE859" s="936"/>
      <c r="AF859" s="936"/>
      <c r="AG859" s="936"/>
      <c r="AH859" s="936"/>
      <c r="AI859" s="936"/>
      <c r="AJ859" s="936"/>
      <c r="AK859" s="936"/>
      <c r="AL859" s="936"/>
      <c r="AM859" s="936"/>
      <c r="AN859" s="936"/>
      <c r="AO859" s="936"/>
      <c r="AP859" s="936"/>
      <c r="AQ859" s="936"/>
      <c r="AR859" s="936"/>
      <c r="AS859" s="936"/>
      <c r="AT859" s="936"/>
      <c r="AU859" s="936"/>
      <c r="AV859" s="936"/>
      <c r="AW859" s="936"/>
      <c r="AX859" s="936"/>
      <c r="AY859" s="936"/>
      <c r="AZ859" s="936"/>
      <c r="BA859" s="936"/>
      <c r="BB859" s="936"/>
      <c r="BC859" s="936"/>
      <c r="BD859" s="936"/>
      <c r="BE859" s="936"/>
      <c r="BF859" s="936"/>
      <c r="BG859" s="936"/>
    </row>
    <row r="860" spans="2:59">
      <c r="B860" s="440"/>
      <c r="C860" s="440"/>
      <c r="D860" s="440"/>
      <c r="E860" s="440"/>
      <c r="F860" s="440"/>
      <c r="G860" s="440"/>
      <c r="H860" s="440"/>
      <c r="I860" s="440"/>
      <c r="J860" s="440"/>
      <c r="K860" s="440"/>
      <c r="L860" s="440"/>
      <c r="M860" s="440"/>
      <c r="N860" s="440"/>
      <c r="O860" s="440"/>
      <c r="P860" s="440"/>
      <c r="Q860" s="440"/>
      <c r="R860" s="440"/>
      <c r="S860" s="440"/>
      <c r="T860" s="440"/>
      <c r="U860" s="440"/>
      <c r="V860" s="440"/>
      <c r="W860" s="440"/>
      <c r="X860" s="440"/>
      <c r="Y860" s="440"/>
      <c r="Z860" s="440"/>
      <c r="AA860" s="440"/>
      <c r="AB860" s="440"/>
      <c r="AC860" s="440"/>
      <c r="AD860" s="440"/>
      <c r="AE860" s="440"/>
      <c r="AF860" s="440"/>
      <c r="AG860" s="440"/>
      <c r="AH860" s="440"/>
      <c r="AI860" s="440"/>
      <c r="AJ860" s="440"/>
      <c r="AK860" s="440"/>
      <c r="AL860" s="440"/>
      <c r="AM860" s="440"/>
      <c r="AN860" s="440"/>
      <c r="AO860" s="440"/>
      <c r="AP860" s="440"/>
      <c r="AQ860" s="440"/>
      <c r="AR860" s="440"/>
      <c r="AS860" s="440"/>
      <c r="AT860" s="440"/>
      <c r="AU860" s="440"/>
      <c r="AV860" s="440"/>
      <c r="AW860" s="440"/>
      <c r="AX860" s="440"/>
      <c r="AY860" s="440"/>
      <c r="AZ860" s="440"/>
      <c r="BA860" s="440"/>
      <c r="BB860" s="440"/>
      <c r="BC860" s="440"/>
      <c r="BD860" s="440"/>
      <c r="BE860" s="440"/>
      <c r="BF860" s="440"/>
      <c r="BG860" s="440"/>
    </row>
    <row r="861" spans="2:59">
      <c r="B861" s="447"/>
    </row>
    <row r="862" spans="2:59">
      <c r="B862" s="447"/>
    </row>
    <row r="863" spans="2:59">
      <c r="B863" s="447"/>
    </row>
    <row r="864" spans="2:59">
      <c r="B864" s="447"/>
    </row>
    <row r="865" spans="2:2">
      <c r="B865" s="447"/>
    </row>
    <row r="866" spans="2:2">
      <c r="B866" s="447"/>
    </row>
    <row r="867" spans="2:2">
      <c r="B867" s="447"/>
    </row>
    <row r="868" spans="2:2">
      <c r="B868" s="447"/>
    </row>
    <row r="869" spans="2:2">
      <c r="B869" s="447"/>
    </row>
    <row r="870" spans="2:2">
      <c r="B870" s="447"/>
    </row>
    <row r="871" spans="2:2">
      <c r="B871" s="447"/>
    </row>
    <row r="872" spans="2:2">
      <c r="B872" s="447"/>
    </row>
    <row r="873" spans="2:2">
      <c r="B873" s="447"/>
    </row>
    <row r="874" spans="2:2">
      <c r="B874" s="447"/>
    </row>
    <row r="875" spans="2:2">
      <c r="B875" s="447"/>
    </row>
    <row r="876" spans="2:2">
      <c r="B876" s="447"/>
    </row>
    <row r="877" spans="2:2">
      <c r="B877" s="447"/>
    </row>
    <row r="878" spans="2:2">
      <c r="B878" s="447"/>
    </row>
    <row r="879" spans="2:2">
      <c r="B879" s="447"/>
    </row>
    <row r="880" spans="2:2">
      <c r="B880" s="447"/>
    </row>
    <row r="881" spans="2:2">
      <c r="B881" s="447"/>
    </row>
    <row r="882" spans="2:2">
      <c r="B882" s="447"/>
    </row>
    <row r="883" spans="2:2">
      <c r="B883" s="447"/>
    </row>
    <row r="884" spans="2:2">
      <c r="B884" s="447"/>
    </row>
    <row r="885" spans="2:2">
      <c r="B885" s="447"/>
    </row>
    <row r="886" spans="2:2">
      <c r="B886" s="447"/>
    </row>
    <row r="887" spans="2:2">
      <c r="B887" s="447"/>
    </row>
    <row r="888" spans="2:2">
      <c r="B888" s="447"/>
    </row>
    <row r="889" spans="2:2">
      <c r="B889" s="447"/>
    </row>
    <row r="890" spans="2:2">
      <c r="B890" s="447"/>
    </row>
    <row r="891" spans="2:2">
      <c r="B891" s="447"/>
    </row>
    <row r="892" spans="2:2">
      <c r="B892" s="447"/>
    </row>
    <row r="893" spans="2:2">
      <c r="B893" s="447"/>
    </row>
    <row r="894" spans="2:2">
      <c r="B894" s="447"/>
    </row>
    <row r="1617" spans="10:10">
      <c r="J1617" s="377" t="b">
        <v>1</v>
      </c>
    </row>
    <row r="1718" spans="35:35">
      <c r="AI1718" s="377" t="b">
        <v>1</v>
      </c>
    </row>
  </sheetData>
  <sheetProtection selectLockedCells="1"/>
  <dataConsolidate/>
  <mergeCells count="1682">
    <mergeCell ref="B2:AZ2"/>
    <mergeCell ref="C3:AZ3"/>
    <mergeCell ref="B4:T4"/>
    <mergeCell ref="U4:Y4"/>
    <mergeCell ref="Z4:AD4"/>
    <mergeCell ref="AE4:AI4"/>
    <mergeCell ref="AJ4:AN4"/>
    <mergeCell ref="AO4:AS4"/>
    <mergeCell ref="AT4:AX4"/>
    <mergeCell ref="AY4:BC4"/>
    <mergeCell ref="B9:T9"/>
    <mergeCell ref="V9:BB9"/>
    <mergeCell ref="B10:T10"/>
    <mergeCell ref="U10:Y10"/>
    <mergeCell ref="Z10:AD10"/>
    <mergeCell ref="AE10:AI10"/>
    <mergeCell ref="AJ10:AN10"/>
    <mergeCell ref="AO10:BC10"/>
    <mergeCell ref="B5:T6"/>
    <mergeCell ref="U5:U6"/>
    <mergeCell ref="V5:BB5"/>
    <mergeCell ref="BC5:BC6"/>
    <mergeCell ref="V6:BB6"/>
    <mergeCell ref="B7:T8"/>
    <mergeCell ref="V7:AD7"/>
    <mergeCell ref="AE7:BC7"/>
    <mergeCell ref="V8:BB8"/>
    <mergeCell ref="Y22:AB22"/>
    <mergeCell ref="AE22:AI22"/>
    <mergeCell ref="AL22:AQ22"/>
    <mergeCell ref="AS22:BB22"/>
    <mergeCell ref="Y23:AB23"/>
    <mergeCell ref="AE23:AI23"/>
    <mergeCell ref="AL23:AQ23"/>
    <mergeCell ref="AS23:BB23"/>
    <mergeCell ref="AE16:AI16"/>
    <mergeCell ref="AL16:AQ16"/>
    <mergeCell ref="AS16:BB16"/>
    <mergeCell ref="U17:AB17"/>
    <mergeCell ref="AC17:BC17"/>
    <mergeCell ref="B18:T24"/>
    <mergeCell ref="X18:BB18"/>
    <mergeCell ref="X19:BB19"/>
    <mergeCell ref="U20:BB20"/>
    <mergeCell ref="V21:BB21"/>
    <mergeCell ref="B11:T17"/>
    <mergeCell ref="X11:BB11"/>
    <mergeCell ref="X12:BB12"/>
    <mergeCell ref="U13:BB13"/>
    <mergeCell ref="V14:BB14"/>
    <mergeCell ref="Y15:AB15"/>
    <mergeCell ref="AE15:AI15"/>
    <mergeCell ref="AL15:AQ15"/>
    <mergeCell ref="AS15:BB15"/>
    <mergeCell ref="Y16:AB16"/>
    <mergeCell ref="AS29:BB29"/>
    <mergeCell ref="Y30:AB30"/>
    <mergeCell ref="AE30:AI30"/>
    <mergeCell ref="AL30:AQ30"/>
    <mergeCell ref="AS30:BB30"/>
    <mergeCell ref="U31:AB31"/>
    <mergeCell ref="AC31:BC31"/>
    <mergeCell ref="U24:AB24"/>
    <mergeCell ref="AC24:BC24"/>
    <mergeCell ref="B25:T31"/>
    <mergeCell ref="X25:BB25"/>
    <mergeCell ref="X26:BB26"/>
    <mergeCell ref="U27:BB27"/>
    <mergeCell ref="V28:BB28"/>
    <mergeCell ref="Y29:AB29"/>
    <mergeCell ref="AE29:AI29"/>
    <mergeCell ref="AL29:AQ29"/>
    <mergeCell ref="Y43:AB43"/>
    <mergeCell ref="AE43:AI43"/>
    <mergeCell ref="AL43:AQ43"/>
    <mergeCell ref="AS43:BB43"/>
    <mergeCell ref="Y44:AB44"/>
    <mergeCell ref="AE44:AI44"/>
    <mergeCell ref="AL44:AQ44"/>
    <mergeCell ref="AS44:BB44"/>
    <mergeCell ref="AE37:AI37"/>
    <mergeCell ref="AL37:AQ37"/>
    <mergeCell ref="AS37:BB37"/>
    <mergeCell ref="U38:AB38"/>
    <mergeCell ref="AC38:BC38"/>
    <mergeCell ref="B39:T45"/>
    <mergeCell ref="X39:BB39"/>
    <mergeCell ref="X40:BB40"/>
    <mergeCell ref="U41:BB41"/>
    <mergeCell ref="V42:BB42"/>
    <mergeCell ref="B32:T38"/>
    <mergeCell ref="X32:BB32"/>
    <mergeCell ref="X33:BB33"/>
    <mergeCell ref="U34:BB34"/>
    <mergeCell ref="V35:BB35"/>
    <mergeCell ref="Y36:AB36"/>
    <mergeCell ref="AE36:AI36"/>
    <mergeCell ref="AL36:AQ36"/>
    <mergeCell ref="AS36:BB36"/>
    <mergeCell ref="Y37:AB37"/>
    <mergeCell ref="AS50:BB50"/>
    <mergeCell ref="Y51:AB51"/>
    <mergeCell ref="AE51:AI51"/>
    <mergeCell ref="AL51:AQ51"/>
    <mergeCell ref="AS51:BB51"/>
    <mergeCell ref="U52:AB52"/>
    <mergeCell ref="AC52:BC52"/>
    <mergeCell ref="U45:AB45"/>
    <mergeCell ref="AC45:BC45"/>
    <mergeCell ref="B46:T52"/>
    <mergeCell ref="X46:BB46"/>
    <mergeCell ref="X47:BB47"/>
    <mergeCell ref="U48:BB48"/>
    <mergeCell ref="V49:BB49"/>
    <mergeCell ref="Y50:AB50"/>
    <mergeCell ref="AE50:AI50"/>
    <mergeCell ref="AL50:AQ50"/>
    <mergeCell ref="AE58:AI58"/>
    <mergeCell ref="AL58:AQ58"/>
    <mergeCell ref="AS58:BB58"/>
    <mergeCell ref="U59:AB59"/>
    <mergeCell ref="AC59:BC59"/>
    <mergeCell ref="B60:T66"/>
    <mergeCell ref="X60:BB60"/>
    <mergeCell ref="X61:BB61"/>
    <mergeCell ref="U62:BB62"/>
    <mergeCell ref="V63:BB63"/>
    <mergeCell ref="B53:T59"/>
    <mergeCell ref="X53:BB53"/>
    <mergeCell ref="X54:BB54"/>
    <mergeCell ref="U55:BB55"/>
    <mergeCell ref="V56:BB56"/>
    <mergeCell ref="Y57:AB57"/>
    <mergeCell ref="AE57:AI57"/>
    <mergeCell ref="AL57:AQ57"/>
    <mergeCell ref="AS57:BB57"/>
    <mergeCell ref="Y58:AB58"/>
    <mergeCell ref="U66:AB66"/>
    <mergeCell ref="AC66:BC66"/>
    <mergeCell ref="B67:T73"/>
    <mergeCell ref="X67:BB67"/>
    <mergeCell ref="X68:BB68"/>
    <mergeCell ref="U69:BB69"/>
    <mergeCell ref="V70:BB70"/>
    <mergeCell ref="Y71:AB71"/>
    <mergeCell ref="AE71:AI71"/>
    <mergeCell ref="AL71:AQ71"/>
    <mergeCell ref="Y64:AB64"/>
    <mergeCell ref="AE64:AI64"/>
    <mergeCell ref="AL64:AQ64"/>
    <mergeCell ref="AS64:BB64"/>
    <mergeCell ref="Y65:AB65"/>
    <mergeCell ref="AE65:AI65"/>
    <mergeCell ref="AL65:AQ65"/>
    <mergeCell ref="AS65:BB65"/>
    <mergeCell ref="AE79:AI79"/>
    <mergeCell ref="AL79:AQ79"/>
    <mergeCell ref="AS79:BB79"/>
    <mergeCell ref="U80:AB80"/>
    <mergeCell ref="AC80:BC80"/>
    <mergeCell ref="B83:BF83"/>
    <mergeCell ref="B74:T80"/>
    <mergeCell ref="X74:BB74"/>
    <mergeCell ref="X75:BB75"/>
    <mergeCell ref="U76:BB76"/>
    <mergeCell ref="V77:BB77"/>
    <mergeCell ref="Y78:AB78"/>
    <mergeCell ref="AE78:AI78"/>
    <mergeCell ref="AL78:AQ78"/>
    <mergeCell ref="AS78:BB78"/>
    <mergeCell ref="Y79:AB79"/>
    <mergeCell ref="AS71:BB71"/>
    <mergeCell ref="Y72:AB72"/>
    <mergeCell ref="AE72:AI72"/>
    <mergeCell ref="AL72:AQ72"/>
    <mergeCell ref="AS72:BB72"/>
    <mergeCell ref="U73:AB73"/>
    <mergeCell ref="AC73:BC73"/>
    <mergeCell ref="AX87:BF87"/>
    <mergeCell ref="BG87:BO87"/>
    <mergeCell ref="BP87:BX87"/>
    <mergeCell ref="D88:P88"/>
    <mergeCell ref="Q88:T88"/>
    <mergeCell ref="U88:AD88"/>
    <mergeCell ref="AE88:AM88"/>
    <mergeCell ref="AN88:AW88"/>
    <mergeCell ref="AX88:BF88"/>
    <mergeCell ref="BG88:BO88"/>
    <mergeCell ref="AN86:AW86"/>
    <mergeCell ref="AX86:BF86"/>
    <mergeCell ref="BG86:BO86"/>
    <mergeCell ref="BP86:BX86"/>
    <mergeCell ref="B87:C125"/>
    <mergeCell ref="D87:P87"/>
    <mergeCell ref="Q87:T87"/>
    <mergeCell ref="U87:AD87"/>
    <mergeCell ref="AE87:AM87"/>
    <mergeCell ref="AN87:AW87"/>
    <mergeCell ref="B84:P86"/>
    <mergeCell ref="Q84:T86"/>
    <mergeCell ref="U84:AV84"/>
    <mergeCell ref="AW84:AX84"/>
    <mergeCell ref="AY84:BX84"/>
    <mergeCell ref="U85:AM85"/>
    <mergeCell ref="AN85:BF85"/>
    <mergeCell ref="BG85:BX85"/>
    <mergeCell ref="U86:AD86"/>
    <mergeCell ref="AE86:AM86"/>
    <mergeCell ref="BG90:BO90"/>
    <mergeCell ref="BP90:BX90"/>
    <mergeCell ref="D91:P91"/>
    <mergeCell ref="Q91:T91"/>
    <mergeCell ref="U91:AD91"/>
    <mergeCell ref="AE91:AM91"/>
    <mergeCell ref="AN91:AW91"/>
    <mergeCell ref="AX91:BF91"/>
    <mergeCell ref="BG91:BO91"/>
    <mergeCell ref="BP91:BX91"/>
    <mergeCell ref="D90:P90"/>
    <mergeCell ref="Q90:T90"/>
    <mergeCell ref="U90:AD90"/>
    <mergeCell ref="AE90:AM90"/>
    <mergeCell ref="AN90:AW90"/>
    <mergeCell ref="AX90:BF90"/>
    <mergeCell ref="BP88:BX88"/>
    <mergeCell ref="D89:P89"/>
    <mergeCell ref="Q89:T89"/>
    <mergeCell ref="U89:AD89"/>
    <mergeCell ref="AE89:AM89"/>
    <mergeCell ref="AN89:AW89"/>
    <mergeCell ref="AX89:BF89"/>
    <mergeCell ref="BG89:BO89"/>
    <mergeCell ref="BP89:BX89"/>
    <mergeCell ref="BG94:BO94"/>
    <mergeCell ref="BP94:BX94"/>
    <mergeCell ref="D95:P95"/>
    <mergeCell ref="Q95:T95"/>
    <mergeCell ref="U95:AD95"/>
    <mergeCell ref="AE95:AM95"/>
    <mergeCell ref="AN95:AW95"/>
    <mergeCell ref="AX95:BF95"/>
    <mergeCell ref="BG95:BO95"/>
    <mergeCell ref="BP95:BX95"/>
    <mergeCell ref="D94:P94"/>
    <mergeCell ref="Q94:T94"/>
    <mergeCell ref="U94:AD94"/>
    <mergeCell ref="AE94:AM94"/>
    <mergeCell ref="AN94:AW94"/>
    <mergeCell ref="AX94:BF94"/>
    <mergeCell ref="BG92:BO92"/>
    <mergeCell ref="BP92:BX92"/>
    <mergeCell ref="D93:P93"/>
    <mergeCell ref="Q93:T93"/>
    <mergeCell ref="U93:AD93"/>
    <mergeCell ref="AE93:AM93"/>
    <mergeCell ref="AN93:AW93"/>
    <mergeCell ref="AX93:BF93"/>
    <mergeCell ref="BG93:BO93"/>
    <mergeCell ref="BP93:BX93"/>
    <mergeCell ref="D92:P92"/>
    <mergeCell ref="Q92:T92"/>
    <mergeCell ref="U92:AD92"/>
    <mergeCell ref="AE92:AM92"/>
    <mergeCell ref="AN92:AW92"/>
    <mergeCell ref="AX92:BF92"/>
    <mergeCell ref="BP97:BX97"/>
    <mergeCell ref="I98:P98"/>
    <mergeCell ref="Q98:T98"/>
    <mergeCell ref="U98:AD98"/>
    <mergeCell ref="AE98:AM98"/>
    <mergeCell ref="AN98:AW98"/>
    <mergeCell ref="AX98:BF98"/>
    <mergeCell ref="BG98:BO98"/>
    <mergeCell ref="BP98:BX98"/>
    <mergeCell ref="BG96:BO96"/>
    <mergeCell ref="BP96:BX96"/>
    <mergeCell ref="D97:H98"/>
    <mergeCell ref="I97:P97"/>
    <mergeCell ref="Q97:T97"/>
    <mergeCell ref="U97:AD97"/>
    <mergeCell ref="AE97:AM97"/>
    <mergeCell ref="AN97:AW97"/>
    <mergeCell ref="AX97:BF97"/>
    <mergeCell ref="BG97:BO97"/>
    <mergeCell ref="D96:P96"/>
    <mergeCell ref="Q96:T96"/>
    <mergeCell ref="U96:AD96"/>
    <mergeCell ref="AE96:AM96"/>
    <mergeCell ref="AN96:AW96"/>
    <mergeCell ref="AX96:BF96"/>
    <mergeCell ref="D101:H103"/>
    <mergeCell ref="I101:P101"/>
    <mergeCell ref="Q101:T101"/>
    <mergeCell ref="U101:AD101"/>
    <mergeCell ref="AE101:AM101"/>
    <mergeCell ref="AN101:AW101"/>
    <mergeCell ref="AX101:BF101"/>
    <mergeCell ref="BG101:BO101"/>
    <mergeCell ref="BP101:BX101"/>
    <mergeCell ref="AX99:BF99"/>
    <mergeCell ref="BG99:BO99"/>
    <mergeCell ref="BP99:BX99"/>
    <mergeCell ref="I100:P100"/>
    <mergeCell ref="Q100:T100"/>
    <mergeCell ref="U100:AD100"/>
    <mergeCell ref="AE100:AM100"/>
    <mergeCell ref="AN100:AW100"/>
    <mergeCell ref="AX100:BF100"/>
    <mergeCell ref="BG100:BO100"/>
    <mergeCell ref="D99:H100"/>
    <mergeCell ref="I99:P99"/>
    <mergeCell ref="Q99:T99"/>
    <mergeCell ref="U99:AD99"/>
    <mergeCell ref="AE99:AM99"/>
    <mergeCell ref="AN99:AW99"/>
    <mergeCell ref="BG102:BO102"/>
    <mergeCell ref="BP102:BX102"/>
    <mergeCell ref="I103:P103"/>
    <mergeCell ref="Q103:T103"/>
    <mergeCell ref="U103:AD103"/>
    <mergeCell ref="AE103:AM103"/>
    <mergeCell ref="AN103:AW103"/>
    <mergeCell ref="AX103:BF103"/>
    <mergeCell ref="BG103:BO103"/>
    <mergeCell ref="BP103:BX103"/>
    <mergeCell ref="I102:P102"/>
    <mergeCell ref="Q102:T102"/>
    <mergeCell ref="U102:AD102"/>
    <mergeCell ref="AE102:AM102"/>
    <mergeCell ref="AN102:AW102"/>
    <mergeCell ref="AX102:BF102"/>
    <mergeCell ref="BP100:BX100"/>
    <mergeCell ref="BG106:BO106"/>
    <mergeCell ref="BP106:BX106"/>
    <mergeCell ref="D107:P107"/>
    <mergeCell ref="Q107:T107"/>
    <mergeCell ref="U107:AD107"/>
    <mergeCell ref="AE107:AM107"/>
    <mergeCell ref="AN107:AW107"/>
    <mergeCell ref="AX107:BF107"/>
    <mergeCell ref="BG107:BO107"/>
    <mergeCell ref="BP107:BX107"/>
    <mergeCell ref="D106:P106"/>
    <mergeCell ref="Q106:T106"/>
    <mergeCell ref="U106:AD106"/>
    <mergeCell ref="AE106:AM106"/>
    <mergeCell ref="AN106:AW106"/>
    <mergeCell ref="AX106:BF106"/>
    <mergeCell ref="BG104:BO104"/>
    <mergeCell ref="BP104:BX104"/>
    <mergeCell ref="D105:P105"/>
    <mergeCell ref="Q105:T105"/>
    <mergeCell ref="U105:AD105"/>
    <mergeCell ref="AE105:AM105"/>
    <mergeCell ref="AN105:AW105"/>
    <mergeCell ref="AX105:BF105"/>
    <mergeCell ref="BG105:BO105"/>
    <mergeCell ref="BP105:BX105"/>
    <mergeCell ref="D104:P104"/>
    <mergeCell ref="Q104:T104"/>
    <mergeCell ref="U104:AD104"/>
    <mergeCell ref="AE104:AM104"/>
    <mergeCell ref="AN104:AW104"/>
    <mergeCell ref="AX104:BF104"/>
    <mergeCell ref="BP109:BX109"/>
    <mergeCell ref="J110:O110"/>
    <mergeCell ref="Q110:T110"/>
    <mergeCell ref="U110:AD110"/>
    <mergeCell ref="AE110:AM110"/>
    <mergeCell ref="AN110:AW110"/>
    <mergeCell ref="AX110:BF110"/>
    <mergeCell ref="BG110:BO110"/>
    <mergeCell ref="BP110:BX110"/>
    <mergeCell ref="BG108:BO108"/>
    <mergeCell ref="BP108:BX108"/>
    <mergeCell ref="D109:H120"/>
    <mergeCell ref="I109:P109"/>
    <mergeCell ref="Q109:T109"/>
    <mergeCell ref="U109:AD109"/>
    <mergeCell ref="AE109:AM109"/>
    <mergeCell ref="AN109:AW109"/>
    <mergeCell ref="AX109:BF109"/>
    <mergeCell ref="BG109:BO109"/>
    <mergeCell ref="D108:P108"/>
    <mergeCell ref="Q108:T108"/>
    <mergeCell ref="U108:AD108"/>
    <mergeCell ref="AE108:AM108"/>
    <mergeCell ref="AN108:AW108"/>
    <mergeCell ref="AX108:BF108"/>
    <mergeCell ref="BG113:BO113"/>
    <mergeCell ref="BP113:BX113"/>
    <mergeCell ref="J114:O114"/>
    <mergeCell ref="Q114:T114"/>
    <mergeCell ref="U114:AD114"/>
    <mergeCell ref="AE114:AM114"/>
    <mergeCell ref="AN114:AW114"/>
    <mergeCell ref="AX114:BF114"/>
    <mergeCell ref="BG114:BO114"/>
    <mergeCell ref="BP114:BX114"/>
    <mergeCell ref="J113:O113"/>
    <mergeCell ref="Q113:T113"/>
    <mergeCell ref="U113:AD113"/>
    <mergeCell ref="AE113:AM113"/>
    <mergeCell ref="AN113:AW113"/>
    <mergeCell ref="AX113:BF113"/>
    <mergeCell ref="BG111:BO111"/>
    <mergeCell ref="BP111:BX111"/>
    <mergeCell ref="J112:O112"/>
    <mergeCell ref="Q112:T112"/>
    <mergeCell ref="U112:AD112"/>
    <mergeCell ref="AE112:AM112"/>
    <mergeCell ref="AN112:AW112"/>
    <mergeCell ref="AX112:BF112"/>
    <mergeCell ref="BG112:BO112"/>
    <mergeCell ref="BP112:BX112"/>
    <mergeCell ref="J111:O111"/>
    <mergeCell ref="Q111:T111"/>
    <mergeCell ref="U111:AD111"/>
    <mergeCell ref="AE111:AM111"/>
    <mergeCell ref="AN111:AW111"/>
    <mergeCell ref="AX111:BF111"/>
    <mergeCell ref="BG117:BO117"/>
    <mergeCell ref="BP117:BX117"/>
    <mergeCell ref="J118:O118"/>
    <mergeCell ref="Q118:T118"/>
    <mergeCell ref="U118:AD118"/>
    <mergeCell ref="AE118:AM118"/>
    <mergeCell ref="AN118:AW118"/>
    <mergeCell ref="AX118:BF118"/>
    <mergeCell ref="BG118:BO118"/>
    <mergeCell ref="BP118:BX118"/>
    <mergeCell ref="J117:O117"/>
    <mergeCell ref="Q117:T117"/>
    <mergeCell ref="U117:AD117"/>
    <mergeCell ref="AE117:AM117"/>
    <mergeCell ref="AN117:AW117"/>
    <mergeCell ref="AX117:BF117"/>
    <mergeCell ref="BG115:BO115"/>
    <mergeCell ref="BP115:BX115"/>
    <mergeCell ref="J116:O116"/>
    <mergeCell ref="Q116:T116"/>
    <mergeCell ref="U116:AD116"/>
    <mergeCell ref="AE116:AM116"/>
    <mergeCell ref="AN116:AW116"/>
    <mergeCell ref="AX116:BF116"/>
    <mergeCell ref="BG116:BO116"/>
    <mergeCell ref="BP116:BX116"/>
    <mergeCell ref="J115:O115"/>
    <mergeCell ref="Q115:T115"/>
    <mergeCell ref="U115:AD115"/>
    <mergeCell ref="AE115:AM115"/>
    <mergeCell ref="AN115:AW115"/>
    <mergeCell ref="AX115:BF115"/>
    <mergeCell ref="BG121:BO121"/>
    <mergeCell ref="BP121:BX121"/>
    <mergeCell ref="D122:P122"/>
    <mergeCell ref="Q122:T122"/>
    <mergeCell ref="U122:AD122"/>
    <mergeCell ref="AE122:AM122"/>
    <mergeCell ref="AN122:AW122"/>
    <mergeCell ref="AX122:BF122"/>
    <mergeCell ref="BG122:BO122"/>
    <mergeCell ref="BP122:BX122"/>
    <mergeCell ref="D121:P121"/>
    <mergeCell ref="Q121:T121"/>
    <mergeCell ref="U121:AD121"/>
    <mergeCell ref="AE121:AM121"/>
    <mergeCell ref="AN121:AW121"/>
    <mergeCell ref="AX121:BF121"/>
    <mergeCell ref="BG119:BO119"/>
    <mergeCell ref="BP119:BX119"/>
    <mergeCell ref="J120:O120"/>
    <mergeCell ref="Q120:T120"/>
    <mergeCell ref="U120:AD120"/>
    <mergeCell ref="AE120:AM120"/>
    <mergeCell ref="AN120:AW120"/>
    <mergeCell ref="AX120:BF120"/>
    <mergeCell ref="BG120:BO120"/>
    <mergeCell ref="BP120:BX120"/>
    <mergeCell ref="J119:O119"/>
    <mergeCell ref="Q119:T119"/>
    <mergeCell ref="U119:AD119"/>
    <mergeCell ref="AE119:AM119"/>
    <mergeCell ref="AN119:AW119"/>
    <mergeCell ref="AX119:BF119"/>
    <mergeCell ref="BG125:BO125"/>
    <mergeCell ref="BP125:BX125"/>
    <mergeCell ref="B126:C131"/>
    <mergeCell ref="D126:H128"/>
    <mergeCell ref="I126:P126"/>
    <mergeCell ref="Q126:T126"/>
    <mergeCell ref="U126:AD126"/>
    <mergeCell ref="AE126:AM126"/>
    <mergeCell ref="AN126:AW126"/>
    <mergeCell ref="AX126:BF126"/>
    <mergeCell ref="D125:P125"/>
    <mergeCell ref="Q125:T125"/>
    <mergeCell ref="U125:AD125"/>
    <mergeCell ref="AE125:AM125"/>
    <mergeCell ref="AN125:AW125"/>
    <mergeCell ref="AX125:BF125"/>
    <mergeCell ref="BG123:BO123"/>
    <mergeCell ref="BP123:BX123"/>
    <mergeCell ref="D124:P124"/>
    <mergeCell ref="Q124:T124"/>
    <mergeCell ref="U124:AD124"/>
    <mergeCell ref="AE124:AM124"/>
    <mergeCell ref="AN124:AW124"/>
    <mergeCell ref="AX124:BF124"/>
    <mergeCell ref="BG124:BO124"/>
    <mergeCell ref="BP124:BX124"/>
    <mergeCell ref="D123:P123"/>
    <mergeCell ref="Q123:T123"/>
    <mergeCell ref="U123:AD123"/>
    <mergeCell ref="AE123:AM123"/>
    <mergeCell ref="AN123:AW123"/>
    <mergeCell ref="AX123:BF123"/>
    <mergeCell ref="BG128:BO128"/>
    <mergeCell ref="BP128:BX128"/>
    <mergeCell ref="D129:H130"/>
    <mergeCell ref="I129:P129"/>
    <mergeCell ref="Q129:T129"/>
    <mergeCell ref="U129:AD129"/>
    <mergeCell ref="AE129:AM129"/>
    <mergeCell ref="AN129:AW129"/>
    <mergeCell ref="AX129:BF129"/>
    <mergeCell ref="BG129:BO129"/>
    <mergeCell ref="I128:P128"/>
    <mergeCell ref="Q128:T128"/>
    <mergeCell ref="U128:AD128"/>
    <mergeCell ref="AE128:AM128"/>
    <mergeCell ref="AN128:AW128"/>
    <mergeCell ref="AX128:BF128"/>
    <mergeCell ref="BG126:BO126"/>
    <mergeCell ref="BP126:BX126"/>
    <mergeCell ref="J127:P127"/>
    <mergeCell ref="Q127:T127"/>
    <mergeCell ref="V127:AC127"/>
    <mergeCell ref="AG127:AL127"/>
    <mergeCell ref="AN127:AW127"/>
    <mergeCell ref="AX127:BF127"/>
    <mergeCell ref="BG127:BO127"/>
    <mergeCell ref="BP127:BX127"/>
    <mergeCell ref="BG131:BO131"/>
    <mergeCell ref="BP131:BX131"/>
    <mergeCell ref="B132:AD132"/>
    <mergeCell ref="AE132:AM132"/>
    <mergeCell ref="AN132:AW132"/>
    <mergeCell ref="AX132:BF132"/>
    <mergeCell ref="BG132:BO132"/>
    <mergeCell ref="BP132:BX132"/>
    <mergeCell ref="D131:P131"/>
    <mergeCell ref="Q131:T131"/>
    <mergeCell ref="U131:AD131"/>
    <mergeCell ref="AE131:AM131"/>
    <mergeCell ref="AN131:AW131"/>
    <mergeCell ref="AX131:BF131"/>
    <mergeCell ref="BP129:BX129"/>
    <mergeCell ref="I130:P130"/>
    <mergeCell ref="Q130:T130"/>
    <mergeCell ref="U130:AD130"/>
    <mergeCell ref="AE130:AM130"/>
    <mergeCell ref="AN130:AW130"/>
    <mergeCell ref="AX130:BF130"/>
    <mergeCell ref="BG130:BO130"/>
    <mergeCell ref="BP130:BX130"/>
    <mergeCell ref="B135:AD135"/>
    <mergeCell ref="AE135:AM135"/>
    <mergeCell ref="AN135:AW135"/>
    <mergeCell ref="AX135:BF135"/>
    <mergeCell ref="BG135:BO135"/>
    <mergeCell ref="BP135:BX135"/>
    <mergeCell ref="BR133:BX133"/>
    <mergeCell ref="B134:AD134"/>
    <mergeCell ref="AE134:AM134"/>
    <mergeCell ref="AN134:AW134"/>
    <mergeCell ref="AX134:BF134"/>
    <mergeCell ref="BG134:BO134"/>
    <mergeCell ref="BP134:BX134"/>
    <mergeCell ref="B133:AD133"/>
    <mergeCell ref="AF133:AM133"/>
    <mergeCell ref="AN133:AW133"/>
    <mergeCell ref="AY133:BF133"/>
    <mergeCell ref="BG133:BO133"/>
    <mergeCell ref="BP133:BQ133"/>
    <mergeCell ref="B145:D194"/>
    <mergeCell ref="E145:Q145"/>
    <mergeCell ref="R145:AD145"/>
    <mergeCell ref="AE145:AQ145"/>
    <mergeCell ref="AR145:BD145"/>
    <mergeCell ref="E146:Q146"/>
    <mergeCell ref="R146:AD146"/>
    <mergeCell ref="AE146:AQ146"/>
    <mergeCell ref="AR146:BD146"/>
    <mergeCell ref="E147:Q147"/>
    <mergeCell ref="B141:BB141"/>
    <mergeCell ref="B144:D144"/>
    <mergeCell ref="E144:Q144"/>
    <mergeCell ref="R144:AD144"/>
    <mergeCell ref="AE144:AQ144"/>
    <mergeCell ref="AR144:BD144"/>
    <mergeCell ref="AO136:AS136"/>
    <mergeCell ref="AU136:AZ136"/>
    <mergeCell ref="BA136:BE136"/>
    <mergeCell ref="AO137:AS137"/>
    <mergeCell ref="AU137:AZ137"/>
    <mergeCell ref="AO138:AS138"/>
    <mergeCell ref="AU138:AZ138"/>
    <mergeCell ref="E151:Q151"/>
    <mergeCell ref="R151:AD151"/>
    <mergeCell ref="AE151:AQ151"/>
    <mergeCell ref="AR151:BD151"/>
    <mergeCell ref="E152:Q152"/>
    <mergeCell ref="R152:AD152"/>
    <mergeCell ref="AE152:AQ152"/>
    <mergeCell ref="AR152:BD152"/>
    <mergeCell ref="E149:Q149"/>
    <mergeCell ref="R149:AD149"/>
    <mergeCell ref="AE149:AQ149"/>
    <mergeCell ref="AR149:BD149"/>
    <mergeCell ref="E150:Q150"/>
    <mergeCell ref="R150:AD150"/>
    <mergeCell ref="AE150:AQ150"/>
    <mergeCell ref="AR150:BD150"/>
    <mergeCell ref="R147:AD147"/>
    <mergeCell ref="AE147:AQ147"/>
    <mergeCell ref="AR147:BD147"/>
    <mergeCell ref="E148:Q148"/>
    <mergeCell ref="R148:AD148"/>
    <mergeCell ref="AE148:AQ148"/>
    <mergeCell ref="AR148:BD148"/>
    <mergeCell ref="E157:Q157"/>
    <mergeCell ref="R157:AD157"/>
    <mergeCell ref="AE157:AQ157"/>
    <mergeCell ref="AR157:BD157"/>
    <mergeCell ref="E158:Q158"/>
    <mergeCell ref="R158:AD158"/>
    <mergeCell ref="AE158:AQ158"/>
    <mergeCell ref="AR158:BD158"/>
    <mergeCell ref="E155:Q155"/>
    <mergeCell ref="R155:AD155"/>
    <mergeCell ref="AE155:AQ155"/>
    <mergeCell ref="AR155:BD155"/>
    <mergeCell ref="E156:Q156"/>
    <mergeCell ref="R156:AD156"/>
    <mergeCell ref="AE156:AQ156"/>
    <mergeCell ref="AR156:BD156"/>
    <mergeCell ref="E153:Q153"/>
    <mergeCell ref="R153:AD153"/>
    <mergeCell ref="AE153:AQ153"/>
    <mergeCell ref="AR153:BD153"/>
    <mergeCell ref="E154:Q154"/>
    <mergeCell ref="R154:AD154"/>
    <mergeCell ref="AE154:AQ154"/>
    <mergeCell ref="AR154:BD154"/>
    <mergeCell ref="E163:Q163"/>
    <mergeCell ref="R163:AD163"/>
    <mergeCell ref="AE163:AQ163"/>
    <mergeCell ref="AR163:BD163"/>
    <mergeCell ref="E164:Q164"/>
    <mergeCell ref="R164:AD164"/>
    <mergeCell ref="AE164:AQ164"/>
    <mergeCell ref="AR164:BD164"/>
    <mergeCell ref="E161:Q161"/>
    <mergeCell ref="R161:AD161"/>
    <mergeCell ref="AE161:AQ161"/>
    <mergeCell ref="AR161:BD161"/>
    <mergeCell ref="E162:Q162"/>
    <mergeCell ref="R162:AD162"/>
    <mergeCell ref="AE162:AQ162"/>
    <mergeCell ref="AR162:BD162"/>
    <mergeCell ref="E159:Q159"/>
    <mergeCell ref="R159:AD159"/>
    <mergeCell ref="AE159:AQ159"/>
    <mergeCell ref="AR159:BD159"/>
    <mergeCell ref="E160:Q160"/>
    <mergeCell ref="R160:AD160"/>
    <mergeCell ref="AE160:AQ160"/>
    <mergeCell ref="AR160:BD160"/>
    <mergeCell ref="E169:Q169"/>
    <mergeCell ref="R169:AD169"/>
    <mergeCell ref="AE169:AQ169"/>
    <mergeCell ref="AR169:BD169"/>
    <mergeCell ref="E170:Q170"/>
    <mergeCell ref="R170:AD170"/>
    <mergeCell ref="AE170:AQ170"/>
    <mergeCell ref="AR170:BD170"/>
    <mergeCell ref="E167:Q167"/>
    <mergeCell ref="R167:AD167"/>
    <mergeCell ref="AE167:AQ167"/>
    <mergeCell ref="AR167:BD167"/>
    <mergeCell ref="E168:Q168"/>
    <mergeCell ref="R168:AD168"/>
    <mergeCell ref="AE168:AQ168"/>
    <mergeCell ref="AR168:BD168"/>
    <mergeCell ref="E165:Q165"/>
    <mergeCell ref="R165:AD165"/>
    <mergeCell ref="AE165:AQ165"/>
    <mergeCell ref="AR165:BD165"/>
    <mergeCell ref="E166:Q166"/>
    <mergeCell ref="R166:AD166"/>
    <mergeCell ref="AE166:AQ166"/>
    <mergeCell ref="AR166:BD166"/>
    <mergeCell ref="E175:Q175"/>
    <mergeCell ref="R175:AD175"/>
    <mergeCell ref="AE175:AQ175"/>
    <mergeCell ref="AR175:BD175"/>
    <mergeCell ref="E176:Q176"/>
    <mergeCell ref="R176:AD176"/>
    <mergeCell ref="AE176:AQ176"/>
    <mergeCell ref="AR176:BD176"/>
    <mergeCell ref="E173:Q173"/>
    <mergeCell ref="R173:AD173"/>
    <mergeCell ref="AE173:AQ173"/>
    <mergeCell ref="AR173:BD173"/>
    <mergeCell ref="E174:Q174"/>
    <mergeCell ref="R174:AD174"/>
    <mergeCell ref="AE174:AQ174"/>
    <mergeCell ref="AR174:BD174"/>
    <mergeCell ref="E171:Q171"/>
    <mergeCell ref="R171:AD171"/>
    <mergeCell ref="AE171:AQ171"/>
    <mergeCell ref="AR171:BD171"/>
    <mergeCell ref="E172:Q172"/>
    <mergeCell ref="R172:AD172"/>
    <mergeCell ref="AE172:AQ172"/>
    <mergeCell ref="AR172:BD172"/>
    <mergeCell ref="E181:Q181"/>
    <mergeCell ref="R181:AD181"/>
    <mergeCell ref="AE181:AQ181"/>
    <mergeCell ref="AR181:BD181"/>
    <mergeCell ref="E182:Q182"/>
    <mergeCell ref="R182:AD182"/>
    <mergeCell ref="AE182:AQ182"/>
    <mergeCell ref="AR182:BD182"/>
    <mergeCell ref="E179:Q179"/>
    <mergeCell ref="R179:AD179"/>
    <mergeCell ref="AE179:AQ179"/>
    <mergeCell ref="AR179:BD179"/>
    <mergeCell ref="E180:Q180"/>
    <mergeCell ref="R180:AD180"/>
    <mergeCell ref="AE180:AQ180"/>
    <mergeCell ref="AR180:BD180"/>
    <mergeCell ref="E177:Q177"/>
    <mergeCell ref="R177:AD177"/>
    <mergeCell ref="AE177:AQ177"/>
    <mergeCell ref="AR177:BD177"/>
    <mergeCell ref="E178:Q178"/>
    <mergeCell ref="R178:AD178"/>
    <mergeCell ref="AE178:AQ178"/>
    <mergeCell ref="AR178:BD178"/>
    <mergeCell ref="E187:Q187"/>
    <mergeCell ref="R187:AD187"/>
    <mergeCell ref="AE187:AQ187"/>
    <mergeCell ref="AR187:BD187"/>
    <mergeCell ref="E188:Q188"/>
    <mergeCell ref="R188:AD188"/>
    <mergeCell ref="AE188:AQ188"/>
    <mergeCell ref="AR188:BD188"/>
    <mergeCell ref="E185:Q185"/>
    <mergeCell ref="R185:AD185"/>
    <mergeCell ref="AE185:AQ185"/>
    <mergeCell ref="AR185:BD185"/>
    <mergeCell ref="E186:Q186"/>
    <mergeCell ref="R186:AD186"/>
    <mergeCell ref="AE186:AQ186"/>
    <mergeCell ref="AR186:BD186"/>
    <mergeCell ref="E183:Q183"/>
    <mergeCell ref="R183:AD183"/>
    <mergeCell ref="AE183:AQ183"/>
    <mergeCell ref="AR183:BD183"/>
    <mergeCell ref="E184:Q184"/>
    <mergeCell ref="R184:AD184"/>
    <mergeCell ref="AE184:AQ184"/>
    <mergeCell ref="AR184:BD184"/>
    <mergeCell ref="E193:Q193"/>
    <mergeCell ref="R193:AD193"/>
    <mergeCell ref="AE193:AQ193"/>
    <mergeCell ref="AR193:BD193"/>
    <mergeCell ref="E194:Q194"/>
    <mergeCell ref="R194:AD194"/>
    <mergeCell ref="AE194:AQ194"/>
    <mergeCell ref="AR194:BD194"/>
    <mergeCell ref="E191:Q191"/>
    <mergeCell ref="R191:AD191"/>
    <mergeCell ref="AE191:AQ191"/>
    <mergeCell ref="AR191:BD191"/>
    <mergeCell ref="E192:Q192"/>
    <mergeCell ref="R192:AD192"/>
    <mergeCell ref="AE192:AQ192"/>
    <mergeCell ref="AR192:BD192"/>
    <mergeCell ref="E189:Q189"/>
    <mergeCell ref="R189:AD189"/>
    <mergeCell ref="AE189:AQ189"/>
    <mergeCell ref="AR189:BD189"/>
    <mergeCell ref="E190:Q190"/>
    <mergeCell ref="R190:AD190"/>
    <mergeCell ref="AE190:AQ190"/>
    <mergeCell ref="AR190:BD190"/>
    <mergeCell ref="E199:Q199"/>
    <mergeCell ref="R199:AD199"/>
    <mergeCell ref="AE199:AQ199"/>
    <mergeCell ref="AR199:BD199"/>
    <mergeCell ref="E200:Q200"/>
    <mergeCell ref="R200:AD200"/>
    <mergeCell ref="AE200:AQ200"/>
    <mergeCell ref="AR200:BD200"/>
    <mergeCell ref="R197:AD197"/>
    <mergeCell ref="AE197:AQ197"/>
    <mergeCell ref="AR197:BD197"/>
    <mergeCell ref="E198:Q198"/>
    <mergeCell ref="R198:AD198"/>
    <mergeCell ref="AE198:AQ198"/>
    <mergeCell ref="AR198:BD198"/>
    <mergeCell ref="B195:D244"/>
    <mergeCell ref="E195:Q195"/>
    <mergeCell ref="R195:AD195"/>
    <mergeCell ref="AE195:AQ195"/>
    <mergeCell ref="AR195:BD195"/>
    <mergeCell ref="E196:Q196"/>
    <mergeCell ref="R196:AD196"/>
    <mergeCell ref="AE196:AQ196"/>
    <mergeCell ref="AR196:BD196"/>
    <mergeCell ref="E197:Q197"/>
    <mergeCell ref="E205:Q205"/>
    <mergeCell ref="R205:AD205"/>
    <mergeCell ref="AE205:AQ205"/>
    <mergeCell ref="AR205:BD205"/>
    <mergeCell ref="E206:Q206"/>
    <mergeCell ref="R206:AD206"/>
    <mergeCell ref="AE206:AQ206"/>
    <mergeCell ref="AR206:BD206"/>
    <mergeCell ref="E203:Q203"/>
    <mergeCell ref="R203:AD203"/>
    <mergeCell ref="AE203:AQ203"/>
    <mergeCell ref="AR203:BD203"/>
    <mergeCell ref="E204:Q204"/>
    <mergeCell ref="R204:AD204"/>
    <mergeCell ref="AE204:AQ204"/>
    <mergeCell ref="AR204:BD204"/>
    <mergeCell ref="E201:Q201"/>
    <mergeCell ref="R201:AD201"/>
    <mergeCell ref="AE201:AQ201"/>
    <mergeCell ref="AR201:BD201"/>
    <mergeCell ref="E202:Q202"/>
    <mergeCell ref="R202:AD202"/>
    <mergeCell ref="AE202:AQ202"/>
    <mergeCell ref="AR202:BD202"/>
    <mergeCell ref="E211:Q211"/>
    <mergeCell ref="R211:AD211"/>
    <mergeCell ref="AE211:AQ211"/>
    <mergeCell ref="AR211:BD211"/>
    <mergeCell ref="E212:Q212"/>
    <mergeCell ref="R212:AD212"/>
    <mergeCell ref="AE212:AQ212"/>
    <mergeCell ref="AR212:BD212"/>
    <mergeCell ref="E209:Q209"/>
    <mergeCell ref="R209:AD209"/>
    <mergeCell ref="AE209:AQ209"/>
    <mergeCell ref="AR209:BD209"/>
    <mergeCell ref="E210:Q210"/>
    <mergeCell ref="R210:AD210"/>
    <mergeCell ref="AE210:AQ210"/>
    <mergeCell ref="AR210:BD210"/>
    <mergeCell ref="E207:Q207"/>
    <mergeCell ref="R207:AD207"/>
    <mergeCell ref="AE207:AQ207"/>
    <mergeCell ref="AR207:BD207"/>
    <mergeCell ref="E208:Q208"/>
    <mergeCell ref="R208:AD208"/>
    <mergeCell ref="AE208:AQ208"/>
    <mergeCell ref="AR208:BD208"/>
    <mergeCell ref="E217:Q217"/>
    <mergeCell ref="R217:AD217"/>
    <mergeCell ref="AE217:AQ217"/>
    <mergeCell ref="AR217:BD217"/>
    <mergeCell ref="E218:Q218"/>
    <mergeCell ref="R218:AD218"/>
    <mergeCell ref="AE218:AQ218"/>
    <mergeCell ref="AR218:BD218"/>
    <mergeCell ref="E215:Q215"/>
    <mergeCell ref="R215:AD215"/>
    <mergeCell ref="AE215:AQ215"/>
    <mergeCell ref="AR215:BD215"/>
    <mergeCell ref="E216:Q216"/>
    <mergeCell ref="R216:AD216"/>
    <mergeCell ref="AE216:AQ216"/>
    <mergeCell ref="AR216:BD216"/>
    <mergeCell ref="E213:Q213"/>
    <mergeCell ref="R213:AD213"/>
    <mergeCell ref="AE213:AQ213"/>
    <mergeCell ref="AR213:BD213"/>
    <mergeCell ref="E214:Q214"/>
    <mergeCell ref="R214:AD214"/>
    <mergeCell ref="AE214:AQ214"/>
    <mergeCell ref="AR214:BD214"/>
    <mergeCell ref="E223:Q223"/>
    <mergeCell ref="R223:AD223"/>
    <mergeCell ref="AE223:AQ223"/>
    <mergeCell ref="AR223:BD223"/>
    <mergeCell ref="E224:Q224"/>
    <mergeCell ref="R224:AD224"/>
    <mergeCell ref="AE224:AQ224"/>
    <mergeCell ref="AR224:BD224"/>
    <mergeCell ref="E221:Q221"/>
    <mergeCell ref="R221:AD221"/>
    <mergeCell ref="AE221:AQ221"/>
    <mergeCell ref="AR221:BD221"/>
    <mergeCell ref="E222:Q222"/>
    <mergeCell ref="R222:AD222"/>
    <mergeCell ref="AE222:AQ222"/>
    <mergeCell ref="AR222:BD222"/>
    <mergeCell ref="E219:Q219"/>
    <mergeCell ref="R219:AD219"/>
    <mergeCell ref="AE219:AQ219"/>
    <mergeCell ref="AR219:BD219"/>
    <mergeCell ref="E220:Q220"/>
    <mergeCell ref="R220:AD220"/>
    <mergeCell ref="AE220:AQ220"/>
    <mergeCell ref="AR220:BD220"/>
    <mergeCell ref="E229:Q229"/>
    <mergeCell ref="R229:AD229"/>
    <mergeCell ref="AE229:AQ229"/>
    <mergeCell ref="AR229:BD229"/>
    <mergeCell ref="E230:Q230"/>
    <mergeCell ref="R230:AD230"/>
    <mergeCell ref="AE230:AQ230"/>
    <mergeCell ref="AR230:BD230"/>
    <mergeCell ref="E227:Q227"/>
    <mergeCell ref="R227:AD227"/>
    <mergeCell ref="AE227:AQ227"/>
    <mergeCell ref="AR227:BD227"/>
    <mergeCell ref="E228:Q228"/>
    <mergeCell ref="R228:AD228"/>
    <mergeCell ref="AE228:AQ228"/>
    <mergeCell ref="AR228:BD228"/>
    <mergeCell ref="E225:Q225"/>
    <mergeCell ref="R225:AD225"/>
    <mergeCell ref="AE225:AQ225"/>
    <mergeCell ref="AR225:BD225"/>
    <mergeCell ref="E226:Q226"/>
    <mergeCell ref="R226:AD226"/>
    <mergeCell ref="AE226:AQ226"/>
    <mergeCell ref="AR226:BD226"/>
    <mergeCell ref="E235:Q235"/>
    <mergeCell ref="R235:AD235"/>
    <mergeCell ref="AE235:AQ235"/>
    <mergeCell ref="AR235:BD235"/>
    <mergeCell ref="E236:Q236"/>
    <mergeCell ref="R236:AD236"/>
    <mergeCell ref="AE236:AQ236"/>
    <mergeCell ref="AR236:BD236"/>
    <mergeCell ref="E233:Q233"/>
    <mergeCell ref="R233:AD233"/>
    <mergeCell ref="AE233:AQ233"/>
    <mergeCell ref="AR233:BD233"/>
    <mergeCell ref="E234:Q234"/>
    <mergeCell ref="R234:AD234"/>
    <mergeCell ref="AE234:AQ234"/>
    <mergeCell ref="AR234:BD234"/>
    <mergeCell ref="E231:Q231"/>
    <mergeCell ref="R231:AD231"/>
    <mergeCell ref="AE231:AQ231"/>
    <mergeCell ref="AR231:BD231"/>
    <mergeCell ref="E232:Q232"/>
    <mergeCell ref="R232:AD232"/>
    <mergeCell ref="AE232:AQ232"/>
    <mergeCell ref="AR232:BD232"/>
    <mergeCell ref="E241:Q241"/>
    <mergeCell ref="R241:AD241"/>
    <mergeCell ref="AE241:AQ241"/>
    <mergeCell ref="AR241:BD241"/>
    <mergeCell ref="E242:Q242"/>
    <mergeCell ref="R242:AD242"/>
    <mergeCell ref="AE242:AQ242"/>
    <mergeCell ref="AR242:BD242"/>
    <mergeCell ref="E239:Q239"/>
    <mergeCell ref="R239:AD239"/>
    <mergeCell ref="AE239:AQ239"/>
    <mergeCell ref="AR239:BD239"/>
    <mergeCell ref="E240:Q240"/>
    <mergeCell ref="R240:AD240"/>
    <mergeCell ref="AE240:AQ240"/>
    <mergeCell ref="AR240:BD240"/>
    <mergeCell ref="E237:Q237"/>
    <mergeCell ref="R237:AD237"/>
    <mergeCell ref="AE237:AQ237"/>
    <mergeCell ref="AR237:BD237"/>
    <mergeCell ref="E238:Q238"/>
    <mergeCell ref="R238:AD238"/>
    <mergeCell ref="AE238:AQ238"/>
    <mergeCell ref="AR238:BD238"/>
    <mergeCell ref="B247:AE247"/>
    <mergeCell ref="AI247:AL247"/>
    <mergeCell ref="AM247:AP247"/>
    <mergeCell ref="AQ247:BD247"/>
    <mergeCell ref="B248:AE248"/>
    <mergeCell ref="AF248:AG249"/>
    <mergeCell ref="AH248:AP249"/>
    <mergeCell ref="AQ248:BD249"/>
    <mergeCell ref="N249:U249"/>
    <mergeCell ref="Z249:AD249"/>
    <mergeCell ref="E243:Q243"/>
    <mergeCell ref="R243:AD243"/>
    <mergeCell ref="AE243:AQ243"/>
    <mergeCell ref="AR243:BD243"/>
    <mergeCell ref="E244:Q244"/>
    <mergeCell ref="R244:AD244"/>
    <mergeCell ref="AE244:AQ244"/>
    <mergeCell ref="AR244:BD244"/>
    <mergeCell ref="B261:AH261"/>
    <mergeCell ref="AL261:AN261"/>
    <mergeCell ref="AO261:AQ261"/>
    <mergeCell ref="AR261:BD261"/>
    <mergeCell ref="B262:G263"/>
    <mergeCell ref="H262:AE262"/>
    <mergeCell ref="AI262:AQ264"/>
    <mergeCell ref="AR262:BD264"/>
    <mergeCell ref="B264:G264"/>
    <mergeCell ref="B255:AH255"/>
    <mergeCell ref="AL255:AN255"/>
    <mergeCell ref="AO255:AQ255"/>
    <mergeCell ref="AR255:BD255"/>
    <mergeCell ref="B256:G257"/>
    <mergeCell ref="AI256:AQ258"/>
    <mergeCell ref="AR256:BD258"/>
    <mergeCell ref="B258:G258"/>
    <mergeCell ref="AO272:AQ272"/>
    <mergeCell ref="AR272:AU272"/>
    <mergeCell ref="AV272:AX272"/>
    <mergeCell ref="AY272:BF272"/>
    <mergeCell ref="B273:L273"/>
    <mergeCell ref="M273:T273"/>
    <mergeCell ref="U273:AA273"/>
    <mergeCell ref="AB273:AI273"/>
    <mergeCell ref="AJ273:AQ273"/>
    <mergeCell ref="AR273:AX273"/>
    <mergeCell ref="E267:S267"/>
    <mergeCell ref="T267:BA267"/>
    <mergeCell ref="B272:L272"/>
    <mergeCell ref="M272:P272"/>
    <mergeCell ref="Q272:T272"/>
    <mergeCell ref="U272:X272"/>
    <mergeCell ref="Y272:AA272"/>
    <mergeCell ref="AB272:AF272"/>
    <mergeCell ref="AG272:AI272"/>
    <mergeCell ref="AJ272:AN272"/>
    <mergeCell ref="AT274:AX274"/>
    <mergeCell ref="AY274:BF274"/>
    <mergeCell ref="B277:L277"/>
    <mergeCell ref="M277:P277"/>
    <mergeCell ref="Q277:T277"/>
    <mergeCell ref="U277:X277"/>
    <mergeCell ref="Y277:AA277"/>
    <mergeCell ref="AB277:AF277"/>
    <mergeCell ref="AG277:AI277"/>
    <mergeCell ref="AJ277:AN277"/>
    <mergeCell ref="AY273:BF273"/>
    <mergeCell ref="C274:L274"/>
    <mergeCell ref="M274:T274"/>
    <mergeCell ref="U274:V274"/>
    <mergeCell ref="W274:AA274"/>
    <mergeCell ref="AB274:AD274"/>
    <mergeCell ref="AE274:AI274"/>
    <mergeCell ref="AJ274:AK274"/>
    <mergeCell ref="AL274:AQ274"/>
    <mergeCell ref="AR274:AS274"/>
    <mergeCell ref="AT279:AX279"/>
    <mergeCell ref="AY279:BF279"/>
    <mergeCell ref="B284:BD284"/>
    <mergeCell ref="C285:BC285"/>
    <mergeCell ref="C286:BC286"/>
    <mergeCell ref="C287:BC287"/>
    <mergeCell ref="AY278:BF278"/>
    <mergeCell ref="C279:L279"/>
    <mergeCell ref="M279:T279"/>
    <mergeCell ref="U279:V279"/>
    <mergeCell ref="W279:AA279"/>
    <mergeCell ref="AB279:AD279"/>
    <mergeCell ref="AE279:AI279"/>
    <mergeCell ref="AJ279:AK279"/>
    <mergeCell ref="AL279:AQ279"/>
    <mergeCell ref="AR279:AS279"/>
    <mergeCell ref="AO277:AQ277"/>
    <mergeCell ref="AR277:AU277"/>
    <mergeCell ref="AV277:AX277"/>
    <mergeCell ref="AY277:BF277"/>
    <mergeCell ref="B278:L278"/>
    <mergeCell ref="M278:T278"/>
    <mergeCell ref="U278:AA278"/>
    <mergeCell ref="AB278:AI278"/>
    <mergeCell ref="AJ278:AQ278"/>
    <mergeCell ref="AR278:AX278"/>
    <mergeCell ref="C300:BC300"/>
    <mergeCell ref="C301:BC301"/>
    <mergeCell ref="C302:BC302"/>
    <mergeCell ref="C303:BC303"/>
    <mergeCell ref="C304:BC304"/>
    <mergeCell ref="C305:BC305"/>
    <mergeCell ref="C294:BC294"/>
    <mergeCell ref="C295:BC295"/>
    <mergeCell ref="C296:BC296"/>
    <mergeCell ref="C297:BC297"/>
    <mergeCell ref="C298:BC298"/>
    <mergeCell ref="C299:BC299"/>
    <mergeCell ref="C288:BC288"/>
    <mergeCell ref="C289:BC289"/>
    <mergeCell ref="C290:BC290"/>
    <mergeCell ref="C291:BC291"/>
    <mergeCell ref="C292:BC292"/>
    <mergeCell ref="C293:BC293"/>
    <mergeCell ref="C318:BC318"/>
    <mergeCell ref="C319:BC319"/>
    <mergeCell ref="C320:BC320"/>
    <mergeCell ref="C321:BC321"/>
    <mergeCell ref="C322:BC322"/>
    <mergeCell ref="C323:BC323"/>
    <mergeCell ref="C312:BC312"/>
    <mergeCell ref="C313:BC313"/>
    <mergeCell ref="C314:BC314"/>
    <mergeCell ref="C315:BC315"/>
    <mergeCell ref="C316:BC316"/>
    <mergeCell ref="B317:BD317"/>
    <mergeCell ref="C306:BC306"/>
    <mergeCell ref="C307:BC307"/>
    <mergeCell ref="C308:BC308"/>
    <mergeCell ref="C309:BC309"/>
    <mergeCell ref="C310:BC310"/>
    <mergeCell ref="C311:BC311"/>
    <mergeCell ref="C336:BC336"/>
    <mergeCell ref="C337:BC337"/>
    <mergeCell ref="C338:BC338"/>
    <mergeCell ref="C339:BC339"/>
    <mergeCell ref="C340:BC340"/>
    <mergeCell ref="C341:BC341"/>
    <mergeCell ref="C330:BC330"/>
    <mergeCell ref="C331:BC331"/>
    <mergeCell ref="C332:BC332"/>
    <mergeCell ref="C333:BC333"/>
    <mergeCell ref="C334:BC334"/>
    <mergeCell ref="C335:BC335"/>
    <mergeCell ref="C324:BC324"/>
    <mergeCell ref="C325:BC325"/>
    <mergeCell ref="C326:BC326"/>
    <mergeCell ref="C327:BC327"/>
    <mergeCell ref="C328:BC328"/>
    <mergeCell ref="C329:BC329"/>
    <mergeCell ref="C359:BC359"/>
    <mergeCell ref="C360:BC360"/>
    <mergeCell ref="C361:BC361"/>
    <mergeCell ref="C362:BC362"/>
    <mergeCell ref="C363:BC363"/>
    <mergeCell ref="C364:BC364"/>
    <mergeCell ref="C348:BC348"/>
    <mergeCell ref="C349:BC349"/>
    <mergeCell ref="B355:BD355"/>
    <mergeCell ref="C356:BC356"/>
    <mergeCell ref="C357:BC357"/>
    <mergeCell ref="C358:BC358"/>
    <mergeCell ref="C342:BC342"/>
    <mergeCell ref="C343:BC343"/>
    <mergeCell ref="C344:BC344"/>
    <mergeCell ref="C345:BC345"/>
    <mergeCell ref="C346:BC346"/>
    <mergeCell ref="C347:BC347"/>
    <mergeCell ref="C377:BC377"/>
    <mergeCell ref="C378:BC378"/>
    <mergeCell ref="C379:BC379"/>
    <mergeCell ref="C380:BC380"/>
    <mergeCell ref="C381:BC381"/>
    <mergeCell ref="C382:BC382"/>
    <mergeCell ref="C371:BC371"/>
    <mergeCell ref="C372:BC372"/>
    <mergeCell ref="C373:BC373"/>
    <mergeCell ref="C374:BC374"/>
    <mergeCell ref="C375:BC375"/>
    <mergeCell ref="C376:BC376"/>
    <mergeCell ref="C365:BC365"/>
    <mergeCell ref="C366:BC366"/>
    <mergeCell ref="C367:BC367"/>
    <mergeCell ref="C368:BC368"/>
    <mergeCell ref="C369:BC369"/>
    <mergeCell ref="C370:BC370"/>
    <mergeCell ref="C395:BC395"/>
    <mergeCell ref="C396:BC396"/>
    <mergeCell ref="C397:BC397"/>
    <mergeCell ref="C398:BC398"/>
    <mergeCell ref="C399:BC399"/>
    <mergeCell ref="C400:BC400"/>
    <mergeCell ref="C389:BC389"/>
    <mergeCell ref="C390:BC390"/>
    <mergeCell ref="C391:BC391"/>
    <mergeCell ref="C392:BC392"/>
    <mergeCell ref="C393:BC393"/>
    <mergeCell ref="C394:BC394"/>
    <mergeCell ref="C383:BC383"/>
    <mergeCell ref="C384:BC384"/>
    <mergeCell ref="C385:BC385"/>
    <mergeCell ref="C386:BC386"/>
    <mergeCell ref="C387:BC387"/>
    <mergeCell ref="B388:BD388"/>
    <mergeCell ref="C413:BC413"/>
    <mergeCell ref="C414:BC414"/>
    <mergeCell ref="C415:BC415"/>
    <mergeCell ref="C416:BC416"/>
    <mergeCell ref="C417:BC417"/>
    <mergeCell ref="C418:BC418"/>
    <mergeCell ref="C407:BC407"/>
    <mergeCell ref="C408:BC408"/>
    <mergeCell ref="C409:BC409"/>
    <mergeCell ref="C410:BC410"/>
    <mergeCell ref="C411:BC411"/>
    <mergeCell ref="C412:BC412"/>
    <mergeCell ref="C401:BC401"/>
    <mergeCell ref="C402:BC402"/>
    <mergeCell ref="C403:BC403"/>
    <mergeCell ref="C404:BC404"/>
    <mergeCell ref="C405:BC405"/>
    <mergeCell ref="C406:BC406"/>
    <mergeCell ref="B428:I428"/>
    <mergeCell ref="J428:U428"/>
    <mergeCell ref="V428:AH428"/>
    <mergeCell ref="AI428:AT428"/>
    <mergeCell ref="AU428:BF428"/>
    <mergeCell ref="CK428:CK436"/>
    <mergeCell ref="B429:I436"/>
    <mergeCell ref="V429:AH429"/>
    <mergeCell ref="AI429:AT429"/>
    <mergeCell ref="R431:S431"/>
    <mergeCell ref="C419:BC419"/>
    <mergeCell ref="C420:BC420"/>
    <mergeCell ref="B423:AZ423"/>
    <mergeCell ref="B427:I427"/>
    <mergeCell ref="J427:U427"/>
    <mergeCell ref="V427:AH427"/>
    <mergeCell ref="AI427:AT427"/>
    <mergeCell ref="AU427:BF427"/>
    <mergeCell ref="AI442:AT442"/>
    <mergeCell ref="B446:I446"/>
    <mergeCell ref="J446:U446"/>
    <mergeCell ref="V446:AH446"/>
    <mergeCell ref="AI446:AT446"/>
    <mergeCell ref="AU446:BF446"/>
    <mergeCell ref="AU437:BF437"/>
    <mergeCell ref="CK437:CK445"/>
    <mergeCell ref="B438:I445"/>
    <mergeCell ref="V438:AH438"/>
    <mergeCell ref="AI438:AT438"/>
    <mergeCell ref="R440:S440"/>
    <mergeCell ref="AE440:AF440"/>
    <mergeCell ref="AQ440:AR440"/>
    <mergeCell ref="J442:U442"/>
    <mergeCell ref="V442:AH442"/>
    <mergeCell ref="AE431:AF431"/>
    <mergeCell ref="AQ431:AR431"/>
    <mergeCell ref="J433:U433"/>
    <mergeCell ref="V433:AH433"/>
    <mergeCell ref="AI433:AT433"/>
    <mergeCell ref="B437:I437"/>
    <mergeCell ref="J437:U437"/>
    <mergeCell ref="V437:AH437"/>
    <mergeCell ref="AI437:AT437"/>
    <mergeCell ref="AE458:AF458"/>
    <mergeCell ref="AQ458:AR458"/>
    <mergeCell ref="J460:U460"/>
    <mergeCell ref="V460:AH460"/>
    <mergeCell ref="AI460:AT460"/>
    <mergeCell ref="AU464:BF464"/>
    <mergeCell ref="B455:I455"/>
    <mergeCell ref="J455:U455"/>
    <mergeCell ref="V455:AH455"/>
    <mergeCell ref="AI455:AT455"/>
    <mergeCell ref="AU455:BF455"/>
    <mergeCell ref="CK455:CK463"/>
    <mergeCell ref="B456:I463"/>
    <mergeCell ref="V456:AH456"/>
    <mergeCell ref="AI456:AT456"/>
    <mergeCell ref="R458:S458"/>
    <mergeCell ref="CK446:CK454"/>
    <mergeCell ref="B447:I454"/>
    <mergeCell ref="V447:AH447"/>
    <mergeCell ref="AI447:AT447"/>
    <mergeCell ref="R449:S449"/>
    <mergeCell ref="AE449:AF449"/>
    <mergeCell ref="AQ449:AR449"/>
    <mergeCell ref="J451:U451"/>
    <mergeCell ref="V451:AH451"/>
    <mergeCell ref="AI451:AT451"/>
    <mergeCell ref="AQ470:AR470"/>
    <mergeCell ref="B471:I475"/>
    <mergeCell ref="J472:U472"/>
    <mergeCell ref="V472:AH472"/>
    <mergeCell ref="AI472:AT472"/>
    <mergeCell ref="B476:I476"/>
    <mergeCell ref="J476:U476"/>
    <mergeCell ref="V476:AH476"/>
    <mergeCell ref="AI476:AT476"/>
    <mergeCell ref="B467:I470"/>
    <mergeCell ref="J467:U467"/>
    <mergeCell ref="V467:AH467"/>
    <mergeCell ref="AI467:AT467"/>
    <mergeCell ref="AU467:BF467"/>
    <mergeCell ref="CK467:CK475"/>
    <mergeCell ref="V468:AH468"/>
    <mergeCell ref="AI468:AT468"/>
    <mergeCell ref="R470:S470"/>
    <mergeCell ref="AE470:AF470"/>
    <mergeCell ref="AE488:AF488"/>
    <mergeCell ref="AQ488:AR488"/>
    <mergeCell ref="J490:U490"/>
    <mergeCell ref="V490:AH490"/>
    <mergeCell ref="AI490:AT490"/>
    <mergeCell ref="B494:AL494"/>
    <mergeCell ref="B485:I485"/>
    <mergeCell ref="J485:U485"/>
    <mergeCell ref="V485:AH485"/>
    <mergeCell ref="AI485:AT485"/>
    <mergeCell ref="AU485:BF485"/>
    <mergeCell ref="CK485:CK493"/>
    <mergeCell ref="B486:I493"/>
    <mergeCell ref="V486:AH486"/>
    <mergeCell ref="AI486:AT486"/>
    <mergeCell ref="R488:S488"/>
    <mergeCell ref="AU476:BF476"/>
    <mergeCell ref="CK476:CK484"/>
    <mergeCell ref="B477:I484"/>
    <mergeCell ref="V477:AH477"/>
    <mergeCell ref="AI477:AT477"/>
    <mergeCell ref="R479:S479"/>
    <mergeCell ref="J481:U481"/>
    <mergeCell ref="V481:AH481"/>
    <mergeCell ref="AI481:AT481"/>
    <mergeCell ref="B502:I502"/>
    <mergeCell ref="J502:U502"/>
    <mergeCell ref="V502:AH502"/>
    <mergeCell ref="AI502:AT502"/>
    <mergeCell ref="AU502:BF502"/>
    <mergeCell ref="CK502:CK510"/>
    <mergeCell ref="B503:I510"/>
    <mergeCell ref="V503:AH503"/>
    <mergeCell ref="AI503:AT503"/>
    <mergeCell ref="R505:S505"/>
    <mergeCell ref="CK494:CK496"/>
    <mergeCell ref="B495:AL495"/>
    <mergeCell ref="B501:I501"/>
    <mergeCell ref="J501:U501"/>
    <mergeCell ref="V501:AH501"/>
    <mergeCell ref="AI501:AT501"/>
    <mergeCell ref="AU501:BF501"/>
    <mergeCell ref="AI517:AT517"/>
    <mergeCell ref="B521:I521"/>
    <mergeCell ref="J521:U521"/>
    <mergeCell ref="V521:AH521"/>
    <mergeCell ref="AI521:AT521"/>
    <mergeCell ref="AU521:BF521"/>
    <mergeCell ref="AU512:BF512"/>
    <mergeCell ref="CK512:CK520"/>
    <mergeCell ref="B513:I520"/>
    <mergeCell ref="V513:AH513"/>
    <mergeCell ref="AI513:AT513"/>
    <mergeCell ref="R515:S515"/>
    <mergeCell ref="AE515:AF515"/>
    <mergeCell ref="AQ515:AR515"/>
    <mergeCell ref="J517:U517"/>
    <mergeCell ref="V517:AH517"/>
    <mergeCell ref="AE505:AF505"/>
    <mergeCell ref="AQ505:AR505"/>
    <mergeCell ref="J507:U507"/>
    <mergeCell ref="V507:AH507"/>
    <mergeCell ref="AI507:AT507"/>
    <mergeCell ref="B512:I512"/>
    <mergeCell ref="J512:U512"/>
    <mergeCell ref="V512:AH512"/>
    <mergeCell ref="AI512:AT512"/>
    <mergeCell ref="B530:I530"/>
    <mergeCell ref="J530:U530"/>
    <mergeCell ref="V530:AH530"/>
    <mergeCell ref="AI530:AT530"/>
    <mergeCell ref="AU530:BF530"/>
    <mergeCell ref="CK530:CK538"/>
    <mergeCell ref="B531:I538"/>
    <mergeCell ref="V531:AH531"/>
    <mergeCell ref="AI531:AT531"/>
    <mergeCell ref="R533:S533"/>
    <mergeCell ref="CK521:CK529"/>
    <mergeCell ref="B522:I529"/>
    <mergeCell ref="V522:AH522"/>
    <mergeCell ref="AI522:AT522"/>
    <mergeCell ref="R524:S524"/>
    <mergeCell ref="AE524:AF524"/>
    <mergeCell ref="AQ524:AR524"/>
    <mergeCell ref="J526:U526"/>
    <mergeCell ref="V526:AH526"/>
    <mergeCell ref="AI526:AT526"/>
    <mergeCell ref="AI545:AT545"/>
    <mergeCell ref="B549:I549"/>
    <mergeCell ref="J549:U549"/>
    <mergeCell ref="V549:AH549"/>
    <mergeCell ref="AI549:AT549"/>
    <mergeCell ref="AU549:BF549"/>
    <mergeCell ref="AU540:BF540"/>
    <mergeCell ref="CK540:CK548"/>
    <mergeCell ref="B541:I548"/>
    <mergeCell ref="V541:AH541"/>
    <mergeCell ref="AI541:AT541"/>
    <mergeCell ref="R543:S543"/>
    <mergeCell ref="AE543:AF543"/>
    <mergeCell ref="AQ543:AR543"/>
    <mergeCell ref="J545:U545"/>
    <mergeCell ref="V545:AH545"/>
    <mergeCell ref="AE533:AF533"/>
    <mergeCell ref="AQ533:AR533"/>
    <mergeCell ref="J535:U535"/>
    <mergeCell ref="V535:AH535"/>
    <mergeCell ref="AI535:AT535"/>
    <mergeCell ref="B540:I540"/>
    <mergeCell ref="J540:U540"/>
    <mergeCell ref="V540:AH540"/>
    <mergeCell ref="AI540:AT540"/>
    <mergeCell ref="B559:I559"/>
    <mergeCell ref="J559:U559"/>
    <mergeCell ref="V559:AH559"/>
    <mergeCell ref="AI559:AT559"/>
    <mergeCell ref="AU559:BF559"/>
    <mergeCell ref="CK559:CK567"/>
    <mergeCell ref="B560:I567"/>
    <mergeCell ref="V560:AH560"/>
    <mergeCell ref="AI560:AT560"/>
    <mergeCell ref="AE562:AF562"/>
    <mergeCell ref="CK549:CK557"/>
    <mergeCell ref="B550:I557"/>
    <mergeCell ref="V550:AH550"/>
    <mergeCell ref="AI550:AT550"/>
    <mergeCell ref="R552:S552"/>
    <mergeCell ref="AE552:AF552"/>
    <mergeCell ref="AQ552:AR552"/>
    <mergeCell ref="J554:U554"/>
    <mergeCell ref="V554:AH554"/>
    <mergeCell ref="AI554:AT554"/>
    <mergeCell ref="AU568:BF568"/>
    <mergeCell ref="CK568:CK576"/>
    <mergeCell ref="B569:I576"/>
    <mergeCell ref="V569:AH569"/>
    <mergeCell ref="AI569:AT569"/>
    <mergeCell ref="R571:S571"/>
    <mergeCell ref="AE571:AF571"/>
    <mergeCell ref="AQ571:AR571"/>
    <mergeCell ref="J573:U573"/>
    <mergeCell ref="V573:AH573"/>
    <mergeCell ref="AQ562:AR562"/>
    <mergeCell ref="J564:U564"/>
    <mergeCell ref="V564:AH564"/>
    <mergeCell ref="AI564:AT564"/>
    <mergeCell ref="B568:I568"/>
    <mergeCell ref="J568:U568"/>
    <mergeCell ref="V568:AH568"/>
    <mergeCell ref="AI568:AT568"/>
    <mergeCell ref="CK587:CK595"/>
    <mergeCell ref="B588:I595"/>
    <mergeCell ref="V588:AH588"/>
    <mergeCell ref="AI588:AT588"/>
    <mergeCell ref="R590:S590"/>
    <mergeCell ref="CK578:CK586"/>
    <mergeCell ref="B579:I586"/>
    <mergeCell ref="V579:AH579"/>
    <mergeCell ref="AI579:AT579"/>
    <mergeCell ref="R581:S581"/>
    <mergeCell ref="AE581:AF581"/>
    <mergeCell ref="AQ581:AR581"/>
    <mergeCell ref="J583:U583"/>
    <mergeCell ref="V583:AH583"/>
    <mergeCell ref="AI583:AT583"/>
    <mergeCell ref="AI573:AT573"/>
    <mergeCell ref="B578:I578"/>
    <mergeCell ref="J578:U578"/>
    <mergeCell ref="V578:AH578"/>
    <mergeCell ref="AI578:AT578"/>
    <mergeCell ref="AU578:BF578"/>
    <mergeCell ref="C601:BC601"/>
    <mergeCell ref="C602:BC602"/>
    <mergeCell ref="C603:BC603"/>
    <mergeCell ref="C604:BC604"/>
    <mergeCell ref="C605:BC605"/>
    <mergeCell ref="C606:BC606"/>
    <mergeCell ref="AE590:AF590"/>
    <mergeCell ref="AQ590:AR590"/>
    <mergeCell ref="J592:U592"/>
    <mergeCell ref="V592:AH592"/>
    <mergeCell ref="AI592:AT592"/>
    <mergeCell ref="B600:BD600"/>
    <mergeCell ref="B587:I587"/>
    <mergeCell ref="J587:U587"/>
    <mergeCell ref="V587:AH587"/>
    <mergeCell ref="AI587:AT587"/>
    <mergeCell ref="AU587:BF587"/>
    <mergeCell ref="C619:BC619"/>
    <mergeCell ref="C620:BC620"/>
    <mergeCell ref="C621:BC621"/>
    <mergeCell ref="C622:BC622"/>
    <mergeCell ref="C623:BC623"/>
    <mergeCell ref="C624:BC624"/>
    <mergeCell ref="C613:BC613"/>
    <mergeCell ref="C614:BC614"/>
    <mergeCell ref="C615:BC615"/>
    <mergeCell ref="C616:BC616"/>
    <mergeCell ref="C617:BC617"/>
    <mergeCell ref="C618:BC618"/>
    <mergeCell ref="C607:BC607"/>
    <mergeCell ref="C608:BC608"/>
    <mergeCell ref="C609:BC609"/>
    <mergeCell ref="C610:BC610"/>
    <mergeCell ref="C611:BC611"/>
    <mergeCell ref="C612:BC612"/>
    <mergeCell ref="C641:BC641"/>
    <mergeCell ref="C642:BC642"/>
    <mergeCell ref="C643:BC643"/>
    <mergeCell ref="C644:BC644"/>
    <mergeCell ref="C645:BC645"/>
    <mergeCell ref="C646:BC646"/>
    <mergeCell ref="C631:BC631"/>
    <mergeCell ref="C632:BC632"/>
    <mergeCell ref="B637:BD637"/>
    <mergeCell ref="C638:BC638"/>
    <mergeCell ref="C639:BC639"/>
    <mergeCell ref="C640:BC640"/>
    <mergeCell ref="C625:BC625"/>
    <mergeCell ref="C626:BC626"/>
    <mergeCell ref="C627:BC627"/>
    <mergeCell ref="C628:BC628"/>
    <mergeCell ref="C629:BC629"/>
    <mergeCell ref="C630:BC630"/>
    <mergeCell ref="C659:BC659"/>
    <mergeCell ref="C660:BC660"/>
    <mergeCell ref="C661:BC661"/>
    <mergeCell ref="C662:BC662"/>
    <mergeCell ref="C663:BC663"/>
    <mergeCell ref="C664:BC664"/>
    <mergeCell ref="C653:BC653"/>
    <mergeCell ref="C654:BC654"/>
    <mergeCell ref="C655:BC655"/>
    <mergeCell ref="C656:BC656"/>
    <mergeCell ref="C657:BC657"/>
    <mergeCell ref="C658:BC658"/>
    <mergeCell ref="C647:BC647"/>
    <mergeCell ref="C648:BC648"/>
    <mergeCell ref="C649:BC649"/>
    <mergeCell ref="C650:BC650"/>
    <mergeCell ref="C651:BC651"/>
    <mergeCell ref="C652:BC652"/>
    <mergeCell ref="C695:N695"/>
    <mergeCell ref="O695:S695"/>
    <mergeCell ref="U695:AJ695"/>
    <mergeCell ref="AM695:BB695"/>
    <mergeCell ref="C696:N696"/>
    <mergeCell ref="O696:S696"/>
    <mergeCell ref="U696:AJ696"/>
    <mergeCell ref="AM696:BB696"/>
    <mergeCell ref="B676:AO676"/>
    <mergeCell ref="AP676:AZ676"/>
    <mergeCell ref="BA676:BD676"/>
    <mergeCell ref="B687:AO687"/>
    <mergeCell ref="AP687:AZ687"/>
    <mergeCell ref="BA687:BD687"/>
    <mergeCell ref="C665:BC665"/>
    <mergeCell ref="C666:BC666"/>
    <mergeCell ref="C667:BC667"/>
    <mergeCell ref="C668:BC668"/>
    <mergeCell ref="C669:BC669"/>
    <mergeCell ref="B672:BD672"/>
    <mergeCell ref="C701:N701"/>
    <mergeCell ref="U701:AJ701"/>
    <mergeCell ref="AM701:BB701"/>
    <mergeCell ref="C702:N702"/>
    <mergeCell ref="U702:AJ702"/>
    <mergeCell ref="AM702:BB702"/>
    <mergeCell ref="C699:N699"/>
    <mergeCell ref="U699:AJ699"/>
    <mergeCell ref="AM699:BB699"/>
    <mergeCell ref="C700:N700"/>
    <mergeCell ref="U700:AJ700"/>
    <mergeCell ref="AM700:BB700"/>
    <mergeCell ref="C697:N697"/>
    <mergeCell ref="U697:AJ697"/>
    <mergeCell ref="AM697:BB697"/>
    <mergeCell ref="C698:N698"/>
    <mergeCell ref="U698:AJ698"/>
    <mergeCell ref="AM698:BB698"/>
    <mergeCell ref="C717:BE717"/>
    <mergeCell ref="C718:BE718"/>
    <mergeCell ref="C719:BE719"/>
    <mergeCell ref="C720:BE720"/>
    <mergeCell ref="C721:BE721"/>
    <mergeCell ref="C722:BE722"/>
    <mergeCell ref="C711:BE711"/>
    <mergeCell ref="C712:BE712"/>
    <mergeCell ref="C713:BE713"/>
    <mergeCell ref="C714:BE714"/>
    <mergeCell ref="C715:BE715"/>
    <mergeCell ref="C716:BE716"/>
    <mergeCell ref="C703:N703"/>
    <mergeCell ref="U703:AJ703"/>
    <mergeCell ref="AM703:BB703"/>
    <mergeCell ref="C704:N704"/>
    <mergeCell ref="U704:AJ704"/>
    <mergeCell ref="AM704:BB704"/>
    <mergeCell ref="C735:BE735"/>
    <mergeCell ref="C736:BE736"/>
    <mergeCell ref="C737:BE737"/>
    <mergeCell ref="C738:BE738"/>
    <mergeCell ref="C739:BE739"/>
    <mergeCell ref="C740:BE740"/>
    <mergeCell ref="C729:BE729"/>
    <mergeCell ref="C730:BE730"/>
    <mergeCell ref="C731:BE731"/>
    <mergeCell ref="C732:BE732"/>
    <mergeCell ref="C733:BE733"/>
    <mergeCell ref="C734:BE734"/>
    <mergeCell ref="C723:BE723"/>
    <mergeCell ref="C724:BE724"/>
    <mergeCell ref="C725:BE725"/>
    <mergeCell ref="C726:BE726"/>
    <mergeCell ref="C727:BE727"/>
    <mergeCell ref="C728:BE728"/>
    <mergeCell ref="D766:BG766"/>
    <mergeCell ref="D767:BG767"/>
    <mergeCell ref="D768:BG768"/>
    <mergeCell ref="D769:BG769"/>
    <mergeCell ref="D770:BG770"/>
    <mergeCell ref="D771:BG771"/>
    <mergeCell ref="D760:BG760"/>
    <mergeCell ref="D761:BG761"/>
    <mergeCell ref="D762:BG762"/>
    <mergeCell ref="D763:BG763"/>
    <mergeCell ref="D764:BG764"/>
    <mergeCell ref="D765:BG765"/>
    <mergeCell ref="B747:U748"/>
    <mergeCell ref="V747:AA747"/>
    <mergeCell ref="AE747:AW748"/>
    <mergeCell ref="AX747:BC747"/>
    <mergeCell ref="V748:AA748"/>
    <mergeCell ref="AX748:BC748"/>
    <mergeCell ref="F785:BG785"/>
    <mergeCell ref="H791:BG791"/>
    <mergeCell ref="F793:BG793"/>
    <mergeCell ref="F795:BG795"/>
    <mergeCell ref="H805:BG805"/>
    <mergeCell ref="D806:BG806"/>
    <mergeCell ref="D778:BG778"/>
    <mergeCell ref="D779:BG779"/>
    <mergeCell ref="D780:BG780"/>
    <mergeCell ref="F781:BG781"/>
    <mergeCell ref="F782:BG782"/>
    <mergeCell ref="F783:BG783"/>
    <mergeCell ref="D772:BG772"/>
    <mergeCell ref="D773:BG773"/>
    <mergeCell ref="D774:BG774"/>
    <mergeCell ref="D775:BG775"/>
    <mergeCell ref="D776:P777"/>
    <mergeCell ref="Q776:X776"/>
    <mergeCell ref="Z776:AI777"/>
    <mergeCell ref="Q777:X777"/>
    <mergeCell ref="D857:BG857"/>
    <mergeCell ref="D858:BG858"/>
    <mergeCell ref="D859:BG859"/>
    <mergeCell ref="D851:BG851"/>
    <mergeCell ref="D852:BG852"/>
    <mergeCell ref="D853:BG853"/>
    <mergeCell ref="D854:BG854"/>
    <mergeCell ref="D855:BG855"/>
    <mergeCell ref="D856:BG856"/>
    <mergeCell ref="H831:BG831"/>
    <mergeCell ref="D832:BG832"/>
    <mergeCell ref="D833:BG833"/>
    <mergeCell ref="D848:BG848"/>
    <mergeCell ref="D849:BG849"/>
    <mergeCell ref="D850:BG850"/>
    <mergeCell ref="F807:BG807"/>
    <mergeCell ref="F809:BG809"/>
    <mergeCell ref="H816:BG816"/>
    <mergeCell ref="F818:BG818"/>
    <mergeCell ref="F820:BG820"/>
    <mergeCell ref="H828:BG828"/>
  </mergeCells>
  <phoneticPr fontId="60"/>
  <conditionalFormatting sqref="AN109:AT109 U109:Z109">
    <cfRule type="expression" dxfId="74" priority="21" stopIfTrue="1">
      <formula>$A$109=0</formula>
    </cfRule>
  </conditionalFormatting>
  <conditionalFormatting sqref="AN110:AT110 U110:Z110">
    <cfRule type="expression" dxfId="73" priority="20" stopIfTrue="1">
      <formula>$A$110&lt;&gt;0</formula>
    </cfRule>
  </conditionalFormatting>
  <conditionalFormatting sqref="AN119:AT119 U119:Z119">
    <cfRule type="expression" dxfId="72" priority="19" stopIfTrue="1">
      <formula>$A$119&lt;&gt;0</formula>
    </cfRule>
  </conditionalFormatting>
  <conditionalFormatting sqref="AN120:AT120 U120:Z120">
    <cfRule type="expression" dxfId="71" priority="18" stopIfTrue="1">
      <formula>$A$120&lt;&gt;0</formula>
    </cfRule>
  </conditionalFormatting>
  <conditionalFormatting sqref="B499:BF595">
    <cfRule type="expression" dxfId="70" priority="22" stopIfTrue="1">
      <formula>$V$426=""</formula>
    </cfRule>
  </conditionalFormatting>
  <conditionalFormatting sqref="B425:BF493 B496:BF496 B494:B495 AM494:BF495">
    <cfRule type="expression" dxfId="69" priority="23" stopIfTrue="1">
      <formula>$V$500=""</formula>
    </cfRule>
  </conditionalFormatting>
  <conditionalFormatting sqref="R431:S431">
    <cfRule type="expression" dxfId="68" priority="24" stopIfTrue="1">
      <formula>$J$431=TRUE</formula>
    </cfRule>
  </conditionalFormatting>
  <conditionalFormatting sqref="R505:S505">
    <cfRule type="expression" dxfId="67" priority="25" stopIfTrue="1">
      <formula>$J$505=TRUE</formula>
    </cfRule>
  </conditionalFormatting>
  <conditionalFormatting sqref="AE505:AF505">
    <cfRule type="expression" dxfId="66" priority="26" stopIfTrue="1">
      <formula>$V$505=TRUE</formula>
    </cfRule>
  </conditionalFormatting>
  <conditionalFormatting sqref="AQ505:AR505">
    <cfRule type="expression" dxfId="65" priority="27" stopIfTrue="1">
      <formula>$AI$505=TRUE</formula>
    </cfRule>
  </conditionalFormatting>
  <conditionalFormatting sqref="R590:S590">
    <cfRule type="expression" dxfId="64" priority="28" stopIfTrue="1">
      <formula>$J$590=TRUE</formula>
    </cfRule>
  </conditionalFormatting>
  <conditionalFormatting sqref="AE590:AF590">
    <cfRule type="expression" dxfId="63" priority="29" stopIfTrue="1">
      <formula>$V$590=TRUE</formula>
    </cfRule>
  </conditionalFormatting>
  <conditionalFormatting sqref="AQ590:AR590">
    <cfRule type="expression" dxfId="62" priority="30" stopIfTrue="1">
      <formula>$AI$590=TRUE</formula>
    </cfRule>
  </conditionalFormatting>
  <conditionalFormatting sqref="AQ581:AR581">
    <cfRule type="expression" dxfId="61" priority="31" stopIfTrue="1">
      <formula>$AI$581=TRUE</formula>
    </cfRule>
  </conditionalFormatting>
  <conditionalFormatting sqref="AE581:AF581">
    <cfRule type="expression" dxfId="60" priority="32" stopIfTrue="1">
      <formula>$V$581=TRUE</formula>
    </cfRule>
  </conditionalFormatting>
  <conditionalFormatting sqref="R581:S581">
    <cfRule type="expression" dxfId="59" priority="33" stopIfTrue="1">
      <formula>$J$581=TRUE</formula>
    </cfRule>
  </conditionalFormatting>
  <conditionalFormatting sqref="R571:S571">
    <cfRule type="expression" dxfId="58" priority="34" stopIfTrue="1">
      <formula>$J$571=TRUE</formula>
    </cfRule>
  </conditionalFormatting>
  <conditionalFormatting sqref="AE571:AF571">
    <cfRule type="expression" dxfId="57" priority="35" stopIfTrue="1">
      <formula>$V$571=TRUE</formula>
    </cfRule>
  </conditionalFormatting>
  <conditionalFormatting sqref="AQ571:AR571">
    <cfRule type="expression" dxfId="56" priority="36" stopIfTrue="1">
      <formula>$AI$571=TRUE</formula>
    </cfRule>
  </conditionalFormatting>
  <conditionalFormatting sqref="AQ562:AR562">
    <cfRule type="expression" dxfId="55" priority="37" stopIfTrue="1">
      <formula>$AI$562=TRUE</formula>
    </cfRule>
  </conditionalFormatting>
  <conditionalFormatting sqref="AE562:AF562">
    <cfRule type="expression" dxfId="54" priority="38" stopIfTrue="1">
      <formula>$V$562=TRUE</formula>
    </cfRule>
  </conditionalFormatting>
  <conditionalFormatting sqref="R552:S552">
    <cfRule type="expression" dxfId="53" priority="39" stopIfTrue="1">
      <formula>$J$552=TRUE</formula>
    </cfRule>
  </conditionalFormatting>
  <conditionalFormatting sqref="AE552:AF552">
    <cfRule type="expression" dxfId="52" priority="40" stopIfTrue="1">
      <formula>$V$552=TRUE</formula>
    </cfRule>
  </conditionalFormatting>
  <conditionalFormatting sqref="AQ552:AR552">
    <cfRule type="expression" dxfId="51" priority="41" stopIfTrue="1">
      <formula>$AI$552=TRUE</formula>
    </cfRule>
  </conditionalFormatting>
  <conditionalFormatting sqref="AQ543:AR543">
    <cfRule type="expression" dxfId="50" priority="42" stopIfTrue="1">
      <formula>$AI$543=TRUE</formula>
    </cfRule>
  </conditionalFormatting>
  <conditionalFormatting sqref="AE543:AF543">
    <cfRule type="expression" dxfId="49" priority="43" stopIfTrue="1">
      <formula>$V$543=TRUE</formula>
    </cfRule>
  </conditionalFormatting>
  <conditionalFormatting sqref="R543:S543">
    <cfRule type="expression" dxfId="48" priority="44" stopIfTrue="1">
      <formula>$J$543=TRUE</formula>
    </cfRule>
  </conditionalFormatting>
  <conditionalFormatting sqref="R533:S533">
    <cfRule type="expression" dxfId="47" priority="45" stopIfTrue="1">
      <formula>$J$533=TRUE</formula>
    </cfRule>
  </conditionalFormatting>
  <conditionalFormatting sqref="AE533:AF533">
    <cfRule type="expression" dxfId="46" priority="46" stopIfTrue="1">
      <formula>$V$533=TRUE</formula>
    </cfRule>
  </conditionalFormatting>
  <conditionalFormatting sqref="AQ533:AR533">
    <cfRule type="expression" dxfId="45" priority="47" stopIfTrue="1">
      <formula>$AI$533=TRUE</formula>
    </cfRule>
  </conditionalFormatting>
  <conditionalFormatting sqref="AQ524:AR524">
    <cfRule type="expression" dxfId="44" priority="48" stopIfTrue="1">
      <formula>$AI$524=TRUE</formula>
    </cfRule>
  </conditionalFormatting>
  <conditionalFormatting sqref="AE524:AF524">
    <cfRule type="expression" dxfId="43" priority="49" stopIfTrue="1">
      <formula>$V$524=TRUE</formula>
    </cfRule>
  </conditionalFormatting>
  <conditionalFormatting sqref="R524:S524">
    <cfRule type="expression" dxfId="42" priority="50" stopIfTrue="1">
      <formula>$J$524=TRUE</formula>
    </cfRule>
  </conditionalFormatting>
  <conditionalFormatting sqref="R515:S515">
    <cfRule type="expression" dxfId="41" priority="51" stopIfTrue="1">
      <formula>$J$515=TRUE</formula>
    </cfRule>
  </conditionalFormatting>
  <conditionalFormatting sqref="AE515:AF515">
    <cfRule type="expression" dxfId="40" priority="52" stopIfTrue="1">
      <formula>$V$515=TRUE</formula>
    </cfRule>
  </conditionalFormatting>
  <conditionalFormatting sqref="AQ515:AR515">
    <cfRule type="expression" dxfId="39" priority="53" stopIfTrue="1">
      <formula>$AI$515=TRUE</formula>
    </cfRule>
  </conditionalFormatting>
  <conditionalFormatting sqref="R440:S440">
    <cfRule type="expression" dxfId="38" priority="54" stopIfTrue="1">
      <formula>$J$440=TRUE</formula>
    </cfRule>
  </conditionalFormatting>
  <conditionalFormatting sqref="R449:S449">
    <cfRule type="expression" dxfId="37" priority="55" stopIfTrue="1">
      <formula>$J$449=TRUE</formula>
    </cfRule>
  </conditionalFormatting>
  <conditionalFormatting sqref="R458:S458">
    <cfRule type="expression" dxfId="36" priority="56" stopIfTrue="1">
      <formula>$J$458=TRUE</formula>
    </cfRule>
  </conditionalFormatting>
  <conditionalFormatting sqref="R470:S470">
    <cfRule type="expression" dxfId="35" priority="57" stopIfTrue="1">
      <formula>$J$470=TRUE</formula>
    </cfRule>
  </conditionalFormatting>
  <conditionalFormatting sqref="R479:S479">
    <cfRule type="expression" dxfId="34" priority="58" stopIfTrue="1">
      <formula>$J$479=TRUE</formula>
    </cfRule>
  </conditionalFormatting>
  <conditionalFormatting sqref="R488:S488">
    <cfRule type="expression" dxfId="33" priority="59" stopIfTrue="1">
      <formula>$J$488=TRUE</formula>
    </cfRule>
  </conditionalFormatting>
  <conditionalFormatting sqref="AE431:AF431">
    <cfRule type="expression" dxfId="32" priority="60" stopIfTrue="1">
      <formula>$V$431=TRUE</formula>
    </cfRule>
  </conditionalFormatting>
  <conditionalFormatting sqref="AE488:AF488">
    <cfRule type="expression" dxfId="31" priority="61" stopIfTrue="1">
      <formula>$V$488=TRUE</formula>
    </cfRule>
  </conditionalFormatting>
  <conditionalFormatting sqref="AE470:AF470">
    <cfRule type="expression" dxfId="30" priority="62" stopIfTrue="1">
      <formula>$V$470=TRUE</formula>
    </cfRule>
  </conditionalFormatting>
  <conditionalFormatting sqref="AE458:AF458">
    <cfRule type="expression" dxfId="29" priority="63" stopIfTrue="1">
      <formula>$V$458=TRUE</formula>
    </cfRule>
  </conditionalFormatting>
  <conditionalFormatting sqref="AE449:AF449">
    <cfRule type="expression" dxfId="28" priority="64" stopIfTrue="1">
      <formula>$V$449=TRUE</formula>
    </cfRule>
  </conditionalFormatting>
  <conditionalFormatting sqref="AE440:AF440">
    <cfRule type="expression" dxfId="27" priority="65" stopIfTrue="1">
      <formula>$V$440=TRUE</formula>
    </cfRule>
  </conditionalFormatting>
  <conditionalFormatting sqref="AQ431:AR431">
    <cfRule type="expression" dxfId="26" priority="66" stopIfTrue="1">
      <formula>$AI$431=TRUE</formula>
    </cfRule>
  </conditionalFormatting>
  <conditionalFormatting sqref="AQ488:AR488">
    <cfRule type="expression" dxfId="25" priority="67" stopIfTrue="1">
      <formula>$AI$488=TRUE</formula>
    </cfRule>
  </conditionalFormatting>
  <conditionalFormatting sqref="AQ470:AR470">
    <cfRule type="expression" dxfId="24" priority="68" stopIfTrue="1">
      <formula>$AI$470=TRUE</formula>
    </cfRule>
  </conditionalFormatting>
  <conditionalFormatting sqref="AQ458:AR458">
    <cfRule type="expression" dxfId="23" priority="69" stopIfTrue="1">
      <formula>$AI$458=TRUE</formula>
    </cfRule>
  </conditionalFormatting>
  <conditionalFormatting sqref="AQ449:AR449">
    <cfRule type="expression" dxfId="22" priority="70" stopIfTrue="1">
      <formula>$AI$449=TRUE</formula>
    </cfRule>
  </conditionalFormatting>
  <conditionalFormatting sqref="AQ440:AR440">
    <cfRule type="expression" dxfId="21" priority="71" stopIfTrue="1">
      <formula>$AI$440=TRUE</formula>
    </cfRule>
  </conditionalFormatting>
  <conditionalFormatting sqref="AG127:AK127">
    <cfRule type="expression" dxfId="20" priority="17" stopIfTrue="1">
      <formula>$AG$127&gt;$AE$126</formula>
    </cfRule>
  </conditionalFormatting>
  <conditionalFormatting sqref="V5:BB5">
    <cfRule type="expression" dxfId="19" priority="16" stopIfTrue="1">
      <formula>$V$5=""</formula>
    </cfRule>
  </conditionalFormatting>
  <conditionalFormatting sqref="V127">
    <cfRule type="expression" dxfId="18" priority="15" stopIfTrue="1">
      <formula>$V$127&gt;$U$126</formula>
    </cfRule>
  </conditionalFormatting>
  <conditionalFormatting sqref="U111:AD111 AN111:AW111">
    <cfRule type="expression" dxfId="17" priority="14" stopIfTrue="1">
      <formula>$A$111&lt;&gt;0</formula>
    </cfRule>
  </conditionalFormatting>
  <conditionalFormatting sqref="U112:AD112 AN112:AW112">
    <cfRule type="expression" dxfId="16" priority="13" stopIfTrue="1">
      <formula>$A$112&lt;&gt;0</formula>
    </cfRule>
  </conditionalFormatting>
  <conditionalFormatting sqref="U113:AD113 AN113:AW113">
    <cfRule type="expression" dxfId="15" priority="12" stopIfTrue="1">
      <formula>$A$113&lt;&gt;0</formula>
    </cfRule>
  </conditionalFormatting>
  <conditionalFormatting sqref="U114:AD114 AN114:AW114">
    <cfRule type="expression" dxfId="14" priority="11" stopIfTrue="1">
      <formula>$A$114&lt;&gt;0</formula>
    </cfRule>
  </conditionalFormatting>
  <conditionalFormatting sqref="U115:AD115 AN115:AW115">
    <cfRule type="expression" dxfId="13" priority="10" stopIfTrue="1">
      <formula>$A$115&lt;&gt;0</formula>
    </cfRule>
  </conditionalFormatting>
  <conditionalFormatting sqref="U116:AD116 AN116:AW116">
    <cfRule type="expression" dxfId="12" priority="9" stopIfTrue="1">
      <formula>$A$116&lt;&gt;0</formula>
    </cfRule>
  </conditionalFormatting>
  <conditionalFormatting sqref="U117:AD117 AN117:AW117">
    <cfRule type="expression" dxfId="11" priority="8" stopIfTrue="1">
      <formula>$A$117&lt;&gt;0</formula>
    </cfRule>
  </conditionalFormatting>
  <conditionalFormatting sqref="U118:AD118 AN118:AW118">
    <cfRule type="expression" dxfId="10" priority="7" stopIfTrue="1">
      <formula>$A$118&lt;&gt;0</formula>
    </cfRule>
  </conditionalFormatting>
  <conditionalFormatting sqref="C291:BC316">
    <cfRule type="expression" dxfId="9" priority="72" stopIfTrue="1">
      <formula>$BS$274&gt;99</formula>
    </cfRule>
  </conditionalFormatting>
  <conditionalFormatting sqref="C325:BC349">
    <cfRule type="expression" dxfId="8" priority="73" stopIfTrue="1">
      <formula>$BL$274&gt;=100</formula>
    </cfRule>
  </conditionalFormatting>
  <conditionalFormatting sqref="C363:BC387">
    <cfRule type="expression" dxfId="7" priority="74" stopIfTrue="1">
      <formula>$BS$279&gt;99</formula>
    </cfRule>
  </conditionalFormatting>
  <conditionalFormatting sqref="C396:BC420">
    <cfRule type="expression" dxfId="6" priority="75" stopIfTrue="1">
      <formula>$BL$279&gt;=100</formula>
    </cfRule>
  </conditionalFormatting>
  <conditionalFormatting sqref="U4:BC4">
    <cfRule type="expression" dxfId="5" priority="6">
      <formula>OR($U$4="",$Z$4="",$AE$4="",$AJ$4="",$AO$4="",$AT$4="",$AY$4="")</formula>
    </cfRule>
  </conditionalFormatting>
  <conditionalFormatting sqref="U10:AN10">
    <cfRule type="expression" dxfId="4" priority="5" stopIfTrue="1">
      <formula>OR($U$10="",$Z$10="",$AE$10="",$AJ$10="")</formula>
    </cfRule>
  </conditionalFormatting>
  <conditionalFormatting sqref="C285:BC290">
    <cfRule type="expression" dxfId="3" priority="4" stopIfTrue="1">
      <formula>$BS$274&gt;99</formula>
    </cfRule>
  </conditionalFormatting>
  <conditionalFormatting sqref="C318:BC324">
    <cfRule type="expression" dxfId="2" priority="3" stopIfTrue="1">
      <formula>$BL$274&gt;=100</formula>
    </cfRule>
  </conditionalFormatting>
  <conditionalFormatting sqref="C356:BC362">
    <cfRule type="expression" dxfId="1" priority="2" stopIfTrue="1">
      <formula>$BS$279&gt;99</formula>
    </cfRule>
  </conditionalFormatting>
  <conditionalFormatting sqref="C389:BC395">
    <cfRule type="expression" dxfId="0" priority="1" stopIfTrue="1">
      <formula>$BL$279&gt;=100</formula>
    </cfRule>
  </conditionalFormatting>
  <dataValidations count="28">
    <dataValidation type="custom" imeMode="halfAlpha" allowBlank="1" showInputMessage="1" showErrorMessage="1" sqref="C699:N704">
      <formula1>AND(ISNUMBER(C699),OR(C699=0,C699&gt;=0.00001),C699&lt;10000,LEN(C699)&lt;17)</formula1>
    </dataValidation>
    <dataValidation type="custom" imeMode="halfAlpha" allowBlank="1" showInputMessage="1" showErrorMessage="1" errorTitle="入力エラー" error="電話番号（加入者番号）は4桁の数字を入力してください。" sqref="AL71:AQ72 AL78:AQ79 AL29:AQ30 AL36:AQ37 AL43:AQ44 AL50:AQ51 AL57:AQ58 AL64:AQ65">
      <formula1>AND(ISERROR(INT(AL29))=FALSE,LEN(AL29)=4)</formula1>
    </dataValidation>
    <dataValidation type="custom" imeMode="halfAlpha" allowBlank="1" showInputMessage="1" showErrorMessage="1" errorTitle="入力エラー" error="電話番号（市内局番）は4桁以内の数字を入力してください。" sqref="AE71:AI72 AE78:AI79 AE29:AI30 AE36:AI37 AE43:AI44 AE50:AI51 AE57:AI58 AE64:AI65">
      <formula1>AND(ISERROR(INT(AE29))=FALSE,LEN(AE29)&lt;5)</formula1>
    </dataValidation>
    <dataValidation type="custom" imeMode="halfAlpha" allowBlank="1" showInputMessage="1" showErrorMessage="1" errorTitle="入力エラー" error="電話番号（市外局番）は5桁以内の数字を入力してください。" sqref="Y71:AB72 Y78:AB79 Y29:AB30 Y36:AB37 Y43:AB44 Y50:AB51 Y57:AB58 Y64:AB65">
      <formula1>AND(ISERROR(INT(Y29))=FALSE,LEN(Y29)&lt;6)</formula1>
    </dataValidation>
    <dataValidation type="custom" imeMode="halfAlpha" allowBlank="1" showInputMessage="1" showErrorMessage="1" sqref="AH248:AP249">
      <formula1>AND(AH248&lt;10000000000,LEN(AH248)&lt;17)</formula1>
    </dataValidation>
    <dataValidation type="custom" imeMode="hiragana" allowBlank="1" showInputMessage="1" showErrorMessage="1" errorTitle="入力エラー" error="氏名は15文字以内で入力して下さい。" sqref="X68:BB68 X75:BB75 X26:BB26 X33:BB33 X40:BB40 X47:BB47 X54:BB54 X61:BB61">
      <formula1>IF(RIGHT(X26,7)="（作成実務者）",LEN(X26)&lt;23,LEN(X26)&lt;16)</formula1>
    </dataValidation>
    <dataValidation type="textLength" imeMode="hiragana" allowBlank="1" showInputMessage="1" showErrorMessage="1" error="職名は20文字以内で入力して下さい。" sqref="X67:BB67 X74:BB74 X25:BB25 X32:BB32 X39:BB39 X46:BB46 X53:BB53 X60:BB60">
      <formula1>0</formula1>
      <formula2>20</formula2>
    </dataValidation>
    <dataValidation type="textLength" allowBlank="1" showInputMessage="1" showErrorMessage="1" error="100文字以内で入力して下さい。" sqref="U699:AJ704 AM699:BB704">
      <formula1>0</formula1>
      <formula2>100</formula2>
    </dataValidation>
    <dataValidation type="textLength" allowBlank="1" showInputMessage="1" showErrorMessage="1" errorTitle="入力エラー" error="500文字以内で入力してください。" sqref="AR145:BD244 R187:AQ194 R198:AQ244">
      <formula1>0</formula1>
      <formula2>500</formula2>
    </dataValidation>
    <dataValidation type="textLength" allowBlank="1" showInputMessage="1" showErrorMessage="1" errorTitle="入力エラー" error="100文字以内で入力してください。" sqref="E187:Q194 E198:Q244">
      <formula1>0</formula1>
      <formula2>100</formula2>
    </dataValidation>
    <dataValidation type="textLength" allowBlank="1" showInputMessage="1" showErrorMessage="1" error="メールアドレスは100文字以内で入力して下さい。" sqref="AC73:BC73 AC80:BC80 AC31:BC31 AC38:BC38 AC45:BC45 AC52:BC52 AC59:BC59 AC66:BC66">
      <formula1>0</formula1>
      <formula2>100</formula2>
    </dataValidation>
    <dataValidation type="textLength" allowBlank="1" showInputMessage="1" showErrorMessage="1" error="免状番号又は修了番号は20文字以内で入力して下さい。" sqref="V70:BB70 V77:BB77 V28:BB28 V35:BB35 V42:BB42 V49:BB49 V56:BB56 V63:BB63">
      <formula1>0</formula1>
      <formula2>20</formula2>
    </dataValidation>
    <dataValidation type="textLength" allowBlank="1" showInputMessage="1" showErrorMessage="1" error="名称は50文字以内で入力して下さい。" sqref="V5:BB5 N249:U249">
      <formula1>0</formula1>
      <formula2>50</formula2>
    </dataValidation>
    <dataValidation type="whole" imeMode="off" allowBlank="1" showInputMessage="1" showErrorMessage="1" errorTitle="設定済の割合" error="数値2桁以内で入力してください" sqref="AQ533:AR533">
      <formula1>0</formula1>
      <formula2>99</formula2>
    </dataValidation>
    <dataValidation type="whole" imeMode="off" allowBlank="1" showErrorMessage="1" errorTitle="設定済の割合" error="数値2桁以内で入力してください" sqref="AQ590:AR590 R431:S431 AE431:AF431 AQ431:AR431 R440:S440 AE440:AF440 AQ440:AR440 AQ449:AR449 AE449:AF449 R449:S449 R458:S458 AE458:AF458 AQ458:AR458 AQ470:AR470 AE470:AF470 R470:S470 R479:S479 R488:S488 AE488:AF488 AQ488:AR488 R505:S505 AE505:AF505 AQ505:AR505 R515:S515 AE515:AF515 AQ515:AR515 AQ524:AR524 AE524:AF524 R524:S524 R533:S533 AE533:AF533 AQ543:AR543 AE543:AF543 R543:S543 R552:S552 AE552:AF552 AQ552:AR552 AQ562:AR562 AE562:AF562 AQ571:AR571 AE571:AF571 R571:S571 R581:S581 AE581:AF581 AQ581:AR581 AE590:AF590">
      <formula1>0</formula1>
      <formula2>99</formula2>
    </dataValidation>
    <dataValidation type="list" allowBlank="1" showInputMessage="1" sqref="Z249:AD249">
      <formula1>密接な値</formula1>
    </dataValidation>
    <dataValidation type="list" allowBlank="1" showInputMessage="1" showErrorMessage="1" sqref="V747:AA747 AX747:BC747">
      <formula1>"１．　　有,①．　　有"</formula1>
    </dataValidation>
    <dataValidation type="whole" imeMode="halfAlpha" allowBlank="1" showInputMessage="1" showErrorMessage="1" errorTitle="無効な入力です" error="1桁の整数を入力して下さい" sqref="U4:BC4">
      <formula1>0</formula1>
      <formula2>9</formula2>
    </dataValidation>
    <dataValidation allowBlank="1" showInputMessage="1" error="密接な値の単位を揃えてください" sqref="AQ248"/>
    <dataValidation type="textLength" allowBlank="1" showInputMessage="1" showErrorMessage="1" errorTitle="入力エラー" error="電話番号（市外局番）は５桁以内の数字を入力してください。" sqref="V71:X71 V64:X64 V78:X78 V29:X29 V36:X36 V43:X43 V50:X50 V57:X57">
      <formula1>0</formula1>
      <formula2>5</formula2>
    </dataValidation>
    <dataValidation type="textLength" allowBlank="1" showInputMessage="1" showErrorMessage="1" errorTitle="入力エラー" error="FAX番号（市外局番）は５桁以内の数字を入力してください。" sqref="V72:X72 V65:X65 V79:X79 V30:X30 V37:X37 V44:X44 V51:X51 V58:X58">
      <formula1>0</formula1>
      <formula2>5</formula2>
    </dataValidation>
    <dataValidation type="textLength" allowBlank="1" showInputMessage="1" showErrorMessage="1" errorTitle="入力エラー" error="年度は和暦で入力してください。（平成XX など）" sqref="U86 AR272:AU272 AI247:AK247 AR277:AU277">
      <formula1>0</formula1>
      <formula2>5</formula2>
    </dataValidation>
    <dataValidation allowBlank="1" showInputMessage="1" showErrorMessage="1" errorTitle="入力エラー" error="整数と小数点以下、合わせて19桁以内（小数点含まず）で入力してください。" sqref="AI262:AQ264 AI256:AQ258"/>
    <dataValidation allowBlank="1" showInputMessage="1" showErrorMessage="1" errorTitle="入力エラー" error="整数と小数点以下、合わせて8桁以内（小数点含まず）で入力してください。" sqref="AR256:BD258 AR262:BD264"/>
    <dataValidation type="whole" imeMode="off" allowBlank="1" showErrorMessage="1" error="数値2桁以内で入力してください" sqref="R590:S590">
      <formula1>0</formula1>
      <formula2>99</formula2>
    </dataValidation>
    <dataValidation allowBlank="1" showInputMessage="1" sqref="Q250:Q251 Y16:AQ16 AC17:BC17 U18:BC24"/>
    <dataValidation allowBlank="1" showInputMessage="1" showErrorMessage="1" errorTitle="入力エラー" error="整数と小数点以下、合わせて14桁以内（小数点含まず）で入力してください。" sqref="C705:N710 B693:B704 B706:B710 U705:AK710 BD688:BG710 AM705:BC710 B689:B691 M273:AX273 AL695:AL710 M278:AX278 C688:BC694 O697:T710 O695:O696"/>
    <dataValidation type="decimal" allowBlank="1" showInputMessage="1" errorTitle="入力エラー" error="整数と小数点以下、合わせて14桁以内（小数点含まず）で入力してください。" sqref="AP676:AZ676">
      <formula1>0</formula1>
      <formula2>99999999999999</formula2>
    </dataValidation>
  </dataValidations>
  <pageMargins left="0.16" right="0.17" top="0.51181102362204722" bottom="0.31496062992125984" header="0.11811023622047245" footer="0.19685039370078741"/>
  <pageSetup paperSize="9" scale="64" fitToHeight="0" orientation="portrait" horizontalDpi="1200" verticalDpi="1200" r:id="rId1"/>
  <headerFooter>
    <oddFooter>&amp;L特定事業者番号：
Ver6.0.0&amp;C指定工場等番号：6456555</oddFooter>
  </headerFooter>
  <rowBreaks count="12" manualBreakCount="12">
    <brk id="82" max="16383" man="1"/>
    <brk id="140" max="16383" man="1"/>
    <brk id="245" max="16383" man="1"/>
    <brk id="280" max="16383" man="1"/>
    <brk id="351" max="16383" man="1"/>
    <brk id="422" max="16383" man="1"/>
    <brk id="466" max="16383" man="1"/>
    <brk id="496" max="16383" man="1"/>
    <brk id="548" max="16383" man="1"/>
    <brk id="596" max="16383" man="1"/>
    <brk id="671" max="16383" man="1"/>
    <brk id="708"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3073" r:id="rId4" name="チェック BEMS2">
              <controlPr defaultSize="0" autoFill="0" autoLine="0" autoPict="0">
                <anchor moveWithCells="1">
                  <from>
                    <xdr:col>46</xdr:col>
                    <xdr:colOff>0</xdr:colOff>
                    <xdr:row>464</xdr:row>
                    <xdr:rowOff>209550</xdr:rowOff>
                  </from>
                  <to>
                    <xdr:col>57</xdr:col>
                    <xdr:colOff>9525</xdr:colOff>
                    <xdr:row>465</xdr:row>
                    <xdr:rowOff>200025</xdr:rowOff>
                  </to>
                </anchor>
              </controlPr>
            </control>
          </mc:Choice>
        </mc:AlternateContent>
        <mc:AlternateContent xmlns:mc="http://schemas.openxmlformats.org/markup-compatibility/2006">
          <mc:Choice Requires="x14">
            <control shapeId="3074" r:id="rId5" name="チェック BEMS1">
              <controlPr defaultSize="0" autoFill="0" autoLine="0" autoPict="0">
                <anchor moveWithCells="1">
                  <from>
                    <xdr:col>46</xdr:col>
                    <xdr:colOff>0</xdr:colOff>
                    <xdr:row>463</xdr:row>
                    <xdr:rowOff>333375</xdr:rowOff>
                  </from>
                  <to>
                    <xdr:col>57</xdr:col>
                    <xdr:colOff>9525</xdr:colOff>
                    <xdr:row>464</xdr:row>
                    <xdr:rowOff>228600</xdr:rowOff>
                  </to>
                </anchor>
              </controlPr>
            </control>
          </mc:Choice>
        </mc:AlternateContent>
        <mc:AlternateContent xmlns:mc="http://schemas.openxmlformats.org/markup-compatibility/2006">
          <mc:Choice Requires="x14">
            <control shapeId="3075" r:id="rId6" name="チェック K141">
              <controlPr defaultSize="0" autoFill="0" autoLine="0" autoPict="0">
                <anchor moveWithCells="1">
                  <from>
                    <xdr:col>46</xdr:col>
                    <xdr:colOff>0</xdr:colOff>
                    <xdr:row>502</xdr:row>
                    <xdr:rowOff>38100</xdr:rowOff>
                  </from>
                  <to>
                    <xdr:col>57</xdr:col>
                    <xdr:colOff>38100</xdr:colOff>
                    <xdr:row>503</xdr:row>
                    <xdr:rowOff>0</xdr:rowOff>
                  </to>
                </anchor>
              </controlPr>
            </control>
          </mc:Choice>
        </mc:AlternateContent>
        <mc:AlternateContent xmlns:mc="http://schemas.openxmlformats.org/markup-compatibility/2006">
          <mc:Choice Requires="x14">
            <control shapeId="3076" r:id="rId7" name="チェック K142">
              <controlPr defaultSize="0" autoFill="0" autoLine="0" autoPict="0">
                <anchor moveWithCells="1">
                  <from>
                    <xdr:col>46</xdr:col>
                    <xdr:colOff>0</xdr:colOff>
                    <xdr:row>503</xdr:row>
                    <xdr:rowOff>142875</xdr:rowOff>
                  </from>
                  <to>
                    <xdr:col>57</xdr:col>
                    <xdr:colOff>47625</xdr:colOff>
                    <xdr:row>504</xdr:row>
                    <xdr:rowOff>133350</xdr:rowOff>
                  </to>
                </anchor>
              </controlPr>
            </control>
          </mc:Choice>
        </mc:AlternateContent>
        <mc:AlternateContent xmlns:mc="http://schemas.openxmlformats.org/markup-compatibility/2006">
          <mc:Choice Requires="x14">
            <control shapeId="3077" r:id="rId8" name="チェック K143">
              <controlPr defaultSize="0" autoFill="0" autoLine="0" autoPict="0">
                <anchor moveWithCells="1">
                  <from>
                    <xdr:col>46</xdr:col>
                    <xdr:colOff>0</xdr:colOff>
                    <xdr:row>505</xdr:row>
                    <xdr:rowOff>19050</xdr:rowOff>
                  </from>
                  <to>
                    <xdr:col>57</xdr:col>
                    <xdr:colOff>38100</xdr:colOff>
                    <xdr:row>506</xdr:row>
                    <xdr:rowOff>9525</xdr:rowOff>
                  </to>
                </anchor>
              </controlPr>
            </control>
          </mc:Choice>
        </mc:AlternateContent>
        <mc:AlternateContent xmlns:mc="http://schemas.openxmlformats.org/markup-compatibility/2006">
          <mc:Choice Requires="x14">
            <control shapeId="3078" r:id="rId9" name="チェック K2141">
              <controlPr defaultSize="0" autoFill="0" autoLine="0" autoPict="0">
                <anchor moveWithCells="1">
                  <from>
                    <xdr:col>46</xdr:col>
                    <xdr:colOff>0</xdr:colOff>
                    <xdr:row>512</xdr:row>
                    <xdr:rowOff>38100</xdr:rowOff>
                  </from>
                  <to>
                    <xdr:col>57</xdr:col>
                    <xdr:colOff>47625</xdr:colOff>
                    <xdr:row>513</xdr:row>
                    <xdr:rowOff>0</xdr:rowOff>
                  </to>
                </anchor>
              </controlPr>
            </control>
          </mc:Choice>
        </mc:AlternateContent>
        <mc:AlternateContent xmlns:mc="http://schemas.openxmlformats.org/markup-compatibility/2006">
          <mc:Choice Requires="x14">
            <control shapeId="3079" r:id="rId10" name="チェック K2142">
              <controlPr defaultSize="0" autoFill="0" autoLine="0" autoPict="0">
                <anchor moveWithCells="1">
                  <from>
                    <xdr:col>46</xdr:col>
                    <xdr:colOff>0</xdr:colOff>
                    <xdr:row>513</xdr:row>
                    <xdr:rowOff>142875</xdr:rowOff>
                  </from>
                  <to>
                    <xdr:col>57</xdr:col>
                    <xdr:colOff>38100</xdr:colOff>
                    <xdr:row>514</xdr:row>
                    <xdr:rowOff>133350</xdr:rowOff>
                  </to>
                </anchor>
              </controlPr>
            </control>
          </mc:Choice>
        </mc:AlternateContent>
        <mc:AlternateContent xmlns:mc="http://schemas.openxmlformats.org/markup-compatibility/2006">
          <mc:Choice Requires="x14">
            <control shapeId="3080" r:id="rId11" name="チェック K2143">
              <controlPr defaultSize="0" autoFill="0" autoLine="0" autoPict="0">
                <anchor moveWithCells="1">
                  <from>
                    <xdr:col>46</xdr:col>
                    <xdr:colOff>0</xdr:colOff>
                    <xdr:row>515</xdr:row>
                    <xdr:rowOff>19050</xdr:rowOff>
                  </from>
                  <to>
                    <xdr:col>57</xdr:col>
                    <xdr:colOff>38100</xdr:colOff>
                    <xdr:row>516</xdr:row>
                    <xdr:rowOff>9525</xdr:rowOff>
                  </to>
                </anchor>
              </controlPr>
            </control>
          </mc:Choice>
        </mc:AlternateContent>
        <mc:AlternateContent xmlns:mc="http://schemas.openxmlformats.org/markup-compatibility/2006">
          <mc:Choice Requires="x14">
            <control shapeId="3081" r:id="rId12" name="チェック K2241">
              <controlPr defaultSize="0" autoFill="0" autoLine="0" autoPict="0">
                <anchor moveWithCells="1">
                  <from>
                    <xdr:col>46</xdr:col>
                    <xdr:colOff>0</xdr:colOff>
                    <xdr:row>521</xdr:row>
                    <xdr:rowOff>38100</xdr:rowOff>
                  </from>
                  <to>
                    <xdr:col>57</xdr:col>
                    <xdr:colOff>38100</xdr:colOff>
                    <xdr:row>522</xdr:row>
                    <xdr:rowOff>0</xdr:rowOff>
                  </to>
                </anchor>
              </controlPr>
            </control>
          </mc:Choice>
        </mc:AlternateContent>
        <mc:AlternateContent xmlns:mc="http://schemas.openxmlformats.org/markup-compatibility/2006">
          <mc:Choice Requires="x14">
            <control shapeId="3082" r:id="rId13" name="チェック K2242">
              <controlPr defaultSize="0" autoFill="0" autoLine="0" autoPict="0">
                <anchor moveWithCells="1">
                  <from>
                    <xdr:col>46</xdr:col>
                    <xdr:colOff>0</xdr:colOff>
                    <xdr:row>522</xdr:row>
                    <xdr:rowOff>142875</xdr:rowOff>
                  </from>
                  <to>
                    <xdr:col>57</xdr:col>
                    <xdr:colOff>47625</xdr:colOff>
                    <xdr:row>523</xdr:row>
                    <xdr:rowOff>133350</xdr:rowOff>
                  </to>
                </anchor>
              </controlPr>
            </control>
          </mc:Choice>
        </mc:AlternateContent>
        <mc:AlternateContent xmlns:mc="http://schemas.openxmlformats.org/markup-compatibility/2006">
          <mc:Choice Requires="x14">
            <control shapeId="3083" r:id="rId14" name="チェック K2243">
              <controlPr defaultSize="0" autoFill="0" autoLine="0" autoPict="0">
                <anchor moveWithCells="1">
                  <from>
                    <xdr:col>46</xdr:col>
                    <xdr:colOff>0</xdr:colOff>
                    <xdr:row>524</xdr:row>
                    <xdr:rowOff>19050</xdr:rowOff>
                  </from>
                  <to>
                    <xdr:col>57</xdr:col>
                    <xdr:colOff>38100</xdr:colOff>
                    <xdr:row>525</xdr:row>
                    <xdr:rowOff>9525</xdr:rowOff>
                  </to>
                </anchor>
              </controlPr>
            </control>
          </mc:Choice>
        </mc:AlternateContent>
        <mc:AlternateContent xmlns:mc="http://schemas.openxmlformats.org/markup-compatibility/2006">
          <mc:Choice Requires="x14">
            <control shapeId="3084" r:id="rId15" name="チェック K341">
              <controlPr defaultSize="0" autoFill="0" autoLine="0" autoPict="0">
                <anchor moveWithCells="1">
                  <from>
                    <xdr:col>46</xdr:col>
                    <xdr:colOff>0</xdr:colOff>
                    <xdr:row>530</xdr:row>
                    <xdr:rowOff>38100</xdr:rowOff>
                  </from>
                  <to>
                    <xdr:col>57</xdr:col>
                    <xdr:colOff>47625</xdr:colOff>
                    <xdr:row>531</xdr:row>
                    <xdr:rowOff>0</xdr:rowOff>
                  </to>
                </anchor>
              </controlPr>
            </control>
          </mc:Choice>
        </mc:AlternateContent>
        <mc:AlternateContent xmlns:mc="http://schemas.openxmlformats.org/markup-compatibility/2006">
          <mc:Choice Requires="x14">
            <control shapeId="3085" r:id="rId16" name="チェック K342">
              <controlPr defaultSize="0" autoFill="0" autoLine="0" autoPict="0">
                <anchor moveWithCells="1">
                  <from>
                    <xdr:col>46</xdr:col>
                    <xdr:colOff>0</xdr:colOff>
                    <xdr:row>531</xdr:row>
                    <xdr:rowOff>142875</xdr:rowOff>
                  </from>
                  <to>
                    <xdr:col>57</xdr:col>
                    <xdr:colOff>38100</xdr:colOff>
                    <xdr:row>532</xdr:row>
                    <xdr:rowOff>133350</xdr:rowOff>
                  </to>
                </anchor>
              </controlPr>
            </control>
          </mc:Choice>
        </mc:AlternateContent>
        <mc:AlternateContent xmlns:mc="http://schemas.openxmlformats.org/markup-compatibility/2006">
          <mc:Choice Requires="x14">
            <control shapeId="3086" r:id="rId17" name="チェック K343">
              <controlPr defaultSize="0" autoFill="0" autoLine="0" autoPict="0">
                <anchor moveWithCells="1">
                  <from>
                    <xdr:col>46</xdr:col>
                    <xdr:colOff>0</xdr:colOff>
                    <xdr:row>533</xdr:row>
                    <xdr:rowOff>19050</xdr:rowOff>
                  </from>
                  <to>
                    <xdr:col>57</xdr:col>
                    <xdr:colOff>47625</xdr:colOff>
                    <xdr:row>534</xdr:row>
                    <xdr:rowOff>9525</xdr:rowOff>
                  </to>
                </anchor>
              </controlPr>
            </control>
          </mc:Choice>
        </mc:AlternateContent>
        <mc:AlternateContent xmlns:mc="http://schemas.openxmlformats.org/markup-compatibility/2006">
          <mc:Choice Requires="x14">
            <control shapeId="3087" r:id="rId18" name="チェック K4141">
              <controlPr defaultSize="0" autoFill="0" autoLine="0" autoPict="0">
                <anchor moveWithCells="1">
                  <from>
                    <xdr:col>46</xdr:col>
                    <xdr:colOff>0</xdr:colOff>
                    <xdr:row>540</xdr:row>
                    <xdr:rowOff>38100</xdr:rowOff>
                  </from>
                  <to>
                    <xdr:col>57</xdr:col>
                    <xdr:colOff>47625</xdr:colOff>
                    <xdr:row>541</xdr:row>
                    <xdr:rowOff>0</xdr:rowOff>
                  </to>
                </anchor>
              </controlPr>
            </control>
          </mc:Choice>
        </mc:AlternateContent>
        <mc:AlternateContent xmlns:mc="http://schemas.openxmlformats.org/markup-compatibility/2006">
          <mc:Choice Requires="x14">
            <control shapeId="3088" r:id="rId19" name="チェック K4142">
              <controlPr defaultSize="0" autoFill="0" autoLine="0" autoPict="0">
                <anchor moveWithCells="1">
                  <from>
                    <xdr:col>46</xdr:col>
                    <xdr:colOff>0</xdr:colOff>
                    <xdr:row>541</xdr:row>
                    <xdr:rowOff>142875</xdr:rowOff>
                  </from>
                  <to>
                    <xdr:col>57</xdr:col>
                    <xdr:colOff>38100</xdr:colOff>
                    <xdr:row>542</xdr:row>
                    <xdr:rowOff>133350</xdr:rowOff>
                  </to>
                </anchor>
              </controlPr>
            </control>
          </mc:Choice>
        </mc:AlternateContent>
        <mc:AlternateContent xmlns:mc="http://schemas.openxmlformats.org/markup-compatibility/2006">
          <mc:Choice Requires="x14">
            <control shapeId="3089" r:id="rId20" name="チェック K4143">
              <controlPr defaultSize="0" autoFill="0" autoLine="0" autoPict="0">
                <anchor moveWithCells="1">
                  <from>
                    <xdr:col>46</xdr:col>
                    <xdr:colOff>0</xdr:colOff>
                    <xdr:row>543</xdr:row>
                    <xdr:rowOff>19050</xdr:rowOff>
                  </from>
                  <to>
                    <xdr:col>57</xdr:col>
                    <xdr:colOff>38100</xdr:colOff>
                    <xdr:row>544</xdr:row>
                    <xdr:rowOff>9525</xdr:rowOff>
                  </to>
                </anchor>
              </controlPr>
            </control>
          </mc:Choice>
        </mc:AlternateContent>
        <mc:AlternateContent xmlns:mc="http://schemas.openxmlformats.org/markup-compatibility/2006">
          <mc:Choice Requires="x14">
            <control shapeId="3090" r:id="rId21" name="チェック K4241">
              <controlPr defaultSize="0" autoFill="0" autoLine="0" autoPict="0">
                <anchor moveWithCells="1">
                  <from>
                    <xdr:col>46</xdr:col>
                    <xdr:colOff>0</xdr:colOff>
                    <xdr:row>549</xdr:row>
                    <xdr:rowOff>38100</xdr:rowOff>
                  </from>
                  <to>
                    <xdr:col>57</xdr:col>
                    <xdr:colOff>38100</xdr:colOff>
                    <xdr:row>550</xdr:row>
                    <xdr:rowOff>0</xdr:rowOff>
                  </to>
                </anchor>
              </controlPr>
            </control>
          </mc:Choice>
        </mc:AlternateContent>
        <mc:AlternateContent xmlns:mc="http://schemas.openxmlformats.org/markup-compatibility/2006">
          <mc:Choice Requires="x14">
            <control shapeId="3091" r:id="rId22" name="チェック K4242">
              <controlPr defaultSize="0" autoFill="0" autoLine="0" autoPict="0">
                <anchor moveWithCells="1">
                  <from>
                    <xdr:col>46</xdr:col>
                    <xdr:colOff>0</xdr:colOff>
                    <xdr:row>550</xdr:row>
                    <xdr:rowOff>142875</xdr:rowOff>
                  </from>
                  <to>
                    <xdr:col>57</xdr:col>
                    <xdr:colOff>38100</xdr:colOff>
                    <xdr:row>551</xdr:row>
                    <xdr:rowOff>133350</xdr:rowOff>
                  </to>
                </anchor>
              </controlPr>
            </control>
          </mc:Choice>
        </mc:AlternateContent>
        <mc:AlternateContent xmlns:mc="http://schemas.openxmlformats.org/markup-compatibility/2006">
          <mc:Choice Requires="x14">
            <control shapeId="3092" r:id="rId23" name="チェック K4243">
              <controlPr defaultSize="0" autoFill="0" autoLine="0" autoPict="0">
                <anchor moveWithCells="1">
                  <from>
                    <xdr:col>46</xdr:col>
                    <xdr:colOff>0</xdr:colOff>
                    <xdr:row>552</xdr:row>
                    <xdr:rowOff>19050</xdr:rowOff>
                  </from>
                  <to>
                    <xdr:col>57</xdr:col>
                    <xdr:colOff>38100</xdr:colOff>
                    <xdr:row>553</xdr:row>
                    <xdr:rowOff>9525</xdr:rowOff>
                  </to>
                </anchor>
              </controlPr>
            </control>
          </mc:Choice>
        </mc:AlternateContent>
        <mc:AlternateContent xmlns:mc="http://schemas.openxmlformats.org/markup-compatibility/2006">
          <mc:Choice Requires="x14">
            <control shapeId="3093" r:id="rId24" name="チェック K5141">
              <controlPr defaultSize="0" autoFill="0" autoLine="0" autoPict="0">
                <anchor moveWithCells="1">
                  <from>
                    <xdr:col>46</xdr:col>
                    <xdr:colOff>0</xdr:colOff>
                    <xdr:row>559</xdr:row>
                    <xdr:rowOff>38100</xdr:rowOff>
                  </from>
                  <to>
                    <xdr:col>57</xdr:col>
                    <xdr:colOff>38100</xdr:colOff>
                    <xdr:row>560</xdr:row>
                    <xdr:rowOff>0</xdr:rowOff>
                  </to>
                </anchor>
              </controlPr>
            </control>
          </mc:Choice>
        </mc:AlternateContent>
        <mc:AlternateContent xmlns:mc="http://schemas.openxmlformats.org/markup-compatibility/2006">
          <mc:Choice Requires="x14">
            <control shapeId="3094" r:id="rId25" name="チェック K5142">
              <controlPr defaultSize="0" autoFill="0" autoLine="0" autoPict="0">
                <anchor moveWithCells="1">
                  <from>
                    <xdr:col>46</xdr:col>
                    <xdr:colOff>0</xdr:colOff>
                    <xdr:row>560</xdr:row>
                    <xdr:rowOff>142875</xdr:rowOff>
                  </from>
                  <to>
                    <xdr:col>57</xdr:col>
                    <xdr:colOff>47625</xdr:colOff>
                    <xdr:row>561</xdr:row>
                    <xdr:rowOff>133350</xdr:rowOff>
                  </to>
                </anchor>
              </controlPr>
            </control>
          </mc:Choice>
        </mc:AlternateContent>
        <mc:AlternateContent xmlns:mc="http://schemas.openxmlformats.org/markup-compatibility/2006">
          <mc:Choice Requires="x14">
            <control shapeId="3095" r:id="rId26" name="チェック K5143">
              <controlPr defaultSize="0" autoFill="0" autoLine="0" autoPict="0">
                <anchor moveWithCells="1">
                  <from>
                    <xdr:col>46</xdr:col>
                    <xdr:colOff>0</xdr:colOff>
                    <xdr:row>562</xdr:row>
                    <xdr:rowOff>19050</xdr:rowOff>
                  </from>
                  <to>
                    <xdr:col>57</xdr:col>
                    <xdr:colOff>38100</xdr:colOff>
                    <xdr:row>563</xdr:row>
                    <xdr:rowOff>9525</xdr:rowOff>
                  </to>
                </anchor>
              </controlPr>
            </control>
          </mc:Choice>
        </mc:AlternateContent>
        <mc:AlternateContent xmlns:mc="http://schemas.openxmlformats.org/markup-compatibility/2006">
          <mc:Choice Requires="x14">
            <control shapeId="3096" r:id="rId27" name="チェック K5241">
              <controlPr defaultSize="0" autoFill="0" autoLine="0" autoPict="0">
                <anchor moveWithCells="1">
                  <from>
                    <xdr:col>46</xdr:col>
                    <xdr:colOff>0</xdr:colOff>
                    <xdr:row>568</xdr:row>
                    <xdr:rowOff>38100</xdr:rowOff>
                  </from>
                  <to>
                    <xdr:col>57</xdr:col>
                    <xdr:colOff>38100</xdr:colOff>
                    <xdr:row>569</xdr:row>
                    <xdr:rowOff>0</xdr:rowOff>
                  </to>
                </anchor>
              </controlPr>
            </control>
          </mc:Choice>
        </mc:AlternateContent>
        <mc:AlternateContent xmlns:mc="http://schemas.openxmlformats.org/markup-compatibility/2006">
          <mc:Choice Requires="x14">
            <control shapeId="3097" r:id="rId28" name="チェック K5242">
              <controlPr defaultSize="0" autoFill="0" autoLine="0" autoPict="0">
                <anchor moveWithCells="1">
                  <from>
                    <xdr:col>46</xdr:col>
                    <xdr:colOff>0</xdr:colOff>
                    <xdr:row>569</xdr:row>
                    <xdr:rowOff>142875</xdr:rowOff>
                  </from>
                  <to>
                    <xdr:col>57</xdr:col>
                    <xdr:colOff>38100</xdr:colOff>
                    <xdr:row>570</xdr:row>
                    <xdr:rowOff>133350</xdr:rowOff>
                  </to>
                </anchor>
              </controlPr>
            </control>
          </mc:Choice>
        </mc:AlternateContent>
        <mc:AlternateContent xmlns:mc="http://schemas.openxmlformats.org/markup-compatibility/2006">
          <mc:Choice Requires="x14">
            <control shapeId="3098" r:id="rId29" name="チェック K5243">
              <controlPr defaultSize="0" autoFill="0" autoLine="0" autoPict="0">
                <anchor moveWithCells="1">
                  <from>
                    <xdr:col>46</xdr:col>
                    <xdr:colOff>0</xdr:colOff>
                    <xdr:row>571</xdr:row>
                    <xdr:rowOff>19050</xdr:rowOff>
                  </from>
                  <to>
                    <xdr:col>57</xdr:col>
                    <xdr:colOff>38100</xdr:colOff>
                    <xdr:row>572</xdr:row>
                    <xdr:rowOff>9525</xdr:rowOff>
                  </to>
                </anchor>
              </controlPr>
            </control>
          </mc:Choice>
        </mc:AlternateContent>
        <mc:AlternateContent xmlns:mc="http://schemas.openxmlformats.org/markup-compatibility/2006">
          <mc:Choice Requires="x14">
            <control shapeId="3099" r:id="rId30" name="チェック K6141">
              <controlPr defaultSize="0" autoFill="0" autoLine="0" autoPict="0">
                <anchor moveWithCells="1">
                  <from>
                    <xdr:col>46</xdr:col>
                    <xdr:colOff>0</xdr:colOff>
                    <xdr:row>578</xdr:row>
                    <xdr:rowOff>38100</xdr:rowOff>
                  </from>
                  <to>
                    <xdr:col>57</xdr:col>
                    <xdr:colOff>47625</xdr:colOff>
                    <xdr:row>579</xdr:row>
                    <xdr:rowOff>0</xdr:rowOff>
                  </to>
                </anchor>
              </controlPr>
            </control>
          </mc:Choice>
        </mc:AlternateContent>
        <mc:AlternateContent xmlns:mc="http://schemas.openxmlformats.org/markup-compatibility/2006">
          <mc:Choice Requires="x14">
            <control shapeId="3100" r:id="rId31" name="チェック K6142">
              <controlPr defaultSize="0" autoFill="0" autoLine="0" autoPict="0">
                <anchor moveWithCells="1">
                  <from>
                    <xdr:col>46</xdr:col>
                    <xdr:colOff>0</xdr:colOff>
                    <xdr:row>579</xdr:row>
                    <xdr:rowOff>142875</xdr:rowOff>
                  </from>
                  <to>
                    <xdr:col>57</xdr:col>
                    <xdr:colOff>38100</xdr:colOff>
                    <xdr:row>580</xdr:row>
                    <xdr:rowOff>133350</xdr:rowOff>
                  </to>
                </anchor>
              </controlPr>
            </control>
          </mc:Choice>
        </mc:AlternateContent>
        <mc:AlternateContent xmlns:mc="http://schemas.openxmlformats.org/markup-compatibility/2006">
          <mc:Choice Requires="x14">
            <control shapeId="3101" r:id="rId32" name="チェック K6143">
              <controlPr defaultSize="0" autoFill="0" autoLine="0" autoPict="0">
                <anchor moveWithCells="1">
                  <from>
                    <xdr:col>46</xdr:col>
                    <xdr:colOff>0</xdr:colOff>
                    <xdr:row>581</xdr:row>
                    <xdr:rowOff>19050</xdr:rowOff>
                  </from>
                  <to>
                    <xdr:col>57</xdr:col>
                    <xdr:colOff>38100</xdr:colOff>
                    <xdr:row>582</xdr:row>
                    <xdr:rowOff>9525</xdr:rowOff>
                  </to>
                </anchor>
              </controlPr>
            </control>
          </mc:Choice>
        </mc:AlternateContent>
        <mc:AlternateContent xmlns:mc="http://schemas.openxmlformats.org/markup-compatibility/2006">
          <mc:Choice Requires="x14">
            <control shapeId="3102" r:id="rId33" name="チェック K6241">
              <controlPr defaultSize="0" autoFill="0" autoLine="0" autoPict="0">
                <anchor moveWithCells="1">
                  <from>
                    <xdr:col>46</xdr:col>
                    <xdr:colOff>0</xdr:colOff>
                    <xdr:row>587</xdr:row>
                    <xdr:rowOff>38100</xdr:rowOff>
                  </from>
                  <to>
                    <xdr:col>57</xdr:col>
                    <xdr:colOff>38100</xdr:colOff>
                    <xdr:row>588</xdr:row>
                    <xdr:rowOff>0</xdr:rowOff>
                  </to>
                </anchor>
              </controlPr>
            </control>
          </mc:Choice>
        </mc:AlternateContent>
        <mc:AlternateContent xmlns:mc="http://schemas.openxmlformats.org/markup-compatibility/2006">
          <mc:Choice Requires="x14">
            <control shapeId="3103" r:id="rId34" name="チェック K6242">
              <controlPr defaultSize="0" autoFill="0" autoLine="0" autoPict="0">
                <anchor moveWithCells="1">
                  <from>
                    <xdr:col>46</xdr:col>
                    <xdr:colOff>0</xdr:colOff>
                    <xdr:row>588</xdr:row>
                    <xdr:rowOff>142875</xdr:rowOff>
                  </from>
                  <to>
                    <xdr:col>57</xdr:col>
                    <xdr:colOff>47625</xdr:colOff>
                    <xdr:row>589</xdr:row>
                    <xdr:rowOff>133350</xdr:rowOff>
                  </to>
                </anchor>
              </controlPr>
            </control>
          </mc:Choice>
        </mc:AlternateContent>
        <mc:AlternateContent xmlns:mc="http://schemas.openxmlformats.org/markup-compatibility/2006">
          <mc:Choice Requires="x14">
            <control shapeId="3104" r:id="rId35" name="チェック K6243">
              <controlPr defaultSize="0" autoFill="0" autoLine="0" autoPict="0">
                <anchor moveWithCells="1">
                  <from>
                    <xdr:col>46</xdr:col>
                    <xdr:colOff>0</xdr:colOff>
                    <xdr:row>590</xdr:row>
                    <xdr:rowOff>19050</xdr:rowOff>
                  </from>
                  <to>
                    <xdr:col>57</xdr:col>
                    <xdr:colOff>38100</xdr:colOff>
                    <xdr:row>591</xdr:row>
                    <xdr:rowOff>19050</xdr:rowOff>
                  </to>
                </anchor>
              </controlPr>
            </control>
          </mc:Choice>
        </mc:AlternateContent>
        <mc:AlternateContent xmlns:mc="http://schemas.openxmlformats.org/markup-compatibility/2006">
          <mc:Choice Requires="x14">
            <control shapeId="3105" r:id="rId36" name="チェック J241">
              <controlPr defaultSize="0" autoFill="0" autoLine="0" autoPict="0">
                <anchor moveWithCells="1">
                  <from>
                    <xdr:col>46</xdr:col>
                    <xdr:colOff>0</xdr:colOff>
                    <xdr:row>437</xdr:row>
                    <xdr:rowOff>38100</xdr:rowOff>
                  </from>
                  <to>
                    <xdr:col>57</xdr:col>
                    <xdr:colOff>38100</xdr:colOff>
                    <xdr:row>438</xdr:row>
                    <xdr:rowOff>0</xdr:rowOff>
                  </to>
                </anchor>
              </controlPr>
            </control>
          </mc:Choice>
        </mc:AlternateContent>
        <mc:AlternateContent xmlns:mc="http://schemas.openxmlformats.org/markup-compatibility/2006">
          <mc:Choice Requires="x14">
            <control shapeId="3106" r:id="rId37" name="チェック J242">
              <controlPr defaultSize="0" autoFill="0" autoLine="0" autoPict="0">
                <anchor moveWithCells="1">
                  <from>
                    <xdr:col>46</xdr:col>
                    <xdr:colOff>0</xdr:colOff>
                    <xdr:row>438</xdr:row>
                    <xdr:rowOff>114300</xdr:rowOff>
                  </from>
                  <to>
                    <xdr:col>57</xdr:col>
                    <xdr:colOff>38100</xdr:colOff>
                    <xdr:row>439</xdr:row>
                    <xdr:rowOff>142875</xdr:rowOff>
                  </to>
                </anchor>
              </controlPr>
            </control>
          </mc:Choice>
        </mc:AlternateContent>
        <mc:AlternateContent xmlns:mc="http://schemas.openxmlformats.org/markup-compatibility/2006">
          <mc:Choice Requires="x14">
            <control shapeId="3107" r:id="rId38" name="チェック J243">
              <controlPr defaultSize="0" autoFill="0" autoLine="0" autoPict="0">
                <anchor moveWithCells="1">
                  <from>
                    <xdr:col>46</xdr:col>
                    <xdr:colOff>0</xdr:colOff>
                    <xdr:row>440</xdr:row>
                    <xdr:rowOff>9525</xdr:rowOff>
                  </from>
                  <to>
                    <xdr:col>57</xdr:col>
                    <xdr:colOff>38100</xdr:colOff>
                    <xdr:row>441</xdr:row>
                    <xdr:rowOff>19050</xdr:rowOff>
                  </to>
                </anchor>
              </controlPr>
            </control>
          </mc:Choice>
        </mc:AlternateContent>
        <mc:AlternateContent xmlns:mc="http://schemas.openxmlformats.org/markup-compatibility/2006">
          <mc:Choice Requires="x14">
            <control shapeId="3108" r:id="rId39" name="チェック J341">
              <controlPr defaultSize="0" autoFill="0" autoLine="0" autoPict="0">
                <anchor moveWithCells="1">
                  <from>
                    <xdr:col>46</xdr:col>
                    <xdr:colOff>0</xdr:colOff>
                    <xdr:row>446</xdr:row>
                    <xdr:rowOff>38100</xdr:rowOff>
                  </from>
                  <to>
                    <xdr:col>57</xdr:col>
                    <xdr:colOff>38100</xdr:colOff>
                    <xdr:row>447</xdr:row>
                    <xdr:rowOff>0</xdr:rowOff>
                  </to>
                </anchor>
              </controlPr>
            </control>
          </mc:Choice>
        </mc:AlternateContent>
        <mc:AlternateContent xmlns:mc="http://schemas.openxmlformats.org/markup-compatibility/2006">
          <mc:Choice Requires="x14">
            <control shapeId="3109" r:id="rId40" name="チェック J342">
              <controlPr defaultSize="0" autoFill="0" autoLine="0" autoPict="0">
                <anchor moveWithCells="1">
                  <from>
                    <xdr:col>46</xdr:col>
                    <xdr:colOff>0</xdr:colOff>
                    <xdr:row>447</xdr:row>
                    <xdr:rowOff>114300</xdr:rowOff>
                  </from>
                  <to>
                    <xdr:col>57</xdr:col>
                    <xdr:colOff>47625</xdr:colOff>
                    <xdr:row>448</xdr:row>
                    <xdr:rowOff>142875</xdr:rowOff>
                  </to>
                </anchor>
              </controlPr>
            </control>
          </mc:Choice>
        </mc:AlternateContent>
        <mc:AlternateContent xmlns:mc="http://schemas.openxmlformats.org/markup-compatibility/2006">
          <mc:Choice Requires="x14">
            <control shapeId="3110" r:id="rId41" name="チェック J343">
              <controlPr defaultSize="0" autoFill="0" autoLine="0" autoPict="0">
                <anchor moveWithCells="1">
                  <from>
                    <xdr:col>46</xdr:col>
                    <xdr:colOff>0</xdr:colOff>
                    <xdr:row>449</xdr:row>
                    <xdr:rowOff>9525</xdr:rowOff>
                  </from>
                  <to>
                    <xdr:col>57</xdr:col>
                    <xdr:colOff>38100</xdr:colOff>
                    <xdr:row>450</xdr:row>
                    <xdr:rowOff>19050</xdr:rowOff>
                  </to>
                </anchor>
              </controlPr>
            </control>
          </mc:Choice>
        </mc:AlternateContent>
        <mc:AlternateContent xmlns:mc="http://schemas.openxmlformats.org/markup-compatibility/2006">
          <mc:Choice Requires="x14">
            <control shapeId="3111" r:id="rId42" name="チェック J441">
              <controlPr defaultSize="0" autoFill="0" autoLine="0" autoPict="0">
                <anchor moveWithCells="1">
                  <from>
                    <xdr:col>46</xdr:col>
                    <xdr:colOff>0</xdr:colOff>
                    <xdr:row>455</xdr:row>
                    <xdr:rowOff>38100</xdr:rowOff>
                  </from>
                  <to>
                    <xdr:col>57</xdr:col>
                    <xdr:colOff>38100</xdr:colOff>
                    <xdr:row>456</xdr:row>
                    <xdr:rowOff>0</xdr:rowOff>
                  </to>
                </anchor>
              </controlPr>
            </control>
          </mc:Choice>
        </mc:AlternateContent>
        <mc:AlternateContent xmlns:mc="http://schemas.openxmlformats.org/markup-compatibility/2006">
          <mc:Choice Requires="x14">
            <control shapeId="3112" r:id="rId43" name="チェック J442">
              <controlPr defaultSize="0" autoFill="0" autoLine="0" autoPict="0">
                <anchor moveWithCells="1">
                  <from>
                    <xdr:col>46</xdr:col>
                    <xdr:colOff>0</xdr:colOff>
                    <xdr:row>456</xdr:row>
                    <xdr:rowOff>123825</xdr:rowOff>
                  </from>
                  <to>
                    <xdr:col>57</xdr:col>
                    <xdr:colOff>47625</xdr:colOff>
                    <xdr:row>457</xdr:row>
                    <xdr:rowOff>152400</xdr:rowOff>
                  </to>
                </anchor>
              </controlPr>
            </control>
          </mc:Choice>
        </mc:AlternateContent>
        <mc:AlternateContent xmlns:mc="http://schemas.openxmlformats.org/markup-compatibility/2006">
          <mc:Choice Requires="x14">
            <control shapeId="3113" r:id="rId44" name="チェック J443">
              <controlPr defaultSize="0" autoFill="0" autoLine="0" autoPict="0">
                <anchor moveWithCells="1">
                  <from>
                    <xdr:col>46</xdr:col>
                    <xdr:colOff>0</xdr:colOff>
                    <xdr:row>458</xdr:row>
                    <xdr:rowOff>9525</xdr:rowOff>
                  </from>
                  <to>
                    <xdr:col>57</xdr:col>
                    <xdr:colOff>38100</xdr:colOff>
                    <xdr:row>459</xdr:row>
                    <xdr:rowOff>19050</xdr:rowOff>
                  </to>
                </anchor>
              </controlPr>
            </control>
          </mc:Choice>
        </mc:AlternateContent>
        <mc:AlternateContent xmlns:mc="http://schemas.openxmlformats.org/markup-compatibility/2006">
          <mc:Choice Requires="x14">
            <control shapeId="3114" r:id="rId45" name="チェック J541">
              <controlPr defaultSize="0" autoFill="0" autoLine="0" autoPict="0">
                <anchor moveWithCells="1">
                  <from>
                    <xdr:col>46</xdr:col>
                    <xdr:colOff>0</xdr:colOff>
                    <xdr:row>467</xdr:row>
                    <xdr:rowOff>38100</xdr:rowOff>
                  </from>
                  <to>
                    <xdr:col>57</xdr:col>
                    <xdr:colOff>38100</xdr:colOff>
                    <xdr:row>468</xdr:row>
                    <xdr:rowOff>0</xdr:rowOff>
                  </to>
                </anchor>
              </controlPr>
            </control>
          </mc:Choice>
        </mc:AlternateContent>
        <mc:AlternateContent xmlns:mc="http://schemas.openxmlformats.org/markup-compatibility/2006">
          <mc:Choice Requires="x14">
            <control shapeId="3115" r:id="rId46" name="チェック J542">
              <controlPr defaultSize="0" autoFill="0" autoLine="0" autoPict="0">
                <anchor moveWithCells="1">
                  <from>
                    <xdr:col>46</xdr:col>
                    <xdr:colOff>0</xdr:colOff>
                    <xdr:row>468</xdr:row>
                    <xdr:rowOff>104775</xdr:rowOff>
                  </from>
                  <to>
                    <xdr:col>57</xdr:col>
                    <xdr:colOff>38100</xdr:colOff>
                    <xdr:row>469</xdr:row>
                    <xdr:rowOff>133350</xdr:rowOff>
                  </to>
                </anchor>
              </controlPr>
            </control>
          </mc:Choice>
        </mc:AlternateContent>
        <mc:AlternateContent xmlns:mc="http://schemas.openxmlformats.org/markup-compatibility/2006">
          <mc:Choice Requires="x14">
            <control shapeId="3116" r:id="rId47" name="チェック J543">
              <controlPr defaultSize="0" autoFill="0" autoLine="0" autoPict="0">
                <anchor moveWithCells="1">
                  <from>
                    <xdr:col>46</xdr:col>
                    <xdr:colOff>0</xdr:colOff>
                    <xdr:row>470</xdr:row>
                    <xdr:rowOff>9525</xdr:rowOff>
                  </from>
                  <to>
                    <xdr:col>57</xdr:col>
                    <xdr:colOff>38100</xdr:colOff>
                    <xdr:row>471</xdr:row>
                    <xdr:rowOff>19050</xdr:rowOff>
                  </to>
                </anchor>
              </controlPr>
            </control>
          </mc:Choice>
        </mc:AlternateContent>
        <mc:AlternateContent xmlns:mc="http://schemas.openxmlformats.org/markup-compatibility/2006">
          <mc:Choice Requires="x14">
            <control shapeId="3117" r:id="rId48" name="チェック J641">
              <controlPr defaultSize="0" autoFill="0" autoLine="0" autoPict="0">
                <anchor moveWithCells="1">
                  <from>
                    <xdr:col>46</xdr:col>
                    <xdr:colOff>0</xdr:colOff>
                    <xdr:row>476</xdr:row>
                    <xdr:rowOff>38100</xdr:rowOff>
                  </from>
                  <to>
                    <xdr:col>57</xdr:col>
                    <xdr:colOff>38100</xdr:colOff>
                    <xdr:row>477</xdr:row>
                    <xdr:rowOff>0</xdr:rowOff>
                  </to>
                </anchor>
              </controlPr>
            </control>
          </mc:Choice>
        </mc:AlternateContent>
        <mc:AlternateContent xmlns:mc="http://schemas.openxmlformats.org/markup-compatibility/2006">
          <mc:Choice Requires="x14">
            <control shapeId="3118" r:id="rId49" name="チェック J642">
              <controlPr defaultSize="0" autoFill="0" autoLine="0" autoPict="0">
                <anchor moveWithCells="1">
                  <from>
                    <xdr:col>46</xdr:col>
                    <xdr:colOff>0</xdr:colOff>
                    <xdr:row>477</xdr:row>
                    <xdr:rowOff>104775</xdr:rowOff>
                  </from>
                  <to>
                    <xdr:col>57</xdr:col>
                    <xdr:colOff>38100</xdr:colOff>
                    <xdr:row>478</xdr:row>
                    <xdr:rowOff>133350</xdr:rowOff>
                  </to>
                </anchor>
              </controlPr>
            </control>
          </mc:Choice>
        </mc:AlternateContent>
        <mc:AlternateContent xmlns:mc="http://schemas.openxmlformats.org/markup-compatibility/2006">
          <mc:Choice Requires="x14">
            <control shapeId="3119" r:id="rId50" name="チェック J643">
              <controlPr defaultSize="0" autoFill="0" autoLine="0" autoPict="0">
                <anchor moveWithCells="1">
                  <from>
                    <xdr:col>46</xdr:col>
                    <xdr:colOff>0</xdr:colOff>
                    <xdr:row>479</xdr:row>
                    <xdr:rowOff>9525</xdr:rowOff>
                  </from>
                  <to>
                    <xdr:col>57</xdr:col>
                    <xdr:colOff>38100</xdr:colOff>
                    <xdr:row>480</xdr:row>
                    <xdr:rowOff>19050</xdr:rowOff>
                  </to>
                </anchor>
              </controlPr>
            </control>
          </mc:Choice>
        </mc:AlternateContent>
        <mc:AlternateContent xmlns:mc="http://schemas.openxmlformats.org/markup-compatibility/2006">
          <mc:Choice Requires="x14">
            <control shapeId="3120" r:id="rId51" name="チェック J741">
              <controlPr defaultSize="0" autoFill="0" autoLine="0" autoPict="0">
                <anchor moveWithCells="1">
                  <from>
                    <xdr:col>46</xdr:col>
                    <xdr:colOff>0</xdr:colOff>
                    <xdr:row>485</xdr:row>
                    <xdr:rowOff>38100</xdr:rowOff>
                  </from>
                  <to>
                    <xdr:col>57</xdr:col>
                    <xdr:colOff>38100</xdr:colOff>
                    <xdr:row>486</xdr:row>
                    <xdr:rowOff>0</xdr:rowOff>
                  </to>
                </anchor>
              </controlPr>
            </control>
          </mc:Choice>
        </mc:AlternateContent>
        <mc:AlternateContent xmlns:mc="http://schemas.openxmlformats.org/markup-compatibility/2006">
          <mc:Choice Requires="x14">
            <control shapeId="3121" r:id="rId52" name="チェック J742">
              <controlPr defaultSize="0" autoFill="0" autoLine="0" autoPict="0">
                <anchor moveWithCells="1">
                  <from>
                    <xdr:col>46</xdr:col>
                    <xdr:colOff>0</xdr:colOff>
                    <xdr:row>486</xdr:row>
                    <xdr:rowOff>142875</xdr:rowOff>
                  </from>
                  <to>
                    <xdr:col>57</xdr:col>
                    <xdr:colOff>38100</xdr:colOff>
                    <xdr:row>487</xdr:row>
                    <xdr:rowOff>133350</xdr:rowOff>
                  </to>
                </anchor>
              </controlPr>
            </control>
          </mc:Choice>
        </mc:AlternateContent>
        <mc:AlternateContent xmlns:mc="http://schemas.openxmlformats.org/markup-compatibility/2006">
          <mc:Choice Requires="x14">
            <control shapeId="3122" r:id="rId53" name="チェック J743">
              <controlPr defaultSize="0" autoFill="0" autoLine="0" autoPict="0">
                <anchor moveWithCells="1">
                  <from>
                    <xdr:col>46</xdr:col>
                    <xdr:colOff>0</xdr:colOff>
                    <xdr:row>488</xdr:row>
                    <xdr:rowOff>19050</xdr:rowOff>
                  </from>
                  <to>
                    <xdr:col>57</xdr:col>
                    <xdr:colOff>38100</xdr:colOff>
                    <xdr:row>489</xdr:row>
                    <xdr:rowOff>9525</xdr:rowOff>
                  </to>
                </anchor>
              </controlPr>
            </control>
          </mc:Choice>
        </mc:AlternateContent>
        <mc:AlternateContent xmlns:mc="http://schemas.openxmlformats.org/markup-compatibility/2006">
          <mc:Choice Requires="x14">
            <control shapeId="3123" r:id="rId54" name="チェック J111">
              <controlPr defaultSize="0" autoFill="0" autoLine="0" autoPict="0">
                <anchor moveWithCells="1">
                  <from>
                    <xdr:col>9</xdr:col>
                    <xdr:colOff>0</xdr:colOff>
                    <xdr:row>428</xdr:row>
                    <xdr:rowOff>295275</xdr:rowOff>
                  </from>
                  <to>
                    <xdr:col>16</xdr:col>
                    <xdr:colOff>0</xdr:colOff>
                    <xdr:row>430</xdr:row>
                    <xdr:rowOff>0</xdr:rowOff>
                  </to>
                </anchor>
              </controlPr>
            </control>
          </mc:Choice>
        </mc:AlternateContent>
        <mc:AlternateContent xmlns:mc="http://schemas.openxmlformats.org/markup-compatibility/2006">
          <mc:Choice Requires="x14">
            <control shapeId="3124" r:id="rId55" name="チェック J112">
              <controlPr defaultSize="0" autoFill="0" autoLine="0" autoPict="0">
                <anchor moveWithCells="1">
                  <from>
                    <xdr:col>9</xdr:col>
                    <xdr:colOff>0</xdr:colOff>
                    <xdr:row>429</xdr:row>
                    <xdr:rowOff>238125</xdr:rowOff>
                  </from>
                  <to>
                    <xdr:col>15</xdr:col>
                    <xdr:colOff>123825</xdr:colOff>
                    <xdr:row>430</xdr:row>
                    <xdr:rowOff>228600</xdr:rowOff>
                  </to>
                </anchor>
              </controlPr>
            </control>
          </mc:Choice>
        </mc:AlternateContent>
        <mc:AlternateContent xmlns:mc="http://schemas.openxmlformats.org/markup-compatibility/2006">
          <mc:Choice Requires="x14">
            <control shapeId="3125" r:id="rId56" name="チェック J113">
              <controlPr defaultSize="0" autoFill="0" autoLine="0" autoPict="0" macro="[0]!チェックJ113_Click">
                <anchor moveWithCells="1">
                  <from>
                    <xdr:col>9</xdr:col>
                    <xdr:colOff>0</xdr:colOff>
                    <xdr:row>430</xdr:row>
                    <xdr:rowOff>228600</xdr:rowOff>
                  </from>
                  <to>
                    <xdr:col>16</xdr:col>
                    <xdr:colOff>0</xdr:colOff>
                    <xdr:row>431</xdr:row>
                    <xdr:rowOff>209550</xdr:rowOff>
                  </to>
                </anchor>
              </controlPr>
            </control>
          </mc:Choice>
        </mc:AlternateContent>
        <mc:AlternateContent xmlns:mc="http://schemas.openxmlformats.org/markup-compatibility/2006">
          <mc:Choice Requires="x14">
            <control shapeId="3126" r:id="rId57" name="チェック J121">
              <controlPr defaultSize="0" autoFill="0" autoLine="0" autoPict="0">
                <anchor moveWithCells="1">
                  <from>
                    <xdr:col>21</xdr:col>
                    <xdr:colOff>0</xdr:colOff>
                    <xdr:row>429</xdr:row>
                    <xdr:rowOff>0</xdr:rowOff>
                  </from>
                  <to>
                    <xdr:col>27</xdr:col>
                    <xdr:colOff>123825</xdr:colOff>
                    <xdr:row>429</xdr:row>
                    <xdr:rowOff>228600</xdr:rowOff>
                  </to>
                </anchor>
              </controlPr>
            </control>
          </mc:Choice>
        </mc:AlternateContent>
        <mc:AlternateContent xmlns:mc="http://schemas.openxmlformats.org/markup-compatibility/2006">
          <mc:Choice Requires="x14">
            <control shapeId="3127" r:id="rId58" name="チェック J122">
              <controlPr defaultSize="0" autoFill="0" autoLine="0" autoPict="0">
                <anchor moveWithCells="1">
                  <from>
                    <xdr:col>21</xdr:col>
                    <xdr:colOff>0</xdr:colOff>
                    <xdr:row>429</xdr:row>
                    <xdr:rowOff>238125</xdr:rowOff>
                  </from>
                  <to>
                    <xdr:col>27</xdr:col>
                    <xdr:colOff>123825</xdr:colOff>
                    <xdr:row>430</xdr:row>
                    <xdr:rowOff>228600</xdr:rowOff>
                  </to>
                </anchor>
              </controlPr>
            </control>
          </mc:Choice>
        </mc:AlternateContent>
        <mc:AlternateContent xmlns:mc="http://schemas.openxmlformats.org/markup-compatibility/2006">
          <mc:Choice Requires="x14">
            <control shapeId="3128" r:id="rId59" name="チェック J123">
              <controlPr defaultSize="0" autoFill="0" autoLine="0" autoPict="0" macro="[0]!チェックJ123_Click">
                <anchor moveWithCells="1">
                  <from>
                    <xdr:col>21</xdr:col>
                    <xdr:colOff>0</xdr:colOff>
                    <xdr:row>430</xdr:row>
                    <xdr:rowOff>228600</xdr:rowOff>
                  </from>
                  <to>
                    <xdr:col>28</xdr:col>
                    <xdr:colOff>0</xdr:colOff>
                    <xdr:row>431</xdr:row>
                    <xdr:rowOff>209550</xdr:rowOff>
                  </to>
                </anchor>
              </controlPr>
            </control>
          </mc:Choice>
        </mc:AlternateContent>
        <mc:AlternateContent xmlns:mc="http://schemas.openxmlformats.org/markup-compatibility/2006">
          <mc:Choice Requires="x14">
            <control shapeId="3129" r:id="rId60" name="チェック J131">
              <controlPr defaultSize="0" autoFill="0" autoLine="0" autoPict="0">
                <anchor moveWithCells="1">
                  <from>
                    <xdr:col>34</xdr:col>
                    <xdr:colOff>0</xdr:colOff>
                    <xdr:row>429</xdr:row>
                    <xdr:rowOff>0</xdr:rowOff>
                  </from>
                  <to>
                    <xdr:col>40</xdr:col>
                    <xdr:colOff>123825</xdr:colOff>
                    <xdr:row>429</xdr:row>
                    <xdr:rowOff>228600</xdr:rowOff>
                  </to>
                </anchor>
              </controlPr>
            </control>
          </mc:Choice>
        </mc:AlternateContent>
        <mc:AlternateContent xmlns:mc="http://schemas.openxmlformats.org/markup-compatibility/2006">
          <mc:Choice Requires="x14">
            <control shapeId="3130" r:id="rId61" name="チェック J132">
              <controlPr defaultSize="0" autoFill="0" autoLine="0" autoPict="0">
                <anchor moveWithCells="1">
                  <from>
                    <xdr:col>34</xdr:col>
                    <xdr:colOff>0</xdr:colOff>
                    <xdr:row>429</xdr:row>
                    <xdr:rowOff>238125</xdr:rowOff>
                  </from>
                  <to>
                    <xdr:col>40</xdr:col>
                    <xdr:colOff>123825</xdr:colOff>
                    <xdr:row>430</xdr:row>
                    <xdr:rowOff>228600</xdr:rowOff>
                  </to>
                </anchor>
              </controlPr>
            </control>
          </mc:Choice>
        </mc:AlternateContent>
        <mc:AlternateContent xmlns:mc="http://schemas.openxmlformats.org/markup-compatibility/2006">
          <mc:Choice Requires="x14">
            <control shapeId="3131" r:id="rId62" name="チェック J133">
              <controlPr defaultSize="0" autoFill="0" autoLine="0" autoPict="0" macro="[0]!チェックJ133_Click">
                <anchor moveWithCells="1">
                  <from>
                    <xdr:col>34</xdr:col>
                    <xdr:colOff>0</xdr:colOff>
                    <xdr:row>430</xdr:row>
                    <xdr:rowOff>228600</xdr:rowOff>
                  </from>
                  <to>
                    <xdr:col>41</xdr:col>
                    <xdr:colOff>0</xdr:colOff>
                    <xdr:row>431</xdr:row>
                    <xdr:rowOff>209550</xdr:rowOff>
                  </to>
                </anchor>
              </controlPr>
            </control>
          </mc:Choice>
        </mc:AlternateContent>
        <mc:AlternateContent xmlns:mc="http://schemas.openxmlformats.org/markup-compatibility/2006">
          <mc:Choice Requires="x14">
            <control shapeId="3132" r:id="rId63" name="チェック J1111">
              <controlPr defaultSize="0" autoFill="0" autoLine="0" autoPict="0">
                <anchor moveWithCells="1">
                  <from>
                    <xdr:col>9</xdr:col>
                    <xdr:colOff>0</xdr:colOff>
                    <xdr:row>433</xdr:row>
                    <xdr:rowOff>0</xdr:rowOff>
                  </from>
                  <to>
                    <xdr:col>16</xdr:col>
                    <xdr:colOff>19050</xdr:colOff>
                    <xdr:row>433</xdr:row>
                    <xdr:rowOff>228600</xdr:rowOff>
                  </to>
                </anchor>
              </controlPr>
            </control>
          </mc:Choice>
        </mc:AlternateContent>
        <mc:AlternateContent xmlns:mc="http://schemas.openxmlformats.org/markup-compatibility/2006">
          <mc:Choice Requires="x14">
            <control shapeId="3133" r:id="rId64" name="チェック J1112">
              <controlPr defaultSize="0" autoFill="0" autoLine="0" autoPict="0">
                <anchor moveWithCells="1">
                  <from>
                    <xdr:col>9</xdr:col>
                    <xdr:colOff>0</xdr:colOff>
                    <xdr:row>433</xdr:row>
                    <xdr:rowOff>238125</xdr:rowOff>
                  </from>
                  <to>
                    <xdr:col>17</xdr:col>
                    <xdr:colOff>0</xdr:colOff>
                    <xdr:row>434</xdr:row>
                    <xdr:rowOff>228600</xdr:rowOff>
                  </to>
                </anchor>
              </controlPr>
            </control>
          </mc:Choice>
        </mc:AlternateContent>
        <mc:AlternateContent xmlns:mc="http://schemas.openxmlformats.org/markup-compatibility/2006">
          <mc:Choice Requires="x14">
            <control shapeId="3134" r:id="rId65" name="チェック J1113">
              <controlPr defaultSize="0" autoFill="0" autoLine="0" autoPict="0">
                <anchor moveWithCells="1">
                  <from>
                    <xdr:col>9</xdr:col>
                    <xdr:colOff>0</xdr:colOff>
                    <xdr:row>434</xdr:row>
                    <xdr:rowOff>238125</xdr:rowOff>
                  </from>
                  <to>
                    <xdr:col>17</xdr:col>
                    <xdr:colOff>0</xdr:colOff>
                    <xdr:row>435</xdr:row>
                    <xdr:rowOff>228600</xdr:rowOff>
                  </to>
                </anchor>
              </controlPr>
            </control>
          </mc:Choice>
        </mc:AlternateContent>
        <mc:AlternateContent xmlns:mc="http://schemas.openxmlformats.org/markup-compatibility/2006">
          <mc:Choice Requires="x14">
            <control shapeId="3135" r:id="rId66" name="チェック J1121">
              <controlPr defaultSize="0" autoFill="0" autoLine="0" autoPict="0">
                <anchor moveWithCells="1">
                  <from>
                    <xdr:col>21</xdr:col>
                    <xdr:colOff>0</xdr:colOff>
                    <xdr:row>433</xdr:row>
                    <xdr:rowOff>0</xdr:rowOff>
                  </from>
                  <to>
                    <xdr:col>28</xdr:col>
                    <xdr:colOff>0</xdr:colOff>
                    <xdr:row>433</xdr:row>
                    <xdr:rowOff>228600</xdr:rowOff>
                  </to>
                </anchor>
              </controlPr>
            </control>
          </mc:Choice>
        </mc:AlternateContent>
        <mc:AlternateContent xmlns:mc="http://schemas.openxmlformats.org/markup-compatibility/2006">
          <mc:Choice Requires="x14">
            <control shapeId="3136" r:id="rId67" name="チェック J1122">
              <controlPr defaultSize="0" autoFill="0" autoLine="0" autoPict="0">
                <anchor moveWithCells="1">
                  <from>
                    <xdr:col>21</xdr:col>
                    <xdr:colOff>0</xdr:colOff>
                    <xdr:row>433</xdr:row>
                    <xdr:rowOff>238125</xdr:rowOff>
                  </from>
                  <to>
                    <xdr:col>29</xdr:col>
                    <xdr:colOff>0</xdr:colOff>
                    <xdr:row>434</xdr:row>
                    <xdr:rowOff>228600</xdr:rowOff>
                  </to>
                </anchor>
              </controlPr>
            </control>
          </mc:Choice>
        </mc:AlternateContent>
        <mc:AlternateContent xmlns:mc="http://schemas.openxmlformats.org/markup-compatibility/2006">
          <mc:Choice Requires="x14">
            <control shapeId="3137" r:id="rId68" name="チェック J1123">
              <controlPr defaultSize="0" autoFill="0" autoLine="0" autoPict="0">
                <anchor moveWithCells="1">
                  <from>
                    <xdr:col>21</xdr:col>
                    <xdr:colOff>0</xdr:colOff>
                    <xdr:row>434</xdr:row>
                    <xdr:rowOff>238125</xdr:rowOff>
                  </from>
                  <to>
                    <xdr:col>29</xdr:col>
                    <xdr:colOff>0</xdr:colOff>
                    <xdr:row>435</xdr:row>
                    <xdr:rowOff>228600</xdr:rowOff>
                  </to>
                </anchor>
              </controlPr>
            </control>
          </mc:Choice>
        </mc:AlternateContent>
        <mc:AlternateContent xmlns:mc="http://schemas.openxmlformats.org/markup-compatibility/2006">
          <mc:Choice Requires="x14">
            <control shapeId="3138" r:id="rId69" name="チェック J1131">
              <controlPr defaultSize="0" autoFill="0" autoLine="0" autoPict="0">
                <anchor moveWithCells="1">
                  <from>
                    <xdr:col>34</xdr:col>
                    <xdr:colOff>0</xdr:colOff>
                    <xdr:row>433</xdr:row>
                    <xdr:rowOff>0</xdr:rowOff>
                  </from>
                  <to>
                    <xdr:col>41</xdr:col>
                    <xdr:colOff>0</xdr:colOff>
                    <xdr:row>433</xdr:row>
                    <xdr:rowOff>228600</xdr:rowOff>
                  </to>
                </anchor>
              </controlPr>
            </control>
          </mc:Choice>
        </mc:AlternateContent>
        <mc:AlternateContent xmlns:mc="http://schemas.openxmlformats.org/markup-compatibility/2006">
          <mc:Choice Requires="x14">
            <control shapeId="3139" r:id="rId70" name="チェック J1132">
              <controlPr defaultSize="0" autoFill="0" autoLine="0" autoPict="0">
                <anchor moveWithCells="1">
                  <from>
                    <xdr:col>34</xdr:col>
                    <xdr:colOff>0</xdr:colOff>
                    <xdr:row>433</xdr:row>
                    <xdr:rowOff>238125</xdr:rowOff>
                  </from>
                  <to>
                    <xdr:col>42</xdr:col>
                    <xdr:colOff>0</xdr:colOff>
                    <xdr:row>434</xdr:row>
                    <xdr:rowOff>228600</xdr:rowOff>
                  </to>
                </anchor>
              </controlPr>
            </control>
          </mc:Choice>
        </mc:AlternateContent>
        <mc:AlternateContent xmlns:mc="http://schemas.openxmlformats.org/markup-compatibility/2006">
          <mc:Choice Requires="x14">
            <control shapeId="3140" r:id="rId71" name="チェック J1133">
              <controlPr defaultSize="0" autoFill="0" autoLine="0" autoPict="0">
                <anchor moveWithCells="1">
                  <from>
                    <xdr:col>34</xdr:col>
                    <xdr:colOff>0</xdr:colOff>
                    <xdr:row>434</xdr:row>
                    <xdr:rowOff>238125</xdr:rowOff>
                  </from>
                  <to>
                    <xdr:col>42</xdr:col>
                    <xdr:colOff>0</xdr:colOff>
                    <xdr:row>435</xdr:row>
                    <xdr:rowOff>228600</xdr:rowOff>
                  </to>
                </anchor>
              </controlPr>
            </control>
          </mc:Choice>
        </mc:AlternateContent>
        <mc:AlternateContent xmlns:mc="http://schemas.openxmlformats.org/markup-compatibility/2006">
          <mc:Choice Requires="x14">
            <control shapeId="3141" r:id="rId72" name="チェック J143">
              <controlPr defaultSize="0" autoFill="0" autoLine="0" autoPict="0">
                <anchor moveWithCells="1">
                  <from>
                    <xdr:col>46</xdr:col>
                    <xdr:colOff>0</xdr:colOff>
                    <xdr:row>431</xdr:row>
                    <xdr:rowOff>9525</xdr:rowOff>
                  </from>
                  <to>
                    <xdr:col>57</xdr:col>
                    <xdr:colOff>38100</xdr:colOff>
                    <xdr:row>432</xdr:row>
                    <xdr:rowOff>0</xdr:rowOff>
                  </to>
                </anchor>
              </controlPr>
            </control>
          </mc:Choice>
        </mc:AlternateContent>
        <mc:AlternateContent xmlns:mc="http://schemas.openxmlformats.org/markup-compatibility/2006">
          <mc:Choice Requires="x14">
            <control shapeId="3142" r:id="rId73" name="チェック J142">
              <controlPr defaultSize="0" autoFill="0" autoLine="0" autoPict="0">
                <anchor moveWithCells="1">
                  <from>
                    <xdr:col>46</xdr:col>
                    <xdr:colOff>0</xdr:colOff>
                    <xdr:row>429</xdr:row>
                    <xdr:rowOff>123825</xdr:rowOff>
                  </from>
                  <to>
                    <xdr:col>57</xdr:col>
                    <xdr:colOff>47625</xdr:colOff>
                    <xdr:row>430</xdr:row>
                    <xdr:rowOff>152400</xdr:rowOff>
                  </to>
                </anchor>
              </controlPr>
            </control>
          </mc:Choice>
        </mc:AlternateContent>
        <mc:AlternateContent xmlns:mc="http://schemas.openxmlformats.org/markup-compatibility/2006">
          <mc:Choice Requires="x14">
            <control shapeId="3143" r:id="rId74" name="チェック J141">
              <controlPr defaultSize="0" autoFill="0" autoLine="0" autoPict="0">
                <anchor moveWithCells="1">
                  <from>
                    <xdr:col>46</xdr:col>
                    <xdr:colOff>0</xdr:colOff>
                    <xdr:row>428</xdr:row>
                    <xdr:rowOff>38100</xdr:rowOff>
                  </from>
                  <to>
                    <xdr:col>57</xdr:col>
                    <xdr:colOff>38100</xdr:colOff>
                    <xdr:row>429</xdr:row>
                    <xdr:rowOff>0</xdr:rowOff>
                  </to>
                </anchor>
              </controlPr>
            </control>
          </mc:Choice>
        </mc:AlternateContent>
        <mc:AlternateContent xmlns:mc="http://schemas.openxmlformats.org/markup-compatibility/2006">
          <mc:Choice Requires="x14">
            <control shapeId="3144" r:id="rId75" name="チェック J211">
              <controlPr defaultSize="0" autoFill="0" autoLine="0" autoPict="0">
                <anchor moveWithCells="1">
                  <from>
                    <xdr:col>9</xdr:col>
                    <xdr:colOff>0</xdr:colOff>
                    <xdr:row>437</xdr:row>
                    <xdr:rowOff>295275</xdr:rowOff>
                  </from>
                  <to>
                    <xdr:col>16</xdr:col>
                    <xdr:colOff>0</xdr:colOff>
                    <xdr:row>438</xdr:row>
                    <xdr:rowOff>228600</xdr:rowOff>
                  </to>
                </anchor>
              </controlPr>
            </control>
          </mc:Choice>
        </mc:AlternateContent>
        <mc:AlternateContent xmlns:mc="http://schemas.openxmlformats.org/markup-compatibility/2006">
          <mc:Choice Requires="x14">
            <control shapeId="3145" r:id="rId76" name="チェック J212">
              <controlPr defaultSize="0" autoFill="0" autoLine="0" autoPict="0">
                <anchor moveWithCells="1">
                  <from>
                    <xdr:col>9</xdr:col>
                    <xdr:colOff>0</xdr:colOff>
                    <xdr:row>438</xdr:row>
                    <xdr:rowOff>238125</xdr:rowOff>
                  </from>
                  <to>
                    <xdr:col>15</xdr:col>
                    <xdr:colOff>123825</xdr:colOff>
                    <xdr:row>439</xdr:row>
                    <xdr:rowOff>228600</xdr:rowOff>
                  </to>
                </anchor>
              </controlPr>
            </control>
          </mc:Choice>
        </mc:AlternateContent>
        <mc:AlternateContent xmlns:mc="http://schemas.openxmlformats.org/markup-compatibility/2006">
          <mc:Choice Requires="x14">
            <control shapeId="3146" r:id="rId77" name="チェック J213">
              <controlPr defaultSize="0" autoFill="0" autoLine="0" autoPict="0" macro="[0]!チェックJ213_Click">
                <anchor moveWithCells="1">
                  <from>
                    <xdr:col>9</xdr:col>
                    <xdr:colOff>0</xdr:colOff>
                    <xdr:row>439</xdr:row>
                    <xdr:rowOff>238125</xdr:rowOff>
                  </from>
                  <to>
                    <xdr:col>16</xdr:col>
                    <xdr:colOff>0</xdr:colOff>
                    <xdr:row>440</xdr:row>
                    <xdr:rowOff>228600</xdr:rowOff>
                  </to>
                </anchor>
              </controlPr>
            </control>
          </mc:Choice>
        </mc:AlternateContent>
        <mc:AlternateContent xmlns:mc="http://schemas.openxmlformats.org/markup-compatibility/2006">
          <mc:Choice Requires="x14">
            <control shapeId="3147" r:id="rId78" name="チェック J1212">
              <controlPr defaultSize="0" autoFill="0" autoLine="0" autoPict="0">
                <anchor moveWithCells="1">
                  <from>
                    <xdr:col>9</xdr:col>
                    <xdr:colOff>0</xdr:colOff>
                    <xdr:row>442</xdr:row>
                    <xdr:rowOff>238125</xdr:rowOff>
                  </from>
                  <to>
                    <xdr:col>17</xdr:col>
                    <xdr:colOff>0</xdr:colOff>
                    <xdr:row>443</xdr:row>
                    <xdr:rowOff>228600</xdr:rowOff>
                  </to>
                </anchor>
              </controlPr>
            </control>
          </mc:Choice>
        </mc:AlternateContent>
        <mc:AlternateContent xmlns:mc="http://schemas.openxmlformats.org/markup-compatibility/2006">
          <mc:Choice Requires="x14">
            <control shapeId="3148" r:id="rId79" name="チェック J1213">
              <controlPr defaultSize="0" autoFill="0" autoLine="0" autoPict="0">
                <anchor moveWithCells="1">
                  <from>
                    <xdr:col>9</xdr:col>
                    <xdr:colOff>0</xdr:colOff>
                    <xdr:row>443</xdr:row>
                    <xdr:rowOff>238125</xdr:rowOff>
                  </from>
                  <to>
                    <xdr:col>17</xdr:col>
                    <xdr:colOff>0</xdr:colOff>
                    <xdr:row>444</xdr:row>
                    <xdr:rowOff>228600</xdr:rowOff>
                  </to>
                </anchor>
              </controlPr>
            </control>
          </mc:Choice>
        </mc:AlternateContent>
        <mc:AlternateContent xmlns:mc="http://schemas.openxmlformats.org/markup-compatibility/2006">
          <mc:Choice Requires="x14">
            <control shapeId="3149" r:id="rId80" name="チェック J221">
              <controlPr defaultSize="0" autoFill="0" autoLine="0" autoPict="0">
                <anchor moveWithCells="1">
                  <from>
                    <xdr:col>21</xdr:col>
                    <xdr:colOff>0</xdr:colOff>
                    <xdr:row>437</xdr:row>
                    <xdr:rowOff>295275</xdr:rowOff>
                  </from>
                  <to>
                    <xdr:col>28</xdr:col>
                    <xdr:colOff>0</xdr:colOff>
                    <xdr:row>438</xdr:row>
                    <xdr:rowOff>228600</xdr:rowOff>
                  </to>
                </anchor>
              </controlPr>
            </control>
          </mc:Choice>
        </mc:AlternateContent>
        <mc:AlternateContent xmlns:mc="http://schemas.openxmlformats.org/markup-compatibility/2006">
          <mc:Choice Requires="x14">
            <control shapeId="3150" r:id="rId81" name="チェック J222">
              <controlPr defaultSize="0" autoFill="0" autoLine="0" autoPict="0">
                <anchor moveWithCells="1">
                  <from>
                    <xdr:col>21</xdr:col>
                    <xdr:colOff>0</xdr:colOff>
                    <xdr:row>438</xdr:row>
                    <xdr:rowOff>238125</xdr:rowOff>
                  </from>
                  <to>
                    <xdr:col>27</xdr:col>
                    <xdr:colOff>123825</xdr:colOff>
                    <xdr:row>439</xdr:row>
                    <xdr:rowOff>228600</xdr:rowOff>
                  </to>
                </anchor>
              </controlPr>
            </control>
          </mc:Choice>
        </mc:AlternateContent>
        <mc:AlternateContent xmlns:mc="http://schemas.openxmlformats.org/markup-compatibility/2006">
          <mc:Choice Requires="x14">
            <control shapeId="3151" r:id="rId82" name="チェック J223">
              <controlPr defaultSize="0" autoFill="0" autoLine="0" autoPict="0" macro="[0]!チェックJ223_Click">
                <anchor moveWithCells="1">
                  <from>
                    <xdr:col>21</xdr:col>
                    <xdr:colOff>0</xdr:colOff>
                    <xdr:row>439</xdr:row>
                    <xdr:rowOff>238125</xdr:rowOff>
                  </from>
                  <to>
                    <xdr:col>28</xdr:col>
                    <xdr:colOff>0</xdr:colOff>
                    <xdr:row>440</xdr:row>
                    <xdr:rowOff>228600</xdr:rowOff>
                  </to>
                </anchor>
              </controlPr>
            </control>
          </mc:Choice>
        </mc:AlternateContent>
        <mc:AlternateContent xmlns:mc="http://schemas.openxmlformats.org/markup-compatibility/2006">
          <mc:Choice Requires="x14">
            <control shapeId="3152" r:id="rId83" name="チェック J231">
              <controlPr defaultSize="0" autoFill="0" autoLine="0" autoPict="0">
                <anchor moveWithCells="1">
                  <from>
                    <xdr:col>34</xdr:col>
                    <xdr:colOff>0</xdr:colOff>
                    <xdr:row>437</xdr:row>
                    <xdr:rowOff>295275</xdr:rowOff>
                  </from>
                  <to>
                    <xdr:col>41</xdr:col>
                    <xdr:colOff>0</xdr:colOff>
                    <xdr:row>438</xdr:row>
                    <xdr:rowOff>228600</xdr:rowOff>
                  </to>
                </anchor>
              </controlPr>
            </control>
          </mc:Choice>
        </mc:AlternateContent>
        <mc:AlternateContent xmlns:mc="http://schemas.openxmlformats.org/markup-compatibility/2006">
          <mc:Choice Requires="x14">
            <control shapeId="3153" r:id="rId84" name="チェック J232">
              <controlPr defaultSize="0" autoFill="0" autoLine="0" autoPict="0">
                <anchor moveWithCells="1">
                  <from>
                    <xdr:col>34</xdr:col>
                    <xdr:colOff>0</xdr:colOff>
                    <xdr:row>438</xdr:row>
                    <xdr:rowOff>238125</xdr:rowOff>
                  </from>
                  <to>
                    <xdr:col>40</xdr:col>
                    <xdr:colOff>123825</xdr:colOff>
                    <xdr:row>439</xdr:row>
                    <xdr:rowOff>228600</xdr:rowOff>
                  </to>
                </anchor>
              </controlPr>
            </control>
          </mc:Choice>
        </mc:AlternateContent>
        <mc:AlternateContent xmlns:mc="http://schemas.openxmlformats.org/markup-compatibility/2006">
          <mc:Choice Requires="x14">
            <control shapeId="3154" r:id="rId85" name="チェック J233">
              <controlPr defaultSize="0" autoFill="0" autoLine="0" autoPict="0" macro="[0]!チェックJ233_Click">
                <anchor moveWithCells="1">
                  <from>
                    <xdr:col>34</xdr:col>
                    <xdr:colOff>0</xdr:colOff>
                    <xdr:row>439</xdr:row>
                    <xdr:rowOff>238125</xdr:rowOff>
                  </from>
                  <to>
                    <xdr:col>41</xdr:col>
                    <xdr:colOff>0</xdr:colOff>
                    <xdr:row>440</xdr:row>
                    <xdr:rowOff>228600</xdr:rowOff>
                  </to>
                </anchor>
              </controlPr>
            </control>
          </mc:Choice>
        </mc:AlternateContent>
        <mc:AlternateContent xmlns:mc="http://schemas.openxmlformats.org/markup-compatibility/2006">
          <mc:Choice Requires="x14">
            <control shapeId="3155" r:id="rId86" name="チェック J1232">
              <controlPr defaultSize="0" autoFill="0" autoLine="0" autoPict="0">
                <anchor moveWithCells="1">
                  <from>
                    <xdr:col>34</xdr:col>
                    <xdr:colOff>0</xdr:colOff>
                    <xdr:row>442</xdr:row>
                    <xdr:rowOff>238125</xdr:rowOff>
                  </from>
                  <to>
                    <xdr:col>42</xdr:col>
                    <xdr:colOff>0</xdr:colOff>
                    <xdr:row>443</xdr:row>
                    <xdr:rowOff>228600</xdr:rowOff>
                  </to>
                </anchor>
              </controlPr>
            </control>
          </mc:Choice>
        </mc:AlternateContent>
        <mc:AlternateContent xmlns:mc="http://schemas.openxmlformats.org/markup-compatibility/2006">
          <mc:Choice Requires="x14">
            <control shapeId="3156" r:id="rId87" name="チェック J1233">
              <controlPr defaultSize="0" autoFill="0" autoLine="0" autoPict="0">
                <anchor moveWithCells="1">
                  <from>
                    <xdr:col>34</xdr:col>
                    <xdr:colOff>0</xdr:colOff>
                    <xdr:row>443</xdr:row>
                    <xdr:rowOff>238125</xdr:rowOff>
                  </from>
                  <to>
                    <xdr:col>42</xdr:col>
                    <xdr:colOff>0</xdr:colOff>
                    <xdr:row>444</xdr:row>
                    <xdr:rowOff>228600</xdr:rowOff>
                  </to>
                </anchor>
              </controlPr>
            </control>
          </mc:Choice>
        </mc:AlternateContent>
        <mc:AlternateContent xmlns:mc="http://schemas.openxmlformats.org/markup-compatibility/2006">
          <mc:Choice Requires="x14">
            <control shapeId="3157" r:id="rId88" name="チェック J1223">
              <controlPr defaultSize="0" autoFill="0" autoLine="0" autoPict="0">
                <anchor moveWithCells="1">
                  <from>
                    <xdr:col>21</xdr:col>
                    <xdr:colOff>0</xdr:colOff>
                    <xdr:row>443</xdr:row>
                    <xdr:rowOff>238125</xdr:rowOff>
                  </from>
                  <to>
                    <xdr:col>29</xdr:col>
                    <xdr:colOff>0</xdr:colOff>
                    <xdr:row>444</xdr:row>
                    <xdr:rowOff>228600</xdr:rowOff>
                  </to>
                </anchor>
              </controlPr>
            </control>
          </mc:Choice>
        </mc:AlternateContent>
        <mc:AlternateContent xmlns:mc="http://schemas.openxmlformats.org/markup-compatibility/2006">
          <mc:Choice Requires="x14">
            <control shapeId="3158" r:id="rId89" name="チェック J1222">
              <controlPr defaultSize="0" autoFill="0" autoLine="0" autoPict="0">
                <anchor moveWithCells="1">
                  <from>
                    <xdr:col>21</xdr:col>
                    <xdr:colOff>0</xdr:colOff>
                    <xdr:row>442</xdr:row>
                    <xdr:rowOff>238125</xdr:rowOff>
                  </from>
                  <to>
                    <xdr:col>29</xdr:col>
                    <xdr:colOff>0</xdr:colOff>
                    <xdr:row>443</xdr:row>
                    <xdr:rowOff>228600</xdr:rowOff>
                  </to>
                </anchor>
              </controlPr>
            </control>
          </mc:Choice>
        </mc:AlternateContent>
        <mc:AlternateContent xmlns:mc="http://schemas.openxmlformats.org/markup-compatibility/2006">
          <mc:Choice Requires="x14">
            <control shapeId="3159" r:id="rId90" name="チェック J1221">
              <controlPr defaultSize="0" autoFill="0" autoLine="0" autoPict="0">
                <anchor moveWithCells="1">
                  <from>
                    <xdr:col>21</xdr:col>
                    <xdr:colOff>0</xdr:colOff>
                    <xdr:row>442</xdr:row>
                    <xdr:rowOff>0</xdr:rowOff>
                  </from>
                  <to>
                    <xdr:col>28</xdr:col>
                    <xdr:colOff>0</xdr:colOff>
                    <xdr:row>442</xdr:row>
                    <xdr:rowOff>228600</xdr:rowOff>
                  </to>
                </anchor>
              </controlPr>
            </control>
          </mc:Choice>
        </mc:AlternateContent>
        <mc:AlternateContent xmlns:mc="http://schemas.openxmlformats.org/markup-compatibility/2006">
          <mc:Choice Requires="x14">
            <control shapeId="3160" r:id="rId91" name="チェック J311">
              <controlPr defaultSize="0" autoFill="0" autoLine="0" autoPict="0">
                <anchor moveWithCells="1">
                  <from>
                    <xdr:col>9</xdr:col>
                    <xdr:colOff>0</xdr:colOff>
                    <xdr:row>446</xdr:row>
                    <xdr:rowOff>295275</xdr:rowOff>
                  </from>
                  <to>
                    <xdr:col>16</xdr:col>
                    <xdr:colOff>0</xdr:colOff>
                    <xdr:row>447</xdr:row>
                    <xdr:rowOff>228600</xdr:rowOff>
                  </to>
                </anchor>
              </controlPr>
            </control>
          </mc:Choice>
        </mc:AlternateContent>
        <mc:AlternateContent xmlns:mc="http://schemas.openxmlformats.org/markup-compatibility/2006">
          <mc:Choice Requires="x14">
            <control shapeId="3161" r:id="rId92" name="チェック J312">
              <controlPr defaultSize="0" autoFill="0" autoLine="0" autoPict="0">
                <anchor moveWithCells="1">
                  <from>
                    <xdr:col>9</xdr:col>
                    <xdr:colOff>0</xdr:colOff>
                    <xdr:row>447</xdr:row>
                    <xdr:rowOff>238125</xdr:rowOff>
                  </from>
                  <to>
                    <xdr:col>15</xdr:col>
                    <xdr:colOff>123825</xdr:colOff>
                    <xdr:row>448</xdr:row>
                    <xdr:rowOff>228600</xdr:rowOff>
                  </to>
                </anchor>
              </controlPr>
            </control>
          </mc:Choice>
        </mc:AlternateContent>
        <mc:AlternateContent xmlns:mc="http://schemas.openxmlformats.org/markup-compatibility/2006">
          <mc:Choice Requires="x14">
            <control shapeId="3162" r:id="rId93" name="チェック J313">
              <controlPr defaultSize="0" autoFill="0" autoLine="0" autoPict="0" macro="[0]!チェックJ313_Click">
                <anchor moveWithCells="1">
                  <from>
                    <xdr:col>9</xdr:col>
                    <xdr:colOff>0</xdr:colOff>
                    <xdr:row>448</xdr:row>
                    <xdr:rowOff>238125</xdr:rowOff>
                  </from>
                  <to>
                    <xdr:col>16</xdr:col>
                    <xdr:colOff>0</xdr:colOff>
                    <xdr:row>449</xdr:row>
                    <xdr:rowOff>228600</xdr:rowOff>
                  </to>
                </anchor>
              </controlPr>
            </control>
          </mc:Choice>
        </mc:AlternateContent>
        <mc:AlternateContent xmlns:mc="http://schemas.openxmlformats.org/markup-compatibility/2006">
          <mc:Choice Requires="x14">
            <control shapeId="3163" r:id="rId94" name="チェック J1311">
              <controlPr defaultSize="0" autoFill="0" autoLine="0" autoPict="0">
                <anchor moveWithCells="1">
                  <from>
                    <xdr:col>9</xdr:col>
                    <xdr:colOff>0</xdr:colOff>
                    <xdr:row>451</xdr:row>
                    <xdr:rowOff>9525</xdr:rowOff>
                  </from>
                  <to>
                    <xdr:col>16</xdr:col>
                    <xdr:colOff>0</xdr:colOff>
                    <xdr:row>451</xdr:row>
                    <xdr:rowOff>228600</xdr:rowOff>
                  </to>
                </anchor>
              </controlPr>
            </control>
          </mc:Choice>
        </mc:AlternateContent>
        <mc:AlternateContent xmlns:mc="http://schemas.openxmlformats.org/markup-compatibility/2006">
          <mc:Choice Requires="x14">
            <control shapeId="3164" r:id="rId95" name="チェック J1312">
              <controlPr defaultSize="0" autoFill="0" autoLine="0" autoPict="0">
                <anchor moveWithCells="1">
                  <from>
                    <xdr:col>9</xdr:col>
                    <xdr:colOff>0</xdr:colOff>
                    <xdr:row>451</xdr:row>
                    <xdr:rowOff>238125</xdr:rowOff>
                  </from>
                  <to>
                    <xdr:col>17</xdr:col>
                    <xdr:colOff>0</xdr:colOff>
                    <xdr:row>452</xdr:row>
                    <xdr:rowOff>228600</xdr:rowOff>
                  </to>
                </anchor>
              </controlPr>
            </control>
          </mc:Choice>
        </mc:AlternateContent>
        <mc:AlternateContent xmlns:mc="http://schemas.openxmlformats.org/markup-compatibility/2006">
          <mc:Choice Requires="x14">
            <control shapeId="3165" r:id="rId96" name="チェック J1313">
              <controlPr defaultSize="0" autoFill="0" autoLine="0" autoPict="0">
                <anchor moveWithCells="1">
                  <from>
                    <xdr:col>9</xdr:col>
                    <xdr:colOff>0</xdr:colOff>
                    <xdr:row>452</xdr:row>
                    <xdr:rowOff>238125</xdr:rowOff>
                  </from>
                  <to>
                    <xdr:col>17</xdr:col>
                    <xdr:colOff>0</xdr:colOff>
                    <xdr:row>453</xdr:row>
                    <xdr:rowOff>228600</xdr:rowOff>
                  </to>
                </anchor>
              </controlPr>
            </control>
          </mc:Choice>
        </mc:AlternateContent>
        <mc:AlternateContent xmlns:mc="http://schemas.openxmlformats.org/markup-compatibility/2006">
          <mc:Choice Requires="x14">
            <control shapeId="3166" r:id="rId97" name="チェック J1323">
              <controlPr defaultSize="0" autoFill="0" autoLine="0" autoPict="0">
                <anchor moveWithCells="1">
                  <from>
                    <xdr:col>21</xdr:col>
                    <xdr:colOff>0</xdr:colOff>
                    <xdr:row>452</xdr:row>
                    <xdr:rowOff>238125</xdr:rowOff>
                  </from>
                  <to>
                    <xdr:col>29</xdr:col>
                    <xdr:colOff>0</xdr:colOff>
                    <xdr:row>453</xdr:row>
                    <xdr:rowOff>228600</xdr:rowOff>
                  </to>
                </anchor>
              </controlPr>
            </control>
          </mc:Choice>
        </mc:AlternateContent>
        <mc:AlternateContent xmlns:mc="http://schemas.openxmlformats.org/markup-compatibility/2006">
          <mc:Choice Requires="x14">
            <control shapeId="3167" r:id="rId98" name="チェック J1322">
              <controlPr defaultSize="0" autoFill="0" autoLine="0" autoPict="0">
                <anchor moveWithCells="1">
                  <from>
                    <xdr:col>21</xdr:col>
                    <xdr:colOff>0</xdr:colOff>
                    <xdr:row>451</xdr:row>
                    <xdr:rowOff>238125</xdr:rowOff>
                  </from>
                  <to>
                    <xdr:col>29</xdr:col>
                    <xdr:colOff>0</xdr:colOff>
                    <xdr:row>452</xdr:row>
                    <xdr:rowOff>228600</xdr:rowOff>
                  </to>
                </anchor>
              </controlPr>
            </control>
          </mc:Choice>
        </mc:AlternateContent>
        <mc:AlternateContent xmlns:mc="http://schemas.openxmlformats.org/markup-compatibility/2006">
          <mc:Choice Requires="x14">
            <control shapeId="3168" r:id="rId99" name="チェック J1321">
              <controlPr defaultSize="0" autoFill="0" autoLine="0" autoPict="0">
                <anchor moveWithCells="1">
                  <from>
                    <xdr:col>21</xdr:col>
                    <xdr:colOff>0</xdr:colOff>
                    <xdr:row>451</xdr:row>
                    <xdr:rowOff>9525</xdr:rowOff>
                  </from>
                  <to>
                    <xdr:col>28</xdr:col>
                    <xdr:colOff>0</xdr:colOff>
                    <xdr:row>451</xdr:row>
                    <xdr:rowOff>228600</xdr:rowOff>
                  </to>
                </anchor>
              </controlPr>
            </control>
          </mc:Choice>
        </mc:AlternateContent>
        <mc:AlternateContent xmlns:mc="http://schemas.openxmlformats.org/markup-compatibility/2006">
          <mc:Choice Requires="x14">
            <control shapeId="3169" r:id="rId100" name="チェック J323">
              <controlPr defaultSize="0" autoFill="0" autoLine="0" autoPict="0" macro="[0]!チェックJ323_Click">
                <anchor moveWithCells="1">
                  <from>
                    <xdr:col>21</xdr:col>
                    <xdr:colOff>0</xdr:colOff>
                    <xdr:row>448</xdr:row>
                    <xdr:rowOff>238125</xdr:rowOff>
                  </from>
                  <to>
                    <xdr:col>28</xdr:col>
                    <xdr:colOff>0</xdr:colOff>
                    <xdr:row>449</xdr:row>
                    <xdr:rowOff>228600</xdr:rowOff>
                  </to>
                </anchor>
              </controlPr>
            </control>
          </mc:Choice>
        </mc:AlternateContent>
        <mc:AlternateContent xmlns:mc="http://schemas.openxmlformats.org/markup-compatibility/2006">
          <mc:Choice Requires="x14">
            <control shapeId="3170" r:id="rId101" name="チェック J322">
              <controlPr defaultSize="0" autoFill="0" autoLine="0" autoPict="0">
                <anchor moveWithCells="1">
                  <from>
                    <xdr:col>21</xdr:col>
                    <xdr:colOff>0</xdr:colOff>
                    <xdr:row>447</xdr:row>
                    <xdr:rowOff>238125</xdr:rowOff>
                  </from>
                  <to>
                    <xdr:col>27</xdr:col>
                    <xdr:colOff>123825</xdr:colOff>
                    <xdr:row>448</xdr:row>
                    <xdr:rowOff>228600</xdr:rowOff>
                  </to>
                </anchor>
              </controlPr>
            </control>
          </mc:Choice>
        </mc:AlternateContent>
        <mc:AlternateContent xmlns:mc="http://schemas.openxmlformats.org/markup-compatibility/2006">
          <mc:Choice Requires="x14">
            <control shapeId="3171" r:id="rId102" name="チェック J321">
              <controlPr defaultSize="0" autoFill="0" autoLine="0" autoPict="0">
                <anchor moveWithCells="1">
                  <from>
                    <xdr:col>21</xdr:col>
                    <xdr:colOff>0</xdr:colOff>
                    <xdr:row>446</xdr:row>
                    <xdr:rowOff>295275</xdr:rowOff>
                  </from>
                  <to>
                    <xdr:col>28</xdr:col>
                    <xdr:colOff>0</xdr:colOff>
                    <xdr:row>447</xdr:row>
                    <xdr:rowOff>228600</xdr:rowOff>
                  </to>
                </anchor>
              </controlPr>
            </control>
          </mc:Choice>
        </mc:AlternateContent>
        <mc:AlternateContent xmlns:mc="http://schemas.openxmlformats.org/markup-compatibility/2006">
          <mc:Choice Requires="x14">
            <control shapeId="3172" r:id="rId103" name="チェック J331">
              <controlPr defaultSize="0" autoFill="0" autoLine="0" autoPict="0">
                <anchor moveWithCells="1">
                  <from>
                    <xdr:col>34</xdr:col>
                    <xdr:colOff>0</xdr:colOff>
                    <xdr:row>446</xdr:row>
                    <xdr:rowOff>295275</xdr:rowOff>
                  </from>
                  <to>
                    <xdr:col>41</xdr:col>
                    <xdr:colOff>0</xdr:colOff>
                    <xdr:row>447</xdr:row>
                    <xdr:rowOff>228600</xdr:rowOff>
                  </to>
                </anchor>
              </controlPr>
            </control>
          </mc:Choice>
        </mc:AlternateContent>
        <mc:AlternateContent xmlns:mc="http://schemas.openxmlformats.org/markup-compatibility/2006">
          <mc:Choice Requires="x14">
            <control shapeId="3173" r:id="rId104" name="チェック J332">
              <controlPr defaultSize="0" autoFill="0" autoLine="0" autoPict="0">
                <anchor moveWithCells="1">
                  <from>
                    <xdr:col>34</xdr:col>
                    <xdr:colOff>0</xdr:colOff>
                    <xdr:row>447</xdr:row>
                    <xdr:rowOff>238125</xdr:rowOff>
                  </from>
                  <to>
                    <xdr:col>40</xdr:col>
                    <xdr:colOff>123825</xdr:colOff>
                    <xdr:row>448</xdr:row>
                    <xdr:rowOff>228600</xdr:rowOff>
                  </to>
                </anchor>
              </controlPr>
            </control>
          </mc:Choice>
        </mc:AlternateContent>
        <mc:AlternateContent xmlns:mc="http://schemas.openxmlformats.org/markup-compatibility/2006">
          <mc:Choice Requires="x14">
            <control shapeId="3174" r:id="rId105" name="チェック J333">
              <controlPr defaultSize="0" autoFill="0" autoLine="0" autoPict="0" macro="[0]!チェックJ333_Click">
                <anchor moveWithCells="1">
                  <from>
                    <xdr:col>34</xdr:col>
                    <xdr:colOff>0</xdr:colOff>
                    <xdr:row>448</xdr:row>
                    <xdr:rowOff>238125</xdr:rowOff>
                  </from>
                  <to>
                    <xdr:col>41</xdr:col>
                    <xdr:colOff>0</xdr:colOff>
                    <xdr:row>449</xdr:row>
                    <xdr:rowOff>228600</xdr:rowOff>
                  </to>
                </anchor>
              </controlPr>
            </control>
          </mc:Choice>
        </mc:AlternateContent>
        <mc:AlternateContent xmlns:mc="http://schemas.openxmlformats.org/markup-compatibility/2006">
          <mc:Choice Requires="x14">
            <control shapeId="3175" r:id="rId106" name="チェック J1331">
              <controlPr defaultSize="0" autoFill="0" autoLine="0" autoPict="0">
                <anchor moveWithCells="1">
                  <from>
                    <xdr:col>34</xdr:col>
                    <xdr:colOff>0</xdr:colOff>
                    <xdr:row>451</xdr:row>
                    <xdr:rowOff>9525</xdr:rowOff>
                  </from>
                  <to>
                    <xdr:col>41</xdr:col>
                    <xdr:colOff>0</xdr:colOff>
                    <xdr:row>451</xdr:row>
                    <xdr:rowOff>228600</xdr:rowOff>
                  </to>
                </anchor>
              </controlPr>
            </control>
          </mc:Choice>
        </mc:AlternateContent>
        <mc:AlternateContent xmlns:mc="http://schemas.openxmlformats.org/markup-compatibility/2006">
          <mc:Choice Requires="x14">
            <control shapeId="3176" r:id="rId107" name="チェック J1332">
              <controlPr defaultSize="0" autoFill="0" autoLine="0" autoPict="0">
                <anchor moveWithCells="1">
                  <from>
                    <xdr:col>34</xdr:col>
                    <xdr:colOff>0</xdr:colOff>
                    <xdr:row>451</xdr:row>
                    <xdr:rowOff>238125</xdr:rowOff>
                  </from>
                  <to>
                    <xdr:col>42</xdr:col>
                    <xdr:colOff>0</xdr:colOff>
                    <xdr:row>452</xdr:row>
                    <xdr:rowOff>228600</xdr:rowOff>
                  </to>
                </anchor>
              </controlPr>
            </control>
          </mc:Choice>
        </mc:AlternateContent>
        <mc:AlternateContent xmlns:mc="http://schemas.openxmlformats.org/markup-compatibility/2006">
          <mc:Choice Requires="x14">
            <control shapeId="3177" r:id="rId108" name="チェック J1333">
              <controlPr defaultSize="0" autoFill="0" autoLine="0" autoPict="0">
                <anchor moveWithCells="1">
                  <from>
                    <xdr:col>34</xdr:col>
                    <xdr:colOff>0</xdr:colOff>
                    <xdr:row>452</xdr:row>
                    <xdr:rowOff>238125</xdr:rowOff>
                  </from>
                  <to>
                    <xdr:col>42</xdr:col>
                    <xdr:colOff>0</xdr:colOff>
                    <xdr:row>453</xdr:row>
                    <xdr:rowOff>228600</xdr:rowOff>
                  </to>
                </anchor>
              </controlPr>
            </control>
          </mc:Choice>
        </mc:AlternateContent>
        <mc:AlternateContent xmlns:mc="http://schemas.openxmlformats.org/markup-compatibility/2006">
          <mc:Choice Requires="x14">
            <control shapeId="3178" r:id="rId109" name="チェック J1231">
              <controlPr defaultSize="0" autoFill="0" autoLine="0" autoPict="0">
                <anchor moveWithCells="1">
                  <from>
                    <xdr:col>34</xdr:col>
                    <xdr:colOff>0</xdr:colOff>
                    <xdr:row>442</xdr:row>
                    <xdr:rowOff>0</xdr:rowOff>
                  </from>
                  <to>
                    <xdr:col>41</xdr:col>
                    <xdr:colOff>0</xdr:colOff>
                    <xdr:row>442</xdr:row>
                    <xdr:rowOff>228600</xdr:rowOff>
                  </to>
                </anchor>
              </controlPr>
            </control>
          </mc:Choice>
        </mc:AlternateContent>
        <mc:AlternateContent xmlns:mc="http://schemas.openxmlformats.org/markup-compatibility/2006">
          <mc:Choice Requires="x14">
            <control shapeId="3179" r:id="rId110" name="チェック J1211">
              <controlPr defaultSize="0" autoFill="0" autoLine="0" autoPict="0">
                <anchor moveWithCells="1">
                  <from>
                    <xdr:col>9</xdr:col>
                    <xdr:colOff>0</xdr:colOff>
                    <xdr:row>442</xdr:row>
                    <xdr:rowOff>0</xdr:rowOff>
                  </from>
                  <to>
                    <xdr:col>16</xdr:col>
                    <xdr:colOff>0</xdr:colOff>
                    <xdr:row>442</xdr:row>
                    <xdr:rowOff>228600</xdr:rowOff>
                  </to>
                </anchor>
              </controlPr>
            </control>
          </mc:Choice>
        </mc:AlternateContent>
        <mc:AlternateContent xmlns:mc="http://schemas.openxmlformats.org/markup-compatibility/2006">
          <mc:Choice Requires="x14">
            <control shapeId="3180" r:id="rId111" name="チェック J411">
              <controlPr defaultSize="0" autoFill="0" autoLine="0" autoPict="0">
                <anchor moveWithCells="1">
                  <from>
                    <xdr:col>9</xdr:col>
                    <xdr:colOff>0</xdr:colOff>
                    <xdr:row>455</xdr:row>
                    <xdr:rowOff>295275</xdr:rowOff>
                  </from>
                  <to>
                    <xdr:col>16</xdr:col>
                    <xdr:colOff>0</xdr:colOff>
                    <xdr:row>456</xdr:row>
                    <xdr:rowOff>228600</xdr:rowOff>
                  </to>
                </anchor>
              </controlPr>
            </control>
          </mc:Choice>
        </mc:AlternateContent>
        <mc:AlternateContent xmlns:mc="http://schemas.openxmlformats.org/markup-compatibility/2006">
          <mc:Choice Requires="x14">
            <control shapeId="3181" r:id="rId112" name="チェック J412">
              <controlPr defaultSize="0" autoFill="0" autoLine="0" autoPict="0">
                <anchor moveWithCells="1">
                  <from>
                    <xdr:col>9</xdr:col>
                    <xdr:colOff>0</xdr:colOff>
                    <xdr:row>457</xdr:row>
                    <xdr:rowOff>0</xdr:rowOff>
                  </from>
                  <to>
                    <xdr:col>15</xdr:col>
                    <xdr:colOff>123825</xdr:colOff>
                    <xdr:row>457</xdr:row>
                    <xdr:rowOff>228600</xdr:rowOff>
                  </to>
                </anchor>
              </controlPr>
            </control>
          </mc:Choice>
        </mc:AlternateContent>
        <mc:AlternateContent xmlns:mc="http://schemas.openxmlformats.org/markup-compatibility/2006">
          <mc:Choice Requires="x14">
            <control shapeId="3182" r:id="rId113" name="チェック J413">
              <controlPr defaultSize="0" autoFill="0" autoLine="0" autoPict="0" macro="[0]!チェックJ413_Click">
                <anchor moveWithCells="1">
                  <from>
                    <xdr:col>9</xdr:col>
                    <xdr:colOff>0</xdr:colOff>
                    <xdr:row>457</xdr:row>
                    <xdr:rowOff>238125</xdr:rowOff>
                  </from>
                  <to>
                    <xdr:col>16</xdr:col>
                    <xdr:colOff>0</xdr:colOff>
                    <xdr:row>458</xdr:row>
                    <xdr:rowOff>228600</xdr:rowOff>
                  </to>
                </anchor>
              </controlPr>
            </control>
          </mc:Choice>
        </mc:AlternateContent>
        <mc:AlternateContent xmlns:mc="http://schemas.openxmlformats.org/markup-compatibility/2006">
          <mc:Choice Requires="x14">
            <control shapeId="3183" r:id="rId114" name="チェック J1411">
              <controlPr defaultSize="0" autoFill="0" autoLine="0" autoPict="0">
                <anchor moveWithCells="1">
                  <from>
                    <xdr:col>9</xdr:col>
                    <xdr:colOff>0</xdr:colOff>
                    <xdr:row>460</xdr:row>
                    <xdr:rowOff>9525</xdr:rowOff>
                  </from>
                  <to>
                    <xdr:col>16</xdr:col>
                    <xdr:colOff>0</xdr:colOff>
                    <xdr:row>460</xdr:row>
                    <xdr:rowOff>228600</xdr:rowOff>
                  </to>
                </anchor>
              </controlPr>
            </control>
          </mc:Choice>
        </mc:AlternateContent>
        <mc:AlternateContent xmlns:mc="http://schemas.openxmlformats.org/markup-compatibility/2006">
          <mc:Choice Requires="x14">
            <control shapeId="3184" r:id="rId115" name="チェック J1412">
              <controlPr defaultSize="0" autoFill="0" autoLine="0" autoPict="0">
                <anchor moveWithCells="1">
                  <from>
                    <xdr:col>9</xdr:col>
                    <xdr:colOff>0</xdr:colOff>
                    <xdr:row>460</xdr:row>
                    <xdr:rowOff>238125</xdr:rowOff>
                  </from>
                  <to>
                    <xdr:col>17</xdr:col>
                    <xdr:colOff>0</xdr:colOff>
                    <xdr:row>461</xdr:row>
                    <xdr:rowOff>228600</xdr:rowOff>
                  </to>
                </anchor>
              </controlPr>
            </control>
          </mc:Choice>
        </mc:AlternateContent>
        <mc:AlternateContent xmlns:mc="http://schemas.openxmlformats.org/markup-compatibility/2006">
          <mc:Choice Requires="x14">
            <control shapeId="3185" r:id="rId116" name="チェック J1413">
              <controlPr defaultSize="0" autoFill="0" autoLine="0" autoPict="0">
                <anchor moveWithCells="1">
                  <from>
                    <xdr:col>9</xdr:col>
                    <xdr:colOff>0</xdr:colOff>
                    <xdr:row>461</xdr:row>
                    <xdr:rowOff>238125</xdr:rowOff>
                  </from>
                  <to>
                    <xdr:col>17</xdr:col>
                    <xdr:colOff>0</xdr:colOff>
                    <xdr:row>462</xdr:row>
                    <xdr:rowOff>228600</xdr:rowOff>
                  </to>
                </anchor>
              </controlPr>
            </control>
          </mc:Choice>
        </mc:AlternateContent>
        <mc:AlternateContent xmlns:mc="http://schemas.openxmlformats.org/markup-compatibility/2006">
          <mc:Choice Requires="x14">
            <control shapeId="3186" r:id="rId117" name="チェック J421">
              <controlPr defaultSize="0" autoFill="0" autoLine="0" autoPict="0">
                <anchor moveWithCells="1">
                  <from>
                    <xdr:col>21</xdr:col>
                    <xdr:colOff>0</xdr:colOff>
                    <xdr:row>455</xdr:row>
                    <xdr:rowOff>295275</xdr:rowOff>
                  </from>
                  <to>
                    <xdr:col>28</xdr:col>
                    <xdr:colOff>0</xdr:colOff>
                    <xdr:row>456</xdr:row>
                    <xdr:rowOff>228600</xdr:rowOff>
                  </to>
                </anchor>
              </controlPr>
            </control>
          </mc:Choice>
        </mc:AlternateContent>
        <mc:AlternateContent xmlns:mc="http://schemas.openxmlformats.org/markup-compatibility/2006">
          <mc:Choice Requires="x14">
            <control shapeId="3187" r:id="rId118" name="チェック J422">
              <controlPr defaultSize="0" autoFill="0" autoLine="0" autoPict="0">
                <anchor moveWithCells="1">
                  <from>
                    <xdr:col>21</xdr:col>
                    <xdr:colOff>0</xdr:colOff>
                    <xdr:row>457</xdr:row>
                    <xdr:rowOff>0</xdr:rowOff>
                  </from>
                  <to>
                    <xdr:col>27</xdr:col>
                    <xdr:colOff>123825</xdr:colOff>
                    <xdr:row>457</xdr:row>
                    <xdr:rowOff>228600</xdr:rowOff>
                  </to>
                </anchor>
              </controlPr>
            </control>
          </mc:Choice>
        </mc:AlternateContent>
        <mc:AlternateContent xmlns:mc="http://schemas.openxmlformats.org/markup-compatibility/2006">
          <mc:Choice Requires="x14">
            <control shapeId="3188" r:id="rId119" name="チェック J423">
              <controlPr defaultSize="0" autoFill="0" autoLine="0" autoPict="0" macro="[0]!チェックJ423_Click">
                <anchor moveWithCells="1">
                  <from>
                    <xdr:col>21</xdr:col>
                    <xdr:colOff>0</xdr:colOff>
                    <xdr:row>457</xdr:row>
                    <xdr:rowOff>238125</xdr:rowOff>
                  </from>
                  <to>
                    <xdr:col>28</xdr:col>
                    <xdr:colOff>0</xdr:colOff>
                    <xdr:row>458</xdr:row>
                    <xdr:rowOff>228600</xdr:rowOff>
                  </to>
                </anchor>
              </controlPr>
            </control>
          </mc:Choice>
        </mc:AlternateContent>
        <mc:AlternateContent xmlns:mc="http://schemas.openxmlformats.org/markup-compatibility/2006">
          <mc:Choice Requires="x14">
            <control shapeId="3189" r:id="rId120" name="チェック J1421">
              <controlPr defaultSize="0" autoFill="0" autoLine="0" autoPict="0">
                <anchor moveWithCells="1">
                  <from>
                    <xdr:col>21</xdr:col>
                    <xdr:colOff>0</xdr:colOff>
                    <xdr:row>460</xdr:row>
                    <xdr:rowOff>9525</xdr:rowOff>
                  </from>
                  <to>
                    <xdr:col>28</xdr:col>
                    <xdr:colOff>0</xdr:colOff>
                    <xdr:row>460</xdr:row>
                    <xdr:rowOff>228600</xdr:rowOff>
                  </to>
                </anchor>
              </controlPr>
            </control>
          </mc:Choice>
        </mc:AlternateContent>
        <mc:AlternateContent xmlns:mc="http://schemas.openxmlformats.org/markup-compatibility/2006">
          <mc:Choice Requires="x14">
            <control shapeId="3190" r:id="rId121" name="チェック J1422">
              <controlPr defaultSize="0" autoFill="0" autoLine="0" autoPict="0">
                <anchor moveWithCells="1">
                  <from>
                    <xdr:col>21</xdr:col>
                    <xdr:colOff>0</xdr:colOff>
                    <xdr:row>460</xdr:row>
                    <xdr:rowOff>238125</xdr:rowOff>
                  </from>
                  <to>
                    <xdr:col>29</xdr:col>
                    <xdr:colOff>0</xdr:colOff>
                    <xdr:row>461</xdr:row>
                    <xdr:rowOff>228600</xdr:rowOff>
                  </to>
                </anchor>
              </controlPr>
            </control>
          </mc:Choice>
        </mc:AlternateContent>
        <mc:AlternateContent xmlns:mc="http://schemas.openxmlformats.org/markup-compatibility/2006">
          <mc:Choice Requires="x14">
            <control shapeId="3191" r:id="rId122" name="チェック J1423">
              <controlPr defaultSize="0" autoFill="0" autoLine="0" autoPict="0">
                <anchor moveWithCells="1">
                  <from>
                    <xdr:col>21</xdr:col>
                    <xdr:colOff>0</xdr:colOff>
                    <xdr:row>461</xdr:row>
                    <xdr:rowOff>238125</xdr:rowOff>
                  </from>
                  <to>
                    <xdr:col>29</xdr:col>
                    <xdr:colOff>0</xdr:colOff>
                    <xdr:row>462</xdr:row>
                    <xdr:rowOff>228600</xdr:rowOff>
                  </to>
                </anchor>
              </controlPr>
            </control>
          </mc:Choice>
        </mc:AlternateContent>
        <mc:AlternateContent xmlns:mc="http://schemas.openxmlformats.org/markup-compatibility/2006">
          <mc:Choice Requires="x14">
            <control shapeId="3192" r:id="rId123" name="チェック J431">
              <controlPr defaultSize="0" autoFill="0" autoLine="0" autoPict="0">
                <anchor moveWithCells="1">
                  <from>
                    <xdr:col>34</xdr:col>
                    <xdr:colOff>0</xdr:colOff>
                    <xdr:row>455</xdr:row>
                    <xdr:rowOff>295275</xdr:rowOff>
                  </from>
                  <to>
                    <xdr:col>41</xdr:col>
                    <xdr:colOff>0</xdr:colOff>
                    <xdr:row>456</xdr:row>
                    <xdr:rowOff>228600</xdr:rowOff>
                  </to>
                </anchor>
              </controlPr>
            </control>
          </mc:Choice>
        </mc:AlternateContent>
        <mc:AlternateContent xmlns:mc="http://schemas.openxmlformats.org/markup-compatibility/2006">
          <mc:Choice Requires="x14">
            <control shapeId="3193" r:id="rId124" name="チェック J433">
              <controlPr defaultSize="0" autoFill="0" autoLine="0" autoPict="0" macro="[0]!チェックJ433_Click">
                <anchor moveWithCells="1">
                  <from>
                    <xdr:col>34</xdr:col>
                    <xdr:colOff>0</xdr:colOff>
                    <xdr:row>457</xdr:row>
                    <xdr:rowOff>238125</xdr:rowOff>
                  </from>
                  <to>
                    <xdr:col>41</xdr:col>
                    <xdr:colOff>0</xdr:colOff>
                    <xdr:row>458</xdr:row>
                    <xdr:rowOff>228600</xdr:rowOff>
                  </to>
                </anchor>
              </controlPr>
            </control>
          </mc:Choice>
        </mc:AlternateContent>
        <mc:AlternateContent xmlns:mc="http://schemas.openxmlformats.org/markup-compatibility/2006">
          <mc:Choice Requires="x14">
            <control shapeId="3194" r:id="rId125" name="チェック J432">
              <controlPr defaultSize="0" autoFill="0" autoLine="0" autoPict="0">
                <anchor moveWithCells="1">
                  <from>
                    <xdr:col>34</xdr:col>
                    <xdr:colOff>0</xdr:colOff>
                    <xdr:row>457</xdr:row>
                    <xdr:rowOff>0</xdr:rowOff>
                  </from>
                  <to>
                    <xdr:col>40</xdr:col>
                    <xdr:colOff>123825</xdr:colOff>
                    <xdr:row>457</xdr:row>
                    <xdr:rowOff>228600</xdr:rowOff>
                  </to>
                </anchor>
              </controlPr>
            </control>
          </mc:Choice>
        </mc:AlternateContent>
        <mc:AlternateContent xmlns:mc="http://schemas.openxmlformats.org/markup-compatibility/2006">
          <mc:Choice Requires="x14">
            <control shapeId="3195" r:id="rId126" name="チェック J1431">
              <controlPr defaultSize="0" autoFill="0" autoLine="0" autoPict="0">
                <anchor moveWithCells="1">
                  <from>
                    <xdr:col>34</xdr:col>
                    <xdr:colOff>0</xdr:colOff>
                    <xdr:row>460</xdr:row>
                    <xdr:rowOff>9525</xdr:rowOff>
                  </from>
                  <to>
                    <xdr:col>41</xdr:col>
                    <xdr:colOff>0</xdr:colOff>
                    <xdr:row>460</xdr:row>
                    <xdr:rowOff>228600</xdr:rowOff>
                  </to>
                </anchor>
              </controlPr>
            </control>
          </mc:Choice>
        </mc:AlternateContent>
        <mc:AlternateContent xmlns:mc="http://schemas.openxmlformats.org/markup-compatibility/2006">
          <mc:Choice Requires="x14">
            <control shapeId="3196" r:id="rId127" name="チェック J1432">
              <controlPr defaultSize="0" autoFill="0" autoLine="0" autoPict="0">
                <anchor moveWithCells="1">
                  <from>
                    <xdr:col>34</xdr:col>
                    <xdr:colOff>0</xdr:colOff>
                    <xdr:row>460</xdr:row>
                    <xdr:rowOff>238125</xdr:rowOff>
                  </from>
                  <to>
                    <xdr:col>42</xdr:col>
                    <xdr:colOff>0</xdr:colOff>
                    <xdr:row>461</xdr:row>
                    <xdr:rowOff>228600</xdr:rowOff>
                  </to>
                </anchor>
              </controlPr>
            </control>
          </mc:Choice>
        </mc:AlternateContent>
        <mc:AlternateContent xmlns:mc="http://schemas.openxmlformats.org/markup-compatibility/2006">
          <mc:Choice Requires="x14">
            <control shapeId="3197" r:id="rId128" name="チェック J1433">
              <controlPr defaultSize="0" autoFill="0" autoLine="0" autoPict="0">
                <anchor moveWithCells="1">
                  <from>
                    <xdr:col>34</xdr:col>
                    <xdr:colOff>0</xdr:colOff>
                    <xdr:row>461</xdr:row>
                    <xdr:rowOff>238125</xdr:rowOff>
                  </from>
                  <to>
                    <xdr:col>42</xdr:col>
                    <xdr:colOff>0</xdr:colOff>
                    <xdr:row>462</xdr:row>
                    <xdr:rowOff>228600</xdr:rowOff>
                  </to>
                </anchor>
              </controlPr>
            </control>
          </mc:Choice>
        </mc:AlternateContent>
        <mc:AlternateContent xmlns:mc="http://schemas.openxmlformats.org/markup-compatibility/2006">
          <mc:Choice Requires="x14">
            <control shapeId="3198" r:id="rId129" name="チェック J511">
              <controlPr defaultSize="0" autoFill="0" autoLine="0" autoPict="0">
                <anchor moveWithCells="1">
                  <from>
                    <xdr:col>9</xdr:col>
                    <xdr:colOff>0</xdr:colOff>
                    <xdr:row>467</xdr:row>
                    <xdr:rowOff>295275</xdr:rowOff>
                  </from>
                  <to>
                    <xdr:col>16</xdr:col>
                    <xdr:colOff>0</xdr:colOff>
                    <xdr:row>468</xdr:row>
                    <xdr:rowOff>228600</xdr:rowOff>
                  </to>
                </anchor>
              </controlPr>
            </control>
          </mc:Choice>
        </mc:AlternateContent>
        <mc:AlternateContent xmlns:mc="http://schemas.openxmlformats.org/markup-compatibility/2006">
          <mc:Choice Requires="x14">
            <control shapeId="3199" r:id="rId130" name="チェック J512">
              <controlPr defaultSize="0" autoFill="0" autoLine="0" autoPict="0">
                <anchor moveWithCells="1">
                  <from>
                    <xdr:col>9</xdr:col>
                    <xdr:colOff>0</xdr:colOff>
                    <xdr:row>468</xdr:row>
                    <xdr:rowOff>238125</xdr:rowOff>
                  </from>
                  <to>
                    <xdr:col>15</xdr:col>
                    <xdr:colOff>123825</xdr:colOff>
                    <xdr:row>469</xdr:row>
                    <xdr:rowOff>228600</xdr:rowOff>
                  </to>
                </anchor>
              </controlPr>
            </control>
          </mc:Choice>
        </mc:AlternateContent>
        <mc:AlternateContent xmlns:mc="http://schemas.openxmlformats.org/markup-compatibility/2006">
          <mc:Choice Requires="x14">
            <control shapeId="3200" r:id="rId131" name="チェック J513">
              <controlPr defaultSize="0" autoFill="0" autoLine="0" autoPict="0" macro="[0]!チェックJ513_Click">
                <anchor moveWithCells="1">
                  <from>
                    <xdr:col>9</xdr:col>
                    <xdr:colOff>0</xdr:colOff>
                    <xdr:row>469</xdr:row>
                    <xdr:rowOff>238125</xdr:rowOff>
                  </from>
                  <to>
                    <xdr:col>16</xdr:col>
                    <xdr:colOff>0</xdr:colOff>
                    <xdr:row>470</xdr:row>
                    <xdr:rowOff>228600</xdr:rowOff>
                  </to>
                </anchor>
              </controlPr>
            </control>
          </mc:Choice>
        </mc:AlternateContent>
        <mc:AlternateContent xmlns:mc="http://schemas.openxmlformats.org/markup-compatibility/2006">
          <mc:Choice Requires="x14">
            <control shapeId="3201" r:id="rId132" name="チェック J1511">
              <controlPr defaultSize="0" autoFill="0" autoLine="0" autoPict="0">
                <anchor moveWithCells="1">
                  <from>
                    <xdr:col>9</xdr:col>
                    <xdr:colOff>0</xdr:colOff>
                    <xdr:row>472</xdr:row>
                    <xdr:rowOff>9525</xdr:rowOff>
                  </from>
                  <to>
                    <xdr:col>16</xdr:col>
                    <xdr:colOff>0</xdr:colOff>
                    <xdr:row>472</xdr:row>
                    <xdr:rowOff>228600</xdr:rowOff>
                  </to>
                </anchor>
              </controlPr>
            </control>
          </mc:Choice>
        </mc:AlternateContent>
        <mc:AlternateContent xmlns:mc="http://schemas.openxmlformats.org/markup-compatibility/2006">
          <mc:Choice Requires="x14">
            <control shapeId="3202" r:id="rId133" name="チェック J1512">
              <controlPr defaultSize="0" autoFill="0" autoLine="0" autoPict="0">
                <anchor moveWithCells="1">
                  <from>
                    <xdr:col>9</xdr:col>
                    <xdr:colOff>0</xdr:colOff>
                    <xdr:row>472</xdr:row>
                    <xdr:rowOff>238125</xdr:rowOff>
                  </from>
                  <to>
                    <xdr:col>17</xdr:col>
                    <xdr:colOff>0</xdr:colOff>
                    <xdr:row>473</xdr:row>
                    <xdr:rowOff>228600</xdr:rowOff>
                  </to>
                </anchor>
              </controlPr>
            </control>
          </mc:Choice>
        </mc:AlternateContent>
        <mc:AlternateContent xmlns:mc="http://schemas.openxmlformats.org/markup-compatibility/2006">
          <mc:Choice Requires="x14">
            <control shapeId="3203" r:id="rId134" name="チェック J1513">
              <controlPr defaultSize="0" autoFill="0" autoLine="0" autoPict="0">
                <anchor moveWithCells="1">
                  <from>
                    <xdr:col>9</xdr:col>
                    <xdr:colOff>0</xdr:colOff>
                    <xdr:row>473</xdr:row>
                    <xdr:rowOff>238125</xdr:rowOff>
                  </from>
                  <to>
                    <xdr:col>17</xdr:col>
                    <xdr:colOff>0</xdr:colOff>
                    <xdr:row>474</xdr:row>
                    <xdr:rowOff>228600</xdr:rowOff>
                  </to>
                </anchor>
              </controlPr>
            </control>
          </mc:Choice>
        </mc:AlternateContent>
        <mc:AlternateContent xmlns:mc="http://schemas.openxmlformats.org/markup-compatibility/2006">
          <mc:Choice Requires="x14">
            <control shapeId="3204" r:id="rId135" name="チェック J521">
              <controlPr defaultSize="0" autoFill="0" autoLine="0" autoPict="0">
                <anchor moveWithCells="1">
                  <from>
                    <xdr:col>21</xdr:col>
                    <xdr:colOff>0</xdr:colOff>
                    <xdr:row>467</xdr:row>
                    <xdr:rowOff>295275</xdr:rowOff>
                  </from>
                  <to>
                    <xdr:col>28</xdr:col>
                    <xdr:colOff>0</xdr:colOff>
                    <xdr:row>468</xdr:row>
                    <xdr:rowOff>228600</xdr:rowOff>
                  </to>
                </anchor>
              </controlPr>
            </control>
          </mc:Choice>
        </mc:AlternateContent>
        <mc:AlternateContent xmlns:mc="http://schemas.openxmlformats.org/markup-compatibility/2006">
          <mc:Choice Requires="x14">
            <control shapeId="3205" r:id="rId136" name="チェック J522">
              <controlPr defaultSize="0" autoFill="0" autoLine="0" autoPict="0">
                <anchor moveWithCells="1">
                  <from>
                    <xdr:col>21</xdr:col>
                    <xdr:colOff>0</xdr:colOff>
                    <xdr:row>468</xdr:row>
                    <xdr:rowOff>238125</xdr:rowOff>
                  </from>
                  <to>
                    <xdr:col>27</xdr:col>
                    <xdr:colOff>123825</xdr:colOff>
                    <xdr:row>469</xdr:row>
                    <xdr:rowOff>228600</xdr:rowOff>
                  </to>
                </anchor>
              </controlPr>
            </control>
          </mc:Choice>
        </mc:AlternateContent>
        <mc:AlternateContent xmlns:mc="http://schemas.openxmlformats.org/markup-compatibility/2006">
          <mc:Choice Requires="x14">
            <control shapeId="3206" r:id="rId137" name="チェック J523">
              <controlPr defaultSize="0" autoFill="0" autoLine="0" autoPict="0" macro="[0]!チェックJ523_Click">
                <anchor moveWithCells="1">
                  <from>
                    <xdr:col>21</xdr:col>
                    <xdr:colOff>0</xdr:colOff>
                    <xdr:row>469</xdr:row>
                    <xdr:rowOff>238125</xdr:rowOff>
                  </from>
                  <to>
                    <xdr:col>28</xdr:col>
                    <xdr:colOff>0</xdr:colOff>
                    <xdr:row>470</xdr:row>
                    <xdr:rowOff>228600</xdr:rowOff>
                  </to>
                </anchor>
              </controlPr>
            </control>
          </mc:Choice>
        </mc:AlternateContent>
        <mc:AlternateContent xmlns:mc="http://schemas.openxmlformats.org/markup-compatibility/2006">
          <mc:Choice Requires="x14">
            <control shapeId="3207" r:id="rId138" name="チェック J1521">
              <controlPr defaultSize="0" autoFill="0" autoLine="0" autoPict="0">
                <anchor moveWithCells="1">
                  <from>
                    <xdr:col>21</xdr:col>
                    <xdr:colOff>0</xdr:colOff>
                    <xdr:row>472</xdr:row>
                    <xdr:rowOff>9525</xdr:rowOff>
                  </from>
                  <to>
                    <xdr:col>28</xdr:col>
                    <xdr:colOff>0</xdr:colOff>
                    <xdr:row>472</xdr:row>
                    <xdr:rowOff>228600</xdr:rowOff>
                  </to>
                </anchor>
              </controlPr>
            </control>
          </mc:Choice>
        </mc:AlternateContent>
        <mc:AlternateContent xmlns:mc="http://schemas.openxmlformats.org/markup-compatibility/2006">
          <mc:Choice Requires="x14">
            <control shapeId="3208" r:id="rId139" name="チェック J1522">
              <controlPr defaultSize="0" autoFill="0" autoLine="0" autoPict="0">
                <anchor moveWithCells="1">
                  <from>
                    <xdr:col>21</xdr:col>
                    <xdr:colOff>0</xdr:colOff>
                    <xdr:row>472</xdr:row>
                    <xdr:rowOff>238125</xdr:rowOff>
                  </from>
                  <to>
                    <xdr:col>29</xdr:col>
                    <xdr:colOff>0</xdr:colOff>
                    <xdr:row>473</xdr:row>
                    <xdr:rowOff>228600</xdr:rowOff>
                  </to>
                </anchor>
              </controlPr>
            </control>
          </mc:Choice>
        </mc:AlternateContent>
        <mc:AlternateContent xmlns:mc="http://schemas.openxmlformats.org/markup-compatibility/2006">
          <mc:Choice Requires="x14">
            <control shapeId="3209" r:id="rId140" name="チェック J1523">
              <controlPr defaultSize="0" autoFill="0" autoLine="0" autoPict="0">
                <anchor moveWithCells="1">
                  <from>
                    <xdr:col>21</xdr:col>
                    <xdr:colOff>0</xdr:colOff>
                    <xdr:row>473</xdr:row>
                    <xdr:rowOff>238125</xdr:rowOff>
                  </from>
                  <to>
                    <xdr:col>29</xdr:col>
                    <xdr:colOff>0</xdr:colOff>
                    <xdr:row>474</xdr:row>
                    <xdr:rowOff>228600</xdr:rowOff>
                  </to>
                </anchor>
              </controlPr>
            </control>
          </mc:Choice>
        </mc:AlternateContent>
        <mc:AlternateContent xmlns:mc="http://schemas.openxmlformats.org/markup-compatibility/2006">
          <mc:Choice Requires="x14">
            <control shapeId="3210" r:id="rId141" name="チェック J1533">
              <controlPr defaultSize="0" autoFill="0" autoLine="0" autoPict="0">
                <anchor moveWithCells="1">
                  <from>
                    <xdr:col>34</xdr:col>
                    <xdr:colOff>0</xdr:colOff>
                    <xdr:row>473</xdr:row>
                    <xdr:rowOff>238125</xdr:rowOff>
                  </from>
                  <to>
                    <xdr:col>42</xdr:col>
                    <xdr:colOff>0</xdr:colOff>
                    <xdr:row>474</xdr:row>
                    <xdr:rowOff>228600</xdr:rowOff>
                  </to>
                </anchor>
              </controlPr>
            </control>
          </mc:Choice>
        </mc:AlternateContent>
        <mc:AlternateContent xmlns:mc="http://schemas.openxmlformats.org/markup-compatibility/2006">
          <mc:Choice Requires="x14">
            <control shapeId="3211" r:id="rId142" name="チェック J1532">
              <controlPr defaultSize="0" autoFill="0" autoLine="0" autoPict="0">
                <anchor moveWithCells="1">
                  <from>
                    <xdr:col>34</xdr:col>
                    <xdr:colOff>0</xdr:colOff>
                    <xdr:row>472</xdr:row>
                    <xdr:rowOff>238125</xdr:rowOff>
                  </from>
                  <to>
                    <xdr:col>42</xdr:col>
                    <xdr:colOff>0</xdr:colOff>
                    <xdr:row>473</xdr:row>
                    <xdr:rowOff>228600</xdr:rowOff>
                  </to>
                </anchor>
              </controlPr>
            </control>
          </mc:Choice>
        </mc:AlternateContent>
        <mc:AlternateContent xmlns:mc="http://schemas.openxmlformats.org/markup-compatibility/2006">
          <mc:Choice Requires="x14">
            <control shapeId="3212" r:id="rId143" name="チェック J1531">
              <controlPr defaultSize="0" autoFill="0" autoLine="0" autoPict="0">
                <anchor moveWithCells="1">
                  <from>
                    <xdr:col>34</xdr:col>
                    <xdr:colOff>0</xdr:colOff>
                    <xdr:row>472</xdr:row>
                    <xdr:rowOff>9525</xdr:rowOff>
                  </from>
                  <to>
                    <xdr:col>41</xdr:col>
                    <xdr:colOff>0</xdr:colOff>
                    <xdr:row>472</xdr:row>
                    <xdr:rowOff>228600</xdr:rowOff>
                  </to>
                </anchor>
              </controlPr>
            </control>
          </mc:Choice>
        </mc:AlternateContent>
        <mc:AlternateContent xmlns:mc="http://schemas.openxmlformats.org/markup-compatibility/2006">
          <mc:Choice Requires="x14">
            <control shapeId="3213" r:id="rId144" name="チェック J533">
              <controlPr defaultSize="0" autoFill="0" autoLine="0" autoPict="0" macro="[0]!チェックJ533_Click">
                <anchor moveWithCells="1">
                  <from>
                    <xdr:col>34</xdr:col>
                    <xdr:colOff>0</xdr:colOff>
                    <xdr:row>469</xdr:row>
                    <xdr:rowOff>238125</xdr:rowOff>
                  </from>
                  <to>
                    <xdr:col>41</xdr:col>
                    <xdr:colOff>0</xdr:colOff>
                    <xdr:row>470</xdr:row>
                    <xdr:rowOff>228600</xdr:rowOff>
                  </to>
                </anchor>
              </controlPr>
            </control>
          </mc:Choice>
        </mc:AlternateContent>
        <mc:AlternateContent xmlns:mc="http://schemas.openxmlformats.org/markup-compatibility/2006">
          <mc:Choice Requires="x14">
            <control shapeId="3214" r:id="rId145" name="チェック J532">
              <controlPr defaultSize="0" autoFill="0" autoLine="0" autoPict="0">
                <anchor moveWithCells="1">
                  <from>
                    <xdr:col>34</xdr:col>
                    <xdr:colOff>0</xdr:colOff>
                    <xdr:row>468</xdr:row>
                    <xdr:rowOff>238125</xdr:rowOff>
                  </from>
                  <to>
                    <xdr:col>40</xdr:col>
                    <xdr:colOff>123825</xdr:colOff>
                    <xdr:row>469</xdr:row>
                    <xdr:rowOff>228600</xdr:rowOff>
                  </to>
                </anchor>
              </controlPr>
            </control>
          </mc:Choice>
        </mc:AlternateContent>
        <mc:AlternateContent xmlns:mc="http://schemas.openxmlformats.org/markup-compatibility/2006">
          <mc:Choice Requires="x14">
            <control shapeId="3215" r:id="rId146" name="チェック J531">
              <controlPr defaultSize="0" autoFill="0" autoLine="0" autoPict="0">
                <anchor moveWithCells="1">
                  <from>
                    <xdr:col>34</xdr:col>
                    <xdr:colOff>0</xdr:colOff>
                    <xdr:row>467</xdr:row>
                    <xdr:rowOff>295275</xdr:rowOff>
                  </from>
                  <to>
                    <xdr:col>41</xdr:col>
                    <xdr:colOff>0</xdr:colOff>
                    <xdr:row>468</xdr:row>
                    <xdr:rowOff>228600</xdr:rowOff>
                  </to>
                </anchor>
              </controlPr>
            </control>
          </mc:Choice>
        </mc:AlternateContent>
        <mc:AlternateContent xmlns:mc="http://schemas.openxmlformats.org/markup-compatibility/2006">
          <mc:Choice Requires="x14">
            <control shapeId="3216" r:id="rId147" name="チェック J611">
              <controlPr defaultSize="0" autoFill="0" autoLine="0" autoPict="0">
                <anchor moveWithCells="1">
                  <from>
                    <xdr:col>9</xdr:col>
                    <xdr:colOff>0</xdr:colOff>
                    <xdr:row>476</xdr:row>
                    <xdr:rowOff>295275</xdr:rowOff>
                  </from>
                  <to>
                    <xdr:col>16</xdr:col>
                    <xdr:colOff>0</xdr:colOff>
                    <xdr:row>477</xdr:row>
                    <xdr:rowOff>228600</xdr:rowOff>
                  </to>
                </anchor>
              </controlPr>
            </control>
          </mc:Choice>
        </mc:AlternateContent>
        <mc:AlternateContent xmlns:mc="http://schemas.openxmlformats.org/markup-compatibility/2006">
          <mc:Choice Requires="x14">
            <control shapeId="3217" r:id="rId148" name="チェック J612">
              <controlPr defaultSize="0" autoFill="0" autoLine="0" autoPict="0">
                <anchor moveWithCells="1">
                  <from>
                    <xdr:col>9</xdr:col>
                    <xdr:colOff>0</xdr:colOff>
                    <xdr:row>477</xdr:row>
                    <xdr:rowOff>238125</xdr:rowOff>
                  </from>
                  <to>
                    <xdr:col>15</xdr:col>
                    <xdr:colOff>123825</xdr:colOff>
                    <xdr:row>478</xdr:row>
                    <xdr:rowOff>228600</xdr:rowOff>
                  </to>
                </anchor>
              </controlPr>
            </control>
          </mc:Choice>
        </mc:AlternateContent>
        <mc:AlternateContent xmlns:mc="http://schemas.openxmlformats.org/markup-compatibility/2006">
          <mc:Choice Requires="x14">
            <control shapeId="3218" r:id="rId149" name="チェック J613">
              <controlPr defaultSize="0" autoFill="0" autoLine="0" autoPict="0" macro="[0]!チェックJ613_Click">
                <anchor moveWithCells="1">
                  <from>
                    <xdr:col>9</xdr:col>
                    <xdr:colOff>0</xdr:colOff>
                    <xdr:row>478</xdr:row>
                    <xdr:rowOff>238125</xdr:rowOff>
                  </from>
                  <to>
                    <xdr:col>16</xdr:col>
                    <xdr:colOff>0</xdr:colOff>
                    <xdr:row>479</xdr:row>
                    <xdr:rowOff>228600</xdr:rowOff>
                  </to>
                </anchor>
              </controlPr>
            </control>
          </mc:Choice>
        </mc:AlternateContent>
        <mc:AlternateContent xmlns:mc="http://schemas.openxmlformats.org/markup-compatibility/2006">
          <mc:Choice Requires="x14">
            <control shapeId="3219" r:id="rId150" name="チェック J1611">
              <controlPr defaultSize="0" autoFill="0" autoLine="0" autoPict="0">
                <anchor moveWithCells="1">
                  <from>
                    <xdr:col>9</xdr:col>
                    <xdr:colOff>0</xdr:colOff>
                    <xdr:row>481</xdr:row>
                    <xdr:rowOff>0</xdr:rowOff>
                  </from>
                  <to>
                    <xdr:col>16</xdr:col>
                    <xdr:colOff>0</xdr:colOff>
                    <xdr:row>481</xdr:row>
                    <xdr:rowOff>228600</xdr:rowOff>
                  </to>
                </anchor>
              </controlPr>
            </control>
          </mc:Choice>
        </mc:AlternateContent>
        <mc:AlternateContent xmlns:mc="http://schemas.openxmlformats.org/markup-compatibility/2006">
          <mc:Choice Requires="x14">
            <control shapeId="3220" r:id="rId151" name="チェック J1612">
              <controlPr defaultSize="0" autoFill="0" autoLine="0" autoPict="0">
                <anchor moveWithCells="1">
                  <from>
                    <xdr:col>9</xdr:col>
                    <xdr:colOff>0</xdr:colOff>
                    <xdr:row>481</xdr:row>
                    <xdr:rowOff>238125</xdr:rowOff>
                  </from>
                  <to>
                    <xdr:col>17</xdr:col>
                    <xdr:colOff>0</xdr:colOff>
                    <xdr:row>482</xdr:row>
                    <xdr:rowOff>228600</xdr:rowOff>
                  </to>
                </anchor>
              </controlPr>
            </control>
          </mc:Choice>
        </mc:AlternateContent>
        <mc:AlternateContent xmlns:mc="http://schemas.openxmlformats.org/markup-compatibility/2006">
          <mc:Choice Requires="x14">
            <control shapeId="3221" r:id="rId152" name="チェック J1613">
              <controlPr defaultSize="0" autoFill="0" autoLine="0" autoPict="0">
                <anchor moveWithCells="1">
                  <from>
                    <xdr:col>9</xdr:col>
                    <xdr:colOff>0</xdr:colOff>
                    <xdr:row>482</xdr:row>
                    <xdr:rowOff>228600</xdr:rowOff>
                  </from>
                  <to>
                    <xdr:col>17</xdr:col>
                    <xdr:colOff>0</xdr:colOff>
                    <xdr:row>483</xdr:row>
                    <xdr:rowOff>228600</xdr:rowOff>
                  </to>
                </anchor>
              </controlPr>
            </control>
          </mc:Choice>
        </mc:AlternateContent>
        <mc:AlternateContent xmlns:mc="http://schemas.openxmlformats.org/markup-compatibility/2006">
          <mc:Choice Requires="x14">
            <control shapeId="3222" r:id="rId153" name="チェック J711">
              <controlPr defaultSize="0" autoFill="0" autoLine="0" autoPict="0">
                <anchor moveWithCells="1">
                  <from>
                    <xdr:col>9</xdr:col>
                    <xdr:colOff>0</xdr:colOff>
                    <xdr:row>485</xdr:row>
                    <xdr:rowOff>295275</xdr:rowOff>
                  </from>
                  <to>
                    <xdr:col>16</xdr:col>
                    <xdr:colOff>0</xdr:colOff>
                    <xdr:row>486</xdr:row>
                    <xdr:rowOff>228600</xdr:rowOff>
                  </to>
                </anchor>
              </controlPr>
            </control>
          </mc:Choice>
        </mc:AlternateContent>
        <mc:AlternateContent xmlns:mc="http://schemas.openxmlformats.org/markup-compatibility/2006">
          <mc:Choice Requires="x14">
            <control shapeId="3223" r:id="rId154" name="チェック J712">
              <controlPr defaultSize="0" autoFill="0" autoLine="0" autoPict="0">
                <anchor moveWithCells="1">
                  <from>
                    <xdr:col>9</xdr:col>
                    <xdr:colOff>0</xdr:colOff>
                    <xdr:row>486</xdr:row>
                    <xdr:rowOff>238125</xdr:rowOff>
                  </from>
                  <to>
                    <xdr:col>15</xdr:col>
                    <xdr:colOff>123825</xdr:colOff>
                    <xdr:row>487</xdr:row>
                    <xdr:rowOff>228600</xdr:rowOff>
                  </to>
                </anchor>
              </controlPr>
            </control>
          </mc:Choice>
        </mc:AlternateContent>
        <mc:AlternateContent xmlns:mc="http://schemas.openxmlformats.org/markup-compatibility/2006">
          <mc:Choice Requires="x14">
            <control shapeId="3224" r:id="rId155" name="チェック J713">
              <controlPr defaultSize="0" autoFill="0" autoLine="0" autoPict="0" macro="[0]!チェックJ713_Click">
                <anchor moveWithCells="1">
                  <from>
                    <xdr:col>9</xdr:col>
                    <xdr:colOff>0</xdr:colOff>
                    <xdr:row>487</xdr:row>
                    <xdr:rowOff>238125</xdr:rowOff>
                  </from>
                  <to>
                    <xdr:col>16</xdr:col>
                    <xdr:colOff>0</xdr:colOff>
                    <xdr:row>488</xdr:row>
                    <xdr:rowOff>228600</xdr:rowOff>
                  </to>
                </anchor>
              </controlPr>
            </control>
          </mc:Choice>
        </mc:AlternateContent>
        <mc:AlternateContent xmlns:mc="http://schemas.openxmlformats.org/markup-compatibility/2006">
          <mc:Choice Requires="x14">
            <control shapeId="3225" r:id="rId156" name="チェック J1711">
              <controlPr defaultSize="0" autoFill="0" autoLine="0" autoPict="0">
                <anchor moveWithCells="1">
                  <from>
                    <xdr:col>9</xdr:col>
                    <xdr:colOff>0</xdr:colOff>
                    <xdr:row>490</xdr:row>
                    <xdr:rowOff>0</xdr:rowOff>
                  </from>
                  <to>
                    <xdr:col>16</xdr:col>
                    <xdr:colOff>0</xdr:colOff>
                    <xdr:row>490</xdr:row>
                    <xdr:rowOff>228600</xdr:rowOff>
                  </to>
                </anchor>
              </controlPr>
            </control>
          </mc:Choice>
        </mc:AlternateContent>
        <mc:AlternateContent xmlns:mc="http://schemas.openxmlformats.org/markup-compatibility/2006">
          <mc:Choice Requires="x14">
            <control shapeId="3226" r:id="rId157" name="チェック J1712">
              <controlPr defaultSize="0" autoFill="0" autoLine="0" autoPict="0">
                <anchor moveWithCells="1">
                  <from>
                    <xdr:col>9</xdr:col>
                    <xdr:colOff>0</xdr:colOff>
                    <xdr:row>490</xdr:row>
                    <xdr:rowOff>238125</xdr:rowOff>
                  </from>
                  <to>
                    <xdr:col>17</xdr:col>
                    <xdr:colOff>0</xdr:colOff>
                    <xdr:row>491</xdr:row>
                    <xdr:rowOff>228600</xdr:rowOff>
                  </to>
                </anchor>
              </controlPr>
            </control>
          </mc:Choice>
        </mc:AlternateContent>
        <mc:AlternateContent xmlns:mc="http://schemas.openxmlformats.org/markup-compatibility/2006">
          <mc:Choice Requires="x14">
            <control shapeId="3227" r:id="rId158" name="チェック J1713">
              <controlPr defaultSize="0" autoFill="0" autoLine="0" autoPict="0">
                <anchor moveWithCells="1">
                  <from>
                    <xdr:col>9</xdr:col>
                    <xdr:colOff>0</xdr:colOff>
                    <xdr:row>491</xdr:row>
                    <xdr:rowOff>228600</xdr:rowOff>
                  </from>
                  <to>
                    <xdr:col>17</xdr:col>
                    <xdr:colOff>0</xdr:colOff>
                    <xdr:row>492</xdr:row>
                    <xdr:rowOff>228600</xdr:rowOff>
                  </to>
                </anchor>
              </controlPr>
            </control>
          </mc:Choice>
        </mc:AlternateContent>
        <mc:AlternateContent xmlns:mc="http://schemas.openxmlformats.org/markup-compatibility/2006">
          <mc:Choice Requires="x14">
            <control shapeId="3228" r:id="rId159" name="チェック J721">
              <controlPr defaultSize="0" autoFill="0" autoLine="0" autoPict="0">
                <anchor moveWithCells="1">
                  <from>
                    <xdr:col>21</xdr:col>
                    <xdr:colOff>0</xdr:colOff>
                    <xdr:row>485</xdr:row>
                    <xdr:rowOff>295275</xdr:rowOff>
                  </from>
                  <to>
                    <xdr:col>28</xdr:col>
                    <xdr:colOff>0</xdr:colOff>
                    <xdr:row>486</xdr:row>
                    <xdr:rowOff>228600</xdr:rowOff>
                  </to>
                </anchor>
              </controlPr>
            </control>
          </mc:Choice>
        </mc:AlternateContent>
        <mc:AlternateContent xmlns:mc="http://schemas.openxmlformats.org/markup-compatibility/2006">
          <mc:Choice Requires="x14">
            <control shapeId="3229" r:id="rId160" name="チェック J722">
              <controlPr defaultSize="0" autoFill="0" autoLine="0" autoPict="0">
                <anchor moveWithCells="1">
                  <from>
                    <xdr:col>21</xdr:col>
                    <xdr:colOff>0</xdr:colOff>
                    <xdr:row>486</xdr:row>
                    <xdr:rowOff>238125</xdr:rowOff>
                  </from>
                  <to>
                    <xdr:col>27</xdr:col>
                    <xdr:colOff>123825</xdr:colOff>
                    <xdr:row>487</xdr:row>
                    <xdr:rowOff>228600</xdr:rowOff>
                  </to>
                </anchor>
              </controlPr>
            </control>
          </mc:Choice>
        </mc:AlternateContent>
        <mc:AlternateContent xmlns:mc="http://schemas.openxmlformats.org/markup-compatibility/2006">
          <mc:Choice Requires="x14">
            <control shapeId="3230" r:id="rId161" name="チェック J723">
              <controlPr defaultSize="0" autoFill="0" autoLine="0" autoPict="0" macro="[0]!チェックJ723_Click">
                <anchor moveWithCells="1">
                  <from>
                    <xdr:col>21</xdr:col>
                    <xdr:colOff>0</xdr:colOff>
                    <xdr:row>487</xdr:row>
                    <xdr:rowOff>238125</xdr:rowOff>
                  </from>
                  <to>
                    <xdr:col>28</xdr:col>
                    <xdr:colOff>0</xdr:colOff>
                    <xdr:row>488</xdr:row>
                    <xdr:rowOff>228600</xdr:rowOff>
                  </to>
                </anchor>
              </controlPr>
            </control>
          </mc:Choice>
        </mc:AlternateContent>
        <mc:AlternateContent xmlns:mc="http://schemas.openxmlformats.org/markup-compatibility/2006">
          <mc:Choice Requires="x14">
            <control shapeId="3231" r:id="rId162" name="チェック J1721">
              <controlPr defaultSize="0" autoFill="0" autoLine="0" autoPict="0">
                <anchor moveWithCells="1">
                  <from>
                    <xdr:col>21</xdr:col>
                    <xdr:colOff>0</xdr:colOff>
                    <xdr:row>490</xdr:row>
                    <xdr:rowOff>0</xdr:rowOff>
                  </from>
                  <to>
                    <xdr:col>28</xdr:col>
                    <xdr:colOff>0</xdr:colOff>
                    <xdr:row>490</xdr:row>
                    <xdr:rowOff>228600</xdr:rowOff>
                  </to>
                </anchor>
              </controlPr>
            </control>
          </mc:Choice>
        </mc:AlternateContent>
        <mc:AlternateContent xmlns:mc="http://schemas.openxmlformats.org/markup-compatibility/2006">
          <mc:Choice Requires="x14">
            <control shapeId="3232" r:id="rId163" name="チェック J1723">
              <controlPr defaultSize="0" autoFill="0" autoLine="0" autoPict="0">
                <anchor moveWithCells="1">
                  <from>
                    <xdr:col>21</xdr:col>
                    <xdr:colOff>0</xdr:colOff>
                    <xdr:row>491</xdr:row>
                    <xdr:rowOff>238125</xdr:rowOff>
                  </from>
                  <to>
                    <xdr:col>29</xdr:col>
                    <xdr:colOff>0</xdr:colOff>
                    <xdr:row>492</xdr:row>
                    <xdr:rowOff>228600</xdr:rowOff>
                  </to>
                </anchor>
              </controlPr>
            </control>
          </mc:Choice>
        </mc:AlternateContent>
        <mc:AlternateContent xmlns:mc="http://schemas.openxmlformats.org/markup-compatibility/2006">
          <mc:Choice Requires="x14">
            <control shapeId="3233" r:id="rId164" name="チェック J731">
              <controlPr defaultSize="0" autoFill="0" autoLine="0" autoPict="0">
                <anchor moveWithCells="1">
                  <from>
                    <xdr:col>34</xdr:col>
                    <xdr:colOff>0</xdr:colOff>
                    <xdr:row>485</xdr:row>
                    <xdr:rowOff>295275</xdr:rowOff>
                  </from>
                  <to>
                    <xdr:col>41</xdr:col>
                    <xdr:colOff>0</xdr:colOff>
                    <xdr:row>486</xdr:row>
                    <xdr:rowOff>228600</xdr:rowOff>
                  </to>
                </anchor>
              </controlPr>
            </control>
          </mc:Choice>
        </mc:AlternateContent>
        <mc:AlternateContent xmlns:mc="http://schemas.openxmlformats.org/markup-compatibility/2006">
          <mc:Choice Requires="x14">
            <control shapeId="3234" r:id="rId165" name="チェック J732">
              <controlPr defaultSize="0" autoFill="0" autoLine="0" autoPict="0">
                <anchor moveWithCells="1">
                  <from>
                    <xdr:col>34</xdr:col>
                    <xdr:colOff>0</xdr:colOff>
                    <xdr:row>486</xdr:row>
                    <xdr:rowOff>238125</xdr:rowOff>
                  </from>
                  <to>
                    <xdr:col>40</xdr:col>
                    <xdr:colOff>123825</xdr:colOff>
                    <xdr:row>487</xdr:row>
                    <xdr:rowOff>228600</xdr:rowOff>
                  </to>
                </anchor>
              </controlPr>
            </control>
          </mc:Choice>
        </mc:AlternateContent>
        <mc:AlternateContent xmlns:mc="http://schemas.openxmlformats.org/markup-compatibility/2006">
          <mc:Choice Requires="x14">
            <control shapeId="3235" r:id="rId166" name="チェック J733">
              <controlPr defaultSize="0" autoFill="0" autoLine="0" autoPict="0" macro="[0]!チェックJ733_Click">
                <anchor moveWithCells="1">
                  <from>
                    <xdr:col>34</xdr:col>
                    <xdr:colOff>0</xdr:colOff>
                    <xdr:row>487</xdr:row>
                    <xdr:rowOff>238125</xdr:rowOff>
                  </from>
                  <to>
                    <xdr:col>41</xdr:col>
                    <xdr:colOff>0</xdr:colOff>
                    <xdr:row>488</xdr:row>
                    <xdr:rowOff>228600</xdr:rowOff>
                  </to>
                </anchor>
              </controlPr>
            </control>
          </mc:Choice>
        </mc:AlternateContent>
        <mc:AlternateContent xmlns:mc="http://schemas.openxmlformats.org/markup-compatibility/2006">
          <mc:Choice Requires="x14">
            <control shapeId="3236" r:id="rId167" name="チェック J1731">
              <controlPr defaultSize="0" autoFill="0" autoLine="0" autoPict="0">
                <anchor moveWithCells="1">
                  <from>
                    <xdr:col>34</xdr:col>
                    <xdr:colOff>0</xdr:colOff>
                    <xdr:row>490</xdr:row>
                    <xdr:rowOff>0</xdr:rowOff>
                  </from>
                  <to>
                    <xdr:col>41</xdr:col>
                    <xdr:colOff>0</xdr:colOff>
                    <xdr:row>490</xdr:row>
                    <xdr:rowOff>228600</xdr:rowOff>
                  </to>
                </anchor>
              </controlPr>
            </control>
          </mc:Choice>
        </mc:AlternateContent>
        <mc:AlternateContent xmlns:mc="http://schemas.openxmlformats.org/markup-compatibility/2006">
          <mc:Choice Requires="x14">
            <control shapeId="3237" r:id="rId168" name="チェック J1732">
              <controlPr defaultSize="0" autoFill="0" autoLine="0" autoPict="0">
                <anchor moveWithCells="1">
                  <from>
                    <xdr:col>34</xdr:col>
                    <xdr:colOff>0</xdr:colOff>
                    <xdr:row>490</xdr:row>
                    <xdr:rowOff>238125</xdr:rowOff>
                  </from>
                  <to>
                    <xdr:col>42</xdr:col>
                    <xdr:colOff>0</xdr:colOff>
                    <xdr:row>491</xdr:row>
                    <xdr:rowOff>228600</xdr:rowOff>
                  </to>
                </anchor>
              </controlPr>
            </control>
          </mc:Choice>
        </mc:AlternateContent>
        <mc:AlternateContent xmlns:mc="http://schemas.openxmlformats.org/markup-compatibility/2006">
          <mc:Choice Requires="x14">
            <control shapeId="3238" r:id="rId169" name="チェック J1733">
              <controlPr defaultSize="0" autoFill="0" autoLine="0" autoPict="0">
                <anchor moveWithCells="1">
                  <from>
                    <xdr:col>34</xdr:col>
                    <xdr:colOff>0</xdr:colOff>
                    <xdr:row>491</xdr:row>
                    <xdr:rowOff>238125</xdr:rowOff>
                  </from>
                  <to>
                    <xdr:col>42</xdr:col>
                    <xdr:colOff>0</xdr:colOff>
                    <xdr:row>492</xdr:row>
                    <xdr:rowOff>228600</xdr:rowOff>
                  </to>
                </anchor>
              </controlPr>
            </control>
          </mc:Choice>
        </mc:AlternateContent>
        <mc:AlternateContent xmlns:mc="http://schemas.openxmlformats.org/markup-compatibility/2006">
          <mc:Choice Requires="x14">
            <control shapeId="3239" r:id="rId170" name="チェック J1722">
              <controlPr defaultSize="0" autoFill="0" autoLine="0" autoPict="0">
                <anchor moveWithCells="1">
                  <from>
                    <xdr:col>21</xdr:col>
                    <xdr:colOff>0</xdr:colOff>
                    <xdr:row>490</xdr:row>
                    <xdr:rowOff>238125</xdr:rowOff>
                  </from>
                  <to>
                    <xdr:col>29</xdr:col>
                    <xdr:colOff>0</xdr:colOff>
                    <xdr:row>491</xdr:row>
                    <xdr:rowOff>228600</xdr:rowOff>
                  </to>
                </anchor>
              </controlPr>
            </control>
          </mc:Choice>
        </mc:AlternateContent>
        <mc:AlternateContent xmlns:mc="http://schemas.openxmlformats.org/markup-compatibility/2006">
          <mc:Choice Requires="x14">
            <control shapeId="3240" r:id="rId171" name="チェック K111">
              <controlPr defaultSize="0" autoFill="0" autoLine="0" autoPict="0">
                <anchor moveWithCells="1">
                  <from>
                    <xdr:col>9</xdr:col>
                    <xdr:colOff>0</xdr:colOff>
                    <xdr:row>502</xdr:row>
                    <xdr:rowOff>304800</xdr:rowOff>
                  </from>
                  <to>
                    <xdr:col>16</xdr:col>
                    <xdr:colOff>0</xdr:colOff>
                    <xdr:row>503</xdr:row>
                    <xdr:rowOff>228600</xdr:rowOff>
                  </to>
                </anchor>
              </controlPr>
            </control>
          </mc:Choice>
        </mc:AlternateContent>
        <mc:AlternateContent xmlns:mc="http://schemas.openxmlformats.org/markup-compatibility/2006">
          <mc:Choice Requires="x14">
            <control shapeId="3241" r:id="rId172" name="チェック K112">
              <controlPr defaultSize="0" autoFill="0" autoLine="0" autoPict="0">
                <anchor moveWithCells="1">
                  <from>
                    <xdr:col>9</xdr:col>
                    <xdr:colOff>0</xdr:colOff>
                    <xdr:row>503</xdr:row>
                    <xdr:rowOff>238125</xdr:rowOff>
                  </from>
                  <to>
                    <xdr:col>15</xdr:col>
                    <xdr:colOff>123825</xdr:colOff>
                    <xdr:row>504</xdr:row>
                    <xdr:rowOff>228600</xdr:rowOff>
                  </to>
                </anchor>
              </controlPr>
            </control>
          </mc:Choice>
        </mc:AlternateContent>
        <mc:AlternateContent xmlns:mc="http://schemas.openxmlformats.org/markup-compatibility/2006">
          <mc:Choice Requires="x14">
            <control shapeId="3242" r:id="rId173" name="チェック K113">
              <controlPr defaultSize="0" autoFill="0" autoLine="0" autoPict="0" macro="[0]!チェックK113_Click">
                <anchor moveWithCells="1">
                  <from>
                    <xdr:col>9</xdr:col>
                    <xdr:colOff>0</xdr:colOff>
                    <xdr:row>504</xdr:row>
                    <xdr:rowOff>238125</xdr:rowOff>
                  </from>
                  <to>
                    <xdr:col>16</xdr:col>
                    <xdr:colOff>0</xdr:colOff>
                    <xdr:row>505</xdr:row>
                    <xdr:rowOff>228600</xdr:rowOff>
                  </to>
                </anchor>
              </controlPr>
            </control>
          </mc:Choice>
        </mc:AlternateContent>
        <mc:AlternateContent xmlns:mc="http://schemas.openxmlformats.org/markup-compatibility/2006">
          <mc:Choice Requires="x14">
            <control shapeId="3243" r:id="rId174" name="チェック K1111">
              <controlPr defaultSize="0" autoFill="0" autoLine="0" autoPict="0">
                <anchor moveWithCells="1">
                  <from>
                    <xdr:col>9</xdr:col>
                    <xdr:colOff>0</xdr:colOff>
                    <xdr:row>507</xdr:row>
                    <xdr:rowOff>0</xdr:rowOff>
                  </from>
                  <to>
                    <xdr:col>16</xdr:col>
                    <xdr:colOff>0</xdr:colOff>
                    <xdr:row>507</xdr:row>
                    <xdr:rowOff>228600</xdr:rowOff>
                  </to>
                </anchor>
              </controlPr>
            </control>
          </mc:Choice>
        </mc:AlternateContent>
        <mc:AlternateContent xmlns:mc="http://schemas.openxmlformats.org/markup-compatibility/2006">
          <mc:Choice Requires="x14">
            <control shapeId="3244" r:id="rId175" name="チェック K1112">
              <controlPr defaultSize="0" autoFill="0" autoLine="0" autoPict="0">
                <anchor moveWithCells="1">
                  <from>
                    <xdr:col>9</xdr:col>
                    <xdr:colOff>0</xdr:colOff>
                    <xdr:row>507</xdr:row>
                    <xdr:rowOff>238125</xdr:rowOff>
                  </from>
                  <to>
                    <xdr:col>17</xdr:col>
                    <xdr:colOff>0</xdr:colOff>
                    <xdr:row>508</xdr:row>
                    <xdr:rowOff>228600</xdr:rowOff>
                  </to>
                </anchor>
              </controlPr>
            </control>
          </mc:Choice>
        </mc:AlternateContent>
        <mc:AlternateContent xmlns:mc="http://schemas.openxmlformats.org/markup-compatibility/2006">
          <mc:Choice Requires="x14">
            <control shapeId="3245" r:id="rId176" name="チェック K1113">
              <controlPr defaultSize="0" autoFill="0" autoLine="0" autoPict="0">
                <anchor moveWithCells="1">
                  <from>
                    <xdr:col>9</xdr:col>
                    <xdr:colOff>0</xdr:colOff>
                    <xdr:row>508</xdr:row>
                    <xdr:rowOff>238125</xdr:rowOff>
                  </from>
                  <to>
                    <xdr:col>17</xdr:col>
                    <xdr:colOff>0</xdr:colOff>
                    <xdr:row>509</xdr:row>
                    <xdr:rowOff>228600</xdr:rowOff>
                  </to>
                </anchor>
              </controlPr>
            </control>
          </mc:Choice>
        </mc:AlternateContent>
        <mc:AlternateContent xmlns:mc="http://schemas.openxmlformats.org/markup-compatibility/2006">
          <mc:Choice Requires="x14">
            <control shapeId="3246" r:id="rId177" name="チェック K121">
              <controlPr defaultSize="0" autoFill="0" autoLine="0" autoPict="0">
                <anchor moveWithCells="1">
                  <from>
                    <xdr:col>21</xdr:col>
                    <xdr:colOff>0</xdr:colOff>
                    <xdr:row>502</xdr:row>
                    <xdr:rowOff>295275</xdr:rowOff>
                  </from>
                  <to>
                    <xdr:col>28</xdr:col>
                    <xdr:colOff>0</xdr:colOff>
                    <xdr:row>503</xdr:row>
                    <xdr:rowOff>228600</xdr:rowOff>
                  </to>
                </anchor>
              </controlPr>
            </control>
          </mc:Choice>
        </mc:AlternateContent>
        <mc:AlternateContent xmlns:mc="http://schemas.openxmlformats.org/markup-compatibility/2006">
          <mc:Choice Requires="x14">
            <control shapeId="3247" r:id="rId178" name="チェック K122">
              <controlPr defaultSize="0" autoFill="0" autoLine="0" autoPict="0">
                <anchor moveWithCells="1">
                  <from>
                    <xdr:col>21</xdr:col>
                    <xdr:colOff>0</xdr:colOff>
                    <xdr:row>503</xdr:row>
                    <xdr:rowOff>238125</xdr:rowOff>
                  </from>
                  <to>
                    <xdr:col>27</xdr:col>
                    <xdr:colOff>123825</xdr:colOff>
                    <xdr:row>504</xdr:row>
                    <xdr:rowOff>228600</xdr:rowOff>
                  </to>
                </anchor>
              </controlPr>
            </control>
          </mc:Choice>
        </mc:AlternateContent>
        <mc:AlternateContent xmlns:mc="http://schemas.openxmlformats.org/markup-compatibility/2006">
          <mc:Choice Requires="x14">
            <control shapeId="3248" r:id="rId179" name="チェック K123">
              <controlPr defaultSize="0" autoFill="0" autoLine="0" autoPict="0" macro="[0]!チェックK123_Click">
                <anchor moveWithCells="1">
                  <from>
                    <xdr:col>21</xdr:col>
                    <xdr:colOff>0</xdr:colOff>
                    <xdr:row>504</xdr:row>
                    <xdr:rowOff>238125</xdr:rowOff>
                  </from>
                  <to>
                    <xdr:col>28</xdr:col>
                    <xdr:colOff>0</xdr:colOff>
                    <xdr:row>505</xdr:row>
                    <xdr:rowOff>228600</xdr:rowOff>
                  </to>
                </anchor>
              </controlPr>
            </control>
          </mc:Choice>
        </mc:AlternateContent>
        <mc:AlternateContent xmlns:mc="http://schemas.openxmlformats.org/markup-compatibility/2006">
          <mc:Choice Requires="x14">
            <control shapeId="3249" r:id="rId180" name="チェック K1121">
              <controlPr defaultSize="0" autoFill="0" autoLine="0" autoPict="0">
                <anchor moveWithCells="1">
                  <from>
                    <xdr:col>21</xdr:col>
                    <xdr:colOff>0</xdr:colOff>
                    <xdr:row>507</xdr:row>
                    <xdr:rowOff>0</xdr:rowOff>
                  </from>
                  <to>
                    <xdr:col>28</xdr:col>
                    <xdr:colOff>0</xdr:colOff>
                    <xdr:row>507</xdr:row>
                    <xdr:rowOff>228600</xdr:rowOff>
                  </to>
                </anchor>
              </controlPr>
            </control>
          </mc:Choice>
        </mc:AlternateContent>
        <mc:AlternateContent xmlns:mc="http://schemas.openxmlformats.org/markup-compatibility/2006">
          <mc:Choice Requires="x14">
            <control shapeId="3250" r:id="rId181" name="チェック K1122">
              <controlPr defaultSize="0" autoFill="0" autoLine="0" autoPict="0">
                <anchor moveWithCells="1">
                  <from>
                    <xdr:col>21</xdr:col>
                    <xdr:colOff>0</xdr:colOff>
                    <xdr:row>507</xdr:row>
                    <xdr:rowOff>238125</xdr:rowOff>
                  </from>
                  <to>
                    <xdr:col>29</xdr:col>
                    <xdr:colOff>0</xdr:colOff>
                    <xdr:row>508</xdr:row>
                    <xdr:rowOff>228600</xdr:rowOff>
                  </to>
                </anchor>
              </controlPr>
            </control>
          </mc:Choice>
        </mc:AlternateContent>
        <mc:AlternateContent xmlns:mc="http://schemas.openxmlformats.org/markup-compatibility/2006">
          <mc:Choice Requires="x14">
            <control shapeId="3251" r:id="rId182" name="チェック K1123">
              <controlPr defaultSize="0" autoFill="0" autoLine="0" autoPict="0">
                <anchor moveWithCells="1">
                  <from>
                    <xdr:col>21</xdr:col>
                    <xdr:colOff>0</xdr:colOff>
                    <xdr:row>508</xdr:row>
                    <xdr:rowOff>238125</xdr:rowOff>
                  </from>
                  <to>
                    <xdr:col>29</xdr:col>
                    <xdr:colOff>0</xdr:colOff>
                    <xdr:row>509</xdr:row>
                    <xdr:rowOff>228600</xdr:rowOff>
                  </to>
                </anchor>
              </controlPr>
            </control>
          </mc:Choice>
        </mc:AlternateContent>
        <mc:AlternateContent xmlns:mc="http://schemas.openxmlformats.org/markup-compatibility/2006">
          <mc:Choice Requires="x14">
            <control shapeId="3252" r:id="rId183" name="チェック K131">
              <controlPr defaultSize="0" autoFill="0" autoLine="0" autoPict="0">
                <anchor moveWithCells="1">
                  <from>
                    <xdr:col>34</xdr:col>
                    <xdr:colOff>0</xdr:colOff>
                    <xdr:row>502</xdr:row>
                    <xdr:rowOff>304800</xdr:rowOff>
                  </from>
                  <to>
                    <xdr:col>41</xdr:col>
                    <xdr:colOff>0</xdr:colOff>
                    <xdr:row>503</xdr:row>
                    <xdr:rowOff>228600</xdr:rowOff>
                  </to>
                </anchor>
              </controlPr>
            </control>
          </mc:Choice>
        </mc:AlternateContent>
        <mc:AlternateContent xmlns:mc="http://schemas.openxmlformats.org/markup-compatibility/2006">
          <mc:Choice Requires="x14">
            <control shapeId="3253" r:id="rId184" name="チェック K132">
              <controlPr defaultSize="0" autoFill="0" autoLine="0" autoPict="0">
                <anchor moveWithCells="1">
                  <from>
                    <xdr:col>34</xdr:col>
                    <xdr:colOff>0</xdr:colOff>
                    <xdr:row>503</xdr:row>
                    <xdr:rowOff>238125</xdr:rowOff>
                  </from>
                  <to>
                    <xdr:col>40</xdr:col>
                    <xdr:colOff>123825</xdr:colOff>
                    <xdr:row>504</xdr:row>
                    <xdr:rowOff>228600</xdr:rowOff>
                  </to>
                </anchor>
              </controlPr>
            </control>
          </mc:Choice>
        </mc:AlternateContent>
        <mc:AlternateContent xmlns:mc="http://schemas.openxmlformats.org/markup-compatibility/2006">
          <mc:Choice Requires="x14">
            <control shapeId="3254" r:id="rId185" name="チェック K133">
              <controlPr defaultSize="0" autoFill="0" autoLine="0" autoPict="0" macro="[0]!チェックK133_Click">
                <anchor moveWithCells="1">
                  <from>
                    <xdr:col>34</xdr:col>
                    <xdr:colOff>0</xdr:colOff>
                    <xdr:row>504</xdr:row>
                    <xdr:rowOff>238125</xdr:rowOff>
                  </from>
                  <to>
                    <xdr:col>41</xdr:col>
                    <xdr:colOff>0</xdr:colOff>
                    <xdr:row>505</xdr:row>
                    <xdr:rowOff>228600</xdr:rowOff>
                  </to>
                </anchor>
              </controlPr>
            </control>
          </mc:Choice>
        </mc:AlternateContent>
        <mc:AlternateContent xmlns:mc="http://schemas.openxmlformats.org/markup-compatibility/2006">
          <mc:Choice Requires="x14">
            <control shapeId="3255" r:id="rId186" name="チェック K1131">
              <controlPr defaultSize="0" autoFill="0" autoLine="0" autoPict="0">
                <anchor moveWithCells="1">
                  <from>
                    <xdr:col>34</xdr:col>
                    <xdr:colOff>0</xdr:colOff>
                    <xdr:row>507</xdr:row>
                    <xdr:rowOff>0</xdr:rowOff>
                  </from>
                  <to>
                    <xdr:col>41</xdr:col>
                    <xdr:colOff>0</xdr:colOff>
                    <xdr:row>507</xdr:row>
                    <xdr:rowOff>228600</xdr:rowOff>
                  </to>
                </anchor>
              </controlPr>
            </control>
          </mc:Choice>
        </mc:AlternateContent>
        <mc:AlternateContent xmlns:mc="http://schemas.openxmlformats.org/markup-compatibility/2006">
          <mc:Choice Requires="x14">
            <control shapeId="3256" r:id="rId187" name="チェック K1132">
              <controlPr defaultSize="0" autoFill="0" autoLine="0" autoPict="0">
                <anchor moveWithCells="1">
                  <from>
                    <xdr:col>34</xdr:col>
                    <xdr:colOff>0</xdr:colOff>
                    <xdr:row>507</xdr:row>
                    <xdr:rowOff>238125</xdr:rowOff>
                  </from>
                  <to>
                    <xdr:col>42</xdr:col>
                    <xdr:colOff>0</xdr:colOff>
                    <xdr:row>508</xdr:row>
                    <xdr:rowOff>228600</xdr:rowOff>
                  </to>
                </anchor>
              </controlPr>
            </control>
          </mc:Choice>
        </mc:AlternateContent>
        <mc:AlternateContent xmlns:mc="http://schemas.openxmlformats.org/markup-compatibility/2006">
          <mc:Choice Requires="x14">
            <control shapeId="3257" r:id="rId188" name="チェック K1133">
              <controlPr defaultSize="0" autoFill="0" autoLine="0" autoPict="0">
                <anchor moveWithCells="1">
                  <from>
                    <xdr:col>34</xdr:col>
                    <xdr:colOff>0</xdr:colOff>
                    <xdr:row>508</xdr:row>
                    <xdr:rowOff>238125</xdr:rowOff>
                  </from>
                  <to>
                    <xdr:col>42</xdr:col>
                    <xdr:colOff>0</xdr:colOff>
                    <xdr:row>509</xdr:row>
                    <xdr:rowOff>228600</xdr:rowOff>
                  </to>
                </anchor>
              </controlPr>
            </control>
          </mc:Choice>
        </mc:AlternateContent>
        <mc:AlternateContent xmlns:mc="http://schemas.openxmlformats.org/markup-compatibility/2006">
          <mc:Choice Requires="x14">
            <control shapeId="3258" r:id="rId189" name="チェック K2111">
              <controlPr defaultSize="0" autoFill="0" autoLine="0" autoPict="0">
                <anchor moveWithCells="1">
                  <from>
                    <xdr:col>9</xdr:col>
                    <xdr:colOff>0</xdr:colOff>
                    <xdr:row>512</xdr:row>
                    <xdr:rowOff>295275</xdr:rowOff>
                  </from>
                  <to>
                    <xdr:col>16</xdr:col>
                    <xdr:colOff>0</xdr:colOff>
                    <xdr:row>513</xdr:row>
                    <xdr:rowOff>228600</xdr:rowOff>
                  </to>
                </anchor>
              </controlPr>
            </control>
          </mc:Choice>
        </mc:AlternateContent>
        <mc:AlternateContent xmlns:mc="http://schemas.openxmlformats.org/markup-compatibility/2006">
          <mc:Choice Requires="x14">
            <control shapeId="3259" r:id="rId190" name="チェック K2112">
              <controlPr defaultSize="0" autoFill="0" autoLine="0" autoPict="0">
                <anchor moveWithCells="1">
                  <from>
                    <xdr:col>9</xdr:col>
                    <xdr:colOff>0</xdr:colOff>
                    <xdr:row>513</xdr:row>
                    <xdr:rowOff>238125</xdr:rowOff>
                  </from>
                  <to>
                    <xdr:col>15</xdr:col>
                    <xdr:colOff>123825</xdr:colOff>
                    <xdr:row>514</xdr:row>
                    <xdr:rowOff>228600</xdr:rowOff>
                  </to>
                </anchor>
              </controlPr>
            </control>
          </mc:Choice>
        </mc:AlternateContent>
        <mc:AlternateContent xmlns:mc="http://schemas.openxmlformats.org/markup-compatibility/2006">
          <mc:Choice Requires="x14">
            <control shapeId="3260" r:id="rId191" name="チェック K2113">
              <controlPr defaultSize="0" autoFill="0" autoLine="0" autoPict="0" macro="[0]!チェックK2113_Click">
                <anchor moveWithCells="1">
                  <from>
                    <xdr:col>9</xdr:col>
                    <xdr:colOff>0</xdr:colOff>
                    <xdr:row>514</xdr:row>
                    <xdr:rowOff>238125</xdr:rowOff>
                  </from>
                  <to>
                    <xdr:col>16</xdr:col>
                    <xdr:colOff>0</xdr:colOff>
                    <xdr:row>515</xdr:row>
                    <xdr:rowOff>228600</xdr:rowOff>
                  </to>
                </anchor>
              </controlPr>
            </control>
          </mc:Choice>
        </mc:AlternateContent>
        <mc:AlternateContent xmlns:mc="http://schemas.openxmlformats.org/markup-compatibility/2006">
          <mc:Choice Requires="x14">
            <control shapeId="3261" r:id="rId192" name="チェック K12111">
              <controlPr defaultSize="0" autoFill="0" autoLine="0" autoPict="0">
                <anchor moveWithCells="1">
                  <from>
                    <xdr:col>9</xdr:col>
                    <xdr:colOff>0</xdr:colOff>
                    <xdr:row>517</xdr:row>
                    <xdr:rowOff>0</xdr:rowOff>
                  </from>
                  <to>
                    <xdr:col>16</xdr:col>
                    <xdr:colOff>0</xdr:colOff>
                    <xdr:row>517</xdr:row>
                    <xdr:rowOff>228600</xdr:rowOff>
                  </to>
                </anchor>
              </controlPr>
            </control>
          </mc:Choice>
        </mc:AlternateContent>
        <mc:AlternateContent xmlns:mc="http://schemas.openxmlformats.org/markup-compatibility/2006">
          <mc:Choice Requires="x14">
            <control shapeId="3262" r:id="rId193" name="チェック K12112">
              <controlPr defaultSize="0" autoFill="0" autoLine="0" autoPict="0">
                <anchor moveWithCells="1">
                  <from>
                    <xdr:col>9</xdr:col>
                    <xdr:colOff>0</xdr:colOff>
                    <xdr:row>517</xdr:row>
                    <xdr:rowOff>238125</xdr:rowOff>
                  </from>
                  <to>
                    <xdr:col>17</xdr:col>
                    <xdr:colOff>0</xdr:colOff>
                    <xdr:row>518</xdr:row>
                    <xdr:rowOff>228600</xdr:rowOff>
                  </to>
                </anchor>
              </controlPr>
            </control>
          </mc:Choice>
        </mc:AlternateContent>
        <mc:AlternateContent xmlns:mc="http://schemas.openxmlformats.org/markup-compatibility/2006">
          <mc:Choice Requires="x14">
            <control shapeId="3263" r:id="rId194" name="チェック K12113">
              <controlPr defaultSize="0" autoFill="0" autoLine="0" autoPict="0">
                <anchor moveWithCells="1">
                  <from>
                    <xdr:col>9</xdr:col>
                    <xdr:colOff>0</xdr:colOff>
                    <xdr:row>518</xdr:row>
                    <xdr:rowOff>238125</xdr:rowOff>
                  </from>
                  <to>
                    <xdr:col>17</xdr:col>
                    <xdr:colOff>0</xdr:colOff>
                    <xdr:row>519</xdr:row>
                    <xdr:rowOff>228600</xdr:rowOff>
                  </to>
                </anchor>
              </controlPr>
            </control>
          </mc:Choice>
        </mc:AlternateContent>
        <mc:AlternateContent xmlns:mc="http://schemas.openxmlformats.org/markup-compatibility/2006">
          <mc:Choice Requires="x14">
            <control shapeId="3264" r:id="rId195" name="チェック K2121">
              <controlPr defaultSize="0" autoFill="0" autoLine="0" autoPict="0">
                <anchor moveWithCells="1">
                  <from>
                    <xdr:col>21</xdr:col>
                    <xdr:colOff>0</xdr:colOff>
                    <xdr:row>512</xdr:row>
                    <xdr:rowOff>295275</xdr:rowOff>
                  </from>
                  <to>
                    <xdr:col>28</xdr:col>
                    <xdr:colOff>0</xdr:colOff>
                    <xdr:row>513</xdr:row>
                    <xdr:rowOff>228600</xdr:rowOff>
                  </to>
                </anchor>
              </controlPr>
            </control>
          </mc:Choice>
        </mc:AlternateContent>
        <mc:AlternateContent xmlns:mc="http://schemas.openxmlformats.org/markup-compatibility/2006">
          <mc:Choice Requires="x14">
            <control shapeId="3265" r:id="rId196" name="チェック K2131">
              <controlPr defaultSize="0" autoFill="0" autoLine="0" autoPict="0">
                <anchor moveWithCells="1">
                  <from>
                    <xdr:col>34</xdr:col>
                    <xdr:colOff>0</xdr:colOff>
                    <xdr:row>512</xdr:row>
                    <xdr:rowOff>295275</xdr:rowOff>
                  </from>
                  <to>
                    <xdr:col>41</xdr:col>
                    <xdr:colOff>0</xdr:colOff>
                    <xdr:row>513</xdr:row>
                    <xdr:rowOff>228600</xdr:rowOff>
                  </to>
                </anchor>
              </controlPr>
            </control>
          </mc:Choice>
        </mc:AlternateContent>
        <mc:AlternateContent xmlns:mc="http://schemas.openxmlformats.org/markup-compatibility/2006">
          <mc:Choice Requires="x14">
            <control shapeId="3266" r:id="rId197" name="チェック K2132">
              <controlPr defaultSize="0" autoFill="0" autoLine="0" autoPict="0">
                <anchor moveWithCells="1">
                  <from>
                    <xdr:col>34</xdr:col>
                    <xdr:colOff>0</xdr:colOff>
                    <xdr:row>513</xdr:row>
                    <xdr:rowOff>238125</xdr:rowOff>
                  </from>
                  <to>
                    <xdr:col>40</xdr:col>
                    <xdr:colOff>123825</xdr:colOff>
                    <xdr:row>514</xdr:row>
                    <xdr:rowOff>228600</xdr:rowOff>
                  </to>
                </anchor>
              </controlPr>
            </control>
          </mc:Choice>
        </mc:AlternateContent>
        <mc:AlternateContent xmlns:mc="http://schemas.openxmlformats.org/markup-compatibility/2006">
          <mc:Choice Requires="x14">
            <control shapeId="3267" r:id="rId198" name="チェック K2122">
              <controlPr defaultSize="0" autoFill="0" autoLine="0" autoPict="0">
                <anchor moveWithCells="1">
                  <from>
                    <xdr:col>21</xdr:col>
                    <xdr:colOff>0</xdr:colOff>
                    <xdr:row>513</xdr:row>
                    <xdr:rowOff>238125</xdr:rowOff>
                  </from>
                  <to>
                    <xdr:col>27</xdr:col>
                    <xdr:colOff>123825</xdr:colOff>
                    <xdr:row>514</xdr:row>
                    <xdr:rowOff>228600</xdr:rowOff>
                  </to>
                </anchor>
              </controlPr>
            </control>
          </mc:Choice>
        </mc:AlternateContent>
        <mc:AlternateContent xmlns:mc="http://schemas.openxmlformats.org/markup-compatibility/2006">
          <mc:Choice Requires="x14">
            <control shapeId="3268" r:id="rId199" name="チェック K2123">
              <controlPr defaultSize="0" autoFill="0" autoLine="0" autoPict="0" macro="[0]!チェックK2123_Click">
                <anchor moveWithCells="1">
                  <from>
                    <xdr:col>21</xdr:col>
                    <xdr:colOff>0</xdr:colOff>
                    <xdr:row>514</xdr:row>
                    <xdr:rowOff>238125</xdr:rowOff>
                  </from>
                  <to>
                    <xdr:col>28</xdr:col>
                    <xdr:colOff>0</xdr:colOff>
                    <xdr:row>515</xdr:row>
                    <xdr:rowOff>228600</xdr:rowOff>
                  </to>
                </anchor>
              </controlPr>
            </control>
          </mc:Choice>
        </mc:AlternateContent>
        <mc:AlternateContent xmlns:mc="http://schemas.openxmlformats.org/markup-compatibility/2006">
          <mc:Choice Requires="x14">
            <control shapeId="3269" r:id="rId200" name="チェック K2133">
              <controlPr defaultSize="0" autoFill="0" autoLine="0" autoPict="0" macro="[0]!チェックK2133_Click">
                <anchor moveWithCells="1">
                  <from>
                    <xdr:col>34</xdr:col>
                    <xdr:colOff>0</xdr:colOff>
                    <xdr:row>514</xdr:row>
                    <xdr:rowOff>238125</xdr:rowOff>
                  </from>
                  <to>
                    <xdr:col>41</xdr:col>
                    <xdr:colOff>0</xdr:colOff>
                    <xdr:row>515</xdr:row>
                    <xdr:rowOff>228600</xdr:rowOff>
                  </to>
                </anchor>
              </controlPr>
            </control>
          </mc:Choice>
        </mc:AlternateContent>
        <mc:AlternateContent xmlns:mc="http://schemas.openxmlformats.org/markup-compatibility/2006">
          <mc:Choice Requires="x14">
            <control shapeId="3270" r:id="rId201" name="チェック K12131">
              <controlPr defaultSize="0" autoFill="0" autoLine="0" autoPict="0">
                <anchor moveWithCells="1">
                  <from>
                    <xdr:col>34</xdr:col>
                    <xdr:colOff>0</xdr:colOff>
                    <xdr:row>517</xdr:row>
                    <xdr:rowOff>0</xdr:rowOff>
                  </from>
                  <to>
                    <xdr:col>41</xdr:col>
                    <xdr:colOff>0</xdr:colOff>
                    <xdr:row>517</xdr:row>
                    <xdr:rowOff>228600</xdr:rowOff>
                  </to>
                </anchor>
              </controlPr>
            </control>
          </mc:Choice>
        </mc:AlternateContent>
        <mc:AlternateContent xmlns:mc="http://schemas.openxmlformats.org/markup-compatibility/2006">
          <mc:Choice Requires="x14">
            <control shapeId="3271" r:id="rId202" name="チェック K12132">
              <controlPr defaultSize="0" autoFill="0" autoLine="0" autoPict="0">
                <anchor moveWithCells="1">
                  <from>
                    <xdr:col>34</xdr:col>
                    <xdr:colOff>0</xdr:colOff>
                    <xdr:row>517</xdr:row>
                    <xdr:rowOff>238125</xdr:rowOff>
                  </from>
                  <to>
                    <xdr:col>42</xdr:col>
                    <xdr:colOff>0</xdr:colOff>
                    <xdr:row>518</xdr:row>
                    <xdr:rowOff>228600</xdr:rowOff>
                  </to>
                </anchor>
              </controlPr>
            </control>
          </mc:Choice>
        </mc:AlternateContent>
        <mc:AlternateContent xmlns:mc="http://schemas.openxmlformats.org/markup-compatibility/2006">
          <mc:Choice Requires="x14">
            <control shapeId="3272" r:id="rId203" name="チェック K12133">
              <controlPr defaultSize="0" autoFill="0" autoLine="0" autoPict="0">
                <anchor moveWithCells="1">
                  <from>
                    <xdr:col>34</xdr:col>
                    <xdr:colOff>0</xdr:colOff>
                    <xdr:row>518</xdr:row>
                    <xdr:rowOff>238125</xdr:rowOff>
                  </from>
                  <to>
                    <xdr:col>42</xdr:col>
                    <xdr:colOff>0</xdr:colOff>
                    <xdr:row>519</xdr:row>
                    <xdr:rowOff>228600</xdr:rowOff>
                  </to>
                </anchor>
              </controlPr>
            </control>
          </mc:Choice>
        </mc:AlternateContent>
        <mc:AlternateContent xmlns:mc="http://schemas.openxmlformats.org/markup-compatibility/2006">
          <mc:Choice Requires="x14">
            <control shapeId="3273" r:id="rId204" name="チェック K12121">
              <controlPr defaultSize="0" autoFill="0" autoLine="0" autoPict="0">
                <anchor moveWithCells="1">
                  <from>
                    <xdr:col>21</xdr:col>
                    <xdr:colOff>0</xdr:colOff>
                    <xdr:row>517</xdr:row>
                    <xdr:rowOff>0</xdr:rowOff>
                  </from>
                  <to>
                    <xdr:col>28</xdr:col>
                    <xdr:colOff>0</xdr:colOff>
                    <xdr:row>517</xdr:row>
                    <xdr:rowOff>228600</xdr:rowOff>
                  </to>
                </anchor>
              </controlPr>
            </control>
          </mc:Choice>
        </mc:AlternateContent>
        <mc:AlternateContent xmlns:mc="http://schemas.openxmlformats.org/markup-compatibility/2006">
          <mc:Choice Requires="x14">
            <control shapeId="3274" r:id="rId205" name="チェック K12122">
              <controlPr defaultSize="0" autoFill="0" autoLine="0" autoPict="0">
                <anchor moveWithCells="1">
                  <from>
                    <xdr:col>21</xdr:col>
                    <xdr:colOff>0</xdr:colOff>
                    <xdr:row>517</xdr:row>
                    <xdr:rowOff>238125</xdr:rowOff>
                  </from>
                  <to>
                    <xdr:col>29</xdr:col>
                    <xdr:colOff>0</xdr:colOff>
                    <xdr:row>518</xdr:row>
                    <xdr:rowOff>228600</xdr:rowOff>
                  </to>
                </anchor>
              </controlPr>
            </control>
          </mc:Choice>
        </mc:AlternateContent>
        <mc:AlternateContent xmlns:mc="http://schemas.openxmlformats.org/markup-compatibility/2006">
          <mc:Choice Requires="x14">
            <control shapeId="3275" r:id="rId206" name="チェック K12123">
              <controlPr defaultSize="0" autoFill="0" autoLine="0" autoPict="0">
                <anchor moveWithCells="1">
                  <from>
                    <xdr:col>21</xdr:col>
                    <xdr:colOff>0</xdr:colOff>
                    <xdr:row>518</xdr:row>
                    <xdr:rowOff>238125</xdr:rowOff>
                  </from>
                  <to>
                    <xdr:col>29</xdr:col>
                    <xdr:colOff>0</xdr:colOff>
                    <xdr:row>519</xdr:row>
                    <xdr:rowOff>228600</xdr:rowOff>
                  </to>
                </anchor>
              </controlPr>
            </control>
          </mc:Choice>
        </mc:AlternateContent>
        <mc:AlternateContent xmlns:mc="http://schemas.openxmlformats.org/markup-compatibility/2006">
          <mc:Choice Requires="x14">
            <control shapeId="3276" r:id="rId207" name="チェック K2211">
              <controlPr defaultSize="0" autoFill="0" autoLine="0" autoPict="0">
                <anchor moveWithCells="1">
                  <from>
                    <xdr:col>9</xdr:col>
                    <xdr:colOff>0</xdr:colOff>
                    <xdr:row>521</xdr:row>
                    <xdr:rowOff>295275</xdr:rowOff>
                  </from>
                  <to>
                    <xdr:col>16</xdr:col>
                    <xdr:colOff>0</xdr:colOff>
                    <xdr:row>522</xdr:row>
                    <xdr:rowOff>228600</xdr:rowOff>
                  </to>
                </anchor>
              </controlPr>
            </control>
          </mc:Choice>
        </mc:AlternateContent>
        <mc:AlternateContent xmlns:mc="http://schemas.openxmlformats.org/markup-compatibility/2006">
          <mc:Choice Requires="x14">
            <control shapeId="3277" r:id="rId208" name="チェック K2212">
              <controlPr defaultSize="0" autoFill="0" autoLine="0" autoPict="0">
                <anchor moveWithCells="1">
                  <from>
                    <xdr:col>9</xdr:col>
                    <xdr:colOff>0</xdr:colOff>
                    <xdr:row>522</xdr:row>
                    <xdr:rowOff>238125</xdr:rowOff>
                  </from>
                  <to>
                    <xdr:col>15</xdr:col>
                    <xdr:colOff>123825</xdr:colOff>
                    <xdr:row>523</xdr:row>
                    <xdr:rowOff>228600</xdr:rowOff>
                  </to>
                </anchor>
              </controlPr>
            </control>
          </mc:Choice>
        </mc:AlternateContent>
        <mc:AlternateContent xmlns:mc="http://schemas.openxmlformats.org/markup-compatibility/2006">
          <mc:Choice Requires="x14">
            <control shapeId="3278" r:id="rId209" name="チェック K2213">
              <controlPr defaultSize="0" autoFill="0" autoLine="0" autoPict="0" macro="[0]!チェックK2213_Click">
                <anchor moveWithCells="1">
                  <from>
                    <xdr:col>9</xdr:col>
                    <xdr:colOff>0</xdr:colOff>
                    <xdr:row>523</xdr:row>
                    <xdr:rowOff>238125</xdr:rowOff>
                  </from>
                  <to>
                    <xdr:col>16</xdr:col>
                    <xdr:colOff>0</xdr:colOff>
                    <xdr:row>524</xdr:row>
                    <xdr:rowOff>228600</xdr:rowOff>
                  </to>
                </anchor>
              </controlPr>
            </control>
          </mc:Choice>
        </mc:AlternateContent>
        <mc:AlternateContent xmlns:mc="http://schemas.openxmlformats.org/markup-compatibility/2006">
          <mc:Choice Requires="x14">
            <control shapeId="3279" r:id="rId210" name="チェック K311">
              <controlPr defaultSize="0" autoFill="0" autoLine="0" autoPict="0">
                <anchor moveWithCells="1">
                  <from>
                    <xdr:col>9</xdr:col>
                    <xdr:colOff>0</xdr:colOff>
                    <xdr:row>530</xdr:row>
                    <xdr:rowOff>295275</xdr:rowOff>
                  </from>
                  <to>
                    <xdr:col>16</xdr:col>
                    <xdr:colOff>0</xdr:colOff>
                    <xdr:row>531</xdr:row>
                    <xdr:rowOff>228600</xdr:rowOff>
                  </to>
                </anchor>
              </controlPr>
            </control>
          </mc:Choice>
        </mc:AlternateContent>
        <mc:AlternateContent xmlns:mc="http://schemas.openxmlformats.org/markup-compatibility/2006">
          <mc:Choice Requires="x14">
            <control shapeId="3280" r:id="rId211" name="チェック K312">
              <controlPr defaultSize="0" autoFill="0" autoLine="0" autoPict="0">
                <anchor moveWithCells="1">
                  <from>
                    <xdr:col>9</xdr:col>
                    <xdr:colOff>0</xdr:colOff>
                    <xdr:row>531</xdr:row>
                    <xdr:rowOff>238125</xdr:rowOff>
                  </from>
                  <to>
                    <xdr:col>15</xdr:col>
                    <xdr:colOff>123825</xdr:colOff>
                    <xdr:row>532</xdr:row>
                    <xdr:rowOff>228600</xdr:rowOff>
                  </to>
                </anchor>
              </controlPr>
            </control>
          </mc:Choice>
        </mc:AlternateContent>
        <mc:AlternateContent xmlns:mc="http://schemas.openxmlformats.org/markup-compatibility/2006">
          <mc:Choice Requires="x14">
            <control shapeId="3281" r:id="rId212" name="チェック K313">
              <controlPr defaultSize="0" autoFill="0" autoLine="0" autoPict="0" macro="[0]!チェックK313_Click">
                <anchor moveWithCells="1">
                  <from>
                    <xdr:col>9</xdr:col>
                    <xdr:colOff>0</xdr:colOff>
                    <xdr:row>532</xdr:row>
                    <xdr:rowOff>238125</xdr:rowOff>
                  </from>
                  <to>
                    <xdr:col>16</xdr:col>
                    <xdr:colOff>0</xdr:colOff>
                    <xdr:row>533</xdr:row>
                    <xdr:rowOff>228600</xdr:rowOff>
                  </to>
                </anchor>
              </controlPr>
            </control>
          </mc:Choice>
        </mc:AlternateContent>
        <mc:AlternateContent xmlns:mc="http://schemas.openxmlformats.org/markup-compatibility/2006">
          <mc:Choice Requires="x14">
            <control shapeId="3282" r:id="rId213" name="チェック K1311">
              <controlPr defaultSize="0" autoFill="0" autoLine="0" autoPict="0">
                <anchor moveWithCells="1">
                  <from>
                    <xdr:col>9</xdr:col>
                    <xdr:colOff>0</xdr:colOff>
                    <xdr:row>535</xdr:row>
                    <xdr:rowOff>9525</xdr:rowOff>
                  </from>
                  <to>
                    <xdr:col>16</xdr:col>
                    <xdr:colOff>0</xdr:colOff>
                    <xdr:row>535</xdr:row>
                    <xdr:rowOff>228600</xdr:rowOff>
                  </to>
                </anchor>
              </controlPr>
            </control>
          </mc:Choice>
        </mc:AlternateContent>
        <mc:AlternateContent xmlns:mc="http://schemas.openxmlformats.org/markup-compatibility/2006">
          <mc:Choice Requires="x14">
            <control shapeId="3283" r:id="rId214" name="チェック K1312">
              <controlPr defaultSize="0" autoFill="0" autoLine="0" autoPict="0">
                <anchor moveWithCells="1">
                  <from>
                    <xdr:col>9</xdr:col>
                    <xdr:colOff>0</xdr:colOff>
                    <xdr:row>535</xdr:row>
                    <xdr:rowOff>238125</xdr:rowOff>
                  </from>
                  <to>
                    <xdr:col>17</xdr:col>
                    <xdr:colOff>0</xdr:colOff>
                    <xdr:row>536</xdr:row>
                    <xdr:rowOff>228600</xdr:rowOff>
                  </to>
                </anchor>
              </controlPr>
            </control>
          </mc:Choice>
        </mc:AlternateContent>
        <mc:AlternateContent xmlns:mc="http://schemas.openxmlformats.org/markup-compatibility/2006">
          <mc:Choice Requires="x14">
            <control shapeId="3284" r:id="rId215" name="チェック K1313">
              <controlPr defaultSize="0" autoFill="0" autoLine="0" autoPict="0">
                <anchor moveWithCells="1">
                  <from>
                    <xdr:col>9</xdr:col>
                    <xdr:colOff>0</xdr:colOff>
                    <xdr:row>536</xdr:row>
                    <xdr:rowOff>238125</xdr:rowOff>
                  </from>
                  <to>
                    <xdr:col>17</xdr:col>
                    <xdr:colOff>0</xdr:colOff>
                    <xdr:row>537</xdr:row>
                    <xdr:rowOff>228600</xdr:rowOff>
                  </to>
                </anchor>
              </controlPr>
            </control>
          </mc:Choice>
        </mc:AlternateContent>
        <mc:AlternateContent xmlns:mc="http://schemas.openxmlformats.org/markup-compatibility/2006">
          <mc:Choice Requires="x14">
            <control shapeId="3285" r:id="rId216" name="チェック K2221">
              <controlPr defaultSize="0" autoFill="0" autoLine="0" autoPict="0">
                <anchor moveWithCells="1">
                  <from>
                    <xdr:col>21</xdr:col>
                    <xdr:colOff>0</xdr:colOff>
                    <xdr:row>521</xdr:row>
                    <xdr:rowOff>295275</xdr:rowOff>
                  </from>
                  <to>
                    <xdr:col>28</xdr:col>
                    <xdr:colOff>0</xdr:colOff>
                    <xdr:row>522</xdr:row>
                    <xdr:rowOff>228600</xdr:rowOff>
                  </to>
                </anchor>
              </controlPr>
            </control>
          </mc:Choice>
        </mc:AlternateContent>
        <mc:AlternateContent xmlns:mc="http://schemas.openxmlformats.org/markup-compatibility/2006">
          <mc:Choice Requires="x14">
            <control shapeId="3286" r:id="rId217" name="チェック K2222">
              <controlPr defaultSize="0" autoFill="0" autoLine="0" autoPict="0">
                <anchor moveWithCells="1">
                  <from>
                    <xdr:col>21</xdr:col>
                    <xdr:colOff>0</xdr:colOff>
                    <xdr:row>522</xdr:row>
                    <xdr:rowOff>238125</xdr:rowOff>
                  </from>
                  <to>
                    <xdr:col>27</xdr:col>
                    <xdr:colOff>123825</xdr:colOff>
                    <xdr:row>523</xdr:row>
                    <xdr:rowOff>228600</xdr:rowOff>
                  </to>
                </anchor>
              </controlPr>
            </control>
          </mc:Choice>
        </mc:AlternateContent>
        <mc:AlternateContent xmlns:mc="http://schemas.openxmlformats.org/markup-compatibility/2006">
          <mc:Choice Requires="x14">
            <control shapeId="3287" r:id="rId218" name="チェック K2223">
              <controlPr defaultSize="0" autoFill="0" autoLine="0" autoPict="0" macro="[0]!チェックK2223_Click">
                <anchor moveWithCells="1">
                  <from>
                    <xdr:col>21</xdr:col>
                    <xdr:colOff>0</xdr:colOff>
                    <xdr:row>523</xdr:row>
                    <xdr:rowOff>238125</xdr:rowOff>
                  </from>
                  <to>
                    <xdr:col>28</xdr:col>
                    <xdr:colOff>0</xdr:colOff>
                    <xdr:row>524</xdr:row>
                    <xdr:rowOff>228600</xdr:rowOff>
                  </to>
                </anchor>
              </controlPr>
            </control>
          </mc:Choice>
        </mc:AlternateContent>
        <mc:AlternateContent xmlns:mc="http://schemas.openxmlformats.org/markup-compatibility/2006">
          <mc:Choice Requires="x14">
            <control shapeId="3288" r:id="rId219" name="チェック K12221">
              <controlPr defaultSize="0" autoFill="0" autoLine="0" autoPict="0">
                <anchor moveWithCells="1">
                  <from>
                    <xdr:col>21</xdr:col>
                    <xdr:colOff>0</xdr:colOff>
                    <xdr:row>526</xdr:row>
                    <xdr:rowOff>9525</xdr:rowOff>
                  </from>
                  <to>
                    <xdr:col>28</xdr:col>
                    <xdr:colOff>0</xdr:colOff>
                    <xdr:row>526</xdr:row>
                    <xdr:rowOff>228600</xdr:rowOff>
                  </to>
                </anchor>
              </controlPr>
            </control>
          </mc:Choice>
        </mc:AlternateContent>
        <mc:AlternateContent xmlns:mc="http://schemas.openxmlformats.org/markup-compatibility/2006">
          <mc:Choice Requires="x14">
            <control shapeId="3289" r:id="rId220" name="チェック K12222">
              <controlPr defaultSize="0" autoFill="0" autoLine="0" autoPict="0">
                <anchor moveWithCells="1">
                  <from>
                    <xdr:col>21</xdr:col>
                    <xdr:colOff>0</xdr:colOff>
                    <xdr:row>526</xdr:row>
                    <xdr:rowOff>238125</xdr:rowOff>
                  </from>
                  <to>
                    <xdr:col>29</xdr:col>
                    <xdr:colOff>0</xdr:colOff>
                    <xdr:row>527</xdr:row>
                    <xdr:rowOff>228600</xdr:rowOff>
                  </to>
                </anchor>
              </controlPr>
            </control>
          </mc:Choice>
        </mc:AlternateContent>
        <mc:AlternateContent xmlns:mc="http://schemas.openxmlformats.org/markup-compatibility/2006">
          <mc:Choice Requires="x14">
            <control shapeId="3290" r:id="rId221" name="チェック K12223">
              <controlPr defaultSize="0" autoFill="0" autoLine="0" autoPict="0">
                <anchor moveWithCells="1">
                  <from>
                    <xdr:col>21</xdr:col>
                    <xdr:colOff>0</xdr:colOff>
                    <xdr:row>527</xdr:row>
                    <xdr:rowOff>238125</xdr:rowOff>
                  </from>
                  <to>
                    <xdr:col>29</xdr:col>
                    <xdr:colOff>0</xdr:colOff>
                    <xdr:row>528</xdr:row>
                    <xdr:rowOff>228600</xdr:rowOff>
                  </to>
                </anchor>
              </controlPr>
            </control>
          </mc:Choice>
        </mc:AlternateContent>
        <mc:AlternateContent xmlns:mc="http://schemas.openxmlformats.org/markup-compatibility/2006">
          <mc:Choice Requires="x14">
            <control shapeId="3291" r:id="rId222" name="チェック K321">
              <controlPr defaultSize="0" autoFill="0" autoLine="0" autoPict="0">
                <anchor moveWithCells="1">
                  <from>
                    <xdr:col>21</xdr:col>
                    <xdr:colOff>0</xdr:colOff>
                    <xdr:row>530</xdr:row>
                    <xdr:rowOff>295275</xdr:rowOff>
                  </from>
                  <to>
                    <xdr:col>28</xdr:col>
                    <xdr:colOff>0</xdr:colOff>
                    <xdr:row>531</xdr:row>
                    <xdr:rowOff>228600</xdr:rowOff>
                  </to>
                </anchor>
              </controlPr>
            </control>
          </mc:Choice>
        </mc:AlternateContent>
        <mc:AlternateContent xmlns:mc="http://schemas.openxmlformats.org/markup-compatibility/2006">
          <mc:Choice Requires="x14">
            <control shapeId="3292" r:id="rId223" name="チェック K322">
              <controlPr defaultSize="0" autoFill="0" autoLine="0" autoPict="0">
                <anchor moveWithCells="1">
                  <from>
                    <xdr:col>21</xdr:col>
                    <xdr:colOff>0</xdr:colOff>
                    <xdr:row>531</xdr:row>
                    <xdr:rowOff>238125</xdr:rowOff>
                  </from>
                  <to>
                    <xdr:col>27</xdr:col>
                    <xdr:colOff>123825</xdr:colOff>
                    <xdr:row>532</xdr:row>
                    <xdr:rowOff>228600</xdr:rowOff>
                  </to>
                </anchor>
              </controlPr>
            </control>
          </mc:Choice>
        </mc:AlternateContent>
        <mc:AlternateContent xmlns:mc="http://schemas.openxmlformats.org/markup-compatibility/2006">
          <mc:Choice Requires="x14">
            <control shapeId="3293" r:id="rId224" name="チェック K323">
              <controlPr defaultSize="0" autoFill="0" autoLine="0" autoPict="0" macro="[0]!チェックK323_Click">
                <anchor moveWithCells="1">
                  <from>
                    <xdr:col>21</xdr:col>
                    <xdr:colOff>0</xdr:colOff>
                    <xdr:row>532</xdr:row>
                    <xdr:rowOff>238125</xdr:rowOff>
                  </from>
                  <to>
                    <xdr:col>28</xdr:col>
                    <xdr:colOff>0</xdr:colOff>
                    <xdr:row>533</xdr:row>
                    <xdr:rowOff>228600</xdr:rowOff>
                  </to>
                </anchor>
              </controlPr>
            </control>
          </mc:Choice>
        </mc:AlternateContent>
        <mc:AlternateContent xmlns:mc="http://schemas.openxmlformats.org/markup-compatibility/2006">
          <mc:Choice Requires="x14">
            <control shapeId="3294" r:id="rId225" name="チェック K1321">
              <controlPr defaultSize="0" autoFill="0" autoLine="0" autoPict="0">
                <anchor moveWithCells="1">
                  <from>
                    <xdr:col>21</xdr:col>
                    <xdr:colOff>0</xdr:colOff>
                    <xdr:row>535</xdr:row>
                    <xdr:rowOff>9525</xdr:rowOff>
                  </from>
                  <to>
                    <xdr:col>28</xdr:col>
                    <xdr:colOff>0</xdr:colOff>
                    <xdr:row>535</xdr:row>
                    <xdr:rowOff>228600</xdr:rowOff>
                  </to>
                </anchor>
              </controlPr>
            </control>
          </mc:Choice>
        </mc:AlternateContent>
        <mc:AlternateContent xmlns:mc="http://schemas.openxmlformats.org/markup-compatibility/2006">
          <mc:Choice Requires="x14">
            <control shapeId="3295" r:id="rId226" name="チェック K1322">
              <controlPr defaultSize="0" autoFill="0" autoLine="0" autoPict="0">
                <anchor moveWithCells="1">
                  <from>
                    <xdr:col>21</xdr:col>
                    <xdr:colOff>0</xdr:colOff>
                    <xdr:row>535</xdr:row>
                    <xdr:rowOff>238125</xdr:rowOff>
                  </from>
                  <to>
                    <xdr:col>29</xdr:col>
                    <xdr:colOff>0</xdr:colOff>
                    <xdr:row>536</xdr:row>
                    <xdr:rowOff>228600</xdr:rowOff>
                  </to>
                </anchor>
              </controlPr>
            </control>
          </mc:Choice>
        </mc:AlternateContent>
        <mc:AlternateContent xmlns:mc="http://schemas.openxmlformats.org/markup-compatibility/2006">
          <mc:Choice Requires="x14">
            <control shapeId="3296" r:id="rId227" name="チェック K1323">
              <controlPr defaultSize="0" autoFill="0" autoLine="0" autoPict="0">
                <anchor moveWithCells="1">
                  <from>
                    <xdr:col>21</xdr:col>
                    <xdr:colOff>0</xdr:colOff>
                    <xdr:row>536</xdr:row>
                    <xdr:rowOff>238125</xdr:rowOff>
                  </from>
                  <to>
                    <xdr:col>29</xdr:col>
                    <xdr:colOff>0</xdr:colOff>
                    <xdr:row>537</xdr:row>
                    <xdr:rowOff>228600</xdr:rowOff>
                  </to>
                </anchor>
              </controlPr>
            </control>
          </mc:Choice>
        </mc:AlternateContent>
        <mc:AlternateContent xmlns:mc="http://schemas.openxmlformats.org/markup-compatibility/2006">
          <mc:Choice Requires="x14">
            <control shapeId="3297" r:id="rId228" name="チェック K1333">
              <controlPr defaultSize="0" autoFill="0" autoLine="0" autoPict="0">
                <anchor moveWithCells="1">
                  <from>
                    <xdr:col>34</xdr:col>
                    <xdr:colOff>0</xdr:colOff>
                    <xdr:row>536</xdr:row>
                    <xdr:rowOff>238125</xdr:rowOff>
                  </from>
                  <to>
                    <xdr:col>42</xdr:col>
                    <xdr:colOff>0</xdr:colOff>
                    <xdr:row>537</xdr:row>
                    <xdr:rowOff>228600</xdr:rowOff>
                  </to>
                </anchor>
              </controlPr>
            </control>
          </mc:Choice>
        </mc:AlternateContent>
        <mc:AlternateContent xmlns:mc="http://schemas.openxmlformats.org/markup-compatibility/2006">
          <mc:Choice Requires="x14">
            <control shapeId="3298" r:id="rId229" name="チェック K1332">
              <controlPr defaultSize="0" autoFill="0" autoLine="0" autoPict="0">
                <anchor moveWithCells="1">
                  <from>
                    <xdr:col>34</xdr:col>
                    <xdr:colOff>0</xdr:colOff>
                    <xdr:row>535</xdr:row>
                    <xdr:rowOff>238125</xdr:rowOff>
                  </from>
                  <to>
                    <xdr:col>42</xdr:col>
                    <xdr:colOff>0</xdr:colOff>
                    <xdr:row>536</xdr:row>
                    <xdr:rowOff>228600</xdr:rowOff>
                  </to>
                </anchor>
              </controlPr>
            </control>
          </mc:Choice>
        </mc:AlternateContent>
        <mc:AlternateContent xmlns:mc="http://schemas.openxmlformats.org/markup-compatibility/2006">
          <mc:Choice Requires="x14">
            <control shapeId="3299" r:id="rId230" name="チェック K1331">
              <controlPr defaultSize="0" autoFill="0" autoLine="0" autoPict="0">
                <anchor moveWithCells="1">
                  <from>
                    <xdr:col>34</xdr:col>
                    <xdr:colOff>0</xdr:colOff>
                    <xdr:row>535</xdr:row>
                    <xdr:rowOff>9525</xdr:rowOff>
                  </from>
                  <to>
                    <xdr:col>41</xdr:col>
                    <xdr:colOff>0</xdr:colOff>
                    <xdr:row>535</xdr:row>
                    <xdr:rowOff>228600</xdr:rowOff>
                  </to>
                </anchor>
              </controlPr>
            </control>
          </mc:Choice>
        </mc:AlternateContent>
        <mc:AlternateContent xmlns:mc="http://schemas.openxmlformats.org/markup-compatibility/2006">
          <mc:Choice Requires="x14">
            <control shapeId="3300" r:id="rId231" name="チェック K333">
              <controlPr defaultSize="0" autoFill="0" autoLine="0" autoPict="0" macro="[0]!チェックK333_Click">
                <anchor moveWithCells="1">
                  <from>
                    <xdr:col>34</xdr:col>
                    <xdr:colOff>0</xdr:colOff>
                    <xdr:row>532</xdr:row>
                    <xdr:rowOff>238125</xdr:rowOff>
                  </from>
                  <to>
                    <xdr:col>41</xdr:col>
                    <xdr:colOff>0</xdr:colOff>
                    <xdr:row>533</xdr:row>
                    <xdr:rowOff>228600</xdr:rowOff>
                  </to>
                </anchor>
              </controlPr>
            </control>
          </mc:Choice>
        </mc:AlternateContent>
        <mc:AlternateContent xmlns:mc="http://schemas.openxmlformats.org/markup-compatibility/2006">
          <mc:Choice Requires="x14">
            <control shapeId="3301" r:id="rId232" name="チェック K332">
              <controlPr defaultSize="0" autoFill="0" autoLine="0" autoPict="0">
                <anchor moveWithCells="1">
                  <from>
                    <xdr:col>34</xdr:col>
                    <xdr:colOff>0</xdr:colOff>
                    <xdr:row>531</xdr:row>
                    <xdr:rowOff>238125</xdr:rowOff>
                  </from>
                  <to>
                    <xdr:col>40</xdr:col>
                    <xdr:colOff>123825</xdr:colOff>
                    <xdr:row>532</xdr:row>
                    <xdr:rowOff>228600</xdr:rowOff>
                  </to>
                </anchor>
              </controlPr>
            </control>
          </mc:Choice>
        </mc:AlternateContent>
        <mc:AlternateContent xmlns:mc="http://schemas.openxmlformats.org/markup-compatibility/2006">
          <mc:Choice Requires="x14">
            <control shapeId="3302" r:id="rId233" name="チェック K331">
              <controlPr defaultSize="0" autoFill="0" autoLine="0" autoPict="0">
                <anchor moveWithCells="1">
                  <from>
                    <xdr:col>34</xdr:col>
                    <xdr:colOff>0</xdr:colOff>
                    <xdr:row>530</xdr:row>
                    <xdr:rowOff>295275</xdr:rowOff>
                  </from>
                  <to>
                    <xdr:col>41</xdr:col>
                    <xdr:colOff>0</xdr:colOff>
                    <xdr:row>531</xdr:row>
                    <xdr:rowOff>228600</xdr:rowOff>
                  </to>
                </anchor>
              </controlPr>
            </control>
          </mc:Choice>
        </mc:AlternateContent>
        <mc:AlternateContent xmlns:mc="http://schemas.openxmlformats.org/markup-compatibility/2006">
          <mc:Choice Requires="x14">
            <control shapeId="3303" r:id="rId234" name="チェック K12233">
              <controlPr defaultSize="0" autoFill="0" autoLine="0" autoPict="0">
                <anchor moveWithCells="1">
                  <from>
                    <xdr:col>34</xdr:col>
                    <xdr:colOff>0</xdr:colOff>
                    <xdr:row>527</xdr:row>
                    <xdr:rowOff>238125</xdr:rowOff>
                  </from>
                  <to>
                    <xdr:col>42</xdr:col>
                    <xdr:colOff>0</xdr:colOff>
                    <xdr:row>528</xdr:row>
                    <xdr:rowOff>228600</xdr:rowOff>
                  </to>
                </anchor>
              </controlPr>
            </control>
          </mc:Choice>
        </mc:AlternateContent>
        <mc:AlternateContent xmlns:mc="http://schemas.openxmlformats.org/markup-compatibility/2006">
          <mc:Choice Requires="x14">
            <control shapeId="3304" r:id="rId235" name="チェック K12232">
              <controlPr defaultSize="0" autoFill="0" autoLine="0" autoPict="0">
                <anchor moveWithCells="1">
                  <from>
                    <xdr:col>34</xdr:col>
                    <xdr:colOff>0</xdr:colOff>
                    <xdr:row>526</xdr:row>
                    <xdr:rowOff>238125</xdr:rowOff>
                  </from>
                  <to>
                    <xdr:col>42</xdr:col>
                    <xdr:colOff>0</xdr:colOff>
                    <xdr:row>527</xdr:row>
                    <xdr:rowOff>228600</xdr:rowOff>
                  </to>
                </anchor>
              </controlPr>
            </control>
          </mc:Choice>
        </mc:AlternateContent>
        <mc:AlternateContent xmlns:mc="http://schemas.openxmlformats.org/markup-compatibility/2006">
          <mc:Choice Requires="x14">
            <control shapeId="3305" r:id="rId236" name="チェック K12231">
              <controlPr defaultSize="0" autoFill="0" autoLine="0" autoPict="0">
                <anchor moveWithCells="1">
                  <from>
                    <xdr:col>34</xdr:col>
                    <xdr:colOff>0</xdr:colOff>
                    <xdr:row>526</xdr:row>
                    <xdr:rowOff>9525</xdr:rowOff>
                  </from>
                  <to>
                    <xdr:col>41</xdr:col>
                    <xdr:colOff>0</xdr:colOff>
                    <xdr:row>526</xdr:row>
                    <xdr:rowOff>228600</xdr:rowOff>
                  </to>
                </anchor>
              </controlPr>
            </control>
          </mc:Choice>
        </mc:AlternateContent>
        <mc:AlternateContent xmlns:mc="http://schemas.openxmlformats.org/markup-compatibility/2006">
          <mc:Choice Requires="x14">
            <control shapeId="3306" r:id="rId237" name="チェック K2233">
              <controlPr defaultSize="0" autoFill="0" autoLine="0" autoPict="0" macro="[0]!チェックK2233_Click">
                <anchor moveWithCells="1">
                  <from>
                    <xdr:col>34</xdr:col>
                    <xdr:colOff>0</xdr:colOff>
                    <xdr:row>523</xdr:row>
                    <xdr:rowOff>238125</xdr:rowOff>
                  </from>
                  <to>
                    <xdr:col>41</xdr:col>
                    <xdr:colOff>0</xdr:colOff>
                    <xdr:row>524</xdr:row>
                    <xdr:rowOff>228600</xdr:rowOff>
                  </to>
                </anchor>
              </controlPr>
            </control>
          </mc:Choice>
        </mc:AlternateContent>
        <mc:AlternateContent xmlns:mc="http://schemas.openxmlformats.org/markup-compatibility/2006">
          <mc:Choice Requires="x14">
            <control shapeId="3307" r:id="rId238" name="チェック K2232">
              <controlPr defaultSize="0" autoFill="0" autoLine="0" autoPict="0">
                <anchor moveWithCells="1">
                  <from>
                    <xdr:col>34</xdr:col>
                    <xdr:colOff>0</xdr:colOff>
                    <xdr:row>522</xdr:row>
                    <xdr:rowOff>238125</xdr:rowOff>
                  </from>
                  <to>
                    <xdr:col>40</xdr:col>
                    <xdr:colOff>123825</xdr:colOff>
                    <xdr:row>523</xdr:row>
                    <xdr:rowOff>228600</xdr:rowOff>
                  </to>
                </anchor>
              </controlPr>
            </control>
          </mc:Choice>
        </mc:AlternateContent>
        <mc:AlternateContent xmlns:mc="http://schemas.openxmlformats.org/markup-compatibility/2006">
          <mc:Choice Requires="x14">
            <control shapeId="3308" r:id="rId239" name="チェック K2231">
              <controlPr defaultSize="0" autoFill="0" autoLine="0" autoPict="0">
                <anchor moveWithCells="1">
                  <from>
                    <xdr:col>34</xdr:col>
                    <xdr:colOff>0</xdr:colOff>
                    <xdr:row>521</xdr:row>
                    <xdr:rowOff>295275</xdr:rowOff>
                  </from>
                  <to>
                    <xdr:col>41</xdr:col>
                    <xdr:colOff>0</xdr:colOff>
                    <xdr:row>522</xdr:row>
                    <xdr:rowOff>228600</xdr:rowOff>
                  </to>
                </anchor>
              </controlPr>
            </control>
          </mc:Choice>
        </mc:AlternateContent>
        <mc:AlternateContent xmlns:mc="http://schemas.openxmlformats.org/markup-compatibility/2006">
          <mc:Choice Requires="x14">
            <control shapeId="3309" r:id="rId240" name="チェック K4111">
              <controlPr defaultSize="0" autoFill="0" autoLine="0" autoPict="0">
                <anchor moveWithCells="1">
                  <from>
                    <xdr:col>9</xdr:col>
                    <xdr:colOff>0</xdr:colOff>
                    <xdr:row>540</xdr:row>
                    <xdr:rowOff>295275</xdr:rowOff>
                  </from>
                  <to>
                    <xdr:col>16</xdr:col>
                    <xdr:colOff>0</xdr:colOff>
                    <xdr:row>541</xdr:row>
                    <xdr:rowOff>228600</xdr:rowOff>
                  </to>
                </anchor>
              </controlPr>
            </control>
          </mc:Choice>
        </mc:AlternateContent>
        <mc:AlternateContent xmlns:mc="http://schemas.openxmlformats.org/markup-compatibility/2006">
          <mc:Choice Requires="x14">
            <control shapeId="3310" r:id="rId241" name="チェック K4121">
              <controlPr defaultSize="0" autoFill="0" autoLine="0" autoPict="0">
                <anchor moveWithCells="1">
                  <from>
                    <xdr:col>21</xdr:col>
                    <xdr:colOff>0</xdr:colOff>
                    <xdr:row>540</xdr:row>
                    <xdr:rowOff>295275</xdr:rowOff>
                  </from>
                  <to>
                    <xdr:col>28</xdr:col>
                    <xdr:colOff>0</xdr:colOff>
                    <xdr:row>541</xdr:row>
                    <xdr:rowOff>228600</xdr:rowOff>
                  </to>
                </anchor>
              </controlPr>
            </control>
          </mc:Choice>
        </mc:AlternateContent>
        <mc:AlternateContent xmlns:mc="http://schemas.openxmlformats.org/markup-compatibility/2006">
          <mc:Choice Requires="x14">
            <control shapeId="3311" r:id="rId242" name="チェック K4131">
              <controlPr defaultSize="0" autoFill="0" autoLine="0" autoPict="0">
                <anchor moveWithCells="1">
                  <from>
                    <xdr:col>34</xdr:col>
                    <xdr:colOff>0</xdr:colOff>
                    <xdr:row>540</xdr:row>
                    <xdr:rowOff>295275</xdr:rowOff>
                  </from>
                  <to>
                    <xdr:col>41</xdr:col>
                    <xdr:colOff>0</xdr:colOff>
                    <xdr:row>541</xdr:row>
                    <xdr:rowOff>228600</xdr:rowOff>
                  </to>
                </anchor>
              </controlPr>
            </control>
          </mc:Choice>
        </mc:AlternateContent>
        <mc:AlternateContent xmlns:mc="http://schemas.openxmlformats.org/markup-compatibility/2006">
          <mc:Choice Requires="x14">
            <control shapeId="3312" r:id="rId243" name="チェック K4132">
              <controlPr defaultSize="0" autoFill="0" autoLine="0" autoPict="0">
                <anchor moveWithCells="1">
                  <from>
                    <xdr:col>34</xdr:col>
                    <xdr:colOff>0</xdr:colOff>
                    <xdr:row>541</xdr:row>
                    <xdr:rowOff>238125</xdr:rowOff>
                  </from>
                  <to>
                    <xdr:col>40</xdr:col>
                    <xdr:colOff>123825</xdr:colOff>
                    <xdr:row>542</xdr:row>
                    <xdr:rowOff>228600</xdr:rowOff>
                  </to>
                </anchor>
              </controlPr>
            </control>
          </mc:Choice>
        </mc:AlternateContent>
        <mc:AlternateContent xmlns:mc="http://schemas.openxmlformats.org/markup-compatibility/2006">
          <mc:Choice Requires="x14">
            <control shapeId="3313" r:id="rId244" name="チェック K4122">
              <controlPr defaultSize="0" autoFill="0" autoLine="0" autoPict="0">
                <anchor moveWithCells="1">
                  <from>
                    <xdr:col>21</xdr:col>
                    <xdr:colOff>0</xdr:colOff>
                    <xdr:row>541</xdr:row>
                    <xdr:rowOff>238125</xdr:rowOff>
                  </from>
                  <to>
                    <xdr:col>27</xdr:col>
                    <xdr:colOff>123825</xdr:colOff>
                    <xdr:row>542</xdr:row>
                    <xdr:rowOff>228600</xdr:rowOff>
                  </to>
                </anchor>
              </controlPr>
            </control>
          </mc:Choice>
        </mc:AlternateContent>
        <mc:AlternateContent xmlns:mc="http://schemas.openxmlformats.org/markup-compatibility/2006">
          <mc:Choice Requires="x14">
            <control shapeId="3314" r:id="rId245" name="チェック K4112">
              <controlPr defaultSize="0" autoFill="0" autoLine="0" autoPict="0">
                <anchor moveWithCells="1">
                  <from>
                    <xdr:col>9</xdr:col>
                    <xdr:colOff>0</xdr:colOff>
                    <xdr:row>541</xdr:row>
                    <xdr:rowOff>238125</xdr:rowOff>
                  </from>
                  <to>
                    <xdr:col>15</xdr:col>
                    <xdr:colOff>123825</xdr:colOff>
                    <xdr:row>542</xdr:row>
                    <xdr:rowOff>228600</xdr:rowOff>
                  </to>
                </anchor>
              </controlPr>
            </control>
          </mc:Choice>
        </mc:AlternateContent>
        <mc:AlternateContent xmlns:mc="http://schemas.openxmlformats.org/markup-compatibility/2006">
          <mc:Choice Requires="x14">
            <control shapeId="3315" r:id="rId246" name="チェック K4113">
              <controlPr defaultSize="0" autoFill="0" autoLine="0" autoPict="0" macro="[0]!チェックK4113_Click">
                <anchor moveWithCells="1">
                  <from>
                    <xdr:col>9</xdr:col>
                    <xdr:colOff>0</xdr:colOff>
                    <xdr:row>542</xdr:row>
                    <xdr:rowOff>238125</xdr:rowOff>
                  </from>
                  <to>
                    <xdr:col>16</xdr:col>
                    <xdr:colOff>0</xdr:colOff>
                    <xdr:row>543</xdr:row>
                    <xdr:rowOff>228600</xdr:rowOff>
                  </to>
                </anchor>
              </controlPr>
            </control>
          </mc:Choice>
        </mc:AlternateContent>
        <mc:AlternateContent xmlns:mc="http://schemas.openxmlformats.org/markup-compatibility/2006">
          <mc:Choice Requires="x14">
            <control shapeId="3316" r:id="rId247" name="チェック K4123">
              <controlPr defaultSize="0" autoFill="0" autoLine="0" autoPict="0" macro="[0]!チェックK4123_Click">
                <anchor moveWithCells="1">
                  <from>
                    <xdr:col>21</xdr:col>
                    <xdr:colOff>0</xdr:colOff>
                    <xdr:row>542</xdr:row>
                    <xdr:rowOff>238125</xdr:rowOff>
                  </from>
                  <to>
                    <xdr:col>28</xdr:col>
                    <xdr:colOff>0</xdr:colOff>
                    <xdr:row>543</xdr:row>
                    <xdr:rowOff>228600</xdr:rowOff>
                  </to>
                </anchor>
              </controlPr>
            </control>
          </mc:Choice>
        </mc:AlternateContent>
        <mc:AlternateContent xmlns:mc="http://schemas.openxmlformats.org/markup-compatibility/2006">
          <mc:Choice Requires="x14">
            <control shapeId="3317" r:id="rId248" name="チェック K4133">
              <controlPr defaultSize="0" autoFill="0" autoLine="0" autoPict="0" macro="[0]!チェックK4133_Click">
                <anchor moveWithCells="1">
                  <from>
                    <xdr:col>34</xdr:col>
                    <xdr:colOff>0</xdr:colOff>
                    <xdr:row>542</xdr:row>
                    <xdr:rowOff>238125</xdr:rowOff>
                  </from>
                  <to>
                    <xdr:col>41</xdr:col>
                    <xdr:colOff>0</xdr:colOff>
                    <xdr:row>543</xdr:row>
                    <xdr:rowOff>228600</xdr:rowOff>
                  </to>
                </anchor>
              </controlPr>
            </control>
          </mc:Choice>
        </mc:AlternateContent>
        <mc:AlternateContent xmlns:mc="http://schemas.openxmlformats.org/markup-compatibility/2006">
          <mc:Choice Requires="x14">
            <control shapeId="3318" r:id="rId249" name="チェック K14131">
              <controlPr defaultSize="0" autoFill="0" autoLine="0" autoPict="0">
                <anchor moveWithCells="1">
                  <from>
                    <xdr:col>34</xdr:col>
                    <xdr:colOff>0</xdr:colOff>
                    <xdr:row>545</xdr:row>
                    <xdr:rowOff>9525</xdr:rowOff>
                  </from>
                  <to>
                    <xdr:col>41</xdr:col>
                    <xdr:colOff>0</xdr:colOff>
                    <xdr:row>545</xdr:row>
                    <xdr:rowOff>228600</xdr:rowOff>
                  </to>
                </anchor>
              </controlPr>
            </control>
          </mc:Choice>
        </mc:AlternateContent>
        <mc:AlternateContent xmlns:mc="http://schemas.openxmlformats.org/markup-compatibility/2006">
          <mc:Choice Requires="x14">
            <control shapeId="3319" r:id="rId250" name="チェック K14121">
              <controlPr defaultSize="0" autoFill="0" autoLine="0" autoPict="0">
                <anchor moveWithCells="1">
                  <from>
                    <xdr:col>21</xdr:col>
                    <xdr:colOff>0</xdr:colOff>
                    <xdr:row>545</xdr:row>
                    <xdr:rowOff>9525</xdr:rowOff>
                  </from>
                  <to>
                    <xdr:col>28</xdr:col>
                    <xdr:colOff>0</xdr:colOff>
                    <xdr:row>545</xdr:row>
                    <xdr:rowOff>228600</xdr:rowOff>
                  </to>
                </anchor>
              </controlPr>
            </control>
          </mc:Choice>
        </mc:AlternateContent>
        <mc:AlternateContent xmlns:mc="http://schemas.openxmlformats.org/markup-compatibility/2006">
          <mc:Choice Requires="x14">
            <control shapeId="3320" r:id="rId251" name="チェック K14111">
              <controlPr defaultSize="0" autoFill="0" autoLine="0" autoPict="0">
                <anchor moveWithCells="1">
                  <from>
                    <xdr:col>9</xdr:col>
                    <xdr:colOff>0</xdr:colOff>
                    <xdr:row>545</xdr:row>
                    <xdr:rowOff>9525</xdr:rowOff>
                  </from>
                  <to>
                    <xdr:col>16</xdr:col>
                    <xdr:colOff>0</xdr:colOff>
                    <xdr:row>545</xdr:row>
                    <xdr:rowOff>228600</xdr:rowOff>
                  </to>
                </anchor>
              </controlPr>
            </control>
          </mc:Choice>
        </mc:AlternateContent>
        <mc:AlternateContent xmlns:mc="http://schemas.openxmlformats.org/markup-compatibility/2006">
          <mc:Choice Requires="x14">
            <control shapeId="3321" r:id="rId252" name="チェック K14112">
              <controlPr defaultSize="0" autoFill="0" autoLine="0" autoPict="0">
                <anchor moveWithCells="1">
                  <from>
                    <xdr:col>9</xdr:col>
                    <xdr:colOff>0</xdr:colOff>
                    <xdr:row>545</xdr:row>
                    <xdr:rowOff>238125</xdr:rowOff>
                  </from>
                  <to>
                    <xdr:col>17</xdr:col>
                    <xdr:colOff>0</xdr:colOff>
                    <xdr:row>546</xdr:row>
                    <xdr:rowOff>228600</xdr:rowOff>
                  </to>
                </anchor>
              </controlPr>
            </control>
          </mc:Choice>
        </mc:AlternateContent>
        <mc:AlternateContent xmlns:mc="http://schemas.openxmlformats.org/markup-compatibility/2006">
          <mc:Choice Requires="x14">
            <control shapeId="3322" r:id="rId253" name="チェック K14122">
              <controlPr defaultSize="0" autoFill="0" autoLine="0" autoPict="0">
                <anchor moveWithCells="1">
                  <from>
                    <xdr:col>21</xdr:col>
                    <xdr:colOff>0</xdr:colOff>
                    <xdr:row>545</xdr:row>
                    <xdr:rowOff>238125</xdr:rowOff>
                  </from>
                  <to>
                    <xdr:col>29</xdr:col>
                    <xdr:colOff>0</xdr:colOff>
                    <xdr:row>546</xdr:row>
                    <xdr:rowOff>228600</xdr:rowOff>
                  </to>
                </anchor>
              </controlPr>
            </control>
          </mc:Choice>
        </mc:AlternateContent>
        <mc:AlternateContent xmlns:mc="http://schemas.openxmlformats.org/markup-compatibility/2006">
          <mc:Choice Requires="x14">
            <control shapeId="3323" r:id="rId254" name="チェック K14132">
              <controlPr defaultSize="0" autoFill="0" autoLine="0" autoPict="0">
                <anchor moveWithCells="1">
                  <from>
                    <xdr:col>34</xdr:col>
                    <xdr:colOff>0</xdr:colOff>
                    <xdr:row>545</xdr:row>
                    <xdr:rowOff>238125</xdr:rowOff>
                  </from>
                  <to>
                    <xdr:col>42</xdr:col>
                    <xdr:colOff>0</xdr:colOff>
                    <xdr:row>546</xdr:row>
                    <xdr:rowOff>228600</xdr:rowOff>
                  </to>
                </anchor>
              </controlPr>
            </control>
          </mc:Choice>
        </mc:AlternateContent>
        <mc:AlternateContent xmlns:mc="http://schemas.openxmlformats.org/markup-compatibility/2006">
          <mc:Choice Requires="x14">
            <control shapeId="3324" r:id="rId255" name="チェック K14133">
              <controlPr defaultSize="0" autoFill="0" autoLine="0" autoPict="0">
                <anchor moveWithCells="1">
                  <from>
                    <xdr:col>34</xdr:col>
                    <xdr:colOff>0</xdr:colOff>
                    <xdr:row>546</xdr:row>
                    <xdr:rowOff>238125</xdr:rowOff>
                  </from>
                  <to>
                    <xdr:col>42</xdr:col>
                    <xdr:colOff>0</xdr:colOff>
                    <xdr:row>547</xdr:row>
                    <xdr:rowOff>228600</xdr:rowOff>
                  </to>
                </anchor>
              </controlPr>
            </control>
          </mc:Choice>
        </mc:AlternateContent>
        <mc:AlternateContent xmlns:mc="http://schemas.openxmlformats.org/markup-compatibility/2006">
          <mc:Choice Requires="x14">
            <control shapeId="3325" r:id="rId256" name="チェック K14123">
              <controlPr defaultSize="0" autoFill="0" autoLine="0" autoPict="0">
                <anchor moveWithCells="1">
                  <from>
                    <xdr:col>21</xdr:col>
                    <xdr:colOff>0</xdr:colOff>
                    <xdr:row>546</xdr:row>
                    <xdr:rowOff>238125</xdr:rowOff>
                  </from>
                  <to>
                    <xdr:col>29</xdr:col>
                    <xdr:colOff>0</xdr:colOff>
                    <xdr:row>547</xdr:row>
                    <xdr:rowOff>228600</xdr:rowOff>
                  </to>
                </anchor>
              </controlPr>
            </control>
          </mc:Choice>
        </mc:AlternateContent>
        <mc:AlternateContent xmlns:mc="http://schemas.openxmlformats.org/markup-compatibility/2006">
          <mc:Choice Requires="x14">
            <control shapeId="3326" r:id="rId257" name="チェック K14113">
              <controlPr defaultSize="0" autoFill="0" autoLine="0" autoPict="0">
                <anchor moveWithCells="1">
                  <from>
                    <xdr:col>9</xdr:col>
                    <xdr:colOff>0</xdr:colOff>
                    <xdr:row>546</xdr:row>
                    <xdr:rowOff>238125</xdr:rowOff>
                  </from>
                  <to>
                    <xdr:col>17</xdr:col>
                    <xdr:colOff>0</xdr:colOff>
                    <xdr:row>547</xdr:row>
                    <xdr:rowOff>228600</xdr:rowOff>
                  </to>
                </anchor>
              </controlPr>
            </control>
          </mc:Choice>
        </mc:AlternateContent>
        <mc:AlternateContent xmlns:mc="http://schemas.openxmlformats.org/markup-compatibility/2006">
          <mc:Choice Requires="x14">
            <control shapeId="3327" r:id="rId258" name="チェック K4211">
              <controlPr defaultSize="0" autoFill="0" autoLine="0" autoPict="0">
                <anchor moveWithCells="1">
                  <from>
                    <xdr:col>9</xdr:col>
                    <xdr:colOff>0</xdr:colOff>
                    <xdr:row>549</xdr:row>
                    <xdr:rowOff>295275</xdr:rowOff>
                  </from>
                  <to>
                    <xdr:col>16</xdr:col>
                    <xdr:colOff>0</xdr:colOff>
                    <xdr:row>550</xdr:row>
                    <xdr:rowOff>228600</xdr:rowOff>
                  </to>
                </anchor>
              </controlPr>
            </control>
          </mc:Choice>
        </mc:AlternateContent>
        <mc:AlternateContent xmlns:mc="http://schemas.openxmlformats.org/markup-compatibility/2006">
          <mc:Choice Requires="x14">
            <control shapeId="3328" r:id="rId259" name="チェック K4212">
              <controlPr defaultSize="0" autoFill="0" autoLine="0" autoPict="0">
                <anchor moveWithCells="1">
                  <from>
                    <xdr:col>9</xdr:col>
                    <xdr:colOff>0</xdr:colOff>
                    <xdr:row>550</xdr:row>
                    <xdr:rowOff>238125</xdr:rowOff>
                  </from>
                  <to>
                    <xdr:col>15</xdr:col>
                    <xdr:colOff>123825</xdr:colOff>
                    <xdr:row>551</xdr:row>
                    <xdr:rowOff>228600</xdr:rowOff>
                  </to>
                </anchor>
              </controlPr>
            </control>
          </mc:Choice>
        </mc:AlternateContent>
        <mc:AlternateContent xmlns:mc="http://schemas.openxmlformats.org/markup-compatibility/2006">
          <mc:Choice Requires="x14">
            <control shapeId="3329" r:id="rId260" name="チェック K4213">
              <controlPr defaultSize="0" autoFill="0" autoLine="0" autoPict="0" macro="[0]!チェックK4213_Click">
                <anchor moveWithCells="1">
                  <from>
                    <xdr:col>9</xdr:col>
                    <xdr:colOff>0</xdr:colOff>
                    <xdr:row>551</xdr:row>
                    <xdr:rowOff>238125</xdr:rowOff>
                  </from>
                  <to>
                    <xdr:col>16</xdr:col>
                    <xdr:colOff>0</xdr:colOff>
                    <xdr:row>552</xdr:row>
                    <xdr:rowOff>228600</xdr:rowOff>
                  </to>
                </anchor>
              </controlPr>
            </control>
          </mc:Choice>
        </mc:AlternateContent>
        <mc:AlternateContent xmlns:mc="http://schemas.openxmlformats.org/markup-compatibility/2006">
          <mc:Choice Requires="x14">
            <control shapeId="3330" r:id="rId261" name="チェック K14211">
              <controlPr defaultSize="0" autoFill="0" autoLine="0" autoPict="0">
                <anchor moveWithCells="1">
                  <from>
                    <xdr:col>9</xdr:col>
                    <xdr:colOff>0</xdr:colOff>
                    <xdr:row>554</xdr:row>
                    <xdr:rowOff>0</xdr:rowOff>
                  </from>
                  <to>
                    <xdr:col>16</xdr:col>
                    <xdr:colOff>0</xdr:colOff>
                    <xdr:row>554</xdr:row>
                    <xdr:rowOff>228600</xdr:rowOff>
                  </to>
                </anchor>
              </controlPr>
            </control>
          </mc:Choice>
        </mc:AlternateContent>
        <mc:AlternateContent xmlns:mc="http://schemas.openxmlformats.org/markup-compatibility/2006">
          <mc:Choice Requires="x14">
            <control shapeId="3331" r:id="rId262" name="チェック K14212">
              <controlPr defaultSize="0" autoFill="0" autoLine="0" autoPict="0">
                <anchor moveWithCells="1">
                  <from>
                    <xdr:col>9</xdr:col>
                    <xdr:colOff>0</xdr:colOff>
                    <xdr:row>554</xdr:row>
                    <xdr:rowOff>238125</xdr:rowOff>
                  </from>
                  <to>
                    <xdr:col>17</xdr:col>
                    <xdr:colOff>0</xdr:colOff>
                    <xdr:row>555</xdr:row>
                    <xdr:rowOff>228600</xdr:rowOff>
                  </to>
                </anchor>
              </controlPr>
            </control>
          </mc:Choice>
        </mc:AlternateContent>
        <mc:AlternateContent xmlns:mc="http://schemas.openxmlformats.org/markup-compatibility/2006">
          <mc:Choice Requires="x14">
            <control shapeId="3332" r:id="rId263" name="チェック K14213">
              <controlPr defaultSize="0" autoFill="0" autoLine="0" autoPict="0">
                <anchor moveWithCells="1">
                  <from>
                    <xdr:col>9</xdr:col>
                    <xdr:colOff>0</xdr:colOff>
                    <xdr:row>555</xdr:row>
                    <xdr:rowOff>238125</xdr:rowOff>
                  </from>
                  <to>
                    <xdr:col>17</xdr:col>
                    <xdr:colOff>0</xdr:colOff>
                    <xdr:row>556</xdr:row>
                    <xdr:rowOff>228600</xdr:rowOff>
                  </to>
                </anchor>
              </controlPr>
            </control>
          </mc:Choice>
        </mc:AlternateContent>
        <mc:AlternateContent xmlns:mc="http://schemas.openxmlformats.org/markup-compatibility/2006">
          <mc:Choice Requires="x14">
            <control shapeId="3333" r:id="rId264" name="チェック K4221">
              <controlPr defaultSize="0" autoFill="0" autoLine="0" autoPict="0">
                <anchor moveWithCells="1">
                  <from>
                    <xdr:col>21</xdr:col>
                    <xdr:colOff>0</xdr:colOff>
                    <xdr:row>549</xdr:row>
                    <xdr:rowOff>295275</xdr:rowOff>
                  </from>
                  <to>
                    <xdr:col>28</xdr:col>
                    <xdr:colOff>0</xdr:colOff>
                    <xdr:row>550</xdr:row>
                    <xdr:rowOff>228600</xdr:rowOff>
                  </to>
                </anchor>
              </controlPr>
            </control>
          </mc:Choice>
        </mc:AlternateContent>
        <mc:AlternateContent xmlns:mc="http://schemas.openxmlformats.org/markup-compatibility/2006">
          <mc:Choice Requires="x14">
            <control shapeId="3334" r:id="rId265" name="チェック K4222">
              <controlPr defaultSize="0" autoFill="0" autoLine="0" autoPict="0">
                <anchor moveWithCells="1">
                  <from>
                    <xdr:col>21</xdr:col>
                    <xdr:colOff>0</xdr:colOff>
                    <xdr:row>550</xdr:row>
                    <xdr:rowOff>238125</xdr:rowOff>
                  </from>
                  <to>
                    <xdr:col>27</xdr:col>
                    <xdr:colOff>123825</xdr:colOff>
                    <xdr:row>551</xdr:row>
                    <xdr:rowOff>228600</xdr:rowOff>
                  </to>
                </anchor>
              </controlPr>
            </control>
          </mc:Choice>
        </mc:AlternateContent>
        <mc:AlternateContent xmlns:mc="http://schemas.openxmlformats.org/markup-compatibility/2006">
          <mc:Choice Requires="x14">
            <control shapeId="3335" r:id="rId266" name="チェック K4223">
              <controlPr defaultSize="0" autoFill="0" autoLine="0" autoPict="0" macro="[0]!チェックK4223_Click">
                <anchor moveWithCells="1">
                  <from>
                    <xdr:col>21</xdr:col>
                    <xdr:colOff>0</xdr:colOff>
                    <xdr:row>551</xdr:row>
                    <xdr:rowOff>238125</xdr:rowOff>
                  </from>
                  <to>
                    <xdr:col>28</xdr:col>
                    <xdr:colOff>0</xdr:colOff>
                    <xdr:row>552</xdr:row>
                    <xdr:rowOff>228600</xdr:rowOff>
                  </to>
                </anchor>
              </controlPr>
            </control>
          </mc:Choice>
        </mc:AlternateContent>
        <mc:AlternateContent xmlns:mc="http://schemas.openxmlformats.org/markup-compatibility/2006">
          <mc:Choice Requires="x14">
            <control shapeId="3336" r:id="rId267" name="チェック K14221">
              <controlPr defaultSize="0" autoFill="0" autoLine="0" autoPict="0">
                <anchor moveWithCells="1">
                  <from>
                    <xdr:col>21</xdr:col>
                    <xdr:colOff>0</xdr:colOff>
                    <xdr:row>554</xdr:row>
                    <xdr:rowOff>0</xdr:rowOff>
                  </from>
                  <to>
                    <xdr:col>28</xdr:col>
                    <xdr:colOff>0</xdr:colOff>
                    <xdr:row>554</xdr:row>
                    <xdr:rowOff>228600</xdr:rowOff>
                  </to>
                </anchor>
              </controlPr>
            </control>
          </mc:Choice>
        </mc:AlternateContent>
        <mc:AlternateContent xmlns:mc="http://schemas.openxmlformats.org/markup-compatibility/2006">
          <mc:Choice Requires="x14">
            <control shapeId="3337" r:id="rId268" name="チェック K14222">
              <controlPr defaultSize="0" autoFill="0" autoLine="0" autoPict="0">
                <anchor moveWithCells="1">
                  <from>
                    <xdr:col>21</xdr:col>
                    <xdr:colOff>0</xdr:colOff>
                    <xdr:row>554</xdr:row>
                    <xdr:rowOff>238125</xdr:rowOff>
                  </from>
                  <to>
                    <xdr:col>29</xdr:col>
                    <xdr:colOff>0</xdr:colOff>
                    <xdr:row>555</xdr:row>
                    <xdr:rowOff>228600</xdr:rowOff>
                  </to>
                </anchor>
              </controlPr>
            </control>
          </mc:Choice>
        </mc:AlternateContent>
        <mc:AlternateContent xmlns:mc="http://schemas.openxmlformats.org/markup-compatibility/2006">
          <mc:Choice Requires="x14">
            <control shapeId="3338" r:id="rId269" name="チェック K14223">
              <controlPr defaultSize="0" autoFill="0" autoLine="0" autoPict="0">
                <anchor moveWithCells="1">
                  <from>
                    <xdr:col>21</xdr:col>
                    <xdr:colOff>0</xdr:colOff>
                    <xdr:row>555</xdr:row>
                    <xdr:rowOff>238125</xdr:rowOff>
                  </from>
                  <to>
                    <xdr:col>29</xdr:col>
                    <xdr:colOff>0</xdr:colOff>
                    <xdr:row>556</xdr:row>
                    <xdr:rowOff>228600</xdr:rowOff>
                  </to>
                </anchor>
              </controlPr>
            </control>
          </mc:Choice>
        </mc:AlternateContent>
        <mc:AlternateContent xmlns:mc="http://schemas.openxmlformats.org/markup-compatibility/2006">
          <mc:Choice Requires="x14">
            <control shapeId="3339" r:id="rId270" name="チェック K4231">
              <controlPr defaultSize="0" autoFill="0" autoLine="0" autoPict="0">
                <anchor moveWithCells="1">
                  <from>
                    <xdr:col>34</xdr:col>
                    <xdr:colOff>0</xdr:colOff>
                    <xdr:row>549</xdr:row>
                    <xdr:rowOff>295275</xdr:rowOff>
                  </from>
                  <to>
                    <xdr:col>41</xdr:col>
                    <xdr:colOff>0</xdr:colOff>
                    <xdr:row>550</xdr:row>
                    <xdr:rowOff>228600</xdr:rowOff>
                  </to>
                </anchor>
              </controlPr>
            </control>
          </mc:Choice>
        </mc:AlternateContent>
        <mc:AlternateContent xmlns:mc="http://schemas.openxmlformats.org/markup-compatibility/2006">
          <mc:Choice Requires="x14">
            <control shapeId="3340" r:id="rId271" name="チェック K4232">
              <controlPr defaultSize="0" autoFill="0" autoLine="0" autoPict="0">
                <anchor moveWithCells="1">
                  <from>
                    <xdr:col>34</xdr:col>
                    <xdr:colOff>0</xdr:colOff>
                    <xdr:row>550</xdr:row>
                    <xdr:rowOff>238125</xdr:rowOff>
                  </from>
                  <to>
                    <xdr:col>40</xdr:col>
                    <xdr:colOff>123825</xdr:colOff>
                    <xdr:row>551</xdr:row>
                    <xdr:rowOff>228600</xdr:rowOff>
                  </to>
                </anchor>
              </controlPr>
            </control>
          </mc:Choice>
        </mc:AlternateContent>
        <mc:AlternateContent xmlns:mc="http://schemas.openxmlformats.org/markup-compatibility/2006">
          <mc:Choice Requires="x14">
            <control shapeId="3341" r:id="rId272" name="チェック K4233">
              <controlPr defaultSize="0" autoFill="0" autoLine="0" autoPict="0" macro="[0]!チェックK4233_Click">
                <anchor moveWithCells="1">
                  <from>
                    <xdr:col>34</xdr:col>
                    <xdr:colOff>0</xdr:colOff>
                    <xdr:row>551</xdr:row>
                    <xdr:rowOff>238125</xdr:rowOff>
                  </from>
                  <to>
                    <xdr:col>41</xdr:col>
                    <xdr:colOff>0</xdr:colOff>
                    <xdr:row>552</xdr:row>
                    <xdr:rowOff>228600</xdr:rowOff>
                  </to>
                </anchor>
              </controlPr>
            </control>
          </mc:Choice>
        </mc:AlternateContent>
        <mc:AlternateContent xmlns:mc="http://schemas.openxmlformats.org/markup-compatibility/2006">
          <mc:Choice Requires="x14">
            <control shapeId="3342" r:id="rId273" name="チェック K14231">
              <controlPr defaultSize="0" autoFill="0" autoLine="0" autoPict="0">
                <anchor moveWithCells="1">
                  <from>
                    <xdr:col>34</xdr:col>
                    <xdr:colOff>0</xdr:colOff>
                    <xdr:row>554</xdr:row>
                    <xdr:rowOff>0</xdr:rowOff>
                  </from>
                  <to>
                    <xdr:col>41</xdr:col>
                    <xdr:colOff>0</xdr:colOff>
                    <xdr:row>554</xdr:row>
                    <xdr:rowOff>228600</xdr:rowOff>
                  </to>
                </anchor>
              </controlPr>
            </control>
          </mc:Choice>
        </mc:AlternateContent>
        <mc:AlternateContent xmlns:mc="http://schemas.openxmlformats.org/markup-compatibility/2006">
          <mc:Choice Requires="x14">
            <control shapeId="3343" r:id="rId274" name="チェック K14232">
              <controlPr defaultSize="0" autoFill="0" autoLine="0" autoPict="0">
                <anchor moveWithCells="1">
                  <from>
                    <xdr:col>34</xdr:col>
                    <xdr:colOff>0</xdr:colOff>
                    <xdr:row>554</xdr:row>
                    <xdr:rowOff>238125</xdr:rowOff>
                  </from>
                  <to>
                    <xdr:col>42</xdr:col>
                    <xdr:colOff>0</xdr:colOff>
                    <xdr:row>555</xdr:row>
                    <xdr:rowOff>228600</xdr:rowOff>
                  </to>
                </anchor>
              </controlPr>
            </control>
          </mc:Choice>
        </mc:AlternateContent>
        <mc:AlternateContent xmlns:mc="http://schemas.openxmlformats.org/markup-compatibility/2006">
          <mc:Choice Requires="x14">
            <control shapeId="3344" r:id="rId275" name="チェック K14233">
              <controlPr defaultSize="0" autoFill="0" autoLine="0" autoPict="0">
                <anchor moveWithCells="1">
                  <from>
                    <xdr:col>34</xdr:col>
                    <xdr:colOff>0</xdr:colOff>
                    <xdr:row>555</xdr:row>
                    <xdr:rowOff>238125</xdr:rowOff>
                  </from>
                  <to>
                    <xdr:col>42</xdr:col>
                    <xdr:colOff>0</xdr:colOff>
                    <xdr:row>556</xdr:row>
                    <xdr:rowOff>228600</xdr:rowOff>
                  </to>
                </anchor>
              </controlPr>
            </control>
          </mc:Choice>
        </mc:AlternateContent>
        <mc:AlternateContent xmlns:mc="http://schemas.openxmlformats.org/markup-compatibility/2006">
          <mc:Choice Requires="x14">
            <control shapeId="3345" r:id="rId276" name="チェック K5121">
              <controlPr defaultSize="0" autoFill="0" autoLine="0" autoPict="0">
                <anchor moveWithCells="1">
                  <from>
                    <xdr:col>21</xdr:col>
                    <xdr:colOff>0</xdr:colOff>
                    <xdr:row>559</xdr:row>
                    <xdr:rowOff>295275</xdr:rowOff>
                  </from>
                  <to>
                    <xdr:col>28</xdr:col>
                    <xdr:colOff>0</xdr:colOff>
                    <xdr:row>560</xdr:row>
                    <xdr:rowOff>228600</xdr:rowOff>
                  </to>
                </anchor>
              </controlPr>
            </control>
          </mc:Choice>
        </mc:AlternateContent>
        <mc:AlternateContent xmlns:mc="http://schemas.openxmlformats.org/markup-compatibility/2006">
          <mc:Choice Requires="x14">
            <control shapeId="3346" r:id="rId277" name="チェック K5122">
              <controlPr defaultSize="0" autoFill="0" autoLine="0" autoPict="0">
                <anchor moveWithCells="1">
                  <from>
                    <xdr:col>21</xdr:col>
                    <xdr:colOff>0</xdr:colOff>
                    <xdr:row>560</xdr:row>
                    <xdr:rowOff>238125</xdr:rowOff>
                  </from>
                  <to>
                    <xdr:col>27</xdr:col>
                    <xdr:colOff>123825</xdr:colOff>
                    <xdr:row>561</xdr:row>
                    <xdr:rowOff>228600</xdr:rowOff>
                  </to>
                </anchor>
              </controlPr>
            </control>
          </mc:Choice>
        </mc:AlternateContent>
        <mc:AlternateContent xmlns:mc="http://schemas.openxmlformats.org/markup-compatibility/2006">
          <mc:Choice Requires="x14">
            <control shapeId="3347" r:id="rId278" name="チェック K5123">
              <controlPr defaultSize="0" autoFill="0" autoLine="0" autoPict="0" macro="[0]!チェックK5123_Click">
                <anchor moveWithCells="1">
                  <from>
                    <xdr:col>21</xdr:col>
                    <xdr:colOff>0</xdr:colOff>
                    <xdr:row>561</xdr:row>
                    <xdr:rowOff>238125</xdr:rowOff>
                  </from>
                  <to>
                    <xdr:col>28</xdr:col>
                    <xdr:colOff>0</xdr:colOff>
                    <xdr:row>562</xdr:row>
                    <xdr:rowOff>228600</xdr:rowOff>
                  </to>
                </anchor>
              </controlPr>
            </control>
          </mc:Choice>
        </mc:AlternateContent>
        <mc:AlternateContent xmlns:mc="http://schemas.openxmlformats.org/markup-compatibility/2006">
          <mc:Choice Requires="x14">
            <control shapeId="3348" r:id="rId279" name="チェック K15121">
              <controlPr defaultSize="0" autoFill="0" autoLine="0" autoPict="0">
                <anchor moveWithCells="1">
                  <from>
                    <xdr:col>21</xdr:col>
                    <xdr:colOff>0</xdr:colOff>
                    <xdr:row>564</xdr:row>
                    <xdr:rowOff>9525</xdr:rowOff>
                  </from>
                  <to>
                    <xdr:col>28</xdr:col>
                    <xdr:colOff>0</xdr:colOff>
                    <xdr:row>564</xdr:row>
                    <xdr:rowOff>228600</xdr:rowOff>
                  </to>
                </anchor>
              </controlPr>
            </control>
          </mc:Choice>
        </mc:AlternateContent>
        <mc:AlternateContent xmlns:mc="http://schemas.openxmlformats.org/markup-compatibility/2006">
          <mc:Choice Requires="x14">
            <control shapeId="3349" r:id="rId280" name="チェック K15122">
              <controlPr defaultSize="0" autoFill="0" autoLine="0" autoPict="0">
                <anchor moveWithCells="1">
                  <from>
                    <xdr:col>21</xdr:col>
                    <xdr:colOff>0</xdr:colOff>
                    <xdr:row>564</xdr:row>
                    <xdr:rowOff>238125</xdr:rowOff>
                  </from>
                  <to>
                    <xdr:col>29</xdr:col>
                    <xdr:colOff>0</xdr:colOff>
                    <xdr:row>565</xdr:row>
                    <xdr:rowOff>228600</xdr:rowOff>
                  </to>
                </anchor>
              </controlPr>
            </control>
          </mc:Choice>
        </mc:AlternateContent>
        <mc:AlternateContent xmlns:mc="http://schemas.openxmlformats.org/markup-compatibility/2006">
          <mc:Choice Requires="x14">
            <control shapeId="3350" r:id="rId281" name="チェック K15123">
              <controlPr defaultSize="0" autoFill="0" autoLine="0" autoPict="0">
                <anchor moveWithCells="1">
                  <from>
                    <xdr:col>21</xdr:col>
                    <xdr:colOff>0</xdr:colOff>
                    <xdr:row>565</xdr:row>
                    <xdr:rowOff>238125</xdr:rowOff>
                  </from>
                  <to>
                    <xdr:col>29</xdr:col>
                    <xdr:colOff>0</xdr:colOff>
                    <xdr:row>566</xdr:row>
                    <xdr:rowOff>228600</xdr:rowOff>
                  </to>
                </anchor>
              </controlPr>
            </control>
          </mc:Choice>
        </mc:AlternateContent>
        <mc:AlternateContent xmlns:mc="http://schemas.openxmlformats.org/markup-compatibility/2006">
          <mc:Choice Requires="x14">
            <control shapeId="3351" r:id="rId282" name="チェック K5131">
              <controlPr defaultSize="0" autoFill="0" autoLine="0" autoPict="0">
                <anchor moveWithCells="1">
                  <from>
                    <xdr:col>34</xdr:col>
                    <xdr:colOff>0</xdr:colOff>
                    <xdr:row>559</xdr:row>
                    <xdr:rowOff>295275</xdr:rowOff>
                  </from>
                  <to>
                    <xdr:col>41</xdr:col>
                    <xdr:colOff>0</xdr:colOff>
                    <xdr:row>560</xdr:row>
                    <xdr:rowOff>228600</xdr:rowOff>
                  </to>
                </anchor>
              </controlPr>
            </control>
          </mc:Choice>
        </mc:AlternateContent>
        <mc:AlternateContent xmlns:mc="http://schemas.openxmlformats.org/markup-compatibility/2006">
          <mc:Choice Requires="x14">
            <control shapeId="3352" r:id="rId283" name="チェック K5132">
              <controlPr defaultSize="0" autoFill="0" autoLine="0" autoPict="0">
                <anchor moveWithCells="1">
                  <from>
                    <xdr:col>34</xdr:col>
                    <xdr:colOff>0</xdr:colOff>
                    <xdr:row>560</xdr:row>
                    <xdr:rowOff>238125</xdr:rowOff>
                  </from>
                  <to>
                    <xdr:col>40</xdr:col>
                    <xdr:colOff>123825</xdr:colOff>
                    <xdr:row>561</xdr:row>
                    <xdr:rowOff>228600</xdr:rowOff>
                  </to>
                </anchor>
              </controlPr>
            </control>
          </mc:Choice>
        </mc:AlternateContent>
        <mc:AlternateContent xmlns:mc="http://schemas.openxmlformats.org/markup-compatibility/2006">
          <mc:Choice Requires="x14">
            <control shapeId="3353" r:id="rId284" name="チェック K5133">
              <controlPr defaultSize="0" autoFill="0" autoLine="0" autoPict="0" macro="[0]!チェックK5133_Click">
                <anchor moveWithCells="1">
                  <from>
                    <xdr:col>34</xdr:col>
                    <xdr:colOff>0</xdr:colOff>
                    <xdr:row>561</xdr:row>
                    <xdr:rowOff>238125</xdr:rowOff>
                  </from>
                  <to>
                    <xdr:col>41</xdr:col>
                    <xdr:colOff>0</xdr:colOff>
                    <xdr:row>562</xdr:row>
                    <xdr:rowOff>228600</xdr:rowOff>
                  </to>
                </anchor>
              </controlPr>
            </control>
          </mc:Choice>
        </mc:AlternateContent>
        <mc:AlternateContent xmlns:mc="http://schemas.openxmlformats.org/markup-compatibility/2006">
          <mc:Choice Requires="x14">
            <control shapeId="3354" r:id="rId285" name="チェック K15131">
              <controlPr defaultSize="0" autoFill="0" autoLine="0" autoPict="0">
                <anchor moveWithCells="1">
                  <from>
                    <xdr:col>34</xdr:col>
                    <xdr:colOff>0</xdr:colOff>
                    <xdr:row>564</xdr:row>
                    <xdr:rowOff>9525</xdr:rowOff>
                  </from>
                  <to>
                    <xdr:col>41</xdr:col>
                    <xdr:colOff>0</xdr:colOff>
                    <xdr:row>564</xdr:row>
                    <xdr:rowOff>228600</xdr:rowOff>
                  </to>
                </anchor>
              </controlPr>
            </control>
          </mc:Choice>
        </mc:AlternateContent>
        <mc:AlternateContent xmlns:mc="http://schemas.openxmlformats.org/markup-compatibility/2006">
          <mc:Choice Requires="x14">
            <control shapeId="3355" r:id="rId286" name="チェック K15132">
              <controlPr defaultSize="0" autoFill="0" autoLine="0" autoPict="0">
                <anchor moveWithCells="1">
                  <from>
                    <xdr:col>34</xdr:col>
                    <xdr:colOff>0</xdr:colOff>
                    <xdr:row>564</xdr:row>
                    <xdr:rowOff>238125</xdr:rowOff>
                  </from>
                  <to>
                    <xdr:col>42</xdr:col>
                    <xdr:colOff>0</xdr:colOff>
                    <xdr:row>565</xdr:row>
                    <xdr:rowOff>228600</xdr:rowOff>
                  </to>
                </anchor>
              </controlPr>
            </control>
          </mc:Choice>
        </mc:AlternateContent>
        <mc:AlternateContent xmlns:mc="http://schemas.openxmlformats.org/markup-compatibility/2006">
          <mc:Choice Requires="x14">
            <control shapeId="3356" r:id="rId287" name="チェック K15133">
              <controlPr defaultSize="0" autoFill="0" autoLine="0" autoPict="0">
                <anchor moveWithCells="1">
                  <from>
                    <xdr:col>34</xdr:col>
                    <xdr:colOff>0</xdr:colOff>
                    <xdr:row>565</xdr:row>
                    <xdr:rowOff>238125</xdr:rowOff>
                  </from>
                  <to>
                    <xdr:col>42</xdr:col>
                    <xdr:colOff>0</xdr:colOff>
                    <xdr:row>566</xdr:row>
                    <xdr:rowOff>228600</xdr:rowOff>
                  </to>
                </anchor>
              </controlPr>
            </control>
          </mc:Choice>
        </mc:AlternateContent>
        <mc:AlternateContent xmlns:mc="http://schemas.openxmlformats.org/markup-compatibility/2006">
          <mc:Choice Requires="x14">
            <control shapeId="3357" r:id="rId288" name="チェック K5211">
              <controlPr defaultSize="0" autoFill="0" autoLine="0" autoPict="0">
                <anchor moveWithCells="1">
                  <from>
                    <xdr:col>9</xdr:col>
                    <xdr:colOff>0</xdr:colOff>
                    <xdr:row>568</xdr:row>
                    <xdr:rowOff>295275</xdr:rowOff>
                  </from>
                  <to>
                    <xdr:col>16</xdr:col>
                    <xdr:colOff>0</xdr:colOff>
                    <xdr:row>569</xdr:row>
                    <xdr:rowOff>228600</xdr:rowOff>
                  </to>
                </anchor>
              </controlPr>
            </control>
          </mc:Choice>
        </mc:AlternateContent>
        <mc:AlternateContent xmlns:mc="http://schemas.openxmlformats.org/markup-compatibility/2006">
          <mc:Choice Requires="x14">
            <control shapeId="3358" r:id="rId289" name="チェック K5212">
              <controlPr defaultSize="0" autoFill="0" autoLine="0" autoPict="0">
                <anchor moveWithCells="1">
                  <from>
                    <xdr:col>9</xdr:col>
                    <xdr:colOff>0</xdr:colOff>
                    <xdr:row>569</xdr:row>
                    <xdr:rowOff>238125</xdr:rowOff>
                  </from>
                  <to>
                    <xdr:col>15</xdr:col>
                    <xdr:colOff>123825</xdr:colOff>
                    <xdr:row>570</xdr:row>
                    <xdr:rowOff>228600</xdr:rowOff>
                  </to>
                </anchor>
              </controlPr>
            </control>
          </mc:Choice>
        </mc:AlternateContent>
        <mc:AlternateContent xmlns:mc="http://schemas.openxmlformats.org/markup-compatibility/2006">
          <mc:Choice Requires="x14">
            <control shapeId="3359" r:id="rId290" name="チェック K5213">
              <controlPr defaultSize="0" autoFill="0" autoLine="0" autoPict="0" macro="[0]!チェックK5213_Click">
                <anchor moveWithCells="1">
                  <from>
                    <xdr:col>9</xdr:col>
                    <xdr:colOff>0</xdr:colOff>
                    <xdr:row>570</xdr:row>
                    <xdr:rowOff>238125</xdr:rowOff>
                  </from>
                  <to>
                    <xdr:col>16</xdr:col>
                    <xdr:colOff>0</xdr:colOff>
                    <xdr:row>571</xdr:row>
                    <xdr:rowOff>228600</xdr:rowOff>
                  </to>
                </anchor>
              </controlPr>
            </control>
          </mc:Choice>
        </mc:AlternateContent>
        <mc:AlternateContent xmlns:mc="http://schemas.openxmlformats.org/markup-compatibility/2006">
          <mc:Choice Requires="x14">
            <control shapeId="3360" r:id="rId291" name="チェック K15211">
              <controlPr defaultSize="0" autoFill="0" autoLine="0" autoPict="0">
                <anchor moveWithCells="1">
                  <from>
                    <xdr:col>9</xdr:col>
                    <xdr:colOff>0</xdr:colOff>
                    <xdr:row>573</xdr:row>
                    <xdr:rowOff>9525</xdr:rowOff>
                  </from>
                  <to>
                    <xdr:col>16</xdr:col>
                    <xdr:colOff>0</xdr:colOff>
                    <xdr:row>573</xdr:row>
                    <xdr:rowOff>228600</xdr:rowOff>
                  </to>
                </anchor>
              </controlPr>
            </control>
          </mc:Choice>
        </mc:AlternateContent>
        <mc:AlternateContent xmlns:mc="http://schemas.openxmlformats.org/markup-compatibility/2006">
          <mc:Choice Requires="x14">
            <control shapeId="3361" r:id="rId292" name="チェック K15212">
              <controlPr defaultSize="0" autoFill="0" autoLine="0" autoPict="0">
                <anchor moveWithCells="1">
                  <from>
                    <xdr:col>9</xdr:col>
                    <xdr:colOff>0</xdr:colOff>
                    <xdr:row>573</xdr:row>
                    <xdr:rowOff>238125</xdr:rowOff>
                  </from>
                  <to>
                    <xdr:col>17</xdr:col>
                    <xdr:colOff>0</xdr:colOff>
                    <xdr:row>574</xdr:row>
                    <xdr:rowOff>228600</xdr:rowOff>
                  </to>
                </anchor>
              </controlPr>
            </control>
          </mc:Choice>
        </mc:AlternateContent>
        <mc:AlternateContent xmlns:mc="http://schemas.openxmlformats.org/markup-compatibility/2006">
          <mc:Choice Requires="x14">
            <control shapeId="3362" r:id="rId293" name="チェック K15213">
              <controlPr defaultSize="0" autoFill="0" autoLine="0" autoPict="0">
                <anchor moveWithCells="1">
                  <from>
                    <xdr:col>9</xdr:col>
                    <xdr:colOff>0</xdr:colOff>
                    <xdr:row>574</xdr:row>
                    <xdr:rowOff>238125</xdr:rowOff>
                  </from>
                  <to>
                    <xdr:col>17</xdr:col>
                    <xdr:colOff>0</xdr:colOff>
                    <xdr:row>575</xdr:row>
                    <xdr:rowOff>228600</xdr:rowOff>
                  </to>
                </anchor>
              </controlPr>
            </control>
          </mc:Choice>
        </mc:AlternateContent>
        <mc:AlternateContent xmlns:mc="http://schemas.openxmlformats.org/markup-compatibility/2006">
          <mc:Choice Requires="x14">
            <control shapeId="3363" r:id="rId294" name="チェック K5221">
              <controlPr defaultSize="0" autoFill="0" autoLine="0" autoPict="0">
                <anchor moveWithCells="1">
                  <from>
                    <xdr:col>21</xdr:col>
                    <xdr:colOff>0</xdr:colOff>
                    <xdr:row>568</xdr:row>
                    <xdr:rowOff>295275</xdr:rowOff>
                  </from>
                  <to>
                    <xdr:col>28</xdr:col>
                    <xdr:colOff>0</xdr:colOff>
                    <xdr:row>569</xdr:row>
                    <xdr:rowOff>228600</xdr:rowOff>
                  </to>
                </anchor>
              </controlPr>
            </control>
          </mc:Choice>
        </mc:AlternateContent>
        <mc:AlternateContent xmlns:mc="http://schemas.openxmlformats.org/markup-compatibility/2006">
          <mc:Choice Requires="x14">
            <control shapeId="3364" r:id="rId295" name="チェック K5222">
              <controlPr defaultSize="0" autoFill="0" autoLine="0" autoPict="0">
                <anchor moveWithCells="1">
                  <from>
                    <xdr:col>21</xdr:col>
                    <xdr:colOff>0</xdr:colOff>
                    <xdr:row>569</xdr:row>
                    <xdr:rowOff>238125</xdr:rowOff>
                  </from>
                  <to>
                    <xdr:col>27</xdr:col>
                    <xdr:colOff>123825</xdr:colOff>
                    <xdr:row>570</xdr:row>
                    <xdr:rowOff>228600</xdr:rowOff>
                  </to>
                </anchor>
              </controlPr>
            </control>
          </mc:Choice>
        </mc:AlternateContent>
        <mc:AlternateContent xmlns:mc="http://schemas.openxmlformats.org/markup-compatibility/2006">
          <mc:Choice Requires="x14">
            <control shapeId="3365" r:id="rId296" name="チェック K5223">
              <controlPr defaultSize="0" autoFill="0" autoLine="0" autoPict="0" macro="[0]!チェックK5223_Click">
                <anchor moveWithCells="1">
                  <from>
                    <xdr:col>21</xdr:col>
                    <xdr:colOff>0</xdr:colOff>
                    <xdr:row>570</xdr:row>
                    <xdr:rowOff>238125</xdr:rowOff>
                  </from>
                  <to>
                    <xdr:col>28</xdr:col>
                    <xdr:colOff>0</xdr:colOff>
                    <xdr:row>571</xdr:row>
                    <xdr:rowOff>228600</xdr:rowOff>
                  </to>
                </anchor>
              </controlPr>
            </control>
          </mc:Choice>
        </mc:AlternateContent>
        <mc:AlternateContent xmlns:mc="http://schemas.openxmlformats.org/markup-compatibility/2006">
          <mc:Choice Requires="x14">
            <control shapeId="3366" r:id="rId297" name="チェック K15221">
              <controlPr defaultSize="0" autoFill="0" autoLine="0" autoPict="0">
                <anchor moveWithCells="1">
                  <from>
                    <xdr:col>21</xdr:col>
                    <xdr:colOff>0</xdr:colOff>
                    <xdr:row>573</xdr:row>
                    <xdr:rowOff>9525</xdr:rowOff>
                  </from>
                  <to>
                    <xdr:col>28</xdr:col>
                    <xdr:colOff>0</xdr:colOff>
                    <xdr:row>573</xdr:row>
                    <xdr:rowOff>228600</xdr:rowOff>
                  </to>
                </anchor>
              </controlPr>
            </control>
          </mc:Choice>
        </mc:AlternateContent>
        <mc:AlternateContent xmlns:mc="http://schemas.openxmlformats.org/markup-compatibility/2006">
          <mc:Choice Requires="x14">
            <control shapeId="3367" r:id="rId298" name="チェック K15222">
              <controlPr defaultSize="0" autoFill="0" autoLine="0" autoPict="0">
                <anchor moveWithCells="1">
                  <from>
                    <xdr:col>21</xdr:col>
                    <xdr:colOff>0</xdr:colOff>
                    <xdr:row>573</xdr:row>
                    <xdr:rowOff>238125</xdr:rowOff>
                  </from>
                  <to>
                    <xdr:col>29</xdr:col>
                    <xdr:colOff>0</xdr:colOff>
                    <xdr:row>574</xdr:row>
                    <xdr:rowOff>228600</xdr:rowOff>
                  </to>
                </anchor>
              </controlPr>
            </control>
          </mc:Choice>
        </mc:AlternateContent>
        <mc:AlternateContent xmlns:mc="http://schemas.openxmlformats.org/markup-compatibility/2006">
          <mc:Choice Requires="x14">
            <control shapeId="3368" r:id="rId299" name="チェック K15223">
              <controlPr defaultSize="0" autoFill="0" autoLine="0" autoPict="0">
                <anchor moveWithCells="1">
                  <from>
                    <xdr:col>21</xdr:col>
                    <xdr:colOff>0</xdr:colOff>
                    <xdr:row>574</xdr:row>
                    <xdr:rowOff>238125</xdr:rowOff>
                  </from>
                  <to>
                    <xdr:col>29</xdr:col>
                    <xdr:colOff>0</xdr:colOff>
                    <xdr:row>575</xdr:row>
                    <xdr:rowOff>228600</xdr:rowOff>
                  </to>
                </anchor>
              </controlPr>
            </control>
          </mc:Choice>
        </mc:AlternateContent>
        <mc:AlternateContent xmlns:mc="http://schemas.openxmlformats.org/markup-compatibility/2006">
          <mc:Choice Requires="x14">
            <control shapeId="3369" r:id="rId300" name="チェック K5231">
              <controlPr defaultSize="0" autoFill="0" autoLine="0" autoPict="0">
                <anchor moveWithCells="1">
                  <from>
                    <xdr:col>34</xdr:col>
                    <xdr:colOff>0</xdr:colOff>
                    <xdr:row>568</xdr:row>
                    <xdr:rowOff>295275</xdr:rowOff>
                  </from>
                  <to>
                    <xdr:col>41</xdr:col>
                    <xdr:colOff>0</xdr:colOff>
                    <xdr:row>569</xdr:row>
                    <xdr:rowOff>228600</xdr:rowOff>
                  </to>
                </anchor>
              </controlPr>
            </control>
          </mc:Choice>
        </mc:AlternateContent>
        <mc:AlternateContent xmlns:mc="http://schemas.openxmlformats.org/markup-compatibility/2006">
          <mc:Choice Requires="x14">
            <control shapeId="3370" r:id="rId301" name="チェック K5232">
              <controlPr defaultSize="0" autoFill="0" autoLine="0" autoPict="0">
                <anchor moveWithCells="1">
                  <from>
                    <xdr:col>34</xdr:col>
                    <xdr:colOff>0</xdr:colOff>
                    <xdr:row>569</xdr:row>
                    <xdr:rowOff>238125</xdr:rowOff>
                  </from>
                  <to>
                    <xdr:col>40</xdr:col>
                    <xdr:colOff>123825</xdr:colOff>
                    <xdr:row>570</xdr:row>
                    <xdr:rowOff>228600</xdr:rowOff>
                  </to>
                </anchor>
              </controlPr>
            </control>
          </mc:Choice>
        </mc:AlternateContent>
        <mc:AlternateContent xmlns:mc="http://schemas.openxmlformats.org/markup-compatibility/2006">
          <mc:Choice Requires="x14">
            <control shapeId="3371" r:id="rId302" name="チェック K5233">
              <controlPr defaultSize="0" autoFill="0" autoLine="0" autoPict="0" macro="[0]!チェックK5233_Click">
                <anchor moveWithCells="1">
                  <from>
                    <xdr:col>34</xdr:col>
                    <xdr:colOff>0</xdr:colOff>
                    <xdr:row>570</xdr:row>
                    <xdr:rowOff>238125</xdr:rowOff>
                  </from>
                  <to>
                    <xdr:col>41</xdr:col>
                    <xdr:colOff>0</xdr:colOff>
                    <xdr:row>571</xdr:row>
                    <xdr:rowOff>228600</xdr:rowOff>
                  </to>
                </anchor>
              </controlPr>
            </control>
          </mc:Choice>
        </mc:AlternateContent>
        <mc:AlternateContent xmlns:mc="http://schemas.openxmlformats.org/markup-compatibility/2006">
          <mc:Choice Requires="x14">
            <control shapeId="3372" r:id="rId303" name="チェック K15231">
              <controlPr defaultSize="0" autoFill="0" autoLine="0" autoPict="0">
                <anchor moveWithCells="1">
                  <from>
                    <xdr:col>34</xdr:col>
                    <xdr:colOff>0</xdr:colOff>
                    <xdr:row>573</xdr:row>
                    <xdr:rowOff>9525</xdr:rowOff>
                  </from>
                  <to>
                    <xdr:col>41</xdr:col>
                    <xdr:colOff>0</xdr:colOff>
                    <xdr:row>573</xdr:row>
                    <xdr:rowOff>228600</xdr:rowOff>
                  </to>
                </anchor>
              </controlPr>
            </control>
          </mc:Choice>
        </mc:AlternateContent>
        <mc:AlternateContent xmlns:mc="http://schemas.openxmlformats.org/markup-compatibility/2006">
          <mc:Choice Requires="x14">
            <control shapeId="3373" r:id="rId304" name="チェック K15232">
              <controlPr defaultSize="0" autoFill="0" autoLine="0" autoPict="0">
                <anchor moveWithCells="1">
                  <from>
                    <xdr:col>34</xdr:col>
                    <xdr:colOff>0</xdr:colOff>
                    <xdr:row>573</xdr:row>
                    <xdr:rowOff>238125</xdr:rowOff>
                  </from>
                  <to>
                    <xdr:col>42</xdr:col>
                    <xdr:colOff>0</xdr:colOff>
                    <xdr:row>574</xdr:row>
                    <xdr:rowOff>228600</xdr:rowOff>
                  </to>
                </anchor>
              </controlPr>
            </control>
          </mc:Choice>
        </mc:AlternateContent>
        <mc:AlternateContent xmlns:mc="http://schemas.openxmlformats.org/markup-compatibility/2006">
          <mc:Choice Requires="x14">
            <control shapeId="3374" r:id="rId305" name="チェック K15233">
              <controlPr defaultSize="0" autoFill="0" autoLine="0" autoPict="0">
                <anchor moveWithCells="1">
                  <from>
                    <xdr:col>34</xdr:col>
                    <xdr:colOff>0</xdr:colOff>
                    <xdr:row>574</xdr:row>
                    <xdr:rowOff>238125</xdr:rowOff>
                  </from>
                  <to>
                    <xdr:col>42</xdr:col>
                    <xdr:colOff>0</xdr:colOff>
                    <xdr:row>575</xdr:row>
                    <xdr:rowOff>228600</xdr:rowOff>
                  </to>
                </anchor>
              </controlPr>
            </control>
          </mc:Choice>
        </mc:AlternateContent>
        <mc:AlternateContent xmlns:mc="http://schemas.openxmlformats.org/markup-compatibility/2006">
          <mc:Choice Requires="x14">
            <control shapeId="3375" r:id="rId306" name="チェック K6111">
              <controlPr defaultSize="0" autoFill="0" autoLine="0" autoPict="0">
                <anchor moveWithCells="1">
                  <from>
                    <xdr:col>9</xdr:col>
                    <xdr:colOff>0</xdr:colOff>
                    <xdr:row>578</xdr:row>
                    <xdr:rowOff>295275</xdr:rowOff>
                  </from>
                  <to>
                    <xdr:col>16</xdr:col>
                    <xdr:colOff>0</xdr:colOff>
                    <xdr:row>579</xdr:row>
                    <xdr:rowOff>228600</xdr:rowOff>
                  </to>
                </anchor>
              </controlPr>
            </control>
          </mc:Choice>
        </mc:AlternateContent>
        <mc:AlternateContent xmlns:mc="http://schemas.openxmlformats.org/markup-compatibility/2006">
          <mc:Choice Requires="x14">
            <control shapeId="3376" r:id="rId307" name="チェック K6112">
              <controlPr defaultSize="0" autoFill="0" autoLine="0" autoPict="0">
                <anchor moveWithCells="1">
                  <from>
                    <xdr:col>9</xdr:col>
                    <xdr:colOff>0</xdr:colOff>
                    <xdr:row>579</xdr:row>
                    <xdr:rowOff>238125</xdr:rowOff>
                  </from>
                  <to>
                    <xdr:col>15</xdr:col>
                    <xdr:colOff>123825</xdr:colOff>
                    <xdr:row>580</xdr:row>
                    <xdr:rowOff>228600</xdr:rowOff>
                  </to>
                </anchor>
              </controlPr>
            </control>
          </mc:Choice>
        </mc:AlternateContent>
        <mc:AlternateContent xmlns:mc="http://schemas.openxmlformats.org/markup-compatibility/2006">
          <mc:Choice Requires="x14">
            <control shapeId="3377" r:id="rId308" name="チェック K6113">
              <controlPr defaultSize="0" autoFill="0" autoLine="0" autoPict="0" macro="[0]!チェックK6113_Click">
                <anchor moveWithCells="1">
                  <from>
                    <xdr:col>9</xdr:col>
                    <xdr:colOff>0</xdr:colOff>
                    <xdr:row>580</xdr:row>
                    <xdr:rowOff>238125</xdr:rowOff>
                  </from>
                  <to>
                    <xdr:col>16</xdr:col>
                    <xdr:colOff>0</xdr:colOff>
                    <xdr:row>581</xdr:row>
                    <xdr:rowOff>228600</xdr:rowOff>
                  </to>
                </anchor>
              </controlPr>
            </control>
          </mc:Choice>
        </mc:AlternateContent>
        <mc:AlternateContent xmlns:mc="http://schemas.openxmlformats.org/markup-compatibility/2006">
          <mc:Choice Requires="x14">
            <control shapeId="3378" r:id="rId309" name="チェック K16111">
              <controlPr defaultSize="0" autoFill="0" autoLine="0" autoPict="0">
                <anchor moveWithCells="1">
                  <from>
                    <xdr:col>9</xdr:col>
                    <xdr:colOff>0</xdr:colOff>
                    <xdr:row>583</xdr:row>
                    <xdr:rowOff>9525</xdr:rowOff>
                  </from>
                  <to>
                    <xdr:col>16</xdr:col>
                    <xdr:colOff>0</xdr:colOff>
                    <xdr:row>583</xdr:row>
                    <xdr:rowOff>228600</xdr:rowOff>
                  </to>
                </anchor>
              </controlPr>
            </control>
          </mc:Choice>
        </mc:AlternateContent>
        <mc:AlternateContent xmlns:mc="http://schemas.openxmlformats.org/markup-compatibility/2006">
          <mc:Choice Requires="x14">
            <control shapeId="3379" r:id="rId310" name="チェック K16112">
              <controlPr defaultSize="0" autoFill="0" autoLine="0" autoPict="0">
                <anchor moveWithCells="1">
                  <from>
                    <xdr:col>9</xdr:col>
                    <xdr:colOff>0</xdr:colOff>
                    <xdr:row>583</xdr:row>
                    <xdr:rowOff>238125</xdr:rowOff>
                  </from>
                  <to>
                    <xdr:col>17</xdr:col>
                    <xdr:colOff>0</xdr:colOff>
                    <xdr:row>584</xdr:row>
                    <xdr:rowOff>228600</xdr:rowOff>
                  </to>
                </anchor>
              </controlPr>
            </control>
          </mc:Choice>
        </mc:AlternateContent>
        <mc:AlternateContent xmlns:mc="http://schemas.openxmlformats.org/markup-compatibility/2006">
          <mc:Choice Requires="x14">
            <control shapeId="3380" r:id="rId311" name="チェック K16113">
              <controlPr defaultSize="0" autoFill="0" autoLine="0" autoPict="0">
                <anchor moveWithCells="1">
                  <from>
                    <xdr:col>9</xdr:col>
                    <xdr:colOff>0</xdr:colOff>
                    <xdr:row>584</xdr:row>
                    <xdr:rowOff>238125</xdr:rowOff>
                  </from>
                  <to>
                    <xdr:col>17</xdr:col>
                    <xdr:colOff>0</xdr:colOff>
                    <xdr:row>585</xdr:row>
                    <xdr:rowOff>228600</xdr:rowOff>
                  </to>
                </anchor>
              </controlPr>
            </control>
          </mc:Choice>
        </mc:AlternateContent>
        <mc:AlternateContent xmlns:mc="http://schemas.openxmlformats.org/markup-compatibility/2006">
          <mc:Choice Requires="x14">
            <control shapeId="3381" r:id="rId312" name="チェック K6211">
              <controlPr defaultSize="0" autoFill="0" autoLine="0" autoPict="0">
                <anchor moveWithCells="1">
                  <from>
                    <xdr:col>9</xdr:col>
                    <xdr:colOff>0</xdr:colOff>
                    <xdr:row>587</xdr:row>
                    <xdr:rowOff>295275</xdr:rowOff>
                  </from>
                  <to>
                    <xdr:col>16</xdr:col>
                    <xdr:colOff>0</xdr:colOff>
                    <xdr:row>588</xdr:row>
                    <xdr:rowOff>228600</xdr:rowOff>
                  </to>
                </anchor>
              </controlPr>
            </control>
          </mc:Choice>
        </mc:AlternateContent>
        <mc:AlternateContent xmlns:mc="http://schemas.openxmlformats.org/markup-compatibility/2006">
          <mc:Choice Requires="x14">
            <control shapeId="3382" r:id="rId313" name="チェック K6212">
              <controlPr defaultSize="0" autoFill="0" autoLine="0" autoPict="0">
                <anchor moveWithCells="1">
                  <from>
                    <xdr:col>9</xdr:col>
                    <xdr:colOff>0</xdr:colOff>
                    <xdr:row>588</xdr:row>
                    <xdr:rowOff>238125</xdr:rowOff>
                  </from>
                  <to>
                    <xdr:col>15</xdr:col>
                    <xdr:colOff>123825</xdr:colOff>
                    <xdr:row>589</xdr:row>
                    <xdr:rowOff>228600</xdr:rowOff>
                  </to>
                </anchor>
              </controlPr>
            </control>
          </mc:Choice>
        </mc:AlternateContent>
        <mc:AlternateContent xmlns:mc="http://schemas.openxmlformats.org/markup-compatibility/2006">
          <mc:Choice Requires="x14">
            <control shapeId="3383" r:id="rId314" name="チェック K6213">
              <controlPr defaultSize="0" autoFill="0" autoLine="0" autoPict="0" macro="[0]!チェックK6213_Click">
                <anchor moveWithCells="1">
                  <from>
                    <xdr:col>9</xdr:col>
                    <xdr:colOff>0</xdr:colOff>
                    <xdr:row>589</xdr:row>
                    <xdr:rowOff>238125</xdr:rowOff>
                  </from>
                  <to>
                    <xdr:col>16</xdr:col>
                    <xdr:colOff>0</xdr:colOff>
                    <xdr:row>590</xdr:row>
                    <xdr:rowOff>228600</xdr:rowOff>
                  </to>
                </anchor>
              </controlPr>
            </control>
          </mc:Choice>
        </mc:AlternateContent>
        <mc:AlternateContent xmlns:mc="http://schemas.openxmlformats.org/markup-compatibility/2006">
          <mc:Choice Requires="x14">
            <control shapeId="3384" r:id="rId315" name="チェック K16211">
              <controlPr defaultSize="0" autoFill="0" autoLine="0" autoPict="0">
                <anchor moveWithCells="1">
                  <from>
                    <xdr:col>9</xdr:col>
                    <xdr:colOff>0</xdr:colOff>
                    <xdr:row>592</xdr:row>
                    <xdr:rowOff>0</xdr:rowOff>
                  </from>
                  <to>
                    <xdr:col>16</xdr:col>
                    <xdr:colOff>0</xdr:colOff>
                    <xdr:row>592</xdr:row>
                    <xdr:rowOff>228600</xdr:rowOff>
                  </to>
                </anchor>
              </controlPr>
            </control>
          </mc:Choice>
        </mc:AlternateContent>
        <mc:AlternateContent xmlns:mc="http://schemas.openxmlformats.org/markup-compatibility/2006">
          <mc:Choice Requires="x14">
            <control shapeId="3385" r:id="rId316" name="チェック K16212">
              <controlPr defaultSize="0" autoFill="0" autoLine="0" autoPict="0">
                <anchor moveWithCells="1">
                  <from>
                    <xdr:col>9</xdr:col>
                    <xdr:colOff>0</xdr:colOff>
                    <xdr:row>592</xdr:row>
                    <xdr:rowOff>228600</xdr:rowOff>
                  </from>
                  <to>
                    <xdr:col>17</xdr:col>
                    <xdr:colOff>0</xdr:colOff>
                    <xdr:row>593</xdr:row>
                    <xdr:rowOff>228600</xdr:rowOff>
                  </to>
                </anchor>
              </controlPr>
            </control>
          </mc:Choice>
        </mc:AlternateContent>
        <mc:AlternateContent xmlns:mc="http://schemas.openxmlformats.org/markup-compatibility/2006">
          <mc:Choice Requires="x14">
            <control shapeId="3386" r:id="rId317" name="チェック K16213">
              <controlPr defaultSize="0" autoFill="0" autoLine="0" autoPict="0">
                <anchor moveWithCells="1">
                  <from>
                    <xdr:col>9</xdr:col>
                    <xdr:colOff>0</xdr:colOff>
                    <xdr:row>593</xdr:row>
                    <xdr:rowOff>219075</xdr:rowOff>
                  </from>
                  <to>
                    <xdr:col>17</xdr:col>
                    <xdr:colOff>0</xdr:colOff>
                    <xdr:row>594</xdr:row>
                    <xdr:rowOff>228600</xdr:rowOff>
                  </to>
                </anchor>
              </controlPr>
            </control>
          </mc:Choice>
        </mc:AlternateContent>
        <mc:AlternateContent xmlns:mc="http://schemas.openxmlformats.org/markup-compatibility/2006">
          <mc:Choice Requires="x14">
            <control shapeId="3387" r:id="rId318" name="チェック K6121">
              <controlPr defaultSize="0" autoFill="0" autoLine="0" autoPict="0">
                <anchor moveWithCells="1">
                  <from>
                    <xdr:col>21</xdr:col>
                    <xdr:colOff>0</xdr:colOff>
                    <xdr:row>578</xdr:row>
                    <xdr:rowOff>295275</xdr:rowOff>
                  </from>
                  <to>
                    <xdr:col>28</xdr:col>
                    <xdr:colOff>0</xdr:colOff>
                    <xdr:row>579</xdr:row>
                    <xdr:rowOff>228600</xdr:rowOff>
                  </to>
                </anchor>
              </controlPr>
            </control>
          </mc:Choice>
        </mc:AlternateContent>
        <mc:AlternateContent xmlns:mc="http://schemas.openxmlformats.org/markup-compatibility/2006">
          <mc:Choice Requires="x14">
            <control shapeId="3388" r:id="rId319" name="チェック K6122">
              <controlPr defaultSize="0" autoFill="0" autoLine="0" autoPict="0">
                <anchor moveWithCells="1">
                  <from>
                    <xdr:col>21</xdr:col>
                    <xdr:colOff>0</xdr:colOff>
                    <xdr:row>579</xdr:row>
                    <xdr:rowOff>238125</xdr:rowOff>
                  </from>
                  <to>
                    <xdr:col>27</xdr:col>
                    <xdr:colOff>123825</xdr:colOff>
                    <xdr:row>580</xdr:row>
                    <xdr:rowOff>228600</xdr:rowOff>
                  </to>
                </anchor>
              </controlPr>
            </control>
          </mc:Choice>
        </mc:AlternateContent>
        <mc:AlternateContent xmlns:mc="http://schemas.openxmlformats.org/markup-compatibility/2006">
          <mc:Choice Requires="x14">
            <control shapeId="3389" r:id="rId320" name="チェック K6123">
              <controlPr defaultSize="0" autoFill="0" autoLine="0" autoPict="0" macro="[0]!チェックK6123_Click">
                <anchor moveWithCells="1">
                  <from>
                    <xdr:col>21</xdr:col>
                    <xdr:colOff>0</xdr:colOff>
                    <xdr:row>580</xdr:row>
                    <xdr:rowOff>238125</xdr:rowOff>
                  </from>
                  <to>
                    <xdr:col>28</xdr:col>
                    <xdr:colOff>0</xdr:colOff>
                    <xdr:row>581</xdr:row>
                    <xdr:rowOff>228600</xdr:rowOff>
                  </to>
                </anchor>
              </controlPr>
            </control>
          </mc:Choice>
        </mc:AlternateContent>
        <mc:AlternateContent xmlns:mc="http://schemas.openxmlformats.org/markup-compatibility/2006">
          <mc:Choice Requires="x14">
            <control shapeId="3390" r:id="rId321" name="チェック K16121">
              <controlPr defaultSize="0" autoFill="0" autoLine="0" autoPict="0">
                <anchor moveWithCells="1">
                  <from>
                    <xdr:col>21</xdr:col>
                    <xdr:colOff>0</xdr:colOff>
                    <xdr:row>583</xdr:row>
                    <xdr:rowOff>9525</xdr:rowOff>
                  </from>
                  <to>
                    <xdr:col>28</xdr:col>
                    <xdr:colOff>0</xdr:colOff>
                    <xdr:row>583</xdr:row>
                    <xdr:rowOff>228600</xdr:rowOff>
                  </to>
                </anchor>
              </controlPr>
            </control>
          </mc:Choice>
        </mc:AlternateContent>
        <mc:AlternateContent xmlns:mc="http://schemas.openxmlformats.org/markup-compatibility/2006">
          <mc:Choice Requires="x14">
            <control shapeId="3391" r:id="rId322" name="チェック K16122">
              <controlPr defaultSize="0" autoFill="0" autoLine="0" autoPict="0">
                <anchor moveWithCells="1">
                  <from>
                    <xdr:col>21</xdr:col>
                    <xdr:colOff>0</xdr:colOff>
                    <xdr:row>583</xdr:row>
                    <xdr:rowOff>238125</xdr:rowOff>
                  </from>
                  <to>
                    <xdr:col>29</xdr:col>
                    <xdr:colOff>0</xdr:colOff>
                    <xdr:row>584</xdr:row>
                    <xdr:rowOff>228600</xdr:rowOff>
                  </to>
                </anchor>
              </controlPr>
            </control>
          </mc:Choice>
        </mc:AlternateContent>
        <mc:AlternateContent xmlns:mc="http://schemas.openxmlformats.org/markup-compatibility/2006">
          <mc:Choice Requires="x14">
            <control shapeId="3392" r:id="rId323" name="チェック K16123">
              <controlPr defaultSize="0" autoFill="0" autoLine="0" autoPict="0">
                <anchor moveWithCells="1">
                  <from>
                    <xdr:col>21</xdr:col>
                    <xdr:colOff>0</xdr:colOff>
                    <xdr:row>584</xdr:row>
                    <xdr:rowOff>238125</xdr:rowOff>
                  </from>
                  <to>
                    <xdr:col>29</xdr:col>
                    <xdr:colOff>0</xdr:colOff>
                    <xdr:row>585</xdr:row>
                    <xdr:rowOff>228600</xdr:rowOff>
                  </to>
                </anchor>
              </controlPr>
            </control>
          </mc:Choice>
        </mc:AlternateContent>
        <mc:AlternateContent xmlns:mc="http://schemas.openxmlformats.org/markup-compatibility/2006">
          <mc:Choice Requires="x14">
            <control shapeId="3393" r:id="rId324" name="チェック K6131">
              <controlPr defaultSize="0" autoFill="0" autoLine="0" autoPict="0">
                <anchor moveWithCells="1">
                  <from>
                    <xdr:col>34</xdr:col>
                    <xdr:colOff>0</xdr:colOff>
                    <xdr:row>578</xdr:row>
                    <xdr:rowOff>295275</xdr:rowOff>
                  </from>
                  <to>
                    <xdr:col>41</xdr:col>
                    <xdr:colOff>0</xdr:colOff>
                    <xdr:row>579</xdr:row>
                    <xdr:rowOff>228600</xdr:rowOff>
                  </to>
                </anchor>
              </controlPr>
            </control>
          </mc:Choice>
        </mc:AlternateContent>
        <mc:AlternateContent xmlns:mc="http://schemas.openxmlformats.org/markup-compatibility/2006">
          <mc:Choice Requires="x14">
            <control shapeId="3394" r:id="rId325" name="チェック K6132">
              <controlPr defaultSize="0" autoFill="0" autoLine="0" autoPict="0">
                <anchor moveWithCells="1">
                  <from>
                    <xdr:col>34</xdr:col>
                    <xdr:colOff>0</xdr:colOff>
                    <xdr:row>579</xdr:row>
                    <xdr:rowOff>238125</xdr:rowOff>
                  </from>
                  <to>
                    <xdr:col>40</xdr:col>
                    <xdr:colOff>123825</xdr:colOff>
                    <xdr:row>580</xdr:row>
                    <xdr:rowOff>228600</xdr:rowOff>
                  </to>
                </anchor>
              </controlPr>
            </control>
          </mc:Choice>
        </mc:AlternateContent>
        <mc:AlternateContent xmlns:mc="http://schemas.openxmlformats.org/markup-compatibility/2006">
          <mc:Choice Requires="x14">
            <control shapeId="3395" r:id="rId326" name="チェック K6133">
              <controlPr defaultSize="0" autoFill="0" autoLine="0" autoPict="0" macro="[0]!チェックK6133_Click">
                <anchor moveWithCells="1">
                  <from>
                    <xdr:col>34</xdr:col>
                    <xdr:colOff>0</xdr:colOff>
                    <xdr:row>580</xdr:row>
                    <xdr:rowOff>238125</xdr:rowOff>
                  </from>
                  <to>
                    <xdr:col>41</xdr:col>
                    <xdr:colOff>0</xdr:colOff>
                    <xdr:row>581</xdr:row>
                    <xdr:rowOff>228600</xdr:rowOff>
                  </to>
                </anchor>
              </controlPr>
            </control>
          </mc:Choice>
        </mc:AlternateContent>
        <mc:AlternateContent xmlns:mc="http://schemas.openxmlformats.org/markup-compatibility/2006">
          <mc:Choice Requires="x14">
            <control shapeId="3396" r:id="rId327" name="チェック K16131">
              <controlPr defaultSize="0" autoFill="0" autoLine="0" autoPict="0">
                <anchor moveWithCells="1">
                  <from>
                    <xdr:col>34</xdr:col>
                    <xdr:colOff>0</xdr:colOff>
                    <xdr:row>583</xdr:row>
                    <xdr:rowOff>9525</xdr:rowOff>
                  </from>
                  <to>
                    <xdr:col>41</xdr:col>
                    <xdr:colOff>0</xdr:colOff>
                    <xdr:row>583</xdr:row>
                    <xdr:rowOff>228600</xdr:rowOff>
                  </to>
                </anchor>
              </controlPr>
            </control>
          </mc:Choice>
        </mc:AlternateContent>
        <mc:AlternateContent xmlns:mc="http://schemas.openxmlformats.org/markup-compatibility/2006">
          <mc:Choice Requires="x14">
            <control shapeId="3397" r:id="rId328" name="チェック K16132">
              <controlPr defaultSize="0" autoFill="0" autoLine="0" autoPict="0">
                <anchor moveWithCells="1">
                  <from>
                    <xdr:col>34</xdr:col>
                    <xdr:colOff>0</xdr:colOff>
                    <xdr:row>583</xdr:row>
                    <xdr:rowOff>238125</xdr:rowOff>
                  </from>
                  <to>
                    <xdr:col>42</xdr:col>
                    <xdr:colOff>0</xdr:colOff>
                    <xdr:row>584</xdr:row>
                    <xdr:rowOff>228600</xdr:rowOff>
                  </to>
                </anchor>
              </controlPr>
            </control>
          </mc:Choice>
        </mc:AlternateContent>
        <mc:AlternateContent xmlns:mc="http://schemas.openxmlformats.org/markup-compatibility/2006">
          <mc:Choice Requires="x14">
            <control shapeId="3398" r:id="rId329" name="チェック K16133">
              <controlPr defaultSize="0" autoFill="0" autoLine="0" autoPict="0">
                <anchor moveWithCells="1">
                  <from>
                    <xdr:col>34</xdr:col>
                    <xdr:colOff>0</xdr:colOff>
                    <xdr:row>584</xdr:row>
                    <xdr:rowOff>238125</xdr:rowOff>
                  </from>
                  <to>
                    <xdr:col>42</xdr:col>
                    <xdr:colOff>0</xdr:colOff>
                    <xdr:row>585</xdr:row>
                    <xdr:rowOff>228600</xdr:rowOff>
                  </to>
                </anchor>
              </controlPr>
            </control>
          </mc:Choice>
        </mc:AlternateContent>
        <mc:AlternateContent xmlns:mc="http://schemas.openxmlformats.org/markup-compatibility/2006">
          <mc:Choice Requires="x14">
            <control shapeId="3399" r:id="rId330" name="チェック K6221">
              <controlPr defaultSize="0" autoFill="0" autoLine="0" autoPict="0">
                <anchor moveWithCells="1">
                  <from>
                    <xdr:col>21</xdr:col>
                    <xdr:colOff>0</xdr:colOff>
                    <xdr:row>587</xdr:row>
                    <xdr:rowOff>295275</xdr:rowOff>
                  </from>
                  <to>
                    <xdr:col>28</xdr:col>
                    <xdr:colOff>0</xdr:colOff>
                    <xdr:row>588</xdr:row>
                    <xdr:rowOff>228600</xdr:rowOff>
                  </to>
                </anchor>
              </controlPr>
            </control>
          </mc:Choice>
        </mc:AlternateContent>
        <mc:AlternateContent xmlns:mc="http://schemas.openxmlformats.org/markup-compatibility/2006">
          <mc:Choice Requires="x14">
            <control shapeId="3400" r:id="rId331" name="チェック K6222">
              <controlPr defaultSize="0" autoFill="0" autoLine="0" autoPict="0">
                <anchor moveWithCells="1">
                  <from>
                    <xdr:col>21</xdr:col>
                    <xdr:colOff>0</xdr:colOff>
                    <xdr:row>588</xdr:row>
                    <xdr:rowOff>238125</xdr:rowOff>
                  </from>
                  <to>
                    <xdr:col>27</xdr:col>
                    <xdr:colOff>123825</xdr:colOff>
                    <xdr:row>589</xdr:row>
                    <xdr:rowOff>228600</xdr:rowOff>
                  </to>
                </anchor>
              </controlPr>
            </control>
          </mc:Choice>
        </mc:AlternateContent>
        <mc:AlternateContent xmlns:mc="http://schemas.openxmlformats.org/markup-compatibility/2006">
          <mc:Choice Requires="x14">
            <control shapeId="3401" r:id="rId332" name="チェック K6223">
              <controlPr defaultSize="0" autoFill="0" autoLine="0" autoPict="0" macro="[0]!チェックK6223_Click">
                <anchor moveWithCells="1">
                  <from>
                    <xdr:col>21</xdr:col>
                    <xdr:colOff>0</xdr:colOff>
                    <xdr:row>589</xdr:row>
                    <xdr:rowOff>238125</xdr:rowOff>
                  </from>
                  <to>
                    <xdr:col>28</xdr:col>
                    <xdr:colOff>0</xdr:colOff>
                    <xdr:row>590</xdr:row>
                    <xdr:rowOff>228600</xdr:rowOff>
                  </to>
                </anchor>
              </controlPr>
            </control>
          </mc:Choice>
        </mc:AlternateContent>
        <mc:AlternateContent xmlns:mc="http://schemas.openxmlformats.org/markup-compatibility/2006">
          <mc:Choice Requires="x14">
            <control shapeId="3402" r:id="rId333" name="チェック K16221">
              <controlPr defaultSize="0" autoFill="0" autoLine="0" autoPict="0">
                <anchor moveWithCells="1">
                  <from>
                    <xdr:col>21</xdr:col>
                    <xdr:colOff>0</xdr:colOff>
                    <xdr:row>592</xdr:row>
                    <xdr:rowOff>0</xdr:rowOff>
                  </from>
                  <to>
                    <xdr:col>28</xdr:col>
                    <xdr:colOff>0</xdr:colOff>
                    <xdr:row>592</xdr:row>
                    <xdr:rowOff>228600</xdr:rowOff>
                  </to>
                </anchor>
              </controlPr>
            </control>
          </mc:Choice>
        </mc:AlternateContent>
        <mc:AlternateContent xmlns:mc="http://schemas.openxmlformats.org/markup-compatibility/2006">
          <mc:Choice Requires="x14">
            <control shapeId="3403" r:id="rId334" name="チェック K16222">
              <controlPr defaultSize="0" autoFill="0" autoLine="0" autoPict="0">
                <anchor moveWithCells="1">
                  <from>
                    <xdr:col>21</xdr:col>
                    <xdr:colOff>0</xdr:colOff>
                    <xdr:row>592</xdr:row>
                    <xdr:rowOff>228600</xdr:rowOff>
                  </from>
                  <to>
                    <xdr:col>29</xdr:col>
                    <xdr:colOff>0</xdr:colOff>
                    <xdr:row>593</xdr:row>
                    <xdr:rowOff>228600</xdr:rowOff>
                  </to>
                </anchor>
              </controlPr>
            </control>
          </mc:Choice>
        </mc:AlternateContent>
        <mc:AlternateContent xmlns:mc="http://schemas.openxmlformats.org/markup-compatibility/2006">
          <mc:Choice Requires="x14">
            <control shapeId="3404" r:id="rId335" name="チェック K16223">
              <controlPr defaultSize="0" autoFill="0" autoLine="0" autoPict="0">
                <anchor moveWithCells="1">
                  <from>
                    <xdr:col>21</xdr:col>
                    <xdr:colOff>0</xdr:colOff>
                    <xdr:row>593</xdr:row>
                    <xdr:rowOff>219075</xdr:rowOff>
                  </from>
                  <to>
                    <xdr:col>29</xdr:col>
                    <xdr:colOff>0</xdr:colOff>
                    <xdr:row>594</xdr:row>
                    <xdr:rowOff>228600</xdr:rowOff>
                  </to>
                </anchor>
              </controlPr>
            </control>
          </mc:Choice>
        </mc:AlternateContent>
        <mc:AlternateContent xmlns:mc="http://schemas.openxmlformats.org/markup-compatibility/2006">
          <mc:Choice Requires="x14">
            <control shapeId="3405" r:id="rId336" name="チェック K6231">
              <controlPr defaultSize="0" autoFill="0" autoLine="0" autoPict="0">
                <anchor moveWithCells="1">
                  <from>
                    <xdr:col>34</xdr:col>
                    <xdr:colOff>0</xdr:colOff>
                    <xdr:row>587</xdr:row>
                    <xdr:rowOff>295275</xdr:rowOff>
                  </from>
                  <to>
                    <xdr:col>41</xdr:col>
                    <xdr:colOff>0</xdr:colOff>
                    <xdr:row>588</xdr:row>
                    <xdr:rowOff>228600</xdr:rowOff>
                  </to>
                </anchor>
              </controlPr>
            </control>
          </mc:Choice>
        </mc:AlternateContent>
        <mc:AlternateContent xmlns:mc="http://schemas.openxmlformats.org/markup-compatibility/2006">
          <mc:Choice Requires="x14">
            <control shapeId="3406" r:id="rId337" name="チェック K6232">
              <controlPr defaultSize="0" autoFill="0" autoLine="0" autoPict="0">
                <anchor moveWithCells="1">
                  <from>
                    <xdr:col>34</xdr:col>
                    <xdr:colOff>0</xdr:colOff>
                    <xdr:row>588</xdr:row>
                    <xdr:rowOff>238125</xdr:rowOff>
                  </from>
                  <to>
                    <xdr:col>40</xdr:col>
                    <xdr:colOff>123825</xdr:colOff>
                    <xdr:row>589</xdr:row>
                    <xdr:rowOff>228600</xdr:rowOff>
                  </to>
                </anchor>
              </controlPr>
            </control>
          </mc:Choice>
        </mc:AlternateContent>
        <mc:AlternateContent xmlns:mc="http://schemas.openxmlformats.org/markup-compatibility/2006">
          <mc:Choice Requires="x14">
            <control shapeId="3407" r:id="rId338" name="チェック K6233">
              <controlPr defaultSize="0" autoFill="0" autoLine="0" autoPict="0" macro="[0]!チェックK6233_Click">
                <anchor moveWithCells="1">
                  <from>
                    <xdr:col>34</xdr:col>
                    <xdr:colOff>0</xdr:colOff>
                    <xdr:row>589</xdr:row>
                    <xdr:rowOff>238125</xdr:rowOff>
                  </from>
                  <to>
                    <xdr:col>41</xdr:col>
                    <xdr:colOff>0</xdr:colOff>
                    <xdr:row>590</xdr:row>
                    <xdr:rowOff>228600</xdr:rowOff>
                  </to>
                </anchor>
              </controlPr>
            </control>
          </mc:Choice>
        </mc:AlternateContent>
        <mc:AlternateContent xmlns:mc="http://schemas.openxmlformats.org/markup-compatibility/2006">
          <mc:Choice Requires="x14">
            <control shapeId="3408" r:id="rId339" name="チェック K16231">
              <controlPr defaultSize="0" autoFill="0" autoLine="0" autoPict="0">
                <anchor moveWithCells="1">
                  <from>
                    <xdr:col>34</xdr:col>
                    <xdr:colOff>0</xdr:colOff>
                    <xdr:row>592</xdr:row>
                    <xdr:rowOff>0</xdr:rowOff>
                  </from>
                  <to>
                    <xdr:col>41</xdr:col>
                    <xdr:colOff>0</xdr:colOff>
                    <xdr:row>592</xdr:row>
                    <xdr:rowOff>228600</xdr:rowOff>
                  </to>
                </anchor>
              </controlPr>
            </control>
          </mc:Choice>
        </mc:AlternateContent>
        <mc:AlternateContent xmlns:mc="http://schemas.openxmlformats.org/markup-compatibility/2006">
          <mc:Choice Requires="x14">
            <control shapeId="3409" r:id="rId340" name="チェック K16232">
              <controlPr defaultSize="0" autoFill="0" autoLine="0" autoPict="0">
                <anchor moveWithCells="1">
                  <from>
                    <xdr:col>34</xdr:col>
                    <xdr:colOff>0</xdr:colOff>
                    <xdr:row>592</xdr:row>
                    <xdr:rowOff>228600</xdr:rowOff>
                  </from>
                  <to>
                    <xdr:col>42</xdr:col>
                    <xdr:colOff>0</xdr:colOff>
                    <xdr:row>593</xdr:row>
                    <xdr:rowOff>228600</xdr:rowOff>
                  </to>
                </anchor>
              </controlPr>
            </control>
          </mc:Choice>
        </mc:AlternateContent>
        <mc:AlternateContent xmlns:mc="http://schemas.openxmlformats.org/markup-compatibility/2006">
          <mc:Choice Requires="x14">
            <control shapeId="3410" r:id="rId341" name="チェック K16233">
              <controlPr defaultSize="0" autoFill="0" autoLine="0" autoPict="0">
                <anchor moveWithCells="1">
                  <from>
                    <xdr:col>34</xdr:col>
                    <xdr:colOff>0</xdr:colOff>
                    <xdr:row>593</xdr:row>
                    <xdr:rowOff>219075</xdr:rowOff>
                  </from>
                  <to>
                    <xdr:col>42</xdr:col>
                    <xdr:colOff>0</xdr:colOff>
                    <xdr:row>594</xdr:row>
                    <xdr:rowOff>228600</xdr:rowOff>
                  </to>
                </anchor>
              </controlPr>
            </control>
          </mc:Choice>
        </mc:AlternateContent>
        <mc:AlternateContent xmlns:mc="http://schemas.openxmlformats.org/markup-compatibility/2006">
          <mc:Choice Requires="x14">
            <control shapeId="3411" r:id="rId342" name="ボタン 管理マイナス1">
              <controlPr defaultSize="0" print="0" autoFill="0" autoPict="0" macro="[0]!管理マイナスボタン_Click">
                <anchor moveWithCells="1" sizeWithCells="1">
                  <from>
                    <xdr:col>56</xdr:col>
                    <xdr:colOff>38100</xdr:colOff>
                    <xdr:row>17</xdr:row>
                    <xdr:rowOff>57150</xdr:rowOff>
                  </from>
                  <to>
                    <xdr:col>58</xdr:col>
                    <xdr:colOff>0</xdr:colOff>
                    <xdr:row>17</xdr:row>
                    <xdr:rowOff>323850</xdr:rowOff>
                  </to>
                </anchor>
              </controlPr>
            </control>
          </mc:Choice>
        </mc:AlternateContent>
        <mc:AlternateContent xmlns:mc="http://schemas.openxmlformats.org/markup-compatibility/2006">
          <mc:Choice Requires="x14">
            <control shapeId="3412" r:id="rId343" name="ボタン 管理マイナス3">
              <controlPr defaultSize="0" print="0" autoFill="0" autoPict="0" macro="[0]!管理マイナスボタン_Click">
                <anchor moveWithCells="1" sizeWithCells="1">
                  <from>
                    <xdr:col>56</xdr:col>
                    <xdr:colOff>38100</xdr:colOff>
                    <xdr:row>31</xdr:row>
                    <xdr:rowOff>57150</xdr:rowOff>
                  </from>
                  <to>
                    <xdr:col>58</xdr:col>
                    <xdr:colOff>0</xdr:colOff>
                    <xdr:row>31</xdr:row>
                    <xdr:rowOff>323850</xdr:rowOff>
                  </to>
                </anchor>
              </controlPr>
            </control>
          </mc:Choice>
        </mc:AlternateContent>
        <mc:AlternateContent xmlns:mc="http://schemas.openxmlformats.org/markup-compatibility/2006">
          <mc:Choice Requires="x14">
            <control shapeId="3413" r:id="rId344" name="ボタン 管理マイナス2">
              <controlPr defaultSize="0" print="0" autoFill="0" autoPict="0" macro="[0]!管理マイナスボタン_Click">
                <anchor moveWithCells="1" sizeWithCells="1">
                  <from>
                    <xdr:col>56</xdr:col>
                    <xdr:colOff>38100</xdr:colOff>
                    <xdr:row>24</xdr:row>
                    <xdr:rowOff>57150</xdr:rowOff>
                  </from>
                  <to>
                    <xdr:col>58</xdr:col>
                    <xdr:colOff>0</xdr:colOff>
                    <xdr:row>24</xdr:row>
                    <xdr:rowOff>323850</xdr:rowOff>
                  </to>
                </anchor>
              </controlPr>
            </control>
          </mc:Choice>
        </mc:AlternateContent>
        <mc:AlternateContent xmlns:mc="http://schemas.openxmlformats.org/markup-compatibility/2006">
          <mc:Choice Requires="x14">
            <control shapeId="3414" r:id="rId345" name="ボタン 管理マイナス4">
              <controlPr defaultSize="0" print="0" autoFill="0" autoPict="0" macro="[0]!管理マイナスボタン_Click">
                <anchor moveWithCells="1" sizeWithCells="1">
                  <from>
                    <xdr:col>56</xdr:col>
                    <xdr:colOff>38100</xdr:colOff>
                    <xdr:row>38</xdr:row>
                    <xdr:rowOff>0</xdr:rowOff>
                  </from>
                  <to>
                    <xdr:col>58</xdr:col>
                    <xdr:colOff>0</xdr:colOff>
                    <xdr:row>38</xdr:row>
                    <xdr:rowOff>0</xdr:rowOff>
                  </to>
                </anchor>
              </controlPr>
            </control>
          </mc:Choice>
        </mc:AlternateContent>
        <mc:AlternateContent xmlns:mc="http://schemas.openxmlformats.org/markup-compatibility/2006">
          <mc:Choice Requires="x14">
            <control shapeId="3415" r:id="rId346" name="ボタン 管理マイナス5">
              <controlPr defaultSize="0" print="0" autoFill="0" autoPict="0" macro="[0]!管理マイナスボタン_Click">
                <anchor moveWithCells="1" sizeWithCells="1">
                  <from>
                    <xdr:col>56</xdr:col>
                    <xdr:colOff>38100</xdr:colOff>
                    <xdr:row>38</xdr:row>
                    <xdr:rowOff>0</xdr:rowOff>
                  </from>
                  <to>
                    <xdr:col>58</xdr:col>
                    <xdr:colOff>0</xdr:colOff>
                    <xdr:row>38</xdr:row>
                    <xdr:rowOff>0</xdr:rowOff>
                  </to>
                </anchor>
              </controlPr>
            </control>
          </mc:Choice>
        </mc:AlternateContent>
        <mc:AlternateContent xmlns:mc="http://schemas.openxmlformats.org/markup-compatibility/2006">
          <mc:Choice Requires="x14">
            <control shapeId="3416" r:id="rId347" name="ボタン 管理マイナス6">
              <controlPr defaultSize="0" print="0" autoFill="0" autoPict="0" macro="[0]!管理マイナスボタン_Click">
                <anchor moveWithCells="1" sizeWithCells="1">
                  <from>
                    <xdr:col>56</xdr:col>
                    <xdr:colOff>38100</xdr:colOff>
                    <xdr:row>38</xdr:row>
                    <xdr:rowOff>0</xdr:rowOff>
                  </from>
                  <to>
                    <xdr:col>58</xdr:col>
                    <xdr:colOff>0</xdr:colOff>
                    <xdr:row>38</xdr:row>
                    <xdr:rowOff>0</xdr:rowOff>
                  </to>
                </anchor>
              </controlPr>
            </control>
          </mc:Choice>
        </mc:AlternateContent>
        <mc:AlternateContent xmlns:mc="http://schemas.openxmlformats.org/markup-compatibility/2006">
          <mc:Choice Requires="x14">
            <control shapeId="3417" r:id="rId348" name="ボタン 管理マイナス7">
              <controlPr defaultSize="0" print="0" autoFill="0" autoPict="0" macro="[0]!管理マイナスボタン_Click">
                <anchor moveWithCells="1" sizeWithCells="1">
                  <from>
                    <xdr:col>56</xdr:col>
                    <xdr:colOff>38100</xdr:colOff>
                    <xdr:row>38</xdr:row>
                    <xdr:rowOff>0</xdr:rowOff>
                  </from>
                  <to>
                    <xdr:col>58</xdr:col>
                    <xdr:colOff>0</xdr:colOff>
                    <xdr:row>38</xdr:row>
                    <xdr:rowOff>0</xdr:rowOff>
                  </to>
                </anchor>
              </controlPr>
            </control>
          </mc:Choice>
        </mc:AlternateContent>
        <mc:AlternateContent xmlns:mc="http://schemas.openxmlformats.org/markup-compatibility/2006">
          <mc:Choice Requires="x14">
            <control shapeId="3418" r:id="rId349" name="ボタン 管理マイナス8">
              <controlPr defaultSize="0" print="0" autoFill="0" autoPict="0" macro="[0]!管理マイナスボタン_Click">
                <anchor moveWithCells="1" sizeWithCells="1">
                  <from>
                    <xdr:col>56</xdr:col>
                    <xdr:colOff>38100</xdr:colOff>
                    <xdr:row>38</xdr:row>
                    <xdr:rowOff>0</xdr:rowOff>
                  </from>
                  <to>
                    <xdr:col>58</xdr:col>
                    <xdr:colOff>0</xdr:colOff>
                    <xdr:row>38</xdr:row>
                    <xdr:rowOff>0</xdr:rowOff>
                  </to>
                </anchor>
              </controlPr>
            </control>
          </mc:Choice>
        </mc:AlternateContent>
        <mc:AlternateContent xmlns:mc="http://schemas.openxmlformats.org/markup-compatibility/2006">
          <mc:Choice Requires="x14">
            <control shapeId="3419" r:id="rId350" name="ボタン 管理マイナス9">
              <controlPr defaultSize="0" print="0" autoFill="0" autoPict="0" macro="[0]!管理マイナスボタン_Click">
                <anchor moveWithCells="1" sizeWithCells="1">
                  <from>
                    <xdr:col>56</xdr:col>
                    <xdr:colOff>38100</xdr:colOff>
                    <xdr:row>38</xdr:row>
                    <xdr:rowOff>0</xdr:rowOff>
                  </from>
                  <to>
                    <xdr:col>58</xdr:col>
                    <xdr:colOff>0</xdr:colOff>
                    <xdr:row>38</xdr:row>
                    <xdr:rowOff>0</xdr:rowOff>
                  </to>
                </anchor>
              </controlPr>
            </control>
          </mc:Choice>
        </mc:AlternateContent>
        <mc:AlternateContent xmlns:mc="http://schemas.openxmlformats.org/markup-compatibility/2006">
          <mc:Choice Requires="x14">
            <control shapeId="3420" r:id="rId351" name="ボタン 選任4">
              <controlPr defaultSize="0" print="0" autoFill="0" autoPict="0" macro="[0]!未選任ボタン_Click">
                <anchor moveWithCells="1" sizeWithCells="1">
                  <from>
                    <xdr:col>43</xdr:col>
                    <xdr:colOff>142875</xdr:colOff>
                    <xdr:row>33</xdr:row>
                    <xdr:rowOff>76200</xdr:rowOff>
                  </from>
                  <to>
                    <xdr:col>49</xdr:col>
                    <xdr:colOff>0</xdr:colOff>
                    <xdr:row>33</xdr:row>
                    <xdr:rowOff>314325</xdr:rowOff>
                  </to>
                </anchor>
              </controlPr>
            </control>
          </mc:Choice>
        </mc:AlternateContent>
        <mc:AlternateContent xmlns:mc="http://schemas.openxmlformats.org/markup-compatibility/2006">
          <mc:Choice Requires="x14">
            <control shapeId="3421" r:id="rId352" name="ボタン 選任5">
              <controlPr defaultSize="0" print="0" autoFill="0" autoPict="0" macro="[0]!未選任ボタン_Click">
                <anchor moveWithCells="1" sizeWithCells="1">
                  <from>
                    <xdr:col>44</xdr:col>
                    <xdr:colOff>9525</xdr:colOff>
                    <xdr:row>38</xdr:row>
                    <xdr:rowOff>0</xdr:rowOff>
                  </from>
                  <to>
                    <xdr:col>49</xdr:col>
                    <xdr:colOff>19050</xdr:colOff>
                    <xdr:row>38</xdr:row>
                    <xdr:rowOff>0</xdr:rowOff>
                  </to>
                </anchor>
              </controlPr>
            </control>
          </mc:Choice>
        </mc:AlternateContent>
        <mc:AlternateContent xmlns:mc="http://schemas.openxmlformats.org/markup-compatibility/2006">
          <mc:Choice Requires="x14">
            <control shapeId="3422" r:id="rId353" name="ボタン 選任6">
              <controlPr defaultSize="0" print="0" autoFill="0" autoPict="0" macro="[0]!未選任ボタン_Click">
                <anchor moveWithCells="1" sizeWithCells="1">
                  <from>
                    <xdr:col>44</xdr:col>
                    <xdr:colOff>9525</xdr:colOff>
                    <xdr:row>38</xdr:row>
                    <xdr:rowOff>0</xdr:rowOff>
                  </from>
                  <to>
                    <xdr:col>49</xdr:col>
                    <xdr:colOff>19050</xdr:colOff>
                    <xdr:row>38</xdr:row>
                    <xdr:rowOff>0</xdr:rowOff>
                  </to>
                </anchor>
              </controlPr>
            </control>
          </mc:Choice>
        </mc:AlternateContent>
        <mc:AlternateContent xmlns:mc="http://schemas.openxmlformats.org/markup-compatibility/2006">
          <mc:Choice Requires="x14">
            <control shapeId="3423" r:id="rId354" name="ボタン 選任7">
              <controlPr defaultSize="0" print="0" autoFill="0" autoPict="0" macro="[0]!未選任ボタン_Click">
                <anchor moveWithCells="1" sizeWithCells="1">
                  <from>
                    <xdr:col>44</xdr:col>
                    <xdr:colOff>9525</xdr:colOff>
                    <xdr:row>38</xdr:row>
                    <xdr:rowOff>0</xdr:rowOff>
                  </from>
                  <to>
                    <xdr:col>49</xdr:col>
                    <xdr:colOff>19050</xdr:colOff>
                    <xdr:row>38</xdr:row>
                    <xdr:rowOff>0</xdr:rowOff>
                  </to>
                </anchor>
              </controlPr>
            </control>
          </mc:Choice>
        </mc:AlternateContent>
        <mc:AlternateContent xmlns:mc="http://schemas.openxmlformats.org/markup-compatibility/2006">
          <mc:Choice Requires="x14">
            <control shapeId="3424" r:id="rId355" name="ボタン 選任8">
              <controlPr defaultSize="0" print="0" autoFill="0" autoPict="0" macro="[0]!未選任ボタン_Click">
                <anchor moveWithCells="1" sizeWithCells="1">
                  <from>
                    <xdr:col>44</xdr:col>
                    <xdr:colOff>9525</xdr:colOff>
                    <xdr:row>38</xdr:row>
                    <xdr:rowOff>0</xdr:rowOff>
                  </from>
                  <to>
                    <xdr:col>49</xdr:col>
                    <xdr:colOff>19050</xdr:colOff>
                    <xdr:row>38</xdr:row>
                    <xdr:rowOff>0</xdr:rowOff>
                  </to>
                </anchor>
              </controlPr>
            </control>
          </mc:Choice>
        </mc:AlternateContent>
        <mc:AlternateContent xmlns:mc="http://schemas.openxmlformats.org/markup-compatibility/2006">
          <mc:Choice Requires="x14">
            <control shapeId="3425" r:id="rId356" name="ボタン 選任9">
              <controlPr defaultSize="0" print="0" autoFill="0" autoPict="0" macro="[0]!未選任ボタン_Click">
                <anchor moveWithCells="1" sizeWithCells="1">
                  <from>
                    <xdr:col>44</xdr:col>
                    <xdr:colOff>9525</xdr:colOff>
                    <xdr:row>38</xdr:row>
                    <xdr:rowOff>0</xdr:rowOff>
                  </from>
                  <to>
                    <xdr:col>49</xdr:col>
                    <xdr:colOff>19050</xdr:colOff>
                    <xdr:row>38</xdr:row>
                    <xdr:rowOff>0</xdr:rowOff>
                  </to>
                </anchor>
              </controlPr>
            </control>
          </mc:Choice>
        </mc:AlternateContent>
        <mc:AlternateContent xmlns:mc="http://schemas.openxmlformats.org/markup-compatibility/2006">
          <mc:Choice Requires="x14">
            <control shapeId="3426" r:id="rId357" name="ボタン 選任10">
              <controlPr defaultSize="0" print="0" autoFill="0" autoPict="0" macro="[0]!未選任ボタン_Click">
                <anchor moveWithCells="1" sizeWithCells="1">
                  <from>
                    <xdr:col>44</xdr:col>
                    <xdr:colOff>9525</xdr:colOff>
                    <xdr:row>38</xdr:row>
                    <xdr:rowOff>0</xdr:rowOff>
                  </from>
                  <to>
                    <xdr:col>49</xdr:col>
                    <xdr:colOff>19050</xdr:colOff>
                    <xdr:row>38</xdr:row>
                    <xdr:rowOff>0</xdr:rowOff>
                  </to>
                </anchor>
              </controlPr>
            </control>
          </mc:Choice>
        </mc:AlternateContent>
        <mc:AlternateContent xmlns:mc="http://schemas.openxmlformats.org/markup-compatibility/2006">
          <mc:Choice Requires="x14">
            <control shapeId="3427" r:id="rId358" name="ボタン 選任2">
              <controlPr defaultSize="0" print="0" autoFill="0" autoPict="0" macro="[0]!未選任ボタン_Click">
                <anchor moveWithCells="1" sizeWithCells="1">
                  <from>
                    <xdr:col>44</xdr:col>
                    <xdr:colOff>0</xdr:colOff>
                    <xdr:row>19</xdr:row>
                    <xdr:rowOff>76200</xdr:rowOff>
                  </from>
                  <to>
                    <xdr:col>49</xdr:col>
                    <xdr:colOff>9525</xdr:colOff>
                    <xdr:row>19</xdr:row>
                    <xdr:rowOff>314325</xdr:rowOff>
                  </to>
                </anchor>
              </controlPr>
            </control>
          </mc:Choice>
        </mc:AlternateContent>
        <mc:AlternateContent xmlns:mc="http://schemas.openxmlformats.org/markup-compatibility/2006">
          <mc:Choice Requires="x14">
            <control shapeId="3428" r:id="rId359" name="ボタン 選任3">
              <controlPr defaultSize="0" print="0" autoFill="0" autoPict="0" macro="[0]!未選任ボタン_Click">
                <anchor moveWithCells="1" sizeWithCells="1">
                  <from>
                    <xdr:col>43</xdr:col>
                    <xdr:colOff>142875</xdr:colOff>
                    <xdr:row>26</xdr:row>
                    <xdr:rowOff>76200</xdr:rowOff>
                  </from>
                  <to>
                    <xdr:col>49</xdr:col>
                    <xdr:colOff>0</xdr:colOff>
                    <xdr:row>26</xdr:row>
                    <xdr:rowOff>314325</xdr:rowOff>
                  </to>
                </anchor>
              </controlPr>
            </control>
          </mc:Choice>
        </mc:AlternateContent>
        <mc:AlternateContent xmlns:mc="http://schemas.openxmlformats.org/markup-compatibility/2006">
          <mc:Choice Requires="x14">
            <control shapeId="3429" r:id="rId360" name="チェック K12212">
              <controlPr defaultSize="0" autoFill="0" autoLine="0" autoPict="0">
                <anchor moveWithCells="1">
                  <from>
                    <xdr:col>9</xdr:col>
                    <xdr:colOff>0</xdr:colOff>
                    <xdr:row>526</xdr:row>
                    <xdr:rowOff>238125</xdr:rowOff>
                  </from>
                  <to>
                    <xdr:col>17</xdr:col>
                    <xdr:colOff>0</xdr:colOff>
                    <xdr:row>527</xdr:row>
                    <xdr:rowOff>228600</xdr:rowOff>
                  </to>
                </anchor>
              </controlPr>
            </control>
          </mc:Choice>
        </mc:AlternateContent>
        <mc:AlternateContent xmlns:mc="http://schemas.openxmlformats.org/markup-compatibility/2006">
          <mc:Choice Requires="x14">
            <control shapeId="3430" r:id="rId361" name="チェック K12211">
              <controlPr defaultSize="0" autoFill="0" autoLine="0" autoPict="0">
                <anchor moveWithCells="1">
                  <from>
                    <xdr:col>9</xdr:col>
                    <xdr:colOff>0</xdr:colOff>
                    <xdr:row>526</xdr:row>
                    <xdr:rowOff>9525</xdr:rowOff>
                  </from>
                  <to>
                    <xdr:col>16</xdr:col>
                    <xdr:colOff>0</xdr:colOff>
                    <xdr:row>526</xdr:row>
                    <xdr:rowOff>228600</xdr:rowOff>
                  </to>
                </anchor>
              </controlPr>
            </control>
          </mc:Choice>
        </mc:AlternateContent>
        <mc:AlternateContent xmlns:mc="http://schemas.openxmlformats.org/markup-compatibility/2006">
          <mc:Choice Requires="x14">
            <control shapeId="3431" r:id="rId362" name="チェック K12213">
              <controlPr defaultSize="0" autoFill="0" autoLine="0" autoPict="0">
                <anchor moveWithCells="1">
                  <from>
                    <xdr:col>9</xdr:col>
                    <xdr:colOff>0</xdr:colOff>
                    <xdr:row>527</xdr:row>
                    <xdr:rowOff>238125</xdr:rowOff>
                  </from>
                  <to>
                    <xdr:col>17</xdr:col>
                    <xdr:colOff>0</xdr:colOff>
                    <xdr:row>528</xdr:row>
                    <xdr:rowOff>228600</xdr:rowOff>
                  </to>
                </anchor>
              </controlPr>
            </control>
          </mc:Choice>
        </mc:AlternateContent>
        <mc:AlternateContent xmlns:mc="http://schemas.openxmlformats.org/markup-compatibility/2006">
          <mc:Choice Requires="x14">
            <control shapeId="3432" r:id="rId363" name="チェック J81">
              <controlPr defaultSize="0" autoFill="0" autoLine="0" autoPict="0">
                <anchor moveWithCells="1">
                  <from>
                    <xdr:col>38</xdr:col>
                    <xdr:colOff>9525</xdr:colOff>
                    <xdr:row>492</xdr:row>
                    <xdr:rowOff>238125</xdr:rowOff>
                  </from>
                  <to>
                    <xdr:col>53</xdr:col>
                    <xdr:colOff>66675</xdr:colOff>
                    <xdr:row>493</xdr:row>
                    <xdr:rowOff>228600</xdr:rowOff>
                  </to>
                </anchor>
              </controlPr>
            </control>
          </mc:Choice>
        </mc:AlternateContent>
        <mc:AlternateContent xmlns:mc="http://schemas.openxmlformats.org/markup-compatibility/2006">
          <mc:Choice Requires="x14">
            <control shapeId="3433" r:id="rId364" name="チェック J82">
              <controlPr defaultSize="0" autoFill="0" autoLine="0" autoPict="0">
                <anchor moveWithCells="1">
                  <from>
                    <xdr:col>38</xdr:col>
                    <xdr:colOff>9525</xdr:colOff>
                    <xdr:row>493</xdr:row>
                    <xdr:rowOff>228600</xdr:rowOff>
                  </from>
                  <to>
                    <xdr:col>53</xdr:col>
                    <xdr:colOff>66675</xdr:colOff>
                    <xdr:row>494</xdr:row>
                    <xdr:rowOff>228600</xdr:rowOff>
                  </to>
                </anchor>
              </controlPr>
            </control>
          </mc:Choice>
        </mc:AlternateContent>
        <mc:AlternateContent xmlns:mc="http://schemas.openxmlformats.org/markup-compatibility/2006">
          <mc:Choice Requires="x14">
            <control shapeId="3434" r:id="rId365" name="チェック J83">
              <controlPr defaultSize="0" autoFill="0" autoLine="0" autoPict="0">
                <anchor moveWithCells="1">
                  <from>
                    <xdr:col>38</xdr:col>
                    <xdr:colOff>9525</xdr:colOff>
                    <xdr:row>494</xdr:row>
                    <xdr:rowOff>238125</xdr:rowOff>
                  </from>
                  <to>
                    <xdr:col>53</xdr:col>
                    <xdr:colOff>85725</xdr:colOff>
                    <xdr:row>495</xdr:row>
                    <xdr:rowOff>228600</xdr:rowOff>
                  </to>
                </anchor>
              </controlPr>
            </control>
          </mc:Choice>
        </mc:AlternateContent>
        <mc:AlternateContent xmlns:mc="http://schemas.openxmlformats.org/markup-compatibility/2006">
          <mc:Choice Requires="x14">
            <control shapeId="3435" r:id="rId366" name="Button 363">
              <controlPr defaultSize="0" print="0" autoFill="0" autoPict="0" macro="[16]!未選任ボタン_Click">
                <anchor moveWithCells="1" sizeWithCells="1">
                  <from>
                    <xdr:col>44</xdr:col>
                    <xdr:colOff>0</xdr:colOff>
                    <xdr:row>19</xdr:row>
                    <xdr:rowOff>76200</xdr:rowOff>
                  </from>
                  <to>
                    <xdr:col>49</xdr:col>
                    <xdr:colOff>9525</xdr:colOff>
                    <xdr:row>19</xdr:row>
                    <xdr:rowOff>314325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3"/>
  <sheetViews>
    <sheetView topLeftCell="A115" zoomScale="85" zoomScaleNormal="85" workbookViewId="0">
      <selection activeCell="S7" sqref="S7"/>
    </sheetView>
  </sheetViews>
  <sheetFormatPr defaultRowHeight="13.5"/>
  <cols>
    <col min="1" max="16384" width="9" style="703"/>
  </cols>
  <sheetData>
    <row r="1" spans="2:14" s="694" customFormat="1" ht="21" customHeight="1"/>
    <row r="2" spans="2:14" s="694" customFormat="1" ht="21" customHeight="1"/>
    <row r="3" spans="2:14" s="694" customFormat="1" ht="21" customHeight="1"/>
    <row r="4" spans="2:14" s="694" customFormat="1" ht="21" customHeight="1">
      <c r="B4" s="695"/>
      <c r="C4" s="695"/>
      <c r="D4" s="695"/>
      <c r="E4" s="695"/>
      <c r="F4" s="695"/>
      <c r="G4" s="695"/>
      <c r="H4" s="695"/>
      <c r="I4" s="695"/>
      <c r="J4" s="695"/>
      <c r="K4" s="695"/>
      <c r="L4" s="695"/>
      <c r="M4" s="695"/>
      <c r="N4" s="695"/>
    </row>
    <row r="5" spans="2:14" s="694" customFormat="1" ht="21" customHeight="1"/>
    <row r="6" spans="2:14" s="694" customFormat="1" ht="21" customHeight="1"/>
    <row r="7" spans="2:14" s="694" customFormat="1" ht="14.25" customHeight="1"/>
    <row r="8" spans="2:14" s="694" customFormat="1" ht="14.25" customHeight="1"/>
    <row r="9" spans="2:14" s="694" customFormat="1" ht="14.25" customHeight="1"/>
    <row r="10" spans="2:14" s="694" customFormat="1" ht="14.25" customHeight="1">
      <c r="B10" s="694" t="s">
        <v>1015</v>
      </c>
    </row>
    <row r="11" spans="2:14" s="694" customFormat="1" ht="14.25" customHeight="1"/>
    <row r="12" spans="2:14" s="694" customFormat="1" ht="14.25" customHeight="1">
      <c r="C12" s="696">
        <f>'03.定期報告書'!AW84+1</f>
        <v>2020</v>
      </c>
      <c r="D12" s="694" t="s">
        <v>1016</v>
      </c>
      <c r="E12" s="696">
        <f>$C$12+3</f>
        <v>2023</v>
      </c>
      <c r="F12" s="694" t="s">
        <v>687</v>
      </c>
    </row>
    <row r="13" spans="2:14" s="694" customFormat="1" ht="14.25" customHeight="1"/>
    <row r="14" spans="2:14" s="694" customFormat="1" ht="14.25" customHeight="1"/>
    <row r="15" spans="2:14" s="694" customFormat="1" ht="14.25" customHeight="1"/>
    <row r="16" spans="2:14" s="694" customFormat="1" ht="14.25" customHeight="1">
      <c r="B16" s="694" t="s">
        <v>1017</v>
      </c>
    </row>
    <row r="17" spans="2:14" s="694" customFormat="1" ht="14.25" customHeight="1" thickBot="1"/>
    <row r="18" spans="2:14" s="694" customFormat="1" ht="14.25" customHeight="1">
      <c r="B18" s="1656" t="s">
        <v>1018</v>
      </c>
      <c r="C18" s="1657"/>
      <c r="D18" s="1657"/>
      <c r="E18" s="1657"/>
      <c r="F18" s="1657"/>
      <c r="G18" s="1657"/>
      <c r="H18" s="1658"/>
      <c r="I18" s="1662" t="s">
        <v>1019</v>
      </c>
      <c r="J18" s="1658"/>
      <c r="K18" s="1662" t="s">
        <v>1020</v>
      </c>
      <c r="L18" s="1658"/>
      <c r="M18" s="1751" t="s">
        <v>1021</v>
      </c>
      <c r="N18" s="1752"/>
    </row>
    <row r="19" spans="2:14" s="694" customFormat="1" ht="14.25" customHeight="1" thickBot="1">
      <c r="B19" s="1749"/>
      <c r="C19" s="1666"/>
      <c r="D19" s="1666"/>
      <c r="E19" s="1666"/>
      <c r="F19" s="1666"/>
      <c r="G19" s="1666"/>
      <c r="H19" s="1750"/>
      <c r="I19" s="1665"/>
      <c r="J19" s="1750"/>
      <c r="K19" s="1665"/>
      <c r="L19" s="1750"/>
      <c r="M19" s="1753"/>
      <c r="N19" s="1754"/>
    </row>
    <row r="20" spans="2:14" s="694" customFormat="1" ht="13.5" customHeight="1">
      <c r="B20" s="1638" t="s">
        <v>1022</v>
      </c>
      <c r="C20" s="1639"/>
      <c r="D20" s="1639"/>
      <c r="E20" s="1639"/>
      <c r="F20" s="1639"/>
      <c r="G20" s="1639"/>
      <c r="H20" s="1640"/>
      <c r="I20" s="1644" t="s">
        <v>1023</v>
      </c>
      <c r="J20" s="1645"/>
      <c r="K20" s="1646" t="s">
        <v>1024</v>
      </c>
      <c r="L20" s="1647"/>
      <c r="M20" s="1736" t="s">
        <v>1025</v>
      </c>
      <c r="N20" s="1737"/>
    </row>
    <row r="21" spans="2:14" s="694" customFormat="1">
      <c r="B21" s="1638"/>
      <c r="C21" s="1639"/>
      <c r="D21" s="1639"/>
      <c r="E21" s="1639"/>
      <c r="F21" s="1639"/>
      <c r="G21" s="1639"/>
      <c r="H21" s="1640"/>
      <c r="I21" s="1646"/>
      <c r="J21" s="1647"/>
      <c r="K21" s="1646"/>
      <c r="L21" s="1647"/>
      <c r="M21" s="1738"/>
      <c r="N21" s="1739"/>
    </row>
    <row r="22" spans="2:14" s="694" customFormat="1">
      <c r="B22" s="1638"/>
      <c r="C22" s="1639"/>
      <c r="D22" s="1639"/>
      <c r="E22" s="1639"/>
      <c r="F22" s="1639"/>
      <c r="G22" s="1639"/>
      <c r="H22" s="1640"/>
      <c r="I22" s="1646"/>
      <c r="J22" s="1647"/>
      <c r="K22" s="1646"/>
      <c r="L22" s="1647"/>
      <c r="M22" s="1738"/>
      <c r="N22" s="1739"/>
    </row>
    <row r="23" spans="2:14" s="694" customFormat="1">
      <c r="B23" s="1638"/>
      <c r="C23" s="1639"/>
      <c r="D23" s="1639"/>
      <c r="E23" s="1639"/>
      <c r="F23" s="1639"/>
      <c r="G23" s="1639"/>
      <c r="H23" s="1640"/>
      <c r="I23" s="1646"/>
      <c r="J23" s="1647"/>
      <c r="K23" s="1646"/>
      <c r="L23" s="1647"/>
      <c r="M23" s="1738"/>
      <c r="N23" s="1739"/>
    </row>
    <row r="24" spans="2:14" s="694" customFormat="1">
      <c r="B24" s="1638"/>
      <c r="C24" s="1639"/>
      <c r="D24" s="1639"/>
      <c r="E24" s="1639"/>
      <c r="F24" s="1639"/>
      <c r="G24" s="1639"/>
      <c r="H24" s="1640"/>
      <c r="I24" s="1646"/>
      <c r="J24" s="1647"/>
      <c r="K24" s="1646"/>
      <c r="L24" s="1647"/>
      <c r="M24" s="1738"/>
      <c r="N24" s="1739"/>
    </row>
    <row r="25" spans="2:14" s="694" customFormat="1">
      <c r="B25" s="1641"/>
      <c r="C25" s="1642"/>
      <c r="D25" s="1642"/>
      <c r="E25" s="1642"/>
      <c r="F25" s="1642"/>
      <c r="G25" s="1642"/>
      <c r="H25" s="1643"/>
      <c r="I25" s="1648"/>
      <c r="J25" s="1649"/>
      <c r="K25" s="1648"/>
      <c r="L25" s="1649"/>
      <c r="M25" s="1740"/>
      <c r="N25" s="1741"/>
    </row>
    <row r="26" spans="2:14" s="694" customFormat="1" ht="13.5" customHeight="1">
      <c r="B26" s="1635" t="s">
        <v>1026</v>
      </c>
      <c r="C26" s="1636"/>
      <c r="D26" s="1636"/>
      <c r="E26" s="1636"/>
      <c r="F26" s="1636"/>
      <c r="G26" s="1636"/>
      <c r="H26" s="1637"/>
      <c r="I26" s="1644" t="s">
        <v>1023</v>
      </c>
      <c r="J26" s="1645"/>
      <c r="K26" s="1646" t="s">
        <v>1027</v>
      </c>
      <c r="L26" s="1647"/>
      <c r="M26" s="1736" t="s">
        <v>1028</v>
      </c>
      <c r="N26" s="1737"/>
    </row>
    <row r="27" spans="2:14" s="694" customFormat="1" ht="13.5" customHeight="1">
      <c r="B27" s="1638"/>
      <c r="C27" s="1639"/>
      <c r="D27" s="1639"/>
      <c r="E27" s="1639"/>
      <c r="F27" s="1639"/>
      <c r="G27" s="1639"/>
      <c r="H27" s="1640"/>
      <c r="I27" s="1646"/>
      <c r="J27" s="1647"/>
      <c r="K27" s="1646"/>
      <c r="L27" s="1647"/>
      <c r="M27" s="1738"/>
      <c r="N27" s="1739"/>
    </row>
    <row r="28" spans="2:14" s="694" customFormat="1" ht="13.5" customHeight="1">
      <c r="B28" s="1638"/>
      <c r="C28" s="1639"/>
      <c r="D28" s="1639"/>
      <c r="E28" s="1639"/>
      <c r="F28" s="1639"/>
      <c r="G28" s="1639"/>
      <c r="H28" s="1640"/>
      <c r="I28" s="1646"/>
      <c r="J28" s="1647"/>
      <c r="K28" s="1646"/>
      <c r="L28" s="1647"/>
      <c r="M28" s="1738"/>
      <c r="N28" s="1739"/>
    </row>
    <row r="29" spans="2:14" s="694" customFormat="1">
      <c r="B29" s="1638"/>
      <c r="C29" s="1639"/>
      <c r="D29" s="1639"/>
      <c r="E29" s="1639"/>
      <c r="F29" s="1639"/>
      <c r="G29" s="1639"/>
      <c r="H29" s="1640"/>
      <c r="I29" s="1646"/>
      <c r="J29" s="1647"/>
      <c r="K29" s="1646"/>
      <c r="L29" s="1647"/>
      <c r="M29" s="1738"/>
      <c r="N29" s="1739"/>
    </row>
    <row r="30" spans="2:14" s="694" customFormat="1">
      <c r="B30" s="1638"/>
      <c r="C30" s="1639"/>
      <c r="D30" s="1639"/>
      <c r="E30" s="1639"/>
      <c r="F30" s="1639"/>
      <c r="G30" s="1639"/>
      <c r="H30" s="1640"/>
      <c r="I30" s="1646"/>
      <c r="J30" s="1647"/>
      <c r="K30" s="1646"/>
      <c r="L30" s="1647"/>
      <c r="M30" s="1738"/>
      <c r="N30" s="1739"/>
    </row>
    <row r="31" spans="2:14" s="694" customFormat="1">
      <c r="B31" s="1641"/>
      <c r="C31" s="1642"/>
      <c r="D31" s="1642"/>
      <c r="E31" s="1642"/>
      <c r="F31" s="1642"/>
      <c r="G31" s="1642"/>
      <c r="H31" s="1643"/>
      <c r="I31" s="1648"/>
      <c r="J31" s="1649"/>
      <c r="K31" s="1648"/>
      <c r="L31" s="1649"/>
      <c r="M31" s="1740"/>
      <c r="N31" s="1741"/>
    </row>
    <row r="32" spans="2:14" s="694" customFormat="1" ht="13.5" customHeight="1">
      <c r="B32" s="1635" t="s">
        <v>1029</v>
      </c>
      <c r="C32" s="1636"/>
      <c r="D32" s="1636"/>
      <c r="E32" s="1636"/>
      <c r="F32" s="1636"/>
      <c r="G32" s="1636"/>
      <c r="H32" s="1637"/>
      <c r="I32" s="1644" t="s">
        <v>1023</v>
      </c>
      <c r="J32" s="1645"/>
      <c r="K32" s="1646" t="s">
        <v>1027</v>
      </c>
      <c r="L32" s="1647"/>
      <c r="M32" s="697"/>
      <c r="N32" s="698"/>
    </row>
    <row r="33" spans="2:14" s="694" customFormat="1">
      <c r="B33" s="1638"/>
      <c r="C33" s="1639"/>
      <c r="D33" s="1639"/>
      <c r="E33" s="1639"/>
      <c r="F33" s="1639"/>
      <c r="G33" s="1639"/>
      <c r="H33" s="1640"/>
      <c r="I33" s="1646"/>
      <c r="J33" s="1647"/>
      <c r="K33" s="1646"/>
      <c r="L33" s="1647"/>
      <c r="M33" s="699" t="s">
        <v>1030</v>
      </c>
      <c r="N33" s="700"/>
    </row>
    <row r="34" spans="2:14" s="694" customFormat="1">
      <c r="B34" s="1638"/>
      <c r="C34" s="1639"/>
      <c r="D34" s="1639"/>
      <c r="E34" s="1639"/>
      <c r="F34" s="1639"/>
      <c r="G34" s="1639"/>
      <c r="H34" s="1640"/>
      <c r="I34" s="1646"/>
      <c r="J34" s="1647"/>
      <c r="K34" s="1646"/>
      <c r="L34" s="1647"/>
      <c r="M34" s="699" t="s">
        <v>1031</v>
      </c>
      <c r="N34" s="700"/>
    </row>
    <row r="35" spans="2:14" s="694" customFormat="1">
      <c r="B35" s="1638"/>
      <c r="C35" s="1639"/>
      <c r="D35" s="1639"/>
      <c r="E35" s="1639"/>
      <c r="F35" s="1639"/>
      <c r="G35" s="1639"/>
      <c r="H35" s="1640"/>
      <c r="I35" s="1646"/>
      <c r="J35" s="1647"/>
      <c r="K35" s="1646"/>
      <c r="L35" s="1647"/>
      <c r="M35" s="699" t="s">
        <v>1032</v>
      </c>
      <c r="N35" s="700"/>
    </row>
    <row r="36" spans="2:14" s="694" customFormat="1">
      <c r="B36" s="1638"/>
      <c r="C36" s="1639"/>
      <c r="D36" s="1639"/>
      <c r="E36" s="1639"/>
      <c r="F36" s="1639"/>
      <c r="G36" s="1639"/>
      <c r="H36" s="1640"/>
      <c r="I36" s="1646"/>
      <c r="J36" s="1647"/>
      <c r="K36" s="1646"/>
      <c r="L36" s="1647"/>
      <c r="M36" s="699"/>
      <c r="N36" s="700"/>
    </row>
    <row r="37" spans="2:14" s="694" customFormat="1">
      <c r="B37" s="1641"/>
      <c r="C37" s="1642"/>
      <c r="D37" s="1642"/>
      <c r="E37" s="1642"/>
      <c r="F37" s="1642"/>
      <c r="G37" s="1642"/>
      <c r="H37" s="1643"/>
      <c r="I37" s="1648"/>
      <c r="J37" s="1649"/>
      <c r="K37" s="1648"/>
      <c r="L37" s="1649"/>
      <c r="M37" s="701"/>
      <c r="N37" s="702"/>
    </row>
    <row r="38" spans="2:14" s="694" customFormat="1" ht="13.5" customHeight="1">
      <c r="B38" s="1635"/>
      <c r="C38" s="1636"/>
      <c r="D38" s="1636"/>
      <c r="E38" s="1636"/>
      <c r="F38" s="1636"/>
      <c r="G38" s="1636"/>
      <c r="H38" s="1637"/>
      <c r="I38" s="1644"/>
      <c r="J38" s="1645"/>
      <c r="K38" s="1646"/>
      <c r="L38" s="1647"/>
      <c r="M38" s="1736"/>
      <c r="N38" s="1737"/>
    </row>
    <row r="39" spans="2:14" s="694" customFormat="1">
      <c r="B39" s="1638"/>
      <c r="C39" s="1639"/>
      <c r="D39" s="1639"/>
      <c r="E39" s="1639"/>
      <c r="F39" s="1639"/>
      <c r="G39" s="1639"/>
      <c r="H39" s="1640"/>
      <c r="I39" s="1646"/>
      <c r="J39" s="1647"/>
      <c r="K39" s="1646"/>
      <c r="L39" s="1647"/>
      <c r="M39" s="1738"/>
      <c r="N39" s="1739"/>
    </row>
    <row r="40" spans="2:14" s="694" customFormat="1">
      <c r="B40" s="1638"/>
      <c r="C40" s="1639"/>
      <c r="D40" s="1639"/>
      <c r="E40" s="1639"/>
      <c r="F40" s="1639"/>
      <c r="G40" s="1639"/>
      <c r="H40" s="1640"/>
      <c r="I40" s="1646"/>
      <c r="J40" s="1647"/>
      <c r="K40" s="1646"/>
      <c r="L40" s="1647"/>
      <c r="M40" s="1738"/>
      <c r="N40" s="1739"/>
    </row>
    <row r="41" spans="2:14" s="694" customFormat="1">
      <c r="B41" s="1638"/>
      <c r="C41" s="1639"/>
      <c r="D41" s="1639"/>
      <c r="E41" s="1639"/>
      <c r="F41" s="1639"/>
      <c r="G41" s="1639"/>
      <c r="H41" s="1640"/>
      <c r="I41" s="1646"/>
      <c r="J41" s="1647"/>
      <c r="K41" s="1646"/>
      <c r="L41" s="1647"/>
      <c r="M41" s="1738"/>
      <c r="N41" s="1739"/>
    </row>
    <row r="42" spans="2:14" s="694" customFormat="1">
      <c r="B42" s="1638"/>
      <c r="C42" s="1639"/>
      <c r="D42" s="1639"/>
      <c r="E42" s="1639"/>
      <c r="F42" s="1639"/>
      <c r="G42" s="1639"/>
      <c r="H42" s="1640"/>
      <c r="I42" s="1646"/>
      <c r="J42" s="1647"/>
      <c r="K42" s="1646"/>
      <c r="L42" s="1647"/>
      <c r="M42" s="1738"/>
      <c r="N42" s="1739"/>
    </row>
    <row r="43" spans="2:14" s="694" customFormat="1">
      <c r="B43" s="1641"/>
      <c r="C43" s="1642"/>
      <c r="D43" s="1642"/>
      <c r="E43" s="1642"/>
      <c r="F43" s="1642"/>
      <c r="G43" s="1642"/>
      <c r="H43" s="1643"/>
      <c r="I43" s="1648"/>
      <c r="J43" s="1649"/>
      <c r="K43" s="1648"/>
      <c r="L43" s="1649"/>
      <c r="M43" s="1740"/>
      <c r="N43" s="1741"/>
    </row>
    <row r="44" spans="2:14" s="694" customFormat="1" ht="13.5" customHeight="1">
      <c r="B44" s="1707"/>
      <c r="C44" s="1708"/>
      <c r="D44" s="1708"/>
      <c r="E44" s="1708"/>
      <c r="F44" s="1708"/>
      <c r="G44" s="1708"/>
      <c r="H44" s="1709"/>
      <c r="I44" s="1683"/>
      <c r="J44" s="1684"/>
      <c r="K44" s="1720"/>
      <c r="L44" s="1721"/>
      <c r="M44" s="1745"/>
      <c r="N44" s="1746"/>
    </row>
    <row r="45" spans="2:14" s="694" customFormat="1">
      <c r="B45" s="1710"/>
      <c r="C45" s="1711"/>
      <c r="D45" s="1711"/>
      <c r="E45" s="1711"/>
      <c r="F45" s="1711"/>
      <c r="G45" s="1711"/>
      <c r="H45" s="1712"/>
      <c r="I45" s="1685"/>
      <c r="J45" s="1686"/>
      <c r="K45" s="1720"/>
      <c r="L45" s="1721"/>
      <c r="M45" s="1747"/>
      <c r="N45" s="1746"/>
    </row>
    <row r="46" spans="2:14" s="694" customFormat="1">
      <c r="B46" s="1710"/>
      <c r="C46" s="1711"/>
      <c r="D46" s="1711"/>
      <c r="E46" s="1711"/>
      <c r="F46" s="1711"/>
      <c r="G46" s="1711"/>
      <c r="H46" s="1712"/>
      <c r="I46" s="1685"/>
      <c r="J46" s="1686"/>
      <c r="K46" s="1720"/>
      <c r="L46" s="1721"/>
      <c r="M46" s="1747"/>
      <c r="N46" s="1746"/>
    </row>
    <row r="47" spans="2:14" s="694" customFormat="1" ht="13.5" customHeight="1">
      <c r="B47" s="1710"/>
      <c r="C47" s="1711"/>
      <c r="D47" s="1711"/>
      <c r="E47" s="1711"/>
      <c r="F47" s="1711"/>
      <c r="G47" s="1711"/>
      <c r="H47" s="1712"/>
      <c r="I47" s="1685"/>
      <c r="J47" s="1686"/>
      <c r="K47" s="1720"/>
      <c r="L47" s="1721"/>
      <c r="M47" s="1747"/>
      <c r="N47" s="1746"/>
    </row>
    <row r="48" spans="2:14" s="694" customFormat="1">
      <c r="B48" s="1710"/>
      <c r="C48" s="1711"/>
      <c r="D48" s="1711"/>
      <c r="E48" s="1711"/>
      <c r="F48" s="1711"/>
      <c r="G48" s="1711"/>
      <c r="H48" s="1712"/>
      <c r="I48" s="1685"/>
      <c r="J48" s="1686"/>
      <c r="K48" s="1720"/>
      <c r="L48" s="1721"/>
      <c r="M48" s="1747"/>
      <c r="N48" s="1746"/>
    </row>
    <row r="49" spans="2:14" s="694" customFormat="1">
      <c r="B49" s="1742"/>
      <c r="C49" s="1743"/>
      <c r="D49" s="1743"/>
      <c r="E49" s="1743"/>
      <c r="F49" s="1743"/>
      <c r="G49" s="1743"/>
      <c r="H49" s="1744"/>
      <c r="I49" s="1687"/>
      <c r="J49" s="1688"/>
      <c r="K49" s="1720"/>
      <c r="L49" s="1721"/>
      <c r="M49" s="1748"/>
      <c r="N49" s="1725"/>
    </row>
    <row r="50" spans="2:14" s="694" customFormat="1" ht="13.5" customHeight="1">
      <c r="B50" s="1707"/>
      <c r="C50" s="1708"/>
      <c r="D50" s="1708"/>
      <c r="E50" s="1708"/>
      <c r="F50" s="1708"/>
      <c r="G50" s="1708"/>
      <c r="H50" s="1709"/>
      <c r="I50" s="1683"/>
      <c r="J50" s="1684"/>
      <c r="K50" s="1718"/>
      <c r="L50" s="1719"/>
      <c r="M50" s="1724"/>
      <c r="N50" s="1725"/>
    </row>
    <row r="51" spans="2:14" s="694" customFormat="1">
      <c r="B51" s="1710"/>
      <c r="C51" s="1711"/>
      <c r="D51" s="1711"/>
      <c r="E51" s="1711"/>
      <c r="F51" s="1711"/>
      <c r="G51" s="1711"/>
      <c r="H51" s="1712"/>
      <c r="I51" s="1685"/>
      <c r="J51" s="1686"/>
      <c r="K51" s="1720"/>
      <c r="L51" s="1721"/>
      <c r="M51" s="1726"/>
      <c r="N51" s="1727"/>
    </row>
    <row r="52" spans="2:14" s="694" customFormat="1">
      <c r="B52" s="1710"/>
      <c r="C52" s="1711"/>
      <c r="D52" s="1711"/>
      <c r="E52" s="1711"/>
      <c r="F52" s="1711"/>
      <c r="G52" s="1711"/>
      <c r="H52" s="1712"/>
      <c r="I52" s="1685"/>
      <c r="J52" s="1686"/>
      <c r="K52" s="1720"/>
      <c r="L52" s="1721"/>
      <c r="M52" s="1726"/>
      <c r="N52" s="1727"/>
    </row>
    <row r="53" spans="2:14" s="694" customFormat="1">
      <c r="B53" s="1710"/>
      <c r="C53" s="1711"/>
      <c r="D53" s="1711"/>
      <c r="E53" s="1711"/>
      <c r="F53" s="1711"/>
      <c r="G53" s="1711"/>
      <c r="H53" s="1712"/>
      <c r="I53" s="1685"/>
      <c r="J53" s="1686"/>
      <c r="K53" s="1720"/>
      <c r="L53" s="1721"/>
      <c r="M53" s="1726"/>
      <c r="N53" s="1727"/>
    </row>
    <row r="54" spans="2:14" s="694" customFormat="1">
      <c r="B54" s="1710"/>
      <c r="C54" s="1711"/>
      <c r="D54" s="1711"/>
      <c r="E54" s="1711"/>
      <c r="F54" s="1711"/>
      <c r="G54" s="1711"/>
      <c r="H54" s="1712"/>
      <c r="I54" s="1685"/>
      <c r="J54" s="1686"/>
      <c r="K54" s="1720"/>
      <c r="L54" s="1721"/>
      <c r="M54" s="1726"/>
      <c r="N54" s="1727"/>
    </row>
    <row r="55" spans="2:14" s="694" customFormat="1" ht="14.25" thickBot="1">
      <c r="B55" s="1713"/>
      <c r="C55" s="1714"/>
      <c r="D55" s="1714"/>
      <c r="E55" s="1714"/>
      <c r="F55" s="1714"/>
      <c r="G55" s="1714"/>
      <c r="H55" s="1715"/>
      <c r="I55" s="1716"/>
      <c r="J55" s="1717"/>
      <c r="K55" s="1722"/>
      <c r="L55" s="1723"/>
      <c r="M55" s="1728"/>
      <c r="N55" s="1729"/>
    </row>
    <row r="56" spans="2:14" s="694" customFormat="1"/>
    <row r="57" spans="2:14" s="694" customFormat="1"/>
    <row r="58" spans="2:14" s="694" customFormat="1"/>
    <row r="59" spans="2:14" s="694" customFormat="1">
      <c r="B59" s="694" t="s">
        <v>1033</v>
      </c>
    </row>
    <row r="60" spans="2:14" s="694" customFormat="1"/>
    <row r="61" spans="2:14" s="694" customFormat="1" ht="13.5" customHeight="1">
      <c r="B61" s="1730" t="s">
        <v>1034</v>
      </c>
      <c r="C61" s="1731"/>
      <c r="D61" s="1731"/>
      <c r="E61" s="1731"/>
      <c r="F61" s="1731"/>
      <c r="G61" s="1731"/>
      <c r="H61" s="1732"/>
      <c r="I61" s="1730" t="s">
        <v>1035</v>
      </c>
      <c r="J61" s="1732"/>
      <c r="K61" s="1730" t="s">
        <v>1036</v>
      </c>
      <c r="L61" s="1731"/>
      <c r="M61" s="1731"/>
      <c r="N61" s="1732"/>
    </row>
    <row r="62" spans="2:14" s="694" customFormat="1" ht="13.5" customHeight="1">
      <c r="B62" s="1733"/>
      <c r="C62" s="1734"/>
      <c r="D62" s="1734"/>
      <c r="E62" s="1734"/>
      <c r="F62" s="1734"/>
      <c r="G62" s="1734"/>
      <c r="H62" s="1735"/>
      <c r="I62" s="1733"/>
      <c r="J62" s="1735"/>
      <c r="K62" s="1733"/>
      <c r="L62" s="1734"/>
      <c r="M62" s="1734"/>
      <c r="N62" s="1735"/>
    </row>
    <row r="63" spans="2:14" s="694" customFormat="1" ht="13.5" customHeight="1">
      <c r="B63" s="1635" t="s">
        <v>1037</v>
      </c>
      <c r="C63" s="1636"/>
      <c r="D63" s="1636"/>
      <c r="E63" s="1636"/>
      <c r="F63" s="1636"/>
      <c r="G63" s="1636"/>
      <c r="H63" s="1637"/>
      <c r="I63" s="1683" t="s">
        <v>1023</v>
      </c>
      <c r="J63" s="1684"/>
      <c r="K63" s="1698" t="s">
        <v>1038</v>
      </c>
      <c r="L63" s="1699"/>
      <c r="M63" s="1699"/>
      <c r="N63" s="1700"/>
    </row>
    <row r="64" spans="2:14" s="694" customFormat="1" ht="13.5" customHeight="1">
      <c r="B64" s="1638"/>
      <c r="C64" s="1639"/>
      <c r="D64" s="1639"/>
      <c r="E64" s="1639"/>
      <c r="F64" s="1639"/>
      <c r="G64" s="1639"/>
      <c r="H64" s="1640"/>
      <c r="I64" s="1685"/>
      <c r="J64" s="1686"/>
      <c r="K64" s="1701"/>
      <c r="L64" s="1702"/>
      <c r="M64" s="1702"/>
      <c r="N64" s="1703"/>
    </row>
    <row r="65" spans="2:14" s="694" customFormat="1" ht="13.5" customHeight="1">
      <c r="B65" s="1638"/>
      <c r="C65" s="1639"/>
      <c r="D65" s="1639"/>
      <c r="E65" s="1639"/>
      <c r="F65" s="1639"/>
      <c r="G65" s="1639"/>
      <c r="H65" s="1640"/>
      <c r="I65" s="1685"/>
      <c r="J65" s="1686"/>
      <c r="K65" s="1701"/>
      <c r="L65" s="1702"/>
      <c r="M65" s="1702"/>
      <c r="N65" s="1703"/>
    </row>
    <row r="66" spans="2:14" s="694" customFormat="1" ht="13.5" customHeight="1">
      <c r="B66" s="1638"/>
      <c r="C66" s="1639"/>
      <c r="D66" s="1639"/>
      <c r="E66" s="1639"/>
      <c r="F66" s="1639"/>
      <c r="G66" s="1639"/>
      <c r="H66" s="1640"/>
      <c r="I66" s="1685"/>
      <c r="J66" s="1686"/>
      <c r="K66" s="1701"/>
      <c r="L66" s="1702"/>
      <c r="M66" s="1702"/>
      <c r="N66" s="1703"/>
    </row>
    <row r="67" spans="2:14" s="694" customFormat="1" ht="13.5" customHeight="1">
      <c r="B67" s="1638"/>
      <c r="C67" s="1639"/>
      <c r="D67" s="1639"/>
      <c r="E67" s="1639"/>
      <c r="F67" s="1639"/>
      <c r="G67" s="1639"/>
      <c r="H67" s="1640"/>
      <c r="I67" s="1685"/>
      <c r="J67" s="1686"/>
      <c r="K67" s="1701"/>
      <c r="L67" s="1702"/>
      <c r="M67" s="1702"/>
      <c r="N67" s="1703"/>
    </row>
    <row r="68" spans="2:14" s="694" customFormat="1" ht="13.5" customHeight="1">
      <c r="B68" s="1641"/>
      <c r="C68" s="1642"/>
      <c r="D68" s="1642"/>
      <c r="E68" s="1642"/>
      <c r="F68" s="1642"/>
      <c r="G68" s="1642"/>
      <c r="H68" s="1643"/>
      <c r="I68" s="1687"/>
      <c r="J68" s="1688"/>
      <c r="K68" s="1704"/>
      <c r="L68" s="1705"/>
      <c r="M68" s="1705"/>
      <c r="N68" s="1706"/>
    </row>
    <row r="69" spans="2:14" s="694" customFormat="1" ht="13.5" customHeight="1">
      <c r="B69" s="1635" t="s">
        <v>1039</v>
      </c>
      <c r="C69" s="1636"/>
      <c r="D69" s="1636"/>
      <c r="E69" s="1636"/>
      <c r="F69" s="1636"/>
      <c r="G69" s="1636"/>
      <c r="H69" s="1637"/>
      <c r="I69" s="1683" t="s">
        <v>1023</v>
      </c>
      <c r="J69" s="1684"/>
      <c r="K69" s="1698" t="s">
        <v>1038</v>
      </c>
      <c r="L69" s="1699"/>
      <c r="M69" s="1699"/>
      <c r="N69" s="1700"/>
    </row>
    <row r="70" spans="2:14" s="694" customFormat="1" ht="13.5" customHeight="1">
      <c r="B70" s="1638"/>
      <c r="C70" s="1639"/>
      <c r="D70" s="1639"/>
      <c r="E70" s="1639"/>
      <c r="F70" s="1639"/>
      <c r="G70" s="1639"/>
      <c r="H70" s="1640"/>
      <c r="I70" s="1685"/>
      <c r="J70" s="1686"/>
      <c r="K70" s="1701"/>
      <c r="L70" s="1702"/>
      <c r="M70" s="1702"/>
      <c r="N70" s="1703"/>
    </row>
    <row r="71" spans="2:14" s="694" customFormat="1" ht="13.5" customHeight="1">
      <c r="B71" s="1638"/>
      <c r="C71" s="1639"/>
      <c r="D71" s="1639"/>
      <c r="E71" s="1639"/>
      <c r="F71" s="1639"/>
      <c r="G71" s="1639"/>
      <c r="H71" s="1640"/>
      <c r="I71" s="1685"/>
      <c r="J71" s="1686"/>
      <c r="K71" s="1701"/>
      <c r="L71" s="1702"/>
      <c r="M71" s="1702"/>
      <c r="N71" s="1703"/>
    </row>
    <row r="72" spans="2:14" s="694" customFormat="1" ht="13.5" customHeight="1">
      <c r="B72" s="1638"/>
      <c r="C72" s="1639"/>
      <c r="D72" s="1639"/>
      <c r="E72" s="1639"/>
      <c r="F72" s="1639"/>
      <c r="G72" s="1639"/>
      <c r="H72" s="1640"/>
      <c r="I72" s="1685"/>
      <c r="J72" s="1686"/>
      <c r="K72" s="1701"/>
      <c r="L72" s="1702"/>
      <c r="M72" s="1702"/>
      <c r="N72" s="1703"/>
    </row>
    <row r="73" spans="2:14" s="694" customFormat="1" ht="13.5" customHeight="1">
      <c r="B73" s="1638"/>
      <c r="C73" s="1639"/>
      <c r="D73" s="1639"/>
      <c r="E73" s="1639"/>
      <c r="F73" s="1639"/>
      <c r="G73" s="1639"/>
      <c r="H73" s="1640"/>
      <c r="I73" s="1685"/>
      <c r="J73" s="1686"/>
      <c r="K73" s="1701"/>
      <c r="L73" s="1702"/>
      <c r="M73" s="1702"/>
      <c r="N73" s="1703"/>
    </row>
    <row r="74" spans="2:14" s="694" customFormat="1" ht="13.5" customHeight="1">
      <c r="B74" s="1641"/>
      <c r="C74" s="1642"/>
      <c r="D74" s="1642"/>
      <c r="E74" s="1642"/>
      <c r="F74" s="1642"/>
      <c r="G74" s="1642"/>
      <c r="H74" s="1643"/>
      <c r="I74" s="1687"/>
      <c r="J74" s="1688"/>
      <c r="K74" s="1704"/>
      <c r="L74" s="1705"/>
      <c r="M74" s="1705"/>
      <c r="N74" s="1706"/>
    </row>
    <row r="75" spans="2:14" s="694" customFormat="1" ht="13.5" customHeight="1">
      <c r="B75" s="1635" t="s">
        <v>1040</v>
      </c>
      <c r="C75" s="1636"/>
      <c r="D75" s="1636"/>
      <c r="E75" s="1636"/>
      <c r="F75" s="1636"/>
      <c r="G75" s="1636"/>
      <c r="H75" s="1637"/>
      <c r="I75" s="1683" t="s">
        <v>1023</v>
      </c>
      <c r="J75" s="1684"/>
      <c r="K75" s="1698" t="s">
        <v>1038</v>
      </c>
      <c r="L75" s="1699"/>
      <c r="M75" s="1699"/>
      <c r="N75" s="1700"/>
    </row>
    <row r="76" spans="2:14" s="694" customFormat="1" ht="13.5" customHeight="1">
      <c r="B76" s="1638"/>
      <c r="C76" s="1639"/>
      <c r="D76" s="1639"/>
      <c r="E76" s="1639"/>
      <c r="F76" s="1639"/>
      <c r="G76" s="1639"/>
      <c r="H76" s="1640"/>
      <c r="I76" s="1685"/>
      <c r="J76" s="1686"/>
      <c r="K76" s="1701"/>
      <c r="L76" s="1702"/>
      <c r="M76" s="1702"/>
      <c r="N76" s="1703"/>
    </row>
    <row r="77" spans="2:14" s="694" customFormat="1" ht="13.5" customHeight="1">
      <c r="B77" s="1638"/>
      <c r="C77" s="1639"/>
      <c r="D77" s="1639"/>
      <c r="E77" s="1639"/>
      <c r="F77" s="1639"/>
      <c r="G77" s="1639"/>
      <c r="H77" s="1640"/>
      <c r="I77" s="1685"/>
      <c r="J77" s="1686"/>
      <c r="K77" s="1701"/>
      <c r="L77" s="1702"/>
      <c r="M77" s="1702"/>
      <c r="N77" s="1703"/>
    </row>
    <row r="78" spans="2:14" s="694" customFormat="1" ht="13.5" customHeight="1">
      <c r="B78" s="1638"/>
      <c r="C78" s="1639"/>
      <c r="D78" s="1639"/>
      <c r="E78" s="1639"/>
      <c r="F78" s="1639"/>
      <c r="G78" s="1639"/>
      <c r="H78" s="1640"/>
      <c r="I78" s="1685"/>
      <c r="J78" s="1686"/>
      <c r="K78" s="1701"/>
      <c r="L78" s="1702"/>
      <c r="M78" s="1702"/>
      <c r="N78" s="1703"/>
    </row>
    <row r="79" spans="2:14" s="694" customFormat="1" ht="13.5" customHeight="1">
      <c r="B79" s="1638"/>
      <c r="C79" s="1639"/>
      <c r="D79" s="1639"/>
      <c r="E79" s="1639"/>
      <c r="F79" s="1639"/>
      <c r="G79" s="1639"/>
      <c r="H79" s="1640"/>
      <c r="I79" s="1685"/>
      <c r="J79" s="1686"/>
      <c r="K79" s="1701"/>
      <c r="L79" s="1702"/>
      <c r="M79" s="1702"/>
      <c r="N79" s="1703"/>
    </row>
    <row r="80" spans="2:14" s="694" customFormat="1" ht="13.5" customHeight="1">
      <c r="B80" s="1641"/>
      <c r="C80" s="1642"/>
      <c r="D80" s="1642"/>
      <c r="E80" s="1642"/>
      <c r="F80" s="1642"/>
      <c r="G80" s="1642"/>
      <c r="H80" s="1643"/>
      <c r="I80" s="1687"/>
      <c r="J80" s="1688"/>
      <c r="K80" s="1704"/>
      <c r="L80" s="1705"/>
      <c r="M80" s="1705"/>
      <c r="N80" s="1706"/>
    </row>
    <row r="81" spans="2:14" s="694" customFormat="1" ht="13.5" customHeight="1">
      <c r="B81" s="1674"/>
      <c r="C81" s="1675"/>
      <c r="D81" s="1675"/>
      <c r="E81" s="1675"/>
      <c r="F81" s="1675"/>
      <c r="G81" s="1675"/>
      <c r="H81" s="1676"/>
      <c r="I81" s="1683"/>
      <c r="J81" s="1684"/>
      <c r="K81" s="1698"/>
      <c r="L81" s="1699"/>
      <c r="M81" s="1699"/>
      <c r="N81" s="1700"/>
    </row>
    <row r="82" spans="2:14" s="694" customFormat="1" ht="13.5" customHeight="1">
      <c r="B82" s="1677"/>
      <c r="C82" s="1678"/>
      <c r="D82" s="1678"/>
      <c r="E82" s="1678"/>
      <c r="F82" s="1678"/>
      <c r="G82" s="1678"/>
      <c r="H82" s="1679"/>
      <c r="I82" s="1685"/>
      <c r="J82" s="1686"/>
      <c r="K82" s="1701"/>
      <c r="L82" s="1702"/>
      <c r="M82" s="1702"/>
      <c r="N82" s="1703"/>
    </row>
    <row r="83" spans="2:14" s="694" customFormat="1" ht="13.5" customHeight="1">
      <c r="B83" s="1677"/>
      <c r="C83" s="1678"/>
      <c r="D83" s="1678"/>
      <c r="E83" s="1678"/>
      <c r="F83" s="1678"/>
      <c r="G83" s="1678"/>
      <c r="H83" s="1679"/>
      <c r="I83" s="1685"/>
      <c r="J83" s="1686"/>
      <c r="K83" s="1701"/>
      <c r="L83" s="1702"/>
      <c r="M83" s="1702"/>
      <c r="N83" s="1703"/>
    </row>
    <row r="84" spans="2:14" s="694" customFormat="1" ht="13.5" customHeight="1">
      <c r="B84" s="1677"/>
      <c r="C84" s="1678"/>
      <c r="D84" s="1678"/>
      <c r="E84" s="1678"/>
      <c r="F84" s="1678"/>
      <c r="G84" s="1678"/>
      <c r="H84" s="1679"/>
      <c r="I84" s="1685"/>
      <c r="J84" s="1686"/>
      <c r="K84" s="1701"/>
      <c r="L84" s="1702"/>
      <c r="M84" s="1702"/>
      <c r="N84" s="1703"/>
    </row>
    <row r="85" spans="2:14" s="694" customFormat="1" ht="13.5" customHeight="1">
      <c r="B85" s="1677"/>
      <c r="C85" s="1678"/>
      <c r="D85" s="1678"/>
      <c r="E85" s="1678"/>
      <c r="F85" s="1678"/>
      <c r="G85" s="1678"/>
      <c r="H85" s="1679"/>
      <c r="I85" s="1685"/>
      <c r="J85" s="1686"/>
      <c r="K85" s="1701"/>
      <c r="L85" s="1702"/>
      <c r="M85" s="1702"/>
      <c r="N85" s="1703"/>
    </row>
    <row r="86" spans="2:14" s="694" customFormat="1" ht="13.5" customHeight="1">
      <c r="B86" s="1680"/>
      <c r="C86" s="1681"/>
      <c r="D86" s="1681"/>
      <c r="E86" s="1681"/>
      <c r="F86" s="1681"/>
      <c r="G86" s="1681"/>
      <c r="H86" s="1682"/>
      <c r="I86" s="1687"/>
      <c r="J86" s="1688"/>
      <c r="K86" s="1704"/>
      <c r="L86" s="1705"/>
      <c r="M86" s="1705"/>
      <c r="N86" s="1706"/>
    </row>
    <row r="87" spans="2:14" s="694" customFormat="1" ht="13.5" customHeight="1">
      <c r="B87" s="1674"/>
      <c r="C87" s="1675"/>
      <c r="D87" s="1675"/>
      <c r="E87" s="1675"/>
      <c r="F87" s="1675"/>
      <c r="G87" s="1675"/>
      <c r="H87" s="1676"/>
      <c r="I87" s="1683"/>
      <c r="J87" s="1684"/>
      <c r="K87" s="1689"/>
      <c r="L87" s="1690"/>
      <c r="M87" s="1690"/>
      <c r="N87" s="1691"/>
    </row>
    <row r="88" spans="2:14" s="694" customFormat="1" ht="13.5" customHeight="1">
      <c r="B88" s="1677"/>
      <c r="C88" s="1678"/>
      <c r="D88" s="1678"/>
      <c r="E88" s="1678"/>
      <c r="F88" s="1678"/>
      <c r="G88" s="1678"/>
      <c r="H88" s="1679"/>
      <c r="I88" s="1685"/>
      <c r="J88" s="1686"/>
      <c r="K88" s="1692"/>
      <c r="L88" s="1693"/>
      <c r="M88" s="1693"/>
      <c r="N88" s="1694"/>
    </row>
    <row r="89" spans="2:14" s="694" customFormat="1" ht="13.5" customHeight="1">
      <c r="B89" s="1677"/>
      <c r="C89" s="1678"/>
      <c r="D89" s="1678"/>
      <c r="E89" s="1678"/>
      <c r="F89" s="1678"/>
      <c r="G89" s="1678"/>
      <c r="H89" s="1679"/>
      <c r="I89" s="1685"/>
      <c r="J89" s="1686"/>
      <c r="K89" s="1692"/>
      <c r="L89" s="1693"/>
      <c r="M89" s="1693"/>
      <c r="N89" s="1694"/>
    </row>
    <row r="90" spans="2:14" s="694" customFormat="1" ht="13.5" customHeight="1">
      <c r="B90" s="1677"/>
      <c r="C90" s="1678"/>
      <c r="D90" s="1678"/>
      <c r="E90" s="1678"/>
      <c r="F90" s="1678"/>
      <c r="G90" s="1678"/>
      <c r="H90" s="1679"/>
      <c r="I90" s="1685"/>
      <c r="J90" s="1686"/>
      <c r="K90" s="1692"/>
      <c r="L90" s="1693"/>
      <c r="M90" s="1693"/>
      <c r="N90" s="1694"/>
    </row>
    <row r="91" spans="2:14" s="694" customFormat="1" ht="13.5" customHeight="1">
      <c r="B91" s="1677"/>
      <c r="C91" s="1678"/>
      <c r="D91" s="1678"/>
      <c r="E91" s="1678"/>
      <c r="F91" s="1678"/>
      <c r="G91" s="1678"/>
      <c r="H91" s="1679"/>
      <c r="I91" s="1685"/>
      <c r="J91" s="1686"/>
      <c r="K91" s="1692"/>
      <c r="L91" s="1693"/>
      <c r="M91" s="1693"/>
      <c r="N91" s="1694"/>
    </row>
    <row r="92" spans="2:14" s="694" customFormat="1" ht="13.5" customHeight="1">
      <c r="B92" s="1680"/>
      <c r="C92" s="1681"/>
      <c r="D92" s="1681"/>
      <c r="E92" s="1681"/>
      <c r="F92" s="1681"/>
      <c r="G92" s="1681"/>
      <c r="H92" s="1682"/>
      <c r="I92" s="1687"/>
      <c r="J92" s="1688"/>
      <c r="K92" s="1695"/>
      <c r="L92" s="1696"/>
      <c r="M92" s="1696"/>
      <c r="N92" s="1697"/>
    </row>
    <row r="93" spans="2:14" s="694" customFormat="1" ht="13.5" customHeight="1">
      <c r="B93" s="1674"/>
      <c r="C93" s="1675"/>
      <c r="D93" s="1675"/>
      <c r="E93" s="1675"/>
      <c r="F93" s="1675"/>
      <c r="G93" s="1675"/>
      <c r="H93" s="1676"/>
      <c r="I93" s="1689"/>
      <c r="J93" s="1691"/>
      <c r="K93" s="1689"/>
      <c r="L93" s="1690"/>
      <c r="M93" s="1690"/>
      <c r="N93" s="1691"/>
    </row>
    <row r="94" spans="2:14" s="694" customFormat="1" ht="13.5" customHeight="1">
      <c r="B94" s="1677"/>
      <c r="C94" s="1678"/>
      <c r="D94" s="1678"/>
      <c r="E94" s="1678"/>
      <c r="F94" s="1678"/>
      <c r="G94" s="1678"/>
      <c r="H94" s="1679"/>
      <c r="I94" s="1692"/>
      <c r="J94" s="1694"/>
      <c r="K94" s="1692"/>
      <c r="L94" s="1693"/>
      <c r="M94" s="1693"/>
      <c r="N94" s="1694"/>
    </row>
    <row r="95" spans="2:14" s="694" customFormat="1" ht="13.5" customHeight="1">
      <c r="B95" s="1677"/>
      <c r="C95" s="1678"/>
      <c r="D95" s="1678"/>
      <c r="E95" s="1678"/>
      <c r="F95" s="1678"/>
      <c r="G95" s="1678"/>
      <c r="H95" s="1679"/>
      <c r="I95" s="1692"/>
      <c r="J95" s="1694"/>
      <c r="K95" s="1692"/>
      <c r="L95" s="1693"/>
      <c r="M95" s="1693"/>
      <c r="N95" s="1694"/>
    </row>
    <row r="96" spans="2:14" s="694" customFormat="1" ht="13.5" customHeight="1">
      <c r="B96" s="1677"/>
      <c r="C96" s="1678"/>
      <c r="D96" s="1678"/>
      <c r="E96" s="1678"/>
      <c r="F96" s="1678"/>
      <c r="G96" s="1678"/>
      <c r="H96" s="1679"/>
      <c r="I96" s="1692"/>
      <c r="J96" s="1694"/>
      <c r="K96" s="1692"/>
      <c r="L96" s="1693"/>
      <c r="M96" s="1693"/>
      <c r="N96" s="1694"/>
    </row>
    <row r="97" spans="2:14" s="694" customFormat="1" ht="13.5" customHeight="1">
      <c r="B97" s="1677"/>
      <c r="C97" s="1678"/>
      <c r="D97" s="1678"/>
      <c r="E97" s="1678"/>
      <c r="F97" s="1678"/>
      <c r="G97" s="1678"/>
      <c r="H97" s="1679"/>
      <c r="I97" s="1692"/>
      <c r="J97" s="1694"/>
      <c r="K97" s="1692"/>
      <c r="L97" s="1693"/>
      <c r="M97" s="1693"/>
      <c r="N97" s="1694"/>
    </row>
    <row r="98" spans="2:14" s="694" customFormat="1" ht="13.5" customHeight="1" thickBot="1">
      <c r="B98" s="1677"/>
      <c r="C98" s="1678"/>
      <c r="D98" s="1678"/>
      <c r="E98" s="1678"/>
      <c r="F98" s="1678"/>
      <c r="G98" s="1678"/>
      <c r="H98" s="1679"/>
      <c r="I98" s="1692"/>
      <c r="J98" s="1694"/>
      <c r="K98" s="1692"/>
      <c r="L98" s="1693"/>
      <c r="M98" s="1693"/>
      <c r="N98" s="1694"/>
    </row>
    <row r="99" spans="2:14" s="694" customFormat="1" ht="13.5" customHeight="1">
      <c r="B99" s="1656" t="s">
        <v>1041</v>
      </c>
      <c r="C99" s="1657"/>
      <c r="D99" s="1657"/>
      <c r="E99" s="1657"/>
      <c r="F99" s="1657"/>
      <c r="G99" s="1657"/>
      <c r="H99" s="1658"/>
      <c r="I99" s="1662" t="s">
        <v>1035</v>
      </c>
      <c r="J99" s="1658"/>
      <c r="K99" s="1662" t="s">
        <v>1036</v>
      </c>
      <c r="L99" s="1657"/>
      <c r="M99" s="1657"/>
      <c r="N99" s="1664"/>
    </row>
    <row r="100" spans="2:14" s="694" customFormat="1" ht="13.5" customHeight="1" thickBot="1">
      <c r="B100" s="1659"/>
      <c r="C100" s="1660"/>
      <c r="D100" s="1660"/>
      <c r="E100" s="1660"/>
      <c r="F100" s="1660"/>
      <c r="G100" s="1660"/>
      <c r="H100" s="1661"/>
      <c r="I100" s="1663"/>
      <c r="J100" s="1661"/>
      <c r="K100" s="1665"/>
      <c r="L100" s="1666"/>
      <c r="M100" s="1666"/>
      <c r="N100" s="1667"/>
    </row>
    <row r="101" spans="2:14" s="694" customFormat="1" ht="13.5" customHeight="1">
      <c r="B101" s="1668" t="s">
        <v>1022</v>
      </c>
      <c r="C101" s="1669"/>
      <c r="D101" s="1669"/>
      <c r="E101" s="1669"/>
      <c r="F101" s="1669"/>
      <c r="G101" s="1669"/>
      <c r="H101" s="1669"/>
      <c r="I101" s="1672" t="s">
        <v>1023</v>
      </c>
      <c r="J101" s="1672"/>
      <c r="K101" s="1646" t="s">
        <v>1042</v>
      </c>
      <c r="L101" s="1652"/>
      <c r="M101" s="1652"/>
      <c r="N101" s="1653"/>
    </row>
    <row r="102" spans="2:14" s="694" customFormat="1" ht="13.5" customHeight="1">
      <c r="B102" s="1670"/>
      <c r="C102" s="1671"/>
      <c r="D102" s="1671"/>
      <c r="E102" s="1671"/>
      <c r="F102" s="1671"/>
      <c r="G102" s="1671"/>
      <c r="H102" s="1671"/>
      <c r="I102" s="1673"/>
      <c r="J102" s="1673"/>
      <c r="K102" s="1646"/>
      <c r="L102" s="1652"/>
      <c r="M102" s="1652"/>
      <c r="N102" s="1653"/>
    </row>
    <row r="103" spans="2:14" s="694" customFormat="1" ht="13.5" customHeight="1">
      <c r="B103" s="1670"/>
      <c r="C103" s="1671"/>
      <c r="D103" s="1671"/>
      <c r="E103" s="1671"/>
      <c r="F103" s="1671"/>
      <c r="G103" s="1671"/>
      <c r="H103" s="1671"/>
      <c r="I103" s="1673"/>
      <c r="J103" s="1673"/>
      <c r="K103" s="1646"/>
      <c r="L103" s="1652"/>
      <c r="M103" s="1652"/>
      <c r="N103" s="1653"/>
    </row>
    <row r="104" spans="2:14" s="694" customFormat="1" ht="13.5" customHeight="1">
      <c r="B104" s="1670"/>
      <c r="C104" s="1671"/>
      <c r="D104" s="1671"/>
      <c r="E104" s="1671"/>
      <c r="F104" s="1671"/>
      <c r="G104" s="1671"/>
      <c r="H104" s="1671"/>
      <c r="I104" s="1673"/>
      <c r="J104" s="1673"/>
      <c r="K104" s="1646"/>
      <c r="L104" s="1652"/>
      <c r="M104" s="1652"/>
      <c r="N104" s="1653"/>
    </row>
    <row r="105" spans="2:14" s="694" customFormat="1" ht="13.5" customHeight="1">
      <c r="B105" s="1670"/>
      <c r="C105" s="1671"/>
      <c r="D105" s="1671"/>
      <c r="E105" s="1671"/>
      <c r="F105" s="1671"/>
      <c r="G105" s="1671"/>
      <c r="H105" s="1671"/>
      <c r="I105" s="1673"/>
      <c r="J105" s="1673"/>
      <c r="K105" s="1646"/>
      <c r="L105" s="1652"/>
      <c r="M105" s="1652"/>
      <c r="N105" s="1653"/>
    </row>
    <row r="106" spans="2:14" s="694" customFormat="1" ht="13.5" customHeight="1">
      <c r="B106" s="1670"/>
      <c r="C106" s="1671"/>
      <c r="D106" s="1671"/>
      <c r="E106" s="1671"/>
      <c r="F106" s="1671"/>
      <c r="G106" s="1671"/>
      <c r="H106" s="1671"/>
      <c r="I106" s="1673"/>
      <c r="J106" s="1673"/>
      <c r="K106" s="1648"/>
      <c r="L106" s="1654"/>
      <c r="M106" s="1654"/>
      <c r="N106" s="1655"/>
    </row>
    <row r="107" spans="2:14" s="694" customFormat="1" ht="13.5" customHeight="1">
      <c r="B107" s="1635" t="s">
        <v>1026</v>
      </c>
      <c r="C107" s="1636"/>
      <c r="D107" s="1636"/>
      <c r="E107" s="1636"/>
      <c r="F107" s="1636"/>
      <c r="G107" s="1636"/>
      <c r="H107" s="1637"/>
      <c r="I107" s="1644" t="s">
        <v>1023</v>
      </c>
      <c r="J107" s="1645"/>
      <c r="K107" s="1644" t="s">
        <v>1042</v>
      </c>
      <c r="L107" s="1650"/>
      <c r="M107" s="1650"/>
      <c r="N107" s="1651"/>
    </row>
    <row r="108" spans="2:14" s="694" customFormat="1" ht="13.5" customHeight="1">
      <c r="B108" s="1638"/>
      <c r="C108" s="1639"/>
      <c r="D108" s="1639"/>
      <c r="E108" s="1639"/>
      <c r="F108" s="1639"/>
      <c r="G108" s="1639"/>
      <c r="H108" s="1640"/>
      <c r="I108" s="1646"/>
      <c r="J108" s="1647"/>
      <c r="K108" s="1646"/>
      <c r="L108" s="1652"/>
      <c r="M108" s="1652"/>
      <c r="N108" s="1653"/>
    </row>
    <row r="109" spans="2:14" s="694" customFormat="1" ht="13.5" customHeight="1">
      <c r="B109" s="1638"/>
      <c r="C109" s="1639"/>
      <c r="D109" s="1639"/>
      <c r="E109" s="1639"/>
      <c r="F109" s="1639"/>
      <c r="G109" s="1639"/>
      <c r="H109" s="1640"/>
      <c r="I109" s="1646"/>
      <c r="J109" s="1647"/>
      <c r="K109" s="1646"/>
      <c r="L109" s="1652"/>
      <c r="M109" s="1652"/>
      <c r="N109" s="1653"/>
    </row>
    <row r="110" spans="2:14" s="694" customFormat="1" ht="13.5" customHeight="1">
      <c r="B110" s="1638"/>
      <c r="C110" s="1639"/>
      <c r="D110" s="1639"/>
      <c r="E110" s="1639"/>
      <c r="F110" s="1639"/>
      <c r="G110" s="1639"/>
      <c r="H110" s="1640"/>
      <c r="I110" s="1646"/>
      <c r="J110" s="1647"/>
      <c r="K110" s="1646"/>
      <c r="L110" s="1652"/>
      <c r="M110" s="1652"/>
      <c r="N110" s="1653"/>
    </row>
    <row r="111" spans="2:14" s="694" customFormat="1" ht="13.5" customHeight="1">
      <c r="B111" s="1638"/>
      <c r="C111" s="1639"/>
      <c r="D111" s="1639"/>
      <c r="E111" s="1639"/>
      <c r="F111" s="1639"/>
      <c r="G111" s="1639"/>
      <c r="H111" s="1640"/>
      <c r="I111" s="1646"/>
      <c r="J111" s="1647"/>
      <c r="K111" s="1646"/>
      <c r="L111" s="1652"/>
      <c r="M111" s="1652"/>
      <c r="N111" s="1653"/>
    </row>
    <row r="112" spans="2:14" s="694" customFormat="1" ht="13.5" customHeight="1">
      <c r="B112" s="1641"/>
      <c r="C112" s="1642"/>
      <c r="D112" s="1642"/>
      <c r="E112" s="1642"/>
      <c r="F112" s="1642"/>
      <c r="G112" s="1642"/>
      <c r="H112" s="1643"/>
      <c r="I112" s="1648"/>
      <c r="J112" s="1649"/>
      <c r="K112" s="1648"/>
      <c r="L112" s="1654"/>
      <c r="M112" s="1654"/>
      <c r="N112" s="1655"/>
    </row>
    <row r="113" spans="2:14" s="694" customFormat="1" ht="13.5" customHeight="1">
      <c r="B113" s="1635" t="s">
        <v>1029</v>
      </c>
      <c r="C113" s="1636"/>
      <c r="D113" s="1636"/>
      <c r="E113" s="1636"/>
      <c r="F113" s="1636"/>
      <c r="G113" s="1636"/>
      <c r="H113" s="1637"/>
      <c r="I113" s="1644" t="s">
        <v>1023</v>
      </c>
      <c r="J113" s="1645"/>
      <c r="K113" s="1644" t="s">
        <v>1042</v>
      </c>
      <c r="L113" s="1650"/>
      <c r="M113" s="1650"/>
      <c r="N113" s="1651"/>
    </row>
    <row r="114" spans="2:14" s="694" customFormat="1" ht="13.5" customHeight="1">
      <c r="B114" s="1638"/>
      <c r="C114" s="1639"/>
      <c r="D114" s="1639"/>
      <c r="E114" s="1639"/>
      <c r="F114" s="1639"/>
      <c r="G114" s="1639"/>
      <c r="H114" s="1640"/>
      <c r="I114" s="1646"/>
      <c r="J114" s="1647"/>
      <c r="K114" s="1646"/>
      <c r="L114" s="1652"/>
      <c r="M114" s="1652"/>
      <c r="N114" s="1653"/>
    </row>
    <row r="115" spans="2:14" s="694" customFormat="1" ht="13.5" customHeight="1">
      <c r="B115" s="1638"/>
      <c r="C115" s="1639"/>
      <c r="D115" s="1639"/>
      <c r="E115" s="1639"/>
      <c r="F115" s="1639"/>
      <c r="G115" s="1639"/>
      <c r="H115" s="1640"/>
      <c r="I115" s="1646"/>
      <c r="J115" s="1647"/>
      <c r="K115" s="1646"/>
      <c r="L115" s="1652"/>
      <c r="M115" s="1652"/>
      <c r="N115" s="1653"/>
    </row>
    <row r="116" spans="2:14" s="694" customFormat="1" ht="13.5" customHeight="1">
      <c r="B116" s="1638"/>
      <c r="C116" s="1639"/>
      <c r="D116" s="1639"/>
      <c r="E116" s="1639"/>
      <c r="F116" s="1639"/>
      <c r="G116" s="1639"/>
      <c r="H116" s="1640"/>
      <c r="I116" s="1646"/>
      <c r="J116" s="1647"/>
      <c r="K116" s="1646"/>
      <c r="L116" s="1652"/>
      <c r="M116" s="1652"/>
      <c r="N116" s="1653"/>
    </row>
    <row r="117" spans="2:14" s="694" customFormat="1" ht="13.5" customHeight="1">
      <c r="B117" s="1638"/>
      <c r="C117" s="1639"/>
      <c r="D117" s="1639"/>
      <c r="E117" s="1639"/>
      <c r="F117" s="1639"/>
      <c r="G117" s="1639"/>
      <c r="H117" s="1640"/>
      <c r="I117" s="1646"/>
      <c r="J117" s="1647"/>
      <c r="K117" s="1646"/>
      <c r="L117" s="1652"/>
      <c r="M117" s="1652"/>
      <c r="N117" s="1653"/>
    </row>
    <row r="118" spans="2:14" s="694" customFormat="1" ht="13.5" customHeight="1">
      <c r="B118" s="1641"/>
      <c r="C118" s="1642"/>
      <c r="D118" s="1642"/>
      <c r="E118" s="1642"/>
      <c r="F118" s="1642"/>
      <c r="G118" s="1642"/>
      <c r="H118" s="1643"/>
      <c r="I118" s="1648"/>
      <c r="J118" s="1649"/>
      <c r="K118" s="1648"/>
      <c r="L118" s="1654"/>
      <c r="M118" s="1654"/>
      <c r="N118" s="1655"/>
    </row>
    <row r="119" spans="2:14" s="694" customFormat="1" ht="13.5" customHeight="1">
      <c r="B119" s="1635"/>
      <c r="C119" s="1636"/>
      <c r="D119" s="1636"/>
      <c r="E119" s="1636"/>
      <c r="F119" s="1636"/>
      <c r="G119" s="1636"/>
      <c r="H119" s="1637"/>
      <c r="I119" s="1644"/>
      <c r="J119" s="1645"/>
      <c r="K119" s="1644"/>
      <c r="L119" s="1650"/>
      <c r="M119" s="1650"/>
      <c r="N119" s="1651"/>
    </row>
    <row r="120" spans="2:14" s="694" customFormat="1" ht="13.5" customHeight="1">
      <c r="B120" s="1638"/>
      <c r="C120" s="1639"/>
      <c r="D120" s="1639"/>
      <c r="E120" s="1639"/>
      <c r="F120" s="1639"/>
      <c r="G120" s="1639"/>
      <c r="H120" s="1640"/>
      <c r="I120" s="1646"/>
      <c r="J120" s="1647"/>
      <c r="K120" s="1646"/>
      <c r="L120" s="1652"/>
      <c r="M120" s="1652"/>
      <c r="N120" s="1653"/>
    </row>
    <row r="121" spans="2:14" s="694" customFormat="1" ht="13.5" customHeight="1">
      <c r="B121" s="1638"/>
      <c r="C121" s="1639"/>
      <c r="D121" s="1639"/>
      <c r="E121" s="1639"/>
      <c r="F121" s="1639"/>
      <c r="G121" s="1639"/>
      <c r="H121" s="1640"/>
      <c r="I121" s="1646"/>
      <c r="J121" s="1647"/>
      <c r="K121" s="1646"/>
      <c r="L121" s="1652"/>
      <c r="M121" s="1652"/>
      <c r="N121" s="1653"/>
    </row>
    <row r="122" spans="2:14" s="694" customFormat="1" ht="13.5" customHeight="1">
      <c r="B122" s="1638"/>
      <c r="C122" s="1639"/>
      <c r="D122" s="1639"/>
      <c r="E122" s="1639"/>
      <c r="F122" s="1639"/>
      <c r="G122" s="1639"/>
      <c r="H122" s="1640"/>
      <c r="I122" s="1646"/>
      <c r="J122" s="1647"/>
      <c r="K122" s="1646"/>
      <c r="L122" s="1652"/>
      <c r="M122" s="1652"/>
      <c r="N122" s="1653"/>
    </row>
    <row r="123" spans="2:14" s="694" customFormat="1" ht="13.5" customHeight="1">
      <c r="B123" s="1638"/>
      <c r="C123" s="1639"/>
      <c r="D123" s="1639"/>
      <c r="E123" s="1639"/>
      <c r="F123" s="1639"/>
      <c r="G123" s="1639"/>
      <c r="H123" s="1640"/>
      <c r="I123" s="1646"/>
      <c r="J123" s="1647"/>
      <c r="K123" s="1646"/>
      <c r="L123" s="1652"/>
      <c r="M123" s="1652"/>
      <c r="N123" s="1653"/>
    </row>
    <row r="124" spans="2:14" s="694" customFormat="1" ht="13.5" customHeight="1">
      <c r="B124" s="1641"/>
      <c r="C124" s="1642"/>
      <c r="D124" s="1642"/>
      <c r="E124" s="1642"/>
      <c r="F124" s="1642"/>
      <c r="G124" s="1642"/>
      <c r="H124" s="1643"/>
      <c r="I124" s="1648"/>
      <c r="J124" s="1649"/>
      <c r="K124" s="1648"/>
      <c r="L124" s="1654"/>
      <c r="M124" s="1654"/>
      <c r="N124" s="1655"/>
    </row>
    <row r="125" spans="2:14" ht="13.5" customHeight="1"/>
    <row r="127" spans="2:14">
      <c r="B127" s="703" t="s">
        <v>1043</v>
      </c>
    </row>
    <row r="129" spans="2:2">
      <c r="B129" s="703" t="s">
        <v>1044</v>
      </c>
    </row>
    <row r="131" spans="2:2">
      <c r="B131" s="703" t="s">
        <v>1045</v>
      </c>
    </row>
    <row r="133" spans="2:2">
      <c r="B133" s="704" t="s">
        <v>1046</v>
      </c>
    </row>
  </sheetData>
  <mergeCells count="63">
    <mergeCell ref="B18:H19"/>
    <mergeCell ref="I18:J19"/>
    <mergeCell ref="K18:L19"/>
    <mergeCell ref="M18:N19"/>
    <mergeCell ref="B20:H25"/>
    <mergeCell ref="I20:J25"/>
    <mergeCell ref="K20:L25"/>
    <mergeCell ref="M20:N25"/>
    <mergeCell ref="B26:H31"/>
    <mergeCell ref="I26:J31"/>
    <mergeCell ref="K26:L31"/>
    <mergeCell ref="M26:N31"/>
    <mergeCell ref="B32:H37"/>
    <mergeCell ref="I32:J37"/>
    <mergeCell ref="K32:L37"/>
    <mergeCell ref="B38:H43"/>
    <mergeCell ref="I38:J43"/>
    <mergeCell ref="K38:L43"/>
    <mergeCell ref="M38:N43"/>
    <mergeCell ref="B44:H49"/>
    <mergeCell ref="I44:J49"/>
    <mergeCell ref="K44:L49"/>
    <mergeCell ref="M44:N49"/>
    <mergeCell ref="B50:H55"/>
    <mergeCell ref="I50:J55"/>
    <mergeCell ref="K50:L55"/>
    <mergeCell ref="M50:N55"/>
    <mergeCell ref="B61:H62"/>
    <mergeCell ref="I61:J62"/>
    <mergeCell ref="K61:N62"/>
    <mergeCell ref="B63:H68"/>
    <mergeCell ref="I63:J68"/>
    <mergeCell ref="K63:N68"/>
    <mergeCell ref="B69:H74"/>
    <mergeCell ref="I69:J74"/>
    <mergeCell ref="K69:N74"/>
    <mergeCell ref="B75:H80"/>
    <mergeCell ref="I75:J80"/>
    <mergeCell ref="K75:N80"/>
    <mergeCell ref="B81:H86"/>
    <mergeCell ref="I81:J86"/>
    <mergeCell ref="K81:N86"/>
    <mergeCell ref="B87:H92"/>
    <mergeCell ref="I87:J92"/>
    <mergeCell ref="K87:N92"/>
    <mergeCell ref="B93:H98"/>
    <mergeCell ref="I93:J98"/>
    <mergeCell ref="K93:N98"/>
    <mergeCell ref="B99:H100"/>
    <mergeCell ref="I99:J100"/>
    <mergeCell ref="K99:N100"/>
    <mergeCell ref="B101:H106"/>
    <mergeCell ref="I101:J106"/>
    <mergeCell ref="K101:N106"/>
    <mergeCell ref="B119:H124"/>
    <mergeCell ref="I119:J124"/>
    <mergeCell ref="K119:N124"/>
    <mergeCell ref="B107:H112"/>
    <mergeCell ref="I107:J112"/>
    <mergeCell ref="K107:N112"/>
    <mergeCell ref="B113:H118"/>
    <mergeCell ref="I113:J118"/>
    <mergeCell ref="K113:N118"/>
  </mergeCells>
  <phoneticPr fontId="60"/>
  <pageMargins left="0" right="0" top="0" bottom="0" header="0.51181102362204722" footer="0.51181102362204722"/>
  <pageSetup paperSize="9" scale="47" orientation="portrait" horizontalDpi="4294967294"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8"/>
  <sheetViews>
    <sheetView showGridLines="0" zoomScale="85" zoomScaleNormal="85" zoomScaleSheetLayoutView="85" workbookViewId="0">
      <selection sqref="A1:XFD1048576"/>
    </sheetView>
  </sheetViews>
  <sheetFormatPr defaultRowHeight="15.75"/>
  <cols>
    <col min="1" max="1" width="1.375" style="14" customWidth="1"/>
    <col min="2" max="7" width="5.125" style="14" customWidth="1"/>
    <col min="8" max="14" width="4.625" style="14" customWidth="1"/>
    <col min="15" max="17" width="4.875" style="14" customWidth="1"/>
    <col min="18" max="18" width="4.5" style="14" customWidth="1"/>
    <col min="19" max="19" width="4.625" style="14" customWidth="1"/>
    <col min="20" max="20" width="4.5" style="14" customWidth="1"/>
    <col min="21" max="22" width="5.125" style="14" customWidth="1"/>
    <col min="23" max="23" width="6.875" style="18" customWidth="1"/>
    <col min="24" max="24" width="2" style="14" customWidth="1"/>
    <col min="25" max="25" width="4.375" style="18" customWidth="1"/>
    <col min="26" max="26" width="1" style="14" customWidth="1"/>
    <col min="27" max="27" width="5.75" style="14" customWidth="1"/>
    <col min="28" max="28" width="3" style="14" customWidth="1"/>
    <col min="29" max="29" width="5.125" style="14" customWidth="1"/>
    <col min="30" max="30" width="2" style="14" customWidth="1"/>
    <col min="31" max="16384" width="9" style="14"/>
  </cols>
  <sheetData>
    <row r="1" spans="1:31" s="5" customFormat="1" ht="8.25" customHeight="1">
      <c r="A1" s="1"/>
      <c r="B1" s="2"/>
      <c r="C1" s="2"/>
      <c r="D1" s="2"/>
      <c r="E1" s="2"/>
      <c r="F1" s="2"/>
      <c r="G1" s="2"/>
      <c r="H1" s="3"/>
      <c r="I1" s="2"/>
      <c r="J1" s="2"/>
      <c r="K1" s="2"/>
      <c r="L1" s="2"/>
      <c r="M1" s="2"/>
      <c r="N1" s="2"/>
      <c r="O1" s="2"/>
      <c r="P1" s="2"/>
      <c r="Q1" s="2"/>
      <c r="R1" s="2"/>
      <c r="S1" s="2"/>
      <c r="T1" s="2"/>
      <c r="U1" s="2"/>
      <c r="V1" s="2"/>
      <c r="W1" s="4"/>
      <c r="X1" s="2"/>
      <c r="Y1" s="4"/>
      <c r="Z1" s="2"/>
      <c r="AA1" s="2"/>
      <c r="AB1" s="2"/>
      <c r="AC1" s="2"/>
    </row>
    <row r="2" spans="1:31" s="5" customFormat="1" ht="28.5">
      <c r="A2" s="6"/>
      <c r="B2" s="7" t="s">
        <v>0</v>
      </c>
      <c r="C2" s="8"/>
      <c r="D2" s="8"/>
      <c r="E2" s="8"/>
      <c r="F2" s="8"/>
      <c r="G2" s="8"/>
      <c r="H2" s="9"/>
      <c r="I2" s="8"/>
      <c r="J2" s="8"/>
      <c r="K2" s="8"/>
      <c r="L2" s="8"/>
      <c r="M2" s="8"/>
      <c r="N2" s="8"/>
      <c r="O2" s="8"/>
      <c r="P2" s="8"/>
      <c r="Q2" s="8"/>
      <c r="R2" s="8"/>
      <c r="S2" s="8"/>
      <c r="T2" s="8"/>
      <c r="U2" s="8"/>
      <c r="V2" s="8"/>
      <c r="W2" s="10"/>
      <c r="X2" s="8"/>
      <c r="Y2" s="10"/>
      <c r="Z2" s="8"/>
      <c r="AA2" s="8"/>
      <c r="AB2" s="8"/>
      <c r="AC2" s="8"/>
    </row>
    <row r="3" spans="1:31" s="18" customFormat="1">
      <c r="A3" s="17"/>
      <c r="B3" s="15"/>
      <c r="C3" s="15"/>
      <c r="D3" s="15"/>
      <c r="E3" s="15"/>
      <c r="F3" s="15"/>
      <c r="G3" s="15"/>
      <c r="H3" s="13"/>
      <c r="I3" s="13"/>
      <c r="J3" s="13"/>
      <c r="K3" s="13"/>
      <c r="L3" s="13"/>
      <c r="M3" s="13"/>
      <c r="AB3" s="13"/>
      <c r="AC3" s="13"/>
    </row>
    <row r="4" spans="1:31">
      <c r="A4" s="11"/>
      <c r="B4" s="12" t="s">
        <v>1</v>
      </c>
      <c r="C4" s="12"/>
      <c r="D4" s="12"/>
      <c r="E4" s="12"/>
      <c r="F4" s="19"/>
      <c r="G4" s="12"/>
      <c r="H4" s="12"/>
      <c r="I4" s="12"/>
      <c r="J4" s="12"/>
      <c r="K4" s="12"/>
      <c r="L4" s="12"/>
      <c r="M4" s="12"/>
      <c r="AB4" s="12"/>
      <c r="AC4" s="12"/>
    </row>
    <row r="5" spans="1:31">
      <c r="A5" s="11"/>
      <c r="B5" s="14" t="s">
        <v>2</v>
      </c>
      <c r="O5" s="14" t="s">
        <v>3</v>
      </c>
      <c r="AC5" s="12"/>
    </row>
    <row r="6" spans="1:31">
      <c r="A6" s="11"/>
      <c r="B6" s="1795"/>
      <c r="C6" s="1796"/>
      <c r="D6" s="1796"/>
      <c r="E6" s="1796"/>
      <c r="F6" s="1796"/>
      <c r="G6" s="1797"/>
      <c r="H6" s="1801" t="s">
        <v>4</v>
      </c>
      <c r="I6" s="1802"/>
      <c r="J6" s="1794" t="s">
        <v>5</v>
      </c>
      <c r="K6" s="1794"/>
      <c r="L6" s="1794"/>
      <c r="M6" s="1794"/>
      <c r="O6" s="1795"/>
      <c r="P6" s="1796"/>
      <c r="Q6" s="1796"/>
      <c r="R6" s="1796"/>
      <c r="S6" s="1796"/>
      <c r="T6" s="1796"/>
      <c r="U6" s="1796"/>
      <c r="V6" s="1797"/>
      <c r="W6" s="1801" t="s">
        <v>4</v>
      </c>
      <c r="X6" s="1802"/>
      <c r="Y6" s="1791" t="s">
        <v>6</v>
      </c>
      <c r="Z6" s="1792"/>
      <c r="AA6" s="1792"/>
      <c r="AB6" s="1793"/>
      <c r="AC6" s="12"/>
    </row>
    <row r="7" spans="1:31">
      <c r="A7" s="11"/>
      <c r="B7" s="1798"/>
      <c r="C7" s="1799"/>
      <c r="D7" s="1799"/>
      <c r="E7" s="1799"/>
      <c r="F7" s="1799"/>
      <c r="G7" s="1800"/>
      <c r="H7" s="1803"/>
      <c r="I7" s="1804"/>
      <c r="J7" s="1794" t="s">
        <v>7</v>
      </c>
      <c r="K7" s="1794"/>
      <c r="L7" s="1794"/>
      <c r="M7" s="1794"/>
      <c r="O7" s="1798"/>
      <c r="P7" s="1799"/>
      <c r="Q7" s="1799"/>
      <c r="R7" s="1799"/>
      <c r="S7" s="1799"/>
      <c r="T7" s="1799"/>
      <c r="U7" s="1799"/>
      <c r="V7" s="1800"/>
      <c r="W7" s="1803"/>
      <c r="X7" s="1804"/>
      <c r="Y7" s="1794" t="s">
        <v>8</v>
      </c>
      <c r="Z7" s="1794"/>
      <c r="AA7" s="1794"/>
      <c r="AB7" s="1794"/>
      <c r="AC7" s="12"/>
    </row>
    <row r="8" spans="1:31">
      <c r="A8" s="11"/>
      <c r="B8" s="1785" t="s">
        <v>9</v>
      </c>
      <c r="C8" s="1786"/>
      <c r="D8" s="1786"/>
      <c r="E8" s="1786"/>
      <c r="F8" s="1786"/>
      <c r="G8" s="1787"/>
      <c r="H8" s="1758">
        <v>4.3</v>
      </c>
      <c r="I8" s="1759"/>
      <c r="J8" s="1788">
        <v>57.07</v>
      </c>
      <c r="K8" s="1789"/>
      <c r="L8" s="1789"/>
      <c r="M8" s="1790"/>
      <c r="O8" s="1794" t="s">
        <v>10</v>
      </c>
      <c r="P8" s="1794"/>
      <c r="Q8" s="1794"/>
      <c r="R8" s="1794"/>
      <c r="S8" s="1794"/>
      <c r="T8" s="1794"/>
      <c r="U8" s="1794"/>
      <c r="V8" s="1794"/>
      <c r="W8" s="1805">
        <v>-0.05</v>
      </c>
      <c r="X8" s="1805"/>
      <c r="Y8" s="1806">
        <v>-0.04</v>
      </c>
      <c r="Z8" s="1807"/>
      <c r="AA8" s="1807"/>
      <c r="AB8" s="1808"/>
      <c r="AC8" s="12"/>
      <c r="AE8" s="26">
        <v>-0.05</v>
      </c>
    </row>
    <row r="9" spans="1:31">
      <c r="A9" s="11"/>
      <c r="B9" s="1785" t="s">
        <v>11</v>
      </c>
      <c r="C9" s="1786"/>
      <c r="D9" s="1786"/>
      <c r="E9" s="1786"/>
      <c r="F9" s="1786"/>
      <c r="G9" s="1787"/>
      <c r="H9" s="1758">
        <v>350</v>
      </c>
      <c r="I9" s="1759"/>
      <c r="J9" s="1788">
        <v>3258.5</v>
      </c>
      <c r="K9" s="1789"/>
      <c r="L9" s="1789"/>
      <c r="M9" s="1790"/>
      <c r="O9" s="1794" t="s">
        <v>12</v>
      </c>
      <c r="P9" s="1794"/>
      <c r="Q9" s="1794"/>
      <c r="R9" s="1794"/>
      <c r="S9" s="1794"/>
      <c r="T9" s="1794"/>
      <c r="U9" s="1794"/>
      <c r="V9" s="1794"/>
      <c r="W9" s="1816">
        <f>H10*(1+W8)</f>
        <v>77.325581395348848</v>
      </c>
      <c r="X9" s="1816"/>
      <c r="Y9" s="1817">
        <f>IF(Y8="","-",J10*(1+Y8))</f>
        <v>54.812686174872965</v>
      </c>
      <c r="Z9" s="1818"/>
      <c r="AA9" s="1818"/>
      <c r="AB9" s="1819"/>
      <c r="AC9" s="12"/>
      <c r="AE9" s="26">
        <v>-0.04</v>
      </c>
    </row>
    <row r="10" spans="1:31">
      <c r="A10" s="11"/>
      <c r="B10" s="1779" t="s">
        <v>13</v>
      </c>
      <c r="C10" s="1779"/>
      <c r="D10" s="1779"/>
      <c r="E10" s="1779"/>
      <c r="F10" s="1779"/>
      <c r="G10" s="1779"/>
      <c r="H10" s="1780">
        <f>H9/H8</f>
        <v>81.395348837209312</v>
      </c>
      <c r="I10" s="1781"/>
      <c r="J10" s="1782">
        <f>IF(J9="","-",J9/J8)</f>
        <v>57.096548098826005</v>
      </c>
      <c r="K10" s="1783"/>
      <c r="L10" s="1783"/>
      <c r="M10" s="1784"/>
      <c r="O10" s="14" t="s">
        <v>14</v>
      </c>
      <c r="AC10" s="12"/>
    </row>
    <row r="11" spans="1:31">
      <c r="A11" s="11"/>
      <c r="B11" s="20"/>
      <c r="C11" s="20"/>
      <c r="D11" s="20"/>
      <c r="E11" s="20"/>
      <c r="F11" s="20"/>
      <c r="G11" s="20"/>
      <c r="H11" s="21"/>
      <c r="I11" s="21"/>
      <c r="J11" s="22"/>
      <c r="K11" s="22"/>
      <c r="L11" s="22"/>
      <c r="M11" s="22"/>
      <c r="O11" s="1813"/>
      <c r="P11" s="1814"/>
      <c r="Q11" s="1814"/>
      <c r="R11" s="1814"/>
      <c r="S11" s="1814"/>
      <c r="T11" s="1814"/>
      <c r="U11" s="1814"/>
      <c r="V11" s="1815"/>
      <c r="W11" s="1812" t="s">
        <v>15</v>
      </c>
      <c r="X11" s="1812"/>
      <c r="Y11" s="1794" t="s">
        <v>16</v>
      </c>
      <c r="Z11" s="1794"/>
      <c r="AA11" s="1794"/>
      <c r="AB11" s="1794"/>
      <c r="AC11" s="12"/>
    </row>
    <row r="12" spans="1:31">
      <c r="A12" s="11"/>
      <c r="B12" s="20"/>
      <c r="C12" s="20"/>
      <c r="D12" s="20"/>
      <c r="E12" s="20"/>
      <c r="F12" s="20"/>
      <c r="G12" s="20"/>
      <c r="H12" s="21"/>
      <c r="I12" s="21"/>
      <c r="J12" s="22"/>
      <c r="K12" s="22"/>
      <c r="L12" s="22"/>
      <c r="M12" s="22"/>
      <c r="O12" s="1768" t="s">
        <v>17</v>
      </c>
      <c r="P12" s="1769"/>
      <c r="Q12" s="1769"/>
      <c r="R12" s="1769"/>
      <c r="S12" s="1769"/>
      <c r="T12" s="1769"/>
      <c r="U12" s="1769"/>
      <c r="V12" s="1770"/>
      <c r="W12" s="28"/>
      <c r="X12" s="27"/>
      <c r="Y12" s="1809">
        <v>3476.9</v>
      </c>
      <c r="Z12" s="1810"/>
      <c r="AA12" s="1810"/>
      <c r="AB12" s="1811"/>
      <c r="AC12" s="12"/>
    </row>
    <row r="13" spans="1:31" ht="15.75" customHeight="1">
      <c r="A13" s="11"/>
      <c r="B13" s="20"/>
      <c r="C13" s="20"/>
      <c r="D13" s="20"/>
      <c r="E13" s="20"/>
      <c r="F13" s="20"/>
      <c r="G13" s="20"/>
      <c r="H13" s="21"/>
      <c r="I13" s="21"/>
      <c r="J13" s="22"/>
      <c r="K13" s="22"/>
      <c r="L13" s="22"/>
      <c r="M13" s="22"/>
      <c r="O13" s="1760" t="s">
        <v>18</v>
      </c>
      <c r="P13" s="1761"/>
      <c r="Q13" s="1761"/>
      <c r="R13" s="1761"/>
      <c r="S13" s="1761"/>
      <c r="T13" s="1761"/>
      <c r="U13" s="1761"/>
      <c r="V13" s="1762"/>
      <c r="W13" s="1758">
        <v>4.9000000000000004</v>
      </c>
      <c r="X13" s="1759"/>
      <c r="Y13" s="1820">
        <v>60.14</v>
      </c>
      <c r="Z13" s="1821"/>
      <c r="AA13" s="1821"/>
      <c r="AB13" s="1822"/>
      <c r="AC13" s="12"/>
    </row>
    <row r="14" spans="1:31">
      <c r="A14" s="11"/>
      <c r="C14" s="16"/>
      <c r="D14" s="16"/>
      <c r="E14" s="16"/>
      <c r="F14" s="23"/>
      <c r="G14" s="16"/>
      <c r="H14" s="16"/>
      <c r="I14" s="16"/>
      <c r="J14" s="16"/>
      <c r="K14" s="16"/>
      <c r="L14" s="24"/>
      <c r="M14" s="25"/>
      <c r="O14" s="1760" t="s">
        <v>19</v>
      </c>
      <c r="P14" s="1761"/>
      <c r="Q14" s="1761"/>
      <c r="R14" s="1761"/>
      <c r="S14" s="1761"/>
      <c r="T14" s="1761"/>
      <c r="U14" s="1761"/>
      <c r="V14" s="1762"/>
      <c r="W14" s="1758">
        <v>10</v>
      </c>
      <c r="X14" s="1759"/>
      <c r="Y14" s="1771">
        <f>'02.省エネ改善計画表'!J4</f>
        <v>181.56</v>
      </c>
      <c r="Z14" s="1772"/>
      <c r="AA14" s="1772"/>
      <c r="AB14" s="1773"/>
      <c r="AC14" s="12"/>
    </row>
    <row r="15" spans="1:31" ht="15.75" customHeight="1">
      <c r="A15" s="11"/>
      <c r="C15" s="16"/>
      <c r="D15" s="16"/>
      <c r="E15" s="16"/>
      <c r="F15" s="23"/>
      <c r="G15" s="16"/>
      <c r="H15" s="16"/>
      <c r="I15" s="16"/>
      <c r="J15" s="16"/>
      <c r="K15" s="16"/>
      <c r="L15" s="24"/>
      <c r="M15" s="25"/>
      <c r="O15" s="1768" t="s">
        <v>20</v>
      </c>
      <c r="P15" s="1769"/>
      <c r="Q15" s="1769"/>
      <c r="R15" s="1769"/>
      <c r="S15" s="1769"/>
      <c r="T15" s="1769"/>
      <c r="U15" s="1769"/>
      <c r="V15" s="1770"/>
      <c r="W15" s="1774">
        <v>300</v>
      </c>
      <c r="X15" s="1775"/>
      <c r="Y15" s="1776">
        <f>Y12-Y14</f>
        <v>3295.34</v>
      </c>
      <c r="Z15" s="1777"/>
      <c r="AA15" s="1777"/>
      <c r="AB15" s="1778"/>
      <c r="AC15" s="12"/>
    </row>
    <row r="16" spans="1:31" ht="31.5" customHeight="1">
      <c r="A16" s="11"/>
      <c r="C16" s="16"/>
      <c r="D16" s="16"/>
      <c r="E16" s="16"/>
      <c r="F16" s="23"/>
      <c r="G16" s="16"/>
      <c r="H16" s="16"/>
      <c r="I16" s="16"/>
      <c r="J16" s="16"/>
      <c r="K16" s="16"/>
      <c r="L16" s="24"/>
      <c r="M16" s="25"/>
      <c r="O16" s="1768" t="s">
        <v>21</v>
      </c>
      <c r="P16" s="1769"/>
      <c r="Q16" s="1769"/>
      <c r="R16" s="1769"/>
      <c r="S16" s="1769"/>
      <c r="T16" s="1769"/>
      <c r="U16" s="1769"/>
      <c r="V16" s="1770"/>
      <c r="W16" s="1766">
        <f>W15/W13</f>
        <v>61.224489795918366</v>
      </c>
      <c r="X16" s="1767"/>
      <c r="Y16" s="1763">
        <f>IF(Y15="","-",Y15/Y13)</f>
        <v>54.794479547721984</v>
      </c>
      <c r="Z16" s="1764"/>
      <c r="AA16" s="1764" t="e">
        <f>AA15/AA13</f>
        <v>#DIV/0!</v>
      </c>
      <c r="AB16" s="1765"/>
      <c r="AC16" s="12"/>
    </row>
    <row r="17" spans="1:29">
      <c r="A17" s="11"/>
      <c r="C17" s="16"/>
      <c r="D17" s="16"/>
      <c r="E17" s="16"/>
      <c r="F17" s="23"/>
      <c r="G17" s="16"/>
      <c r="H17" s="16"/>
      <c r="I17" s="16"/>
      <c r="J17" s="16"/>
      <c r="K17" s="16"/>
      <c r="L17" s="24"/>
      <c r="M17" s="25"/>
      <c r="O17" s="1760" t="s">
        <v>22</v>
      </c>
      <c r="P17" s="1761"/>
      <c r="Q17" s="1761"/>
      <c r="R17" s="1761"/>
      <c r="S17" s="1761"/>
      <c r="T17" s="1761"/>
      <c r="U17" s="1761"/>
      <c r="V17" s="1762"/>
      <c r="W17" s="1758" t="str">
        <f>IF(W16&lt;=W9,"OK","NG")</f>
        <v>OK</v>
      </c>
      <c r="X17" s="1759"/>
      <c r="Y17" s="1755" t="str">
        <f>IF(Y8="","-",IF(Y16&lt;=Y9,"OK","NG"))</f>
        <v>OK</v>
      </c>
      <c r="Z17" s="1756"/>
      <c r="AA17" s="1756"/>
      <c r="AB17" s="1757"/>
      <c r="AC17" s="12"/>
    </row>
    <row r="18" spans="1:29">
      <c r="A18" s="11"/>
      <c r="C18" s="16"/>
      <c r="D18" s="16"/>
      <c r="E18" s="16"/>
      <c r="F18" s="23"/>
      <c r="G18" s="16"/>
      <c r="H18" s="16"/>
      <c r="I18" s="16"/>
      <c r="J18" s="16"/>
      <c r="K18" s="16"/>
      <c r="L18" s="24"/>
      <c r="M18" s="24"/>
      <c r="O18" s="24"/>
      <c r="P18" s="24"/>
      <c r="Q18" s="24"/>
      <c r="R18" s="24"/>
      <c r="S18" s="24"/>
      <c r="T18" s="24"/>
      <c r="U18" s="24"/>
      <c r="V18" s="24"/>
      <c r="W18" s="24"/>
      <c r="X18" s="24"/>
      <c r="Y18" s="24"/>
      <c r="Z18" s="24"/>
      <c r="AA18" s="24"/>
      <c r="AB18" s="24"/>
      <c r="AC18" s="12"/>
    </row>
  </sheetData>
  <mergeCells count="43">
    <mergeCell ref="O13:V13"/>
    <mergeCell ref="O8:V8"/>
    <mergeCell ref="O12:V12"/>
    <mergeCell ref="Y12:AB12"/>
    <mergeCell ref="Y11:AB11"/>
    <mergeCell ref="W11:X11"/>
    <mergeCell ref="O11:V11"/>
    <mergeCell ref="W9:X9"/>
    <mergeCell ref="Y9:AB9"/>
    <mergeCell ref="O9:V9"/>
    <mergeCell ref="W13:X13"/>
    <mergeCell ref="Y13:AB13"/>
    <mergeCell ref="Y6:AB6"/>
    <mergeCell ref="J7:M7"/>
    <mergeCell ref="Y7:AB7"/>
    <mergeCell ref="B8:G8"/>
    <mergeCell ref="H8:I8"/>
    <mergeCell ref="J8:M8"/>
    <mergeCell ref="B6:G7"/>
    <mergeCell ref="H6:I7"/>
    <mergeCell ref="J6:M6"/>
    <mergeCell ref="O6:V7"/>
    <mergeCell ref="W6:X7"/>
    <mergeCell ref="W8:X8"/>
    <mergeCell ref="Y8:AB8"/>
    <mergeCell ref="B10:G10"/>
    <mergeCell ref="H10:I10"/>
    <mergeCell ref="J10:M10"/>
    <mergeCell ref="B9:G9"/>
    <mergeCell ref="H9:I9"/>
    <mergeCell ref="J9:M9"/>
    <mergeCell ref="W14:X14"/>
    <mergeCell ref="Y14:AB14"/>
    <mergeCell ref="O15:V15"/>
    <mergeCell ref="W15:X15"/>
    <mergeCell ref="Y15:AB15"/>
    <mergeCell ref="O14:V14"/>
    <mergeCell ref="Y17:AB17"/>
    <mergeCell ref="W17:X17"/>
    <mergeCell ref="O17:V17"/>
    <mergeCell ref="Y16:AB16"/>
    <mergeCell ref="W16:X16"/>
    <mergeCell ref="O16:V16"/>
  </mergeCells>
  <phoneticPr fontId="2"/>
  <dataValidations disablePrompts="1" count="1">
    <dataValidation type="list" allowBlank="1" showInputMessage="1" showErrorMessage="1" sqref="Y8:AB8">
      <formula1>$AE$8:$AE$9</formula1>
    </dataValidation>
  </dataValidations>
  <pageMargins left="0.7" right="0.7" top="0.75" bottom="0.75" header="0.3" footer="0.3"/>
  <pageSetup paperSize="9" scale="67"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P53"/>
  <sheetViews>
    <sheetView showGridLines="0" zoomScale="85" zoomScaleNormal="85" workbookViewId="0">
      <pane xSplit="7" ySplit="6" topLeftCell="H7" activePane="bottomRight" state="frozen"/>
      <selection pane="topRight" activeCell="H1" sqref="H1"/>
      <selection pane="bottomLeft" activeCell="A7" sqref="A7"/>
      <selection pane="bottomRight" activeCell="L29" sqref="L29"/>
    </sheetView>
  </sheetViews>
  <sheetFormatPr defaultRowHeight="13.5"/>
  <cols>
    <col min="1" max="1" width="1.875" style="705" customWidth="1"/>
    <col min="2" max="2" width="9.375" style="705" customWidth="1"/>
    <col min="3" max="3" width="6.875" style="705" customWidth="1"/>
    <col min="4" max="4" width="3.875" style="705" customWidth="1"/>
    <col min="5" max="5" width="6.875" style="705" customWidth="1"/>
    <col min="6" max="6" width="17.5" style="705" customWidth="1"/>
    <col min="7" max="7" width="7.25" style="705" customWidth="1"/>
    <col min="8" max="9" width="12.625" style="705" customWidth="1"/>
    <col min="10" max="10" width="8.75" style="705" customWidth="1"/>
    <col min="11" max="11" width="8.875" style="705" customWidth="1"/>
    <col min="12" max="12" width="0.875" style="705" customWidth="1"/>
    <col min="13" max="16" width="16.625" style="705" customWidth="1"/>
    <col min="17" max="256" width="9" style="705"/>
    <col min="257" max="257" width="1.875" style="705" customWidth="1"/>
    <col min="258" max="258" width="9.375" style="705" customWidth="1"/>
    <col min="259" max="259" width="6.875" style="705" customWidth="1"/>
    <col min="260" max="260" width="3.875" style="705" customWidth="1"/>
    <col min="261" max="261" width="6.875" style="705" customWidth="1"/>
    <col min="262" max="262" width="17.5" style="705" customWidth="1"/>
    <col min="263" max="263" width="7.25" style="705" customWidth="1"/>
    <col min="264" max="265" width="12.625" style="705" customWidth="1"/>
    <col min="266" max="266" width="8.75" style="705" customWidth="1"/>
    <col min="267" max="267" width="8.875" style="705" customWidth="1"/>
    <col min="268" max="268" width="0.875" style="705" customWidth="1"/>
    <col min="269" max="272" width="16.625" style="705" customWidth="1"/>
    <col min="273" max="512" width="9" style="705"/>
    <col min="513" max="513" width="1.875" style="705" customWidth="1"/>
    <col min="514" max="514" width="9.375" style="705" customWidth="1"/>
    <col min="515" max="515" width="6.875" style="705" customWidth="1"/>
    <col min="516" max="516" width="3.875" style="705" customWidth="1"/>
    <col min="517" max="517" width="6.875" style="705" customWidth="1"/>
    <col min="518" max="518" width="17.5" style="705" customWidth="1"/>
    <col min="519" max="519" width="7.25" style="705" customWidth="1"/>
    <col min="520" max="521" width="12.625" style="705" customWidth="1"/>
    <col min="522" max="522" width="8.75" style="705" customWidth="1"/>
    <col min="523" max="523" width="8.875" style="705" customWidth="1"/>
    <col min="524" max="524" width="0.875" style="705" customWidth="1"/>
    <col min="525" max="528" width="16.625" style="705" customWidth="1"/>
    <col min="529" max="768" width="9" style="705"/>
    <col min="769" max="769" width="1.875" style="705" customWidth="1"/>
    <col min="770" max="770" width="9.375" style="705" customWidth="1"/>
    <col min="771" max="771" width="6.875" style="705" customWidth="1"/>
    <col min="772" max="772" width="3.875" style="705" customWidth="1"/>
    <col min="773" max="773" width="6.875" style="705" customWidth="1"/>
    <col min="774" max="774" width="17.5" style="705" customWidth="1"/>
    <col min="775" max="775" width="7.25" style="705" customWidth="1"/>
    <col min="776" max="777" width="12.625" style="705" customWidth="1"/>
    <col min="778" max="778" width="8.75" style="705" customWidth="1"/>
    <col min="779" max="779" width="8.875" style="705" customWidth="1"/>
    <col min="780" max="780" width="0.875" style="705" customWidth="1"/>
    <col min="781" max="784" width="16.625" style="705" customWidth="1"/>
    <col min="785" max="1024" width="9" style="705"/>
    <col min="1025" max="1025" width="1.875" style="705" customWidth="1"/>
    <col min="1026" max="1026" width="9.375" style="705" customWidth="1"/>
    <col min="1027" max="1027" width="6.875" style="705" customWidth="1"/>
    <col min="1028" max="1028" width="3.875" style="705" customWidth="1"/>
    <col min="1029" max="1029" width="6.875" style="705" customWidth="1"/>
    <col min="1030" max="1030" width="17.5" style="705" customWidth="1"/>
    <col min="1031" max="1031" width="7.25" style="705" customWidth="1"/>
    <col min="1032" max="1033" width="12.625" style="705" customWidth="1"/>
    <col min="1034" max="1034" width="8.75" style="705" customWidth="1"/>
    <col min="1035" max="1035" width="8.875" style="705" customWidth="1"/>
    <col min="1036" max="1036" width="0.875" style="705" customWidth="1"/>
    <col min="1037" max="1040" width="16.625" style="705" customWidth="1"/>
    <col min="1041" max="1280" width="9" style="705"/>
    <col min="1281" max="1281" width="1.875" style="705" customWidth="1"/>
    <col min="1282" max="1282" width="9.375" style="705" customWidth="1"/>
    <col min="1283" max="1283" width="6.875" style="705" customWidth="1"/>
    <col min="1284" max="1284" width="3.875" style="705" customWidth="1"/>
    <col min="1285" max="1285" width="6.875" style="705" customWidth="1"/>
    <col min="1286" max="1286" width="17.5" style="705" customWidth="1"/>
    <col min="1287" max="1287" width="7.25" style="705" customWidth="1"/>
    <col min="1288" max="1289" width="12.625" style="705" customWidth="1"/>
    <col min="1290" max="1290" width="8.75" style="705" customWidth="1"/>
    <col min="1291" max="1291" width="8.875" style="705" customWidth="1"/>
    <col min="1292" max="1292" width="0.875" style="705" customWidth="1"/>
    <col min="1293" max="1296" width="16.625" style="705" customWidth="1"/>
    <col min="1297" max="1536" width="9" style="705"/>
    <col min="1537" max="1537" width="1.875" style="705" customWidth="1"/>
    <col min="1538" max="1538" width="9.375" style="705" customWidth="1"/>
    <col min="1539" max="1539" width="6.875" style="705" customWidth="1"/>
    <col min="1540" max="1540" width="3.875" style="705" customWidth="1"/>
    <col min="1541" max="1541" width="6.875" style="705" customWidth="1"/>
    <col min="1542" max="1542" width="17.5" style="705" customWidth="1"/>
    <col min="1543" max="1543" width="7.25" style="705" customWidth="1"/>
    <col min="1544" max="1545" width="12.625" style="705" customWidth="1"/>
    <col min="1546" max="1546" width="8.75" style="705" customWidth="1"/>
    <col min="1547" max="1547" width="8.875" style="705" customWidth="1"/>
    <col min="1548" max="1548" width="0.875" style="705" customWidth="1"/>
    <col min="1549" max="1552" width="16.625" style="705" customWidth="1"/>
    <col min="1553" max="1792" width="9" style="705"/>
    <col min="1793" max="1793" width="1.875" style="705" customWidth="1"/>
    <col min="1794" max="1794" width="9.375" style="705" customWidth="1"/>
    <col min="1795" max="1795" width="6.875" style="705" customWidth="1"/>
    <col min="1796" max="1796" width="3.875" style="705" customWidth="1"/>
    <col min="1797" max="1797" width="6.875" style="705" customWidth="1"/>
    <col min="1798" max="1798" width="17.5" style="705" customWidth="1"/>
    <col min="1799" max="1799" width="7.25" style="705" customWidth="1"/>
    <col min="1800" max="1801" width="12.625" style="705" customWidth="1"/>
    <col min="1802" max="1802" width="8.75" style="705" customWidth="1"/>
    <col min="1803" max="1803" width="8.875" style="705" customWidth="1"/>
    <col min="1804" max="1804" width="0.875" style="705" customWidth="1"/>
    <col min="1805" max="1808" width="16.625" style="705" customWidth="1"/>
    <col min="1809" max="2048" width="9" style="705"/>
    <col min="2049" max="2049" width="1.875" style="705" customWidth="1"/>
    <col min="2050" max="2050" width="9.375" style="705" customWidth="1"/>
    <col min="2051" max="2051" width="6.875" style="705" customWidth="1"/>
    <col min="2052" max="2052" width="3.875" style="705" customWidth="1"/>
    <col min="2053" max="2053" width="6.875" style="705" customWidth="1"/>
    <col min="2054" max="2054" width="17.5" style="705" customWidth="1"/>
    <col min="2055" max="2055" width="7.25" style="705" customWidth="1"/>
    <col min="2056" max="2057" width="12.625" style="705" customWidth="1"/>
    <col min="2058" max="2058" width="8.75" style="705" customWidth="1"/>
    <col min="2059" max="2059" width="8.875" style="705" customWidth="1"/>
    <col min="2060" max="2060" width="0.875" style="705" customWidth="1"/>
    <col min="2061" max="2064" width="16.625" style="705" customWidth="1"/>
    <col min="2065" max="2304" width="9" style="705"/>
    <col min="2305" max="2305" width="1.875" style="705" customWidth="1"/>
    <col min="2306" max="2306" width="9.375" style="705" customWidth="1"/>
    <col min="2307" max="2307" width="6.875" style="705" customWidth="1"/>
    <col min="2308" max="2308" width="3.875" style="705" customWidth="1"/>
    <col min="2309" max="2309" width="6.875" style="705" customWidth="1"/>
    <col min="2310" max="2310" width="17.5" style="705" customWidth="1"/>
    <col min="2311" max="2311" width="7.25" style="705" customWidth="1"/>
    <col min="2312" max="2313" width="12.625" style="705" customWidth="1"/>
    <col min="2314" max="2314" width="8.75" style="705" customWidth="1"/>
    <col min="2315" max="2315" width="8.875" style="705" customWidth="1"/>
    <col min="2316" max="2316" width="0.875" style="705" customWidth="1"/>
    <col min="2317" max="2320" width="16.625" style="705" customWidth="1"/>
    <col min="2321" max="2560" width="9" style="705"/>
    <col min="2561" max="2561" width="1.875" style="705" customWidth="1"/>
    <col min="2562" max="2562" width="9.375" style="705" customWidth="1"/>
    <col min="2563" max="2563" width="6.875" style="705" customWidth="1"/>
    <col min="2564" max="2564" width="3.875" style="705" customWidth="1"/>
    <col min="2565" max="2565" width="6.875" style="705" customWidth="1"/>
    <col min="2566" max="2566" width="17.5" style="705" customWidth="1"/>
    <col min="2567" max="2567" width="7.25" style="705" customWidth="1"/>
    <col min="2568" max="2569" width="12.625" style="705" customWidth="1"/>
    <col min="2570" max="2570" width="8.75" style="705" customWidth="1"/>
    <col min="2571" max="2571" width="8.875" style="705" customWidth="1"/>
    <col min="2572" max="2572" width="0.875" style="705" customWidth="1"/>
    <col min="2573" max="2576" width="16.625" style="705" customWidth="1"/>
    <col min="2577" max="2816" width="9" style="705"/>
    <col min="2817" max="2817" width="1.875" style="705" customWidth="1"/>
    <col min="2818" max="2818" width="9.375" style="705" customWidth="1"/>
    <col min="2819" max="2819" width="6.875" style="705" customWidth="1"/>
    <col min="2820" max="2820" width="3.875" style="705" customWidth="1"/>
    <col min="2821" max="2821" width="6.875" style="705" customWidth="1"/>
    <col min="2822" max="2822" width="17.5" style="705" customWidth="1"/>
    <col min="2823" max="2823" width="7.25" style="705" customWidth="1"/>
    <col min="2824" max="2825" width="12.625" style="705" customWidth="1"/>
    <col min="2826" max="2826" width="8.75" style="705" customWidth="1"/>
    <col min="2827" max="2827" width="8.875" style="705" customWidth="1"/>
    <col min="2828" max="2828" width="0.875" style="705" customWidth="1"/>
    <col min="2829" max="2832" width="16.625" style="705" customWidth="1"/>
    <col min="2833" max="3072" width="9" style="705"/>
    <col min="3073" max="3073" width="1.875" style="705" customWidth="1"/>
    <col min="3074" max="3074" width="9.375" style="705" customWidth="1"/>
    <col min="3075" max="3075" width="6.875" style="705" customWidth="1"/>
    <col min="3076" max="3076" width="3.875" style="705" customWidth="1"/>
    <col min="3077" max="3077" width="6.875" style="705" customWidth="1"/>
    <col min="3078" max="3078" width="17.5" style="705" customWidth="1"/>
    <col min="3079" max="3079" width="7.25" style="705" customWidth="1"/>
    <col min="3080" max="3081" width="12.625" style="705" customWidth="1"/>
    <col min="3082" max="3082" width="8.75" style="705" customWidth="1"/>
    <col min="3083" max="3083" width="8.875" style="705" customWidth="1"/>
    <col min="3084" max="3084" width="0.875" style="705" customWidth="1"/>
    <col min="3085" max="3088" width="16.625" style="705" customWidth="1"/>
    <col min="3089" max="3328" width="9" style="705"/>
    <col min="3329" max="3329" width="1.875" style="705" customWidth="1"/>
    <col min="3330" max="3330" width="9.375" style="705" customWidth="1"/>
    <col min="3331" max="3331" width="6.875" style="705" customWidth="1"/>
    <col min="3332" max="3332" width="3.875" style="705" customWidth="1"/>
    <col min="3333" max="3333" width="6.875" style="705" customWidth="1"/>
    <col min="3334" max="3334" width="17.5" style="705" customWidth="1"/>
    <col min="3335" max="3335" width="7.25" style="705" customWidth="1"/>
    <col min="3336" max="3337" width="12.625" style="705" customWidth="1"/>
    <col min="3338" max="3338" width="8.75" style="705" customWidth="1"/>
    <col min="3339" max="3339" width="8.875" style="705" customWidth="1"/>
    <col min="3340" max="3340" width="0.875" style="705" customWidth="1"/>
    <col min="3341" max="3344" width="16.625" style="705" customWidth="1"/>
    <col min="3345" max="3584" width="9" style="705"/>
    <col min="3585" max="3585" width="1.875" style="705" customWidth="1"/>
    <col min="3586" max="3586" width="9.375" style="705" customWidth="1"/>
    <col min="3587" max="3587" width="6.875" style="705" customWidth="1"/>
    <col min="3588" max="3588" width="3.875" style="705" customWidth="1"/>
    <col min="3589" max="3589" width="6.875" style="705" customWidth="1"/>
    <col min="3590" max="3590" width="17.5" style="705" customWidth="1"/>
    <col min="3591" max="3591" width="7.25" style="705" customWidth="1"/>
    <col min="3592" max="3593" width="12.625" style="705" customWidth="1"/>
    <col min="3594" max="3594" width="8.75" style="705" customWidth="1"/>
    <col min="3595" max="3595" width="8.875" style="705" customWidth="1"/>
    <col min="3596" max="3596" width="0.875" style="705" customWidth="1"/>
    <col min="3597" max="3600" width="16.625" style="705" customWidth="1"/>
    <col min="3601" max="3840" width="9" style="705"/>
    <col min="3841" max="3841" width="1.875" style="705" customWidth="1"/>
    <col min="3842" max="3842" width="9.375" style="705" customWidth="1"/>
    <col min="3843" max="3843" width="6.875" style="705" customWidth="1"/>
    <col min="3844" max="3844" width="3.875" style="705" customWidth="1"/>
    <col min="3845" max="3845" width="6.875" style="705" customWidth="1"/>
    <col min="3846" max="3846" width="17.5" style="705" customWidth="1"/>
    <col min="3847" max="3847" width="7.25" style="705" customWidth="1"/>
    <col min="3848" max="3849" width="12.625" style="705" customWidth="1"/>
    <col min="3850" max="3850" width="8.75" style="705" customWidth="1"/>
    <col min="3851" max="3851" width="8.875" style="705" customWidth="1"/>
    <col min="3852" max="3852" width="0.875" style="705" customWidth="1"/>
    <col min="3853" max="3856" width="16.625" style="705" customWidth="1"/>
    <col min="3857" max="4096" width="9" style="705"/>
    <col min="4097" max="4097" width="1.875" style="705" customWidth="1"/>
    <col min="4098" max="4098" width="9.375" style="705" customWidth="1"/>
    <col min="4099" max="4099" width="6.875" style="705" customWidth="1"/>
    <col min="4100" max="4100" width="3.875" style="705" customWidth="1"/>
    <col min="4101" max="4101" width="6.875" style="705" customWidth="1"/>
    <col min="4102" max="4102" width="17.5" style="705" customWidth="1"/>
    <col min="4103" max="4103" width="7.25" style="705" customWidth="1"/>
    <col min="4104" max="4105" width="12.625" style="705" customWidth="1"/>
    <col min="4106" max="4106" width="8.75" style="705" customWidth="1"/>
    <col min="4107" max="4107" width="8.875" style="705" customWidth="1"/>
    <col min="4108" max="4108" width="0.875" style="705" customWidth="1"/>
    <col min="4109" max="4112" width="16.625" style="705" customWidth="1"/>
    <col min="4113" max="4352" width="9" style="705"/>
    <col min="4353" max="4353" width="1.875" style="705" customWidth="1"/>
    <col min="4354" max="4354" width="9.375" style="705" customWidth="1"/>
    <col min="4355" max="4355" width="6.875" style="705" customWidth="1"/>
    <col min="4356" max="4356" width="3.875" style="705" customWidth="1"/>
    <col min="4357" max="4357" width="6.875" style="705" customWidth="1"/>
    <col min="4358" max="4358" width="17.5" style="705" customWidth="1"/>
    <col min="4359" max="4359" width="7.25" style="705" customWidth="1"/>
    <col min="4360" max="4361" width="12.625" style="705" customWidth="1"/>
    <col min="4362" max="4362" width="8.75" style="705" customWidth="1"/>
    <col min="4363" max="4363" width="8.875" style="705" customWidth="1"/>
    <col min="4364" max="4364" width="0.875" style="705" customWidth="1"/>
    <col min="4365" max="4368" width="16.625" style="705" customWidth="1"/>
    <col min="4369" max="4608" width="9" style="705"/>
    <col min="4609" max="4609" width="1.875" style="705" customWidth="1"/>
    <col min="4610" max="4610" width="9.375" style="705" customWidth="1"/>
    <col min="4611" max="4611" width="6.875" style="705" customWidth="1"/>
    <col min="4612" max="4612" width="3.875" style="705" customWidth="1"/>
    <col min="4613" max="4613" width="6.875" style="705" customWidth="1"/>
    <col min="4614" max="4614" width="17.5" style="705" customWidth="1"/>
    <col min="4615" max="4615" width="7.25" style="705" customWidth="1"/>
    <col min="4616" max="4617" width="12.625" style="705" customWidth="1"/>
    <col min="4618" max="4618" width="8.75" style="705" customWidth="1"/>
    <col min="4619" max="4619" width="8.875" style="705" customWidth="1"/>
    <col min="4620" max="4620" width="0.875" style="705" customWidth="1"/>
    <col min="4621" max="4624" width="16.625" style="705" customWidth="1"/>
    <col min="4625" max="4864" width="9" style="705"/>
    <col min="4865" max="4865" width="1.875" style="705" customWidth="1"/>
    <col min="4866" max="4866" width="9.375" style="705" customWidth="1"/>
    <col min="4867" max="4867" width="6.875" style="705" customWidth="1"/>
    <col min="4868" max="4868" width="3.875" style="705" customWidth="1"/>
    <col min="4869" max="4869" width="6.875" style="705" customWidth="1"/>
    <col min="4870" max="4870" width="17.5" style="705" customWidth="1"/>
    <col min="4871" max="4871" width="7.25" style="705" customWidth="1"/>
    <col min="4872" max="4873" width="12.625" style="705" customWidth="1"/>
    <col min="4874" max="4874" width="8.75" style="705" customWidth="1"/>
    <col min="4875" max="4875" width="8.875" style="705" customWidth="1"/>
    <col min="4876" max="4876" width="0.875" style="705" customWidth="1"/>
    <col min="4877" max="4880" width="16.625" style="705" customWidth="1"/>
    <col min="4881" max="5120" width="9" style="705"/>
    <col min="5121" max="5121" width="1.875" style="705" customWidth="1"/>
    <col min="5122" max="5122" width="9.375" style="705" customWidth="1"/>
    <col min="5123" max="5123" width="6.875" style="705" customWidth="1"/>
    <col min="5124" max="5124" width="3.875" style="705" customWidth="1"/>
    <col min="5125" max="5125" width="6.875" style="705" customWidth="1"/>
    <col min="5126" max="5126" width="17.5" style="705" customWidth="1"/>
    <col min="5127" max="5127" width="7.25" style="705" customWidth="1"/>
    <col min="5128" max="5129" width="12.625" style="705" customWidth="1"/>
    <col min="5130" max="5130" width="8.75" style="705" customWidth="1"/>
    <col min="5131" max="5131" width="8.875" style="705" customWidth="1"/>
    <col min="5132" max="5132" width="0.875" style="705" customWidth="1"/>
    <col min="5133" max="5136" width="16.625" style="705" customWidth="1"/>
    <col min="5137" max="5376" width="9" style="705"/>
    <col min="5377" max="5377" width="1.875" style="705" customWidth="1"/>
    <col min="5378" max="5378" width="9.375" style="705" customWidth="1"/>
    <col min="5379" max="5379" width="6.875" style="705" customWidth="1"/>
    <col min="5380" max="5380" width="3.875" style="705" customWidth="1"/>
    <col min="5381" max="5381" width="6.875" style="705" customWidth="1"/>
    <col min="5382" max="5382" width="17.5" style="705" customWidth="1"/>
    <col min="5383" max="5383" width="7.25" style="705" customWidth="1"/>
    <col min="5384" max="5385" width="12.625" style="705" customWidth="1"/>
    <col min="5386" max="5386" width="8.75" style="705" customWidth="1"/>
    <col min="5387" max="5387" width="8.875" style="705" customWidth="1"/>
    <col min="5388" max="5388" width="0.875" style="705" customWidth="1"/>
    <col min="5389" max="5392" width="16.625" style="705" customWidth="1"/>
    <col min="5393" max="5632" width="9" style="705"/>
    <col min="5633" max="5633" width="1.875" style="705" customWidth="1"/>
    <col min="5634" max="5634" width="9.375" style="705" customWidth="1"/>
    <col min="5635" max="5635" width="6.875" style="705" customWidth="1"/>
    <col min="5636" max="5636" width="3.875" style="705" customWidth="1"/>
    <col min="5637" max="5637" width="6.875" style="705" customWidth="1"/>
    <col min="5638" max="5638" width="17.5" style="705" customWidth="1"/>
    <col min="5639" max="5639" width="7.25" style="705" customWidth="1"/>
    <col min="5640" max="5641" width="12.625" style="705" customWidth="1"/>
    <col min="5642" max="5642" width="8.75" style="705" customWidth="1"/>
    <col min="5643" max="5643" width="8.875" style="705" customWidth="1"/>
    <col min="5644" max="5644" width="0.875" style="705" customWidth="1"/>
    <col min="5645" max="5648" width="16.625" style="705" customWidth="1"/>
    <col min="5649" max="5888" width="9" style="705"/>
    <col min="5889" max="5889" width="1.875" style="705" customWidth="1"/>
    <col min="5890" max="5890" width="9.375" style="705" customWidth="1"/>
    <col min="5891" max="5891" width="6.875" style="705" customWidth="1"/>
    <col min="5892" max="5892" width="3.875" style="705" customWidth="1"/>
    <col min="5893" max="5893" width="6.875" style="705" customWidth="1"/>
    <col min="5894" max="5894" width="17.5" style="705" customWidth="1"/>
    <col min="5895" max="5895" width="7.25" style="705" customWidth="1"/>
    <col min="5896" max="5897" width="12.625" style="705" customWidth="1"/>
    <col min="5898" max="5898" width="8.75" style="705" customWidth="1"/>
    <col min="5899" max="5899" width="8.875" style="705" customWidth="1"/>
    <col min="5900" max="5900" width="0.875" style="705" customWidth="1"/>
    <col min="5901" max="5904" width="16.625" style="705" customWidth="1"/>
    <col min="5905" max="6144" width="9" style="705"/>
    <col min="6145" max="6145" width="1.875" style="705" customWidth="1"/>
    <col min="6146" max="6146" width="9.375" style="705" customWidth="1"/>
    <col min="6147" max="6147" width="6.875" style="705" customWidth="1"/>
    <col min="6148" max="6148" width="3.875" style="705" customWidth="1"/>
    <col min="6149" max="6149" width="6.875" style="705" customWidth="1"/>
    <col min="6150" max="6150" width="17.5" style="705" customWidth="1"/>
    <col min="6151" max="6151" width="7.25" style="705" customWidth="1"/>
    <col min="6152" max="6153" width="12.625" style="705" customWidth="1"/>
    <col min="6154" max="6154" width="8.75" style="705" customWidth="1"/>
    <col min="6155" max="6155" width="8.875" style="705" customWidth="1"/>
    <col min="6156" max="6156" width="0.875" style="705" customWidth="1"/>
    <col min="6157" max="6160" width="16.625" style="705" customWidth="1"/>
    <col min="6161" max="6400" width="9" style="705"/>
    <col min="6401" max="6401" width="1.875" style="705" customWidth="1"/>
    <col min="6402" max="6402" width="9.375" style="705" customWidth="1"/>
    <col min="6403" max="6403" width="6.875" style="705" customWidth="1"/>
    <col min="6404" max="6404" width="3.875" style="705" customWidth="1"/>
    <col min="6405" max="6405" width="6.875" style="705" customWidth="1"/>
    <col min="6406" max="6406" width="17.5" style="705" customWidth="1"/>
    <col min="6407" max="6407" width="7.25" style="705" customWidth="1"/>
    <col min="6408" max="6409" width="12.625" style="705" customWidth="1"/>
    <col min="6410" max="6410" width="8.75" style="705" customWidth="1"/>
    <col min="6411" max="6411" width="8.875" style="705" customWidth="1"/>
    <col min="6412" max="6412" width="0.875" style="705" customWidth="1"/>
    <col min="6413" max="6416" width="16.625" style="705" customWidth="1"/>
    <col min="6417" max="6656" width="9" style="705"/>
    <col min="6657" max="6657" width="1.875" style="705" customWidth="1"/>
    <col min="6658" max="6658" width="9.375" style="705" customWidth="1"/>
    <col min="6659" max="6659" width="6.875" style="705" customWidth="1"/>
    <col min="6660" max="6660" width="3.875" style="705" customWidth="1"/>
    <col min="6661" max="6661" width="6.875" style="705" customWidth="1"/>
    <col min="6662" max="6662" width="17.5" style="705" customWidth="1"/>
    <col min="6663" max="6663" width="7.25" style="705" customWidth="1"/>
    <col min="6664" max="6665" width="12.625" style="705" customWidth="1"/>
    <col min="6666" max="6666" width="8.75" style="705" customWidth="1"/>
    <col min="6667" max="6667" width="8.875" style="705" customWidth="1"/>
    <col min="6668" max="6668" width="0.875" style="705" customWidth="1"/>
    <col min="6669" max="6672" width="16.625" style="705" customWidth="1"/>
    <col min="6673" max="6912" width="9" style="705"/>
    <col min="6913" max="6913" width="1.875" style="705" customWidth="1"/>
    <col min="6914" max="6914" width="9.375" style="705" customWidth="1"/>
    <col min="6915" max="6915" width="6.875" style="705" customWidth="1"/>
    <col min="6916" max="6916" width="3.875" style="705" customWidth="1"/>
    <col min="6917" max="6917" width="6.875" style="705" customWidth="1"/>
    <col min="6918" max="6918" width="17.5" style="705" customWidth="1"/>
    <col min="6919" max="6919" width="7.25" style="705" customWidth="1"/>
    <col min="6920" max="6921" width="12.625" style="705" customWidth="1"/>
    <col min="6922" max="6922" width="8.75" style="705" customWidth="1"/>
    <col min="6923" max="6923" width="8.875" style="705" customWidth="1"/>
    <col min="6924" max="6924" width="0.875" style="705" customWidth="1"/>
    <col min="6925" max="6928" width="16.625" style="705" customWidth="1"/>
    <col min="6929" max="7168" width="9" style="705"/>
    <col min="7169" max="7169" width="1.875" style="705" customWidth="1"/>
    <col min="7170" max="7170" width="9.375" style="705" customWidth="1"/>
    <col min="7171" max="7171" width="6.875" style="705" customWidth="1"/>
    <col min="7172" max="7172" width="3.875" style="705" customWidth="1"/>
    <col min="7173" max="7173" width="6.875" style="705" customWidth="1"/>
    <col min="7174" max="7174" width="17.5" style="705" customWidth="1"/>
    <col min="7175" max="7175" width="7.25" style="705" customWidth="1"/>
    <col min="7176" max="7177" width="12.625" style="705" customWidth="1"/>
    <col min="7178" max="7178" width="8.75" style="705" customWidth="1"/>
    <col min="7179" max="7179" width="8.875" style="705" customWidth="1"/>
    <col min="7180" max="7180" width="0.875" style="705" customWidth="1"/>
    <col min="7181" max="7184" width="16.625" style="705" customWidth="1"/>
    <col min="7185" max="7424" width="9" style="705"/>
    <col min="7425" max="7425" width="1.875" style="705" customWidth="1"/>
    <col min="7426" max="7426" width="9.375" style="705" customWidth="1"/>
    <col min="7427" max="7427" width="6.875" style="705" customWidth="1"/>
    <col min="7428" max="7428" width="3.875" style="705" customWidth="1"/>
    <col min="7429" max="7429" width="6.875" style="705" customWidth="1"/>
    <col min="7430" max="7430" width="17.5" style="705" customWidth="1"/>
    <col min="7431" max="7431" width="7.25" style="705" customWidth="1"/>
    <col min="7432" max="7433" width="12.625" style="705" customWidth="1"/>
    <col min="7434" max="7434" width="8.75" style="705" customWidth="1"/>
    <col min="7435" max="7435" width="8.875" style="705" customWidth="1"/>
    <col min="7436" max="7436" width="0.875" style="705" customWidth="1"/>
    <col min="7437" max="7440" width="16.625" style="705" customWidth="1"/>
    <col min="7441" max="7680" width="9" style="705"/>
    <col min="7681" max="7681" width="1.875" style="705" customWidth="1"/>
    <col min="7682" max="7682" width="9.375" style="705" customWidth="1"/>
    <col min="7683" max="7683" width="6.875" style="705" customWidth="1"/>
    <col min="7684" max="7684" width="3.875" style="705" customWidth="1"/>
    <col min="7685" max="7685" width="6.875" style="705" customWidth="1"/>
    <col min="7686" max="7686" width="17.5" style="705" customWidth="1"/>
    <col min="7687" max="7687" width="7.25" style="705" customWidth="1"/>
    <col min="7688" max="7689" width="12.625" style="705" customWidth="1"/>
    <col min="7690" max="7690" width="8.75" style="705" customWidth="1"/>
    <col min="7691" max="7691" width="8.875" style="705" customWidth="1"/>
    <col min="7692" max="7692" width="0.875" style="705" customWidth="1"/>
    <col min="7693" max="7696" width="16.625" style="705" customWidth="1"/>
    <col min="7697" max="7936" width="9" style="705"/>
    <col min="7937" max="7937" width="1.875" style="705" customWidth="1"/>
    <col min="7938" max="7938" width="9.375" style="705" customWidth="1"/>
    <col min="7939" max="7939" width="6.875" style="705" customWidth="1"/>
    <col min="7940" max="7940" width="3.875" style="705" customWidth="1"/>
    <col min="7941" max="7941" width="6.875" style="705" customWidth="1"/>
    <col min="7942" max="7942" width="17.5" style="705" customWidth="1"/>
    <col min="7943" max="7943" width="7.25" style="705" customWidth="1"/>
    <col min="7944" max="7945" width="12.625" style="705" customWidth="1"/>
    <col min="7946" max="7946" width="8.75" style="705" customWidth="1"/>
    <col min="7947" max="7947" width="8.875" style="705" customWidth="1"/>
    <col min="7948" max="7948" width="0.875" style="705" customWidth="1"/>
    <col min="7949" max="7952" width="16.625" style="705" customWidth="1"/>
    <col min="7953" max="8192" width="9" style="705"/>
    <col min="8193" max="8193" width="1.875" style="705" customWidth="1"/>
    <col min="8194" max="8194" width="9.375" style="705" customWidth="1"/>
    <col min="8195" max="8195" width="6.875" style="705" customWidth="1"/>
    <col min="8196" max="8196" width="3.875" style="705" customWidth="1"/>
    <col min="8197" max="8197" width="6.875" style="705" customWidth="1"/>
    <col min="8198" max="8198" width="17.5" style="705" customWidth="1"/>
    <col min="8199" max="8199" width="7.25" style="705" customWidth="1"/>
    <col min="8200" max="8201" width="12.625" style="705" customWidth="1"/>
    <col min="8202" max="8202" width="8.75" style="705" customWidth="1"/>
    <col min="8203" max="8203" width="8.875" style="705" customWidth="1"/>
    <col min="8204" max="8204" width="0.875" style="705" customWidth="1"/>
    <col min="8205" max="8208" width="16.625" style="705" customWidth="1"/>
    <col min="8209" max="8448" width="9" style="705"/>
    <col min="8449" max="8449" width="1.875" style="705" customWidth="1"/>
    <col min="8450" max="8450" width="9.375" style="705" customWidth="1"/>
    <col min="8451" max="8451" width="6.875" style="705" customWidth="1"/>
    <col min="8452" max="8452" width="3.875" style="705" customWidth="1"/>
    <col min="8453" max="8453" width="6.875" style="705" customWidth="1"/>
    <col min="8454" max="8454" width="17.5" style="705" customWidth="1"/>
    <col min="8455" max="8455" width="7.25" style="705" customWidth="1"/>
    <col min="8456" max="8457" width="12.625" style="705" customWidth="1"/>
    <col min="8458" max="8458" width="8.75" style="705" customWidth="1"/>
    <col min="8459" max="8459" width="8.875" style="705" customWidth="1"/>
    <col min="8460" max="8460" width="0.875" style="705" customWidth="1"/>
    <col min="8461" max="8464" width="16.625" style="705" customWidth="1"/>
    <col min="8465" max="8704" width="9" style="705"/>
    <col min="8705" max="8705" width="1.875" style="705" customWidth="1"/>
    <col min="8706" max="8706" width="9.375" style="705" customWidth="1"/>
    <col min="8707" max="8707" width="6.875" style="705" customWidth="1"/>
    <col min="8708" max="8708" width="3.875" style="705" customWidth="1"/>
    <col min="8709" max="8709" width="6.875" style="705" customWidth="1"/>
    <col min="8710" max="8710" width="17.5" style="705" customWidth="1"/>
    <col min="8711" max="8711" width="7.25" style="705" customWidth="1"/>
    <col min="8712" max="8713" width="12.625" style="705" customWidth="1"/>
    <col min="8714" max="8714" width="8.75" style="705" customWidth="1"/>
    <col min="8715" max="8715" width="8.875" style="705" customWidth="1"/>
    <col min="8716" max="8716" width="0.875" style="705" customWidth="1"/>
    <col min="8717" max="8720" width="16.625" style="705" customWidth="1"/>
    <col min="8721" max="8960" width="9" style="705"/>
    <col min="8961" max="8961" width="1.875" style="705" customWidth="1"/>
    <col min="8962" max="8962" width="9.375" style="705" customWidth="1"/>
    <col min="8963" max="8963" width="6.875" style="705" customWidth="1"/>
    <col min="8964" max="8964" width="3.875" style="705" customWidth="1"/>
    <col min="8965" max="8965" width="6.875" style="705" customWidth="1"/>
    <col min="8966" max="8966" width="17.5" style="705" customWidth="1"/>
    <col min="8967" max="8967" width="7.25" style="705" customWidth="1"/>
    <col min="8968" max="8969" width="12.625" style="705" customWidth="1"/>
    <col min="8970" max="8970" width="8.75" style="705" customWidth="1"/>
    <col min="8971" max="8971" width="8.875" style="705" customWidth="1"/>
    <col min="8972" max="8972" width="0.875" style="705" customWidth="1"/>
    <col min="8973" max="8976" width="16.625" style="705" customWidth="1"/>
    <col min="8977" max="9216" width="9" style="705"/>
    <col min="9217" max="9217" width="1.875" style="705" customWidth="1"/>
    <col min="9218" max="9218" width="9.375" style="705" customWidth="1"/>
    <col min="9219" max="9219" width="6.875" style="705" customWidth="1"/>
    <col min="9220" max="9220" width="3.875" style="705" customWidth="1"/>
    <col min="9221" max="9221" width="6.875" style="705" customWidth="1"/>
    <col min="9222" max="9222" width="17.5" style="705" customWidth="1"/>
    <col min="9223" max="9223" width="7.25" style="705" customWidth="1"/>
    <col min="9224" max="9225" width="12.625" style="705" customWidth="1"/>
    <col min="9226" max="9226" width="8.75" style="705" customWidth="1"/>
    <col min="9227" max="9227" width="8.875" style="705" customWidth="1"/>
    <col min="9228" max="9228" width="0.875" style="705" customWidth="1"/>
    <col min="9229" max="9232" width="16.625" style="705" customWidth="1"/>
    <col min="9233" max="9472" width="9" style="705"/>
    <col min="9473" max="9473" width="1.875" style="705" customWidth="1"/>
    <col min="9474" max="9474" width="9.375" style="705" customWidth="1"/>
    <col min="9475" max="9475" width="6.875" style="705" customWidth="1"/>
    <col min="9476" max="9476" width="3.875" style="705" customWidth="1"/>
    <col min="9477" max="9477" width="6.875" style="705" customWidth="1"/>
    <col min="9478" max="9478" width="17.5" style="705" customWidth="1"/>
    <col min="9479" max="9479" width="7.25" style="705" customWidth="1"/>
    <col min="9480" max="9481" width="12.625" style="705" customWidth="1"/>
    <col min="9482" max="9482" width="8.75" style="705" customWidth="1"/>
    <col min="9483" max="9483" width="8.875" style="705" customWidth="1"/>
    <col min="9484" max="9484" width="0.875" style="705" customWidth="1"/>
    <col min="9485" max="9488" width="16.625" style="705" customWidth="1"/>
    <col min="9489" max="9728" width="9" style="705"/>
    <col min="9729" max="9729" width="1.875" style="705" customWidth="1"/>
    <col min="9730" max="9730" width="9.375" style="705" customWidth="1"/>
    <col min="9731" max="9731" width="6.875" style="705" customWidth="1"/>
    <col min="9732" max="9732" width="3.875" style="705" customWidth="1"/>
    <col min="9733" max="9733" width="6.875" style="705" customWidth="1"/>
    <col min="9734" max="9734" width="17.5" style="705" customWidth="1"/>
    <col min="9735" max="9735" width="7.25" style="705" customWidth="1"/>
    <col min="9736" max="9737" width="12.625" style="705" customWidth="1"/>
    <col min="9738" max="9738" width="8.75" style="705" customWidth="1"/>
    <col min="9739" max="9739" width="8.875" style="705" customWidth="1"/>
    <col min="9740" max="9740" width="0.875" style="705" customWidth="1"/>
    <col min="9741" max="9744" width="16.625" style="705" customWidth="1"/>
    <col min="9745" max="9984" width="9" style="705"/>
    <col min="9985" max="9985" width="1.875" style="705" customWidth="1"/>
    <col min="9986" max="9986" width="9.375" style="705" customWidth="1"/>
    <col min="9987" max="9987" width="6.875" style="705" customWidth="1"/>
    <col min="9988" max="9988" width="3.875" style="705" customWidth="1"/>
    <col min="9989" max="9989" width="6.875" style="705" customWidth="1"/>
    <col min="9990" max="9990" width="17.5" style="705" customWidth="1"/>
    <col min="9991" max="9991" width="7.25" style="705" customWidth="1"/>
    <col min="9992" max="9993" width="12.625" style="705" customWidth="1"/>
    <col min="9994" max="9994" width="8.75" style="705" customWidth="1"/>
    <col min="9995" max="9995" width="8.875" style="705" customWidth="1"/>
    <col min="9996" max="9996" width="0.875" style="705" customWidth="1"/>
    <col min="9997" max="10000" width="16.625" style="705" customWidth="1"/>
    <col min="10001" max="10240" width="9" style="705"/>
    <col min="10241" max="10241" width="1.875" style="705" customWidth="1"/>
    <col min="10242" max="10242" width="9.375" style="705" customWidth="1"/>
    <col min="10243" max="10243" width="6.875" style="705" customWidth="1"/>
    <col min="10244" max="10244" width="3.875" style="705" customWidth="1"/>
    <col min="10245" max="10245" width="6.875" style="705" customWidth="1"/>
    <col min="10246" max="10246" width="17.5" style="705" customWidth="1"/>
    <col min="10247" max="10247" width="7.25" style="705" customWidth="1"/>
    <col min="10248" max="10249" width="12.625" style="705" customWidth="1"/>
    <col min="10250" max="10250" width="8.75" style="705" customWidth="1"/>
    <col min="10251" max="10251" width="8.875" style="705" customWidth="1"/>
    <col min="10252" max="10252" width="0.875" style="705" customWidth="1"/>
    <col min="10253" max="10256" width="16.625" style="705" customWidth="1"/>
    <col min="10257" max="10496" width="9" style="705"/>
    <col min="10497" max="10497" width="1.875" style="705" customWidth="1"/>
    <col min="10498" max="10498" width="9.375" style="705" customWidth="1"/>
    <col min="10499" max="10499" width="6.875" style="705" customWidth="1"/>
    <col min="10500" max="10500" width="3.875" style="705" customWidth="1"/>
    <col min="10501" max="10501" width="6.875" style="705" customWidth="1"/>
    <col min="10502" max="10502" width="17.5" style="705" customWidth="1"/>
    <col min="10503" max="10503" width="7.25" style="705" customWidth="1"/>
    <col min="10504" max="10505" width="12.625" style="705" customWidth="1"/>
    <col min="10506" max="10506" width="8.75" style="705" customWidth="1"/>
    <col min="10507" max="10507" width="8.875" style="705" customWidth="1"/>
    <col min="10508" max="10508" width="0.875" style="705" customWidth="1"/>
    <col min="10509" max="10512" width="16.625" style="705" customWidth="1"/>
    <col min="10513" max="10752" width="9" style="705"/>
    <col min="10753" max="10753" width="1.875" style="705" customWidth="1"/>
    <col min="10754" max="10754" width="9.375" style="705" customWidth="1"/>
    <col min="10755" max="10755" width="6.875" style="705" customWidth="1"/>
    <col min="10756" max="10756" width="3.875" style="705" customWidth="1"/>
    <col min="10757" max="10757" width="6.875" style="705" customWidth="1"/>
    <col min="10758" max="10758" width="17.5" style="705" customWidth="1"/>
    <col min="10759" max="10759" width="7.25" style="705" customWidth="1"/>
    <col min="10760" max="10761" width="12.625" style="705" customWidth="1"/>
    <col min="10762" max="10762" width="8.75" style="705" customWidth="1"/>
    <col min="10763" max="10763" width="8.875" style="705" customWidth="1"/>
    <col min="10764" max="10764" width="0.875" style="705" customWidth="1"/>
    <col min="10765" max="10768" width="16.625" style="705" customWidth="1"/>
    <col min="10769" max="11008" width="9" style="705"/>
    <col min="11009" max="11009" width="1.875" style="705" customWidth="1"/>
    <col min="11010" max="11010" width="9.375" style="705" customWidth="1"/>
    <col min="11011" max="11011" width="6.875" style="705" customWidth="1"/>
    <col min="11012" max="11012" width="3.875" style="705" customWidth="1"/>
    <col min="11013" max="11013" width="6.875" style="705" customWidth="1"/>
    <col min="11014" max="11014" width="17.5" style="705" customWidth="1"/>
    <col min="11015" max="11015" width="7.25" style="705" customWidth="1"/>
    <col min="11016" max="11017" width="12.625" style="705" customWidth="1"/>
    <col min="11018" max="11018" width="8.75" style="705" customWidth="1"/>
    <col min="11019" max="11019" width="8.875" style="705" customWidth="1"/>
    <col min="11020" max="11020" width="0.875" style="705" customWidth="1"/>
    <col min="11021" max="11024" width="16.625" style="705" customWidth="1"/>
    <col min="11025" max="11264" width="9" style="705"/>
    <col min="11265" max="11265" width="1.875" style="705" customWidth="1"/>
    <col min="11266" max="11266" width="9.375" style="705" customWidth="1"/>
    <col min="11267" max="11267" width="6.875" style="705" customWidth="1"/>
    <col min="11268" max="11268" width="3.875" style="705" customWidth="1"/>
    <col min="11269" max="11269" width="6.875" style="705" customWidth="1"/>
    <col min="11270" max="11270" width="17.5" style="705" customWidth="1"/>
    <col min="11271" max="11271" width="7.25" style="705" customWidth="1"/>
    <col min="11272" max="11273" width="12.625" style="705" customWidth="1"/>
    <col min="11274" max="11274" width="8.75" style="705" customWidth="1"/>
    <col min="11275" max="11275" width="8.875" style="705" customWidth="1"/>
    <col min="11276" max="11276" width="0.875" style="705" customWidth="1"/>
    <col min="11277" max="11280" width="16.625" style="705" customWidth="1"/>
    <col min="11281" max="11520" width="9" style="705"/>
    <col min="11521" max="11521" width="1.875" style="705" customWidth="1"/>
    <col min="11522" max="11522" width="9.375" style="705" customWidth="1"/>
    <col min="11523" max="11523" width="6.875" style="705" customWidth="1"/>
    <col min="11524" max="11524" width="3.875" style="705" customWidth="1"/>
    <col min="11525" max="11525" width="6.875" style="705" customWidth="1"/>
    <col min="11526" max="11526" width="17.5" style="705" customWidth="1"/>
    <col min="11527" max="11527" width="7.25" style="705" customWidth="1"/>
    <col min="11528" max="11529" width="12.625" style="705" customWidth="1"/>
    <col min="11530" max="11530" width="8.75" style="705" customWidth="1"/>
    <col min="11531" max="11531" width="8.875" style="705" customWidth="1"/>
    <col min="11532" max="11532" width="0.875" style="705" customWidth="1"/>
    <col min="11533" max="11536" width="16.625" style="705" customWidth="1"/>
    <col min="11537" max="11776" width="9" style="705"/>
    <col min="11777" max="11777" width="1.875" style="705" customWidth="1"/>
    <col min="11778" max="11778" width="9.375" style="705" customWidth="1"/>
    <col min="11779" max="11779" width="6.875" style="705" customWidth="1"/>
    <col min="11780" max="11780" width="3.875" style="705" customWidth="1"/>
    <col min="11781" max="11781" width="6.875" style="705" customWidth="1"/>
    <col min="11782" max="11782" width="17.5" style="705" customWidth="1"/>
    <col min="11783" max="11783" width="7.25" style="705" customWidth="1"/>
    <col min="11784" max="11785" width="12.625" style="705" customWidth="1"/>
    <col min="11786" max="11786" width="8.75" style="705" customWidth="1"/>
    <col min="11787" max="11787" width="8.875" style="705" customWidth="1"/>
    <col min="11788" max="11788" width="0.875" style="705" customWidth="1"/>
    <col min="11789" max="11792" width="16.625" style="705" customWidth="1"/>
    <col min="11793" max="12032" width="9" style="705"/>
    <col min="12033" max="12033" width="1.875" style="705" customWidth="1"/>
    <col min="12034" max="12034" width="9.375" style="705" customWidth="1"/>
    <col min="12035" max="12035" width="6.875" style="705" customWidth="1"/>
    <col min="12036" max="12036" width="3.875" style="705" customWidth="1"/>
    <col min="12037" max="12037" width="6.875" style="705" customWidth="1"/>
    <col min="12038" max="12038" width="17.5" style="705" customWidth="1"/>
    <col min="12039" max="12039" width="7.25" style="705" customWidth="1"/>
    <col min="12040" max="12041" width="12.625" style="705" customWidth="1"/>
    <col min="12042" max="12042" width="8.75" style="705" customWidth="1"/>
    <col min="12043" max="12043" width="8.875" style="705" customWidth="1"/>
    <col min="12044" max="12044" width="0.875" style="705" customWidth="1"/>
    <col min="12045" max="12048" width="16.625" style="705" customWidth="1"/>
    <col min="12049" max="12288" width="9" style="705"/>
    <col min="12289" max="12289" width="1.875" style="705" customWidth="1"/>
    <col min="12290" max="12290" width="9.375" style="705" customWidth="1"/>
    <col min="12291" max="12291" width="6.875" style="705" customWidth="1"/>
    <col min="12292" max="12292" width="3.875" style="705" customWidth="1"/>
    <col min="12293" max="12293" width="6.875" style="705" customWidth="1"/>
    <col min="12294" max="12294" width="17.5" style="705" customWidth="1"/>
    <col min="12295" max="12295" width="7.25" style="705" customWidth="1"/>
    <col min="12296" max="12297" width="12.625" style="705" customWidth="1"/>
    <col min="12298" max="12298" width="8.75" style="705" customWidth="1"/>
    <col min="12299" max="12299" width="8.875" style="705" customWidth="1"/>
    <col min="12300" max="12300" width="0.875" style="705" customWidth="1"/>
    <col min="12301" max="12304" width="16.625" style="705" customWidth="1"/>
    <col min="12305" max="12544" width="9" style="705"/>
    <col min="12545" max="12545" width="1.875" style="705" customWidth="1"/>
    <col min="12546" max="12546" width="9.375" style="705" customWidth="1"/>
    <col min="12547" max="12547" width="6.875" style="705" customWidth="1"/>
    <col min="12548" max="12548" width="3.875" style="705" customWidth="1"/>
    <col min="12549" max="12549" width="6.875" style="705" customWidth="1"/>
    <col min="12550" max="12550" width="17.5" style="705" customWidth="1"/>
    <col min="12551" max="12551" width="7.25" style="705" customWidth="1"/>
    <col min="12552" max="12553" width="12.625" style="705" customWidth="1"/>
    <col min="12554" max="12554" width="8.75" style="705" customWidth="1"/>
    <col min="12555" max="12555" width="8.875" style="705" customWidth="1"/>
    <col min="12556" max="12556" width="0.875" style="705" customWidth="1"/>
    <col min="12557" max="12560" width="16.625" style="705" customWidth="1"/>
    <col min="12561" max="12800" width="9" style="705"/>
    <col min="12801" max="12801" width="1.875" style="705" customWidth="1"/>
    <col min="12802" max="12802" width="9.375" style="705" customWidth="1"/>
    <col min="12803" max="12803" width="6.875" style="705" customWidth="1"/>
    <col min="12804" max="12804" width="3.875" style="705" customWidth="1"/>
    <col min="12805" max="12805" width="6.875" style="705" customWidth="1"/>
    <col min="12806" max="12806" width="17.5" style="705" customWidth="1"/>
    <col min="12807" max="12807" width="7.25" style="705" customWidth="1"/>
    <col min="12808" max="12809" width="12.625" style="705" customWidth="1"/>
    <col min="12810" max="12810" width="8.75" style="705" customWidth="1"/>
    <col min="12811" max="12811" width="8.875" style="705" customWidth="1"/>
    <col min="12812" max="12812" width="0.875" style="705" customWidth="1"/>
    <col min="12813" max="12816" width="16.625" style="705" customWidth="1"/>
    <col min="12817" max="13056" width="9" style="705"/>
    <col min="13057" max="13057" width="1.875" style="705" customWidth="1"/>
    <col min="13058" max="13058" width="9.375" style="705" customWidth="1"/>
    <col min="13059" max="13059" width="6.875" style="705" customWidth="1"/>
    <col min="13060" max="13060" width="3.875" style="705" customWidth="1"/>
    <col min="13061" max="13061" width="6.875" style="705" customWidth="1"/>
    <col min="13062" max="13062" width="17.5" style="705" customWidth="1"/>
    <col min="13063" max="13063" width="7.25" style="705" customWidth="1"/>
    <col min="13064" max="13065" width="12.625" style="705" customWidth="1"/>
    <col min="13066" max="13066" width="8.75" style="705" customWidth="1"/>
    <col min="13067" max="13067" width="8.875" style="705" customWidth="1"/>
    <col min="13068" max="13068" width="0.875" style="705" customWidth="1"/>
    <col min="13069" max="13072" width="16.625" style="705" customWidth="1"/>
    <col min="13073" max="13312" width="9" style="705"/>
    <col min="13313" max="13313" width="1.875" style="705" customWidth="1"/>
    <col min="13314" max="13314" width="9.375" style="705" customWidth="1"/>
    <col min="13315" max="13315" width="6.875" style="705" customWidth="1"/>
    <col min="13316" max="13316" width="3.875" style="705" customWidth="1"/>
    <col min="13317" max="13317" width="6.875" style="705" customWidth="1"/>
    <col min="13318" max="13318" width="17.5" style="705" customWidth="1"/>
    <col min="13319" max="13319" width="7.25" style="705" customWidth="1"/>
    <col min="13320" max="13321" width="12.625" style="705" customWidth="1"/>
    <col min="13322" max="13322" width="8.75" style="705" customWidth="1"/>
    <col min="13323" max="13323" width="8.875" style="705" customWidth="1"/>
    <col min="13324" max="13324" width="0.875" style="705" customWidth="1"/>
    <col min="13325" max="13328" width="16.625" style="705" customWidth="1"/>
    <col min="13329" max="13568" width="9" style="705"/>
    <col min="13569" max="13569" width="1.875" style="705" customWidth="1"/>
    <col min="13570" max="13570" width="9.375" style="705" customWidth="1"/>
    <col min="13571" max="13571" width="6.875" style="705" customWidth="1"/>
    <col min="13572" max="13572" width="3.875" style="705" customWidth="1"/>
    <col min="13573" max="13573" width="6.875" style="705" customWidth="1"/>
    <col min="13574" max="13574" width="17.5" style="705" customWidth="1"/>
    <col min="13575" max="13575" width="7.25" style="705" customWidth="1"/>
    <col min="13576" max="13577" width="12.625" style="705" customWidth="1"/>
    <col min="13578" max="13578" width="8.75" style="705" customWidth="1"/>
    <col min="13579" max="13579" width="8.875" style="705" customWidth="1"/>
    <col min="13580" max="13580" width="0.875" style="705" customWidth="1"/>
    <col min="13581" max="13584" width="16.625" style="705" customWidth="1"/>
    <col min="13585" max="13824" width="9" style="705"/>
    <col min="13825" max="13825" width="1.875" style="705" customWidth="1"/>
    <col min="13826" max="13826" width="9.375" style="705" customWidth="1"/>
    <col min="13827" max="13827" width="6.875" style="705" customWidth="1"/>
    <col min="13828" max="13828" width="3.875" style="705" customWidth="1"/>
    <col min="13829" max="13829" width="6.875" style="705" customWidth="1"/>
    <col min="13830" max="13830" width="17.5" style="705" customWidth="1"/>
    <col min="13831" max="13831" width="7.25" style="705" customWidth="1"/>
    <col min="13832" max="13833" width="12.625" style="705" customWidth="1"/>
    <col min="13834" max="13834" width="8.75" style="705" customWidth="1"/>
    <col min="13835" max="13835" width="8.875" style="705" customWidth="1"/>
    <col min="13836" max="13836" width="0.875" style="705" customWidth="1"/>
    <col min="13837" max="13840" width="16.625" style="705" customWidth="1"/>
    <col min="13841" max="14080" width="9" style="705"/>
    <col min="14081" max="14081" width="1.875" style="705" customWidth="1"/>
    <col min="14082" max="14082" width="9.375" style="705" customWidth="1"/>
    <col min="14083" max="14083" width="6.875" style="705" customWidth="1"/>
    <col min="14084" max="14084" width="3.875" style="705" customWidth="1"/>
    <col min="14085" max="14085" width="6.875" style="705" customWidth="1"/>
    <col min="14086" max="14086" width="17.5" style="705" customWidth="1"/>
    <col min="14087" max="14087" width="7.25" style="705" customWidth="1"/>
    <col min="14088" max="14089" width="12.625" style="705" customWidth="1"/>
    <col min="14090" max="14090" width="8.75" style="705" customWidth="1"/>
    <col min="14091" max="14091" width="8.875" style="705" customWidth="1"/>
    <col min="14092" max="14092" width="0.875" style="705" customWidth="1"/>
    <col min="14093" max="14096" width="16.625" style="705" customWidth="1"/>
    <col min="14097" max="14336" width="9" style="705"/>
    <col min="14337" max="14337" width="1.875" style="705" customWidth="1"/>
    <col min="14338" max="14338" width="9.375" style="705" customWidth="1"/>
    <col min="14339" max="14339" width="6.875" style="705" customWidth="1"/>
    <col min="14340" max="14340" width="3.875" style="705" customWidth="1"/>
    <col min="14341" max="14341" width="6.875" style="705" customWidth="1"/>
    <col min="14342" max="14342" width="17.5" style="705" customWidth="1"/>
    <col min="14343" max="14343" width="7.25" style="705" customWidth="1"/>
    <col min="14344" max="14345" width="12.625" style="705" customWidth="1"/>
    <col min="14346" max="14346" width="8.75" style="705" customWidth="1"/>
    <col min="14347" max="14347" width="8.875" style="705" customWidth="1"/>
    <col min="14348" max="14348" width="0.875" style="705" customWidth="1"/>
    <col min="14349" max="14352" width="16.625" style="705" customWidth="1"/>
    <col min="14353" max="14592" width="9" style="705"/>
    <col min="14593" max="14593" width="1.875" style="705" customWidth="1"/>
    <col min="14594" max="14594" width="9.375" style="705" customWidth="1"/>
    <col min="14595" max="14595" width="6.875" style="705" customWidth="1"/>
    <col min="14596" max="14596" width="3.875" style="705" customWidth="1"/>
    <col min="14597" max="14597" width="6.875" style="705" customWidth="1"/>
    <col min="14598" max="14598" width="17.5" style="705" customWidth="1"/>
    <col min="14599" max="14599" width="7.25" style="705" customWidth="1"/>
    <col min="14600" max="14601" width="12.625" style="705" customWidth="1"/>
    <col min="14602" max="14602" width="8.75" style="705" customWidth="1"/>
    <col min="14603" max="14603" width="8.875" style="705" customWidth="1"/>
    <col min="14604" max="14604" width="0.875" style="705" customWidth="1"/>
    <col min="14605" max="14608" width="16.625" style="705" customWidth="1"/>
    <col min="14609" max="14848" width="9" style="705"/>
    <col min="14849" max="14849" width="1.875" style="705" customWidth="1"/>
    <col min="14850" max="14850" width="9.375" style="705" customWidth="1"/>
    <col min="14851" max="14851" width="6.875" style="705" customWidth="1"/>
    <col min="14852" max="14852" width="3.875" style="705" customWidth="1"/>
    <col min="14853" max="14853" width="6.875" style="705" customWidth="1"/>
    <col min="14854" max="14854" width="17.5" style="705" customWidth="1"/>
    <col min="14855" max="14855" width="7.25" style="705" customWidth="1"/>
    <col min="14856" max="14857" width="12.625" style="705" customWidth="1"/>
    <col min="14858" max="14858" width="8.75" style="705" customWidth="1"/>
    <col min="14859" max="14859" width="8.875" style="705" customWidth="1"/>
    <col min="14860" max="14860" width="0.875" style="705" customWidth="1"/>
    <col min="14861" max="14864" width="16.625" style="705" customWidth="1"/>
    <col min="14865" max="15104" width="9" style="705"/>
    <col min="15105" max="15105" width="1.875" style="705" customWidth="1"/>
    <col min="15106" max="15106" width="9.375" style="705" customWidth="1"/>
    <col min="15107" max="15107" width="6.875" style="705" customWidth="1"/>
    <col min="15108" max="15108" width="3.875" style="705" customWidth="1"/>
    <col min="15109" max="15109" width="6.875" style="705" customWidth="1"/>
    <col min="15110" max="15110" width="17.5" style="705" customWidth="1"/>
    <col min="15111" max="15111" width="7.25" style="705" customWidth="1"/>
    <col min="15112" max="15113" width="12.625" style="705" customWidth="1"/>
    <col min="15114" max="15114" width="8.75" style="705" customWidth="1"/>
    <col min="15115" max="15115" width="8.875" style="705" customWidth="1"/>
    <col min="15116" max="15116" width="0.875" style="705" customWidth="1"/>
    <col min="15117" max="15120" width="16.625" style="705" customWidth="1"/>
    <col min="15121" max="15360" width="9" style="705"/>
    <col min="15361" max="15361" width="1.875" style="705" customWidth="1"/>
    <col min="15362" max="15362" width="9.375" style="705" customWidth="1"/>
    <col min="15363" max="15363" width="6.875" style="705" customWidth="1"/>
    <col min="15364" max="15364" width="3.875" style="705" customWidth="1"/>
    <col min="15365" max="15365" width="6.875" style="705" customWidth="1"/>
    <col min="15366" max="15366" width="17.5" style="705" customWidth="1"/>
    <col min="15367" max="15367" width="7.25" style="705" customWidth="1"/>
    <col min="15368" max="15369" width="12.625" style="705" customWidth="1"/>
    <col min="15370" max="15370" width="8.75" style="705" customWidth="1"/>
    <col min="15371" max="15371" width="8.875" style="705" customWidth="1"/>
    <col min="15372" max="15372" width="0.875" style="705" customWidth="1"/>
    <col min="15373" max="15376" width="16.625" style="705" customWidth="1"/>
    <col min="15377" max="15616" width="9" style="705"/>
    <col min="15617" max="15617" width="1.875" style="705" customWidth="1"/>
    <col min="15618" max="15618" width="9.375" style="705" customWidth="1"/>
    <col min="15619" max="15619" width="6.875" style="705" customWidth="1"/>
    <col min="15620" max="15620" width="3.875" style="705" customWidth="1"/>
    <col min="15621" max="15621" width="6.875" style="705" customWidth="1"/>
    <col min="15622" max="15622" width="17.5" style="705" customWidth="1"/>
    <col min="15623" max="15623" width="7.25" style="705" customWidth="1"/>
    <col min="15624" max="15625" width="12.625" style="705" customWidth="1"/>
    <col min="15626" max="15626" width="8.75" style="705" customWidth="1"/>
    <col min="15627" max="15627" width="8.875" style="705" customWidth="1"/>
    <col min="15628" max="15628" width="0.875" style="705" customWidth="1"/>
    <col min="15629" max="15632" width="16.625" style="705" customWidth="1"/>
    <col min="15633" max="15872" width="9" style="705"/>
    <col min="15873" max="15873" width="1.875" style="705" customWidth="1"/>
    <col min="15874" max="15874" width="9.375" style="705" customWidth="1"/>
    <col min="15875" max="15875" width="6.875" style="705" customWidth="1"/>
    <col min="15876" max="15876" width="3.875" style="705" customWidth="1"/>
    <col min="15877" max="15877" width="6.875" style="705" customWidth="1"/>
    <col min="15878" max="15878" width="17.5" style="705" customWidth="1"/>
    <col min="15879" max="15879" width="7.25" style="705" customWidth="1"/>
    <col min="15880" max="15881" width="12.625" style="705" customWidth="1"/>
    <col min="15882" max="15882" width="8.75" style="705" customWidth="1"/>
    <col min="15883" max="15883" width="8.875" style="705" customWidth="1"/>
    <col min="15884" max="15884" width="0.875" style="705" customWidth="1"/>
    <col min="15885" max="15888" width="16.625" style="705" customWidth="1"/>
    <col min="15889" max="16128" width="9" style="705"/>
    <col min="16129" max="16129" width="1.875" style="705" customWidth="1"/>
    <col min="16130" max="16130" width="9.375" style="705" customWidth="1"/>
    <col min="16131" max="16131" width="6.875" style="705" customWidth="1"/>
    <col min="16132" max="16132" width="3.875" style="705" customWidth="1"/>
    <col min="16133" max="16133" width="6.875" style="705" customWidth="1"/>
    <col min="16134" max="16134" width="17.5" style="705" customWidth="1"/>
    <col min="16135" max="16135" width="7.25" style="705" customWidth="1"/>
    <col min="16136" max="16137" width="12.625" style="705" customWidth="1"/>
    <col min="16138" max="16138" width="8.75" style="705" customWidth="1"/>
    <col min="16139" max="16139" width="8.875" style="705" customWidth="1"/>
    <col min="16140" max="16140" width="0.875" style="705" customWidth="1"/>
    <col min="16141" max="16144" width="16.625" style="705" customWidth="1"/>
    <col min="16145" max="16384" width="9" style="705"/>
  </cols>
  <sheetData>
    <row r="1" spans="2:15" ht="24.75" customHeight="1">
      <c r="B1" s="1899" t="s">
        <v>1047</v>
      </c>
      <c r="C1" s="1899"/>
      <c r="D1" s="1899"/>
      <c r="E1" s="1899"/>
      <c r="F1" s="1899"/>
      <c r="G1" s="1899"/>
      <c r="H1" s="1899"/>
      <c r="I1" s="1899"/>
      <c r="J1" s="1899"/>
      <c r="K1" s="1899"/>
    </row>
    <row r="2" spans="2:15" ht="24" customHeight="1" thickBot="1">
      <c r="B2" s="1900" t="s">
        <v>1048</v>
      </c>
      <c r="C2" s="1900"/>
      <c r="D2" s="1900"/>
      <c r="E2" s="1900"/>
      <c r="F2" s="1900"/>
      <c r="G2" s="1900"/>
      <c r="H2" s="1900"/>
      <c r="I2" s="1900"/>
      <c r="J2" s="1900"/>
      <c r="K2" s="1900"/>
    </row>
    <row r="3" spans="2:15" ht="17.25" customHeight="1" thickTop="1">
      <c r="B3" s="1901" t="s">
        <v>466</v>
      </c>
      <c r="C3" s="1902"/>
      <c r="D3" s="1902"/>
      <c r="E3" s="1902"/>
      <c r="F3" s="1903"/>
      <c r="G3" s="1909" t="s">
        <v>1049</v>
      </c>
      <c r="H3" s="1910"/>
      <c r="I3" s="1910"/>
      <c r="J3" s="1913" t="s">
        <v>1050</v>
      </c>
      <c r="K3" s="1914"/>
      <c r="M3" s="706" t="s">
        <v>1051</v>
      </c>
      <c r="N3" s="707" t="s">
        <v>1052</v>
      </c>
      <c r="O3" s="708" t="s">
        <v>1053</v>
      </c>
    </row>
    <row r="4" spans="2:15" ht="18" customHeight="1" thickBot="1">
      <c r="B4" s="1904"/>
      <c r="C4" s="1905"/>
      <c r="D4" s="1905"/>
      <c r="E4" s="1905"/>
      <c r="F4" s="1906"/>
      <c r="G4" s="1911"/>
      <c r="H4" s="1912"/>
      <c r="I4" s="1912"/>
      <c r="J4" s="1915"/>
      <c r="K4" s="1916"/>
      <c r="M4" s="709" t="str">
        <f>I45</f>
        <v/>
      </c>
      <c r="N4" s="710" t="str">
        <f>J38</f>
        <v/>
      </c>
      <c r="O4" s="711" t="str">
        <f>IF(H43="","",H43/10)</f>
        <v/>
      </c>
    </row>
    <row r="5" spans="2:15" ht="7.5" customHeight="1" thickTop="1" thickBot="1">
      <c r="B5" s="1904"/>
      <c r="C5" s="1905"/>
      <c r="D5" s="1905"/>
      <c r="E5" s="1905"/>
      <c r="F5" s="1906"/>
      <c r="G5" s="1911"/>
      <c r="H5" s="1912"/>
      <c r="I5" s="1912"/>
      <c r="J5" s="1915"/>
      <c r="K5" s="1916"/>
      <c r="M5" s="712"/>
      <c r="N5" s="713"/>
      <c r="O5" s="714"/>
    </row>
    <row r="6" spans="2:15" ht="24" customHeight="1" thickBot="1">
      <c r="B6" s="1907"/>
      <c r="C6" s="1850"/>
      <c r="D6" s="1850"/>
      <c r="E6" s="1850"/>
      <c r="F6" s="1908"/>
      <c r="G6" s="715" t="s">
        <v>1054</v>
      </c>
      <c r="H6" s="716" t="s">
        <v>472</v>
      </c>
      <c r="I6" s="717" t="s">
        <v>1055</v>
      </c>
      <c r="J6" s="718" t="s">
        <v>1056</v>
      </c>
      <c r="K6" s="719" t="s">
        <v>1054</v>
      </c>
      <c r="M6" s="720" t="s">
        <v>1057</v>
      </c>
      <c r="N6" s="721" t="s">
        <v>1057</v>
      </c>
      <c r="O6" s="722" t="s">
        <v>1058</v>
      </c>
    </row>
    <row r="7" spans="2:15" ht="15" customHeight="1">
      <c r="B7" s="1917" t="s">
        <v>1059</v>
      </c>
      <c r="C7" s="1920" t="s">
        <v>1060</v>
      </c>
      <c r="D7" s="1921"/>
      <c r="E7" s="1921"/>
      <c r="F7" s="1922"/>
      <c r="G7" s="723" t="s">
        <v>490</v>
      </c>
      <c r="H7" s="724">
        <v>0</v>
      </c>
      <c r="I7" s="725" t="str">
        <f t="shared" ref="I7:I31" si="0">IF(SUM(H7)=0,"",H7*J7)</f>
        <v/>
      </c>
      <c r="J7" s="726">
        <v>38.200000000000003</v>
      </c>
      <c r="K7" s="727" t="s">
        <v>1061</v>
      </c>
    </row>
    <row r="8" spans="2:15" ht="15" customHeight="1">
      <c r="B8" s="1918"/>
      <c r="C8" s="1857" t="s">
        <v>1062</v>
      </c>
      <c r="D8" s="1858"/>
      <c r="E8" s="1858"/>
      <c r="F8" s="1859"/>
      <c r="G8" s="728" t="s">
        <v>490</v>
      </c>
      <c r="H8" s="729">
        <v>0</v>
      </c>
      <c r="I8" s="730" t="str">
        <f t="shared" si="0"/>
        <v/>
      </c>
      <c r="J8" s="731">
        <v>35.299999999999997</v>
      </c>
      <c r="K8" s="732" t="s">
        <v>1061</v>
      </c>
    </row>
    <row r="9" spans="2:15" ht="15" customHeight="1">
      <c r="B9" s="1918"/>
      <c r="C9" s="1866" t="s">
        <v>1063</v>
      </c>
      <c r="D9" s="1867"/>
      <c r="E9" s="1867"/>
      <c r="F9" s="1868"/>
      <c r="G9" s="728" t="s">
        <v>490</v>
      </c>
      <c r="H9" s="729">
        <v>0</v>
      </c>
      <c r="I9" s="730" t="str">
        <f t="shared" si="0"/>
        <v/>
      </c>
      <c r="J9" s="731">
        <v>34.6</v>
      </c>
      <c r="K9" s="732" t="s">
        <v>1064</v>
      </c>
    </row>
    <row r="10" spans="2:15" ht="15" customHeight="1">
      <c r="B10" s="1918"/>
      <c r="C10" s="1866" t="s">
        <v>1065</v>
      </c>
      <c r="D10" s="1867"/>
      <c r="E10" s="1867"/>
      <c r="F10" s="1868"/>
      <c r="G10" s="728" t="s">
        <v>490</v>
      </c>
      <c r="H10" s="729">
        <v>0</v>
      </c>
      <c r="I10" s="730" t="str">
        <f t="shared" si="0"/>
        <v/>
      </c>
      <c r="J10" s="733">
        <v>33.6</v>
      </c>
      <c r="K10" s="732" t="s">
        <v>1064</v>
      </c>
      <c r="N10" s="734" t="s">
        <v>1066</v>
      </c>
    </row>
    <row r="11" spans="2:15" ht="15" customHeight="1">
      <c r="B11" s="1918"/>
      <c r="C11" s="1866" t="s">
        <v>1067</v>
      </c>
      <c r="D11" s="1867"/>
      <c r="E11" s="1867"/>
      <c r="F11" s="1868"/>
      <c r="G11" s="728" t="s">
        <v>490</v>
      </c>
      <c r="H11" s="735">
        <v>0</v>
      </c>
      <c r="I11" s="730" t="str">
        <f t="shared" si="0"/>
        <v/>
      </c>
      <c r="J11" s="731">
        <v>36.700000000000003</v>
      </c>
      <c r="K11" s="732" t="s">
        <v>1064</v>
      </c>
      <c r="M11" s="736" t="s">
        <v>1068</v>
      </c>
      <c r="N11" s="737" t="str">
        <f>IF(M13="","",M13/13/8.9*9.9)</f>
        <v/>
      </c>
      <c r="O11" s="738" t="s">
        <v>1069</v>
      </c>
    </row>
    <row r="12" spans="2:15" ht="15" customHeight="1" thickBot="1">
      <c r="B12" s="1918"/>
      <c r="C12" s="1866" t="s">
        <v>1070</v>
      </c>
      <c r="D12" s="1867"/>
      <c r="E12" s="1867"/>
      <c r="F12" s="1868"/>
      <c r="G12" s="728" t="s">
        <v>490</v>
      </c>
      <c r="H12" s="735">
        <v>0</v>
      </c>
      <c r="I12" s="730" t="str">
        <f t="shared" si="0"/>
        <v/>
      </c>
      <c r="J12" s="733">
        <v>37.700000000000003</v>
      </c>
      <c r="K12" s="732" t="s">
        <v>1064</v>
      </c>
      <c r="M12" s="734" t="s">
        <v>1071</v>
      </c>
      <c r="N12" s="734" t="s">
        <v>1072</v>
      </c>
    </row>
    <row r="13" spans="2:15" ht="15" customHeight="1" thickBot="1">
      <c r="B13" s="1918"/>
      <c r="C13" s="1866" t="s">
        <v>1073</v>
      </c>
      <c r="D13" s="1867"/>
      <c r="E13" s="1867"/>
      <c r="F13" s="1868"/>
      <c r="G13" s="728" t="s">
        <v>490</v>
      </c>
      <c r="H13" s="735">
        <v>0</v>
      </c>
      <c r="I13" s="730" t="str">
        <f t="shared" si="0"/>
        <v/>
      </c>
      <c r="J13" s="731">
        <v>39.1</v>
      </c>
      <c r="K13" s="732" t="s">
        <v>1064</v>
      </c>
      <c r="M13" s="739"/>
      <c r="N13" s="737" t="str">
        <f>IF(M13="","",M13/13)</f>
        <v/>
      </c>
      <c r="O13" s="738" t="s">
        <v>1074</v>
      </c>
    </row>
    <row r="14" spans="2:15" ht="15" customHeight="1">
      <c r="B14" s="1918"/>
      <c r="C14" s="1866" t="s">
        <v>1075</v>
      </c>
      <c r="D14" s="1867"/>
      <c r="E14" s="1867"/>
      <c r="F14" s="1868"/>
      <c r="G14" s="728" t="s">
        <v>490</v>
      </c>
      <c r="H14" s="729">
        <v>0</v>
      </c>
      <c r="I14" s="730" t="str">
        <f t="shared" si="0"/>
        <v/>
      </c>
      <c r="J14" s="733">
        <v>41.9</v>
      </c>
      <c r="K14" s="732" t="s">
        <v>1064</v>
      </c>
      <c r="N14" s="705" t="s">
        <v>1076</v>
      </c>
    </row>
    <row r="15" spans="2:15" ht="15" customHeight="1">
      <c r="B15" s="1918"/>
      <c r="C15" s="1866" t="s">
        <v>1077</v>
      </c>
      <c r="D15" s="1867"/>
      <c r="E15" s="1867"/>
      <c r="F15" s="1868"/>
      <c r="G15" s="728" t="s">
        <v>495</v>
      </c>
      <c r="H15" s="729">
        <v>0</v>
      </c>
      <c r="I15" s="730" t="str">
        <f t="shared" si="0"/>
        <v/>
      </c>
      <c r="J15" s="733">
        <v>40.9</v>
      </c>
      <c r="K15" s="732" t="s">
        <v>1078</v>
      </c>
      <c r="N15" s="737" t="str">
        <f>IF(M13="","",M13/13/10.76*9.9)</f>
        <v/>
      </c>
      <c r="O15" s="738" t="s">
        <v>1079</v>
      </c>
    </row>
    <row r="16" spans="2:15" ht="15" customHeight="1">
      <c r="B16" s="1918"/>
      <c r="C16" s="1869" t="s">
        <v>1080</v>
      </c>
      <c r="D16" s="1870"/>
      <c r="E16" s="1870"/>
      <c r="F16" s="1871"/>
      <c r="G16" s="740" t="s">
        <v>495</v>
      </c>
      <c r="H16" s="741">
        <v>0</v>
      </c>
      <c r="I16" s="742" t="str">
        <f t="shared" si="0"/>
        <v/>
      </c>
      <c r="J16" s="743">
        <v>29.9</v>
      </c>
      <c r="K16" s="744" t="s">
        <v>1078</v>
      </c>
    </row>
    <row r="17" spans="2:16" ht="15" customHeight="1">
      <c r="B17" s="1918"/>
      <c r="C17" s="1893" t="s">
        <v>1081</v>
      </c>
      <c r="D17" s="1894"/>
      <c r="E17" s="1884" t="s">
        <v>1082</v>
      </c>
      <c r="F17" s="1885"/>
      <c r="G17" s="745" t="s">
        <v>495</v>
      </c>
      <c r="H17" s="746">
        <v>0</v>
      </c>
      <c r="I17" s="747" t="str">
        <f t="shared" si="0"/>
        <v/>
      </c>
      <c r="J17" s="748">
        <v>50.8</v>
      </c>
      <c r="K17" s="749" t="s">
        <v>1078</v>
      </c>
    </row>
    <row r="18" spans="2:16" ht="15" customHeight="1">
      <c r="B18" s="1918"/>
      <c r="C18" s="1893"/>
      <c r="D18" s="1894"/>
      <c r="E18" s="1888" t="s">
        <v>1083</v>
      </c>
      <c r="F18" s="1889"/>
      <c r="G18" s="750" t="s">
        <v>1084</v>
      </c>
      <c r="H18" s="741">
        <v>0</v>
      </c>
      <c r="I18" s="742" t="str">
        <f t="shared" si="0"/>
        <v/>
      </c>
      <c r="J18" s="751">
        <v>44.9</v>
      </c>
      <c r="K18" s="744" t="s">
        <v>1085</v>
      </c>
    </row>
    <row r="19" spans="2:16" ht="15" customHeight="1">
      <c r="B19" s="1918"/>
      <c r="C19" s="1895" t="s">
        <v>1086</v>
      </c>
      <c r="D19" s="1896"/>
      <c r="E19" s="1884" t="s">
        <v>1087</v>
      </c>
      <c r="F19" s="1885"/>
      <c r="G19" s="745" t="s">
        <v>495</v>
      </c>
      <c r="H19" s="752">
        <v>0</v>
      </c>
      <c r="I19" s="747" t="str">
        <f t="shared" si="0"/>
        <v/>
      </c>
      <c r="J19" s="748">
        <v>54.6</v>
      </c>
      <c r="K19" s="749" t="s">
        <v>1078</v>
      </c>
    </row>
    <row r="20" spans="2:16" ht="15" customHeight="1">
      <c r="B20" s="1918"/>
      <c r="C20" s="1897"/>
      <c r="D20" s="1898"/>
      <c r="E20" s="1888" t="s">
        <v>1088</v>
      </c>
      <c r="F20" s="1889"/>
      <c r="G20" s="750" t="s">
        <v>1084</v>
      </c>
      <c r="H20" s="741">
        <v>0</v>
      </c>
      <c r="I20" s="742" t="str">
        <f t="shared" si="0"/>
        <v/>
      </c>
      <c r="J20" s="743">
        <v>43.5</v>
      </c>
      <c r="K20" s="744" t="s">
        <v>1089</v>
      </c>
    </row>
    <row r="21" spans="2:16" ht="15" customHeight="1">
      <c r="B21" s="1918"/>
      <c r="C21" s="1882" t="s">
        <v>1090</v>
      </c>
      <c r="D21" s="1883"/>
      <c r="E21" s="1884" t="s">
        <v>1091</v>
      </c>
      <c r="F21" s="1885"/>
      <c r="G21" s="745" t="s">
        <v>495</v>
      </c>
      <c r="H21" s="752">
        <v>0</v>
      </c>
      <c r="I21" s="747" t="str">
        <f t="shared" si="0"/>
        <v/>
      </c>
      <c r="J21" s="753">
        <v>29</v>
      </c>
      <c r="K21" s="749" t="s">
        <v>1078</v>
      </c>
    </row>
    <row r="22" spans="2:16" ht="15" customHeight="1">
      <c r="B22" s="1918"/>
      <c r="C22" s="1882"/>
      <c r="D22" s="1883"/>
      <c r="E22" s="1886" t="s">
        <v>1092</v>
      </c>
      <c r="F22" s="1887"/>
      <c r="G22" s="728" t="s">
        <v>495</v>
      </c>
      <c r="H22" s="729">
        <v>0</v>
      </c>
      <c r="I22" s="730" t="str">
        <f t="shared" si="0"/>
        <v/>
      </c>
      <c r="J22" s="731">
        <v>25.7</v>
      </c>
      <c r="K22" s="732" t="s">
        <v>1078</v>
      </c>
    </row>
    <row r="23" spans="2:16" ht="15" customHeight="1">
      <c r="B23" s="1918"/>
      <c r="C23" s="1882"/>
      <c r="D23" s="1883"/>
      <c r="E23" s="1888" t="s">
        <v>1093</v>
      </c>
      <c r="F23" s="1889"/>
      <c r="G23" s="740" t="s">
        <v>495</v>
      </c>
      <c r="H23" s="741">
        <v>0</v>
      </c>
      <c r="I23" s="742" t="str">
        <f t="shared" si="0"/>
        <v/>
      </c>
      <c r="J23" s="751">
        <v>26.9</v>
      </c>
      <c r="K23" s="744" t="s">
        <v>1078</v>
      </c>
    </row>
    <row r="24" spans="2:16" ht="15" customHeight="1">
      <c r="B24" s="1918"/>
      <c r="C24" s="1890" t="s">
        <v>1094</v>
      </c>
      <c r="D24" s="1891"/>
      <c r="E24" s="1891"/>
      <c r="F24" s="1892"/>
      <c r="G24" s="745" t="s">
        <v>495</v>
      </c>
      <c r="H24" s="752">
        <v>0</v>
      </c>
      <c r="I24" s="747" t="str">
        <f t="shared" si="0"/>
        <v/>
      </c>
      <c r="J24" s="753">
        <v>29.4</v>
      </c>
      <c r="K24" s="749" t="s">
        <v>1078</v>
      </c>
    </row>
    <row r="25" spans="2:16" ht="15" customHeight="1">
      <c r="B25" s="1918"/>
      <c r="C25" s="1866" t="s">
        <v>1095</v>
      </c>
      <c r="D25" s="1867"/>
      <c r="E25" s="1867"/>
      <c r="F25" s="1868"/>
      <c r="G25" s="728" t="s">
        <v>495</v>
      </c>
      <c r="H25" s="729">
        <v>0</v>
      </c>
      <c r="I25" s="730" t="str">
        <f t="shared" si="0"/>
        <v/>
      </c>
      <c r="J25" s="731">
        <v>37.299999999999997</v>
      </c>
      <c r="K25" s="732" t="s">
        <v>1078</v>
      </c>
    </row>
    <row r="26" spans="2:16" ht="15" customHeight="1">
      <c r="B26" s="1918"/>
      <c r="C26" s="1866" t="s">
        <v>1096</v>
      </c>
      <c r="D26" s="1867"/>
      <c r="E26" s="1867"/>
      <c r="F26" s="1868"/>
      <c r="G26" s="754" t="s">
        <v>1084</v>
      </c>
      <c r="H26" s="729">
        <v>0</v>
      </c>
      <c r="I26" s="730" t="str">
        <f t="shared" si="0"/>
        <v/>
      </c>
      <c r="J26" s="731">
        <v>21.1</v>
      </c>
      <c r="K26" s="732" t="s">
        <v>1089</v>
      </c>
    </row>
    <row r="27" spans="2:16" ht="15" customHeight="1">
      <c r="B27" s="1918"/>
      <c r="C27" s="1866" t="s">
        <v>1097</v>
      </c>
      <c r="D27" s="1867"/>
      <c r="E27" s="1867"/>
      <c r="F27" s="1868"/>
      <c r="G27" s="754" t="s">
        <v>1084</v>
      </c>
      <c r="H27" s="729">
        <v>0</v>
      </c>
      <c r="I27" s="730" t="str">
        <f t="shared" si="0"/>
        <v/>
      </c>
      <c r="J27" s="731">
        <v>3.41</v>
      </c>
      <c r="K27" s="732" t="s">
        <v>1089</v>
      </c>
      <c r="M27" s="736" t="s">
        <v>1098</v>
      </c>
      <c r="N27" s="734"/>
      <c r="O27" s="734"/>
    </row>
    <row r="28" spans="2:16" ht="15" customHeight="1" thickBot="1">
      <c r="B28" s="1918"/>
      <c r="C28" s="1869" t="s">
        <v>1099</v>
      </c>
      <c r="D28" s="1870"/>
      <c r="E28" s="1870"/>
      <c r="F28" s="1871"/>
      <c r="G28" s="750" t="s">
        <v>1084</v>
      </c>
      <c r="H28" s="741">
        <v>0</v>
      </c>
      <c r="I28" s="742" t="str">
        <f t="shared" si="0"/>
        <v/>
      </c>
      <c r="J28" s="751">
        <v>8.41</v>
      </c>
      <c r="K28" s="744" t="s">
        <v>1089</v>
      </c>
      <c r="M28" s="734" t="s">
        <v>1100</v>
      </c>
      <c r="N28" s="734" t="s">
        <v>1101</v>
      </c>
      <c r="O28" s="734"/>
    </row>
    <row r="29" spans="2:16" ht="15" customHeight="1" thickBot="1">
      <c r="B29" s="1918"/>
      <c r="C29" s="1872" t="s">
        <v>1102</v>
      </c>
      <c r="D29" s="1873"/>
      <c r="E29" s="1878" t="s">
        <v>1103</v>
      </c>
      <c r="F29" s="1879"/>
      <c r="G29" s="755" t="s">
        <v>1084</v>
      </c>
      <c r="H29" s="746">
        <v>0</v>
      </c>
      <c r="I29" s="756" t="str">
        <f t="shared" si="0"/>
        <v/>
      </c>
      <c r="J29" s="757">
        <v>45</v>
      </c>
      <c r="K29" s="749" t="s">
        <v>1089</v>
      </c>
      <c r="M29" s="739"/>
      <c r="N29" s="737" t="str">
        <f>IF(M29="","",M29*288/273)</f>
        <v/>
      </c>
      <c r="O29" s="738" t="s">
        <v>1104</v>
      </c>
    </row>
    <row r="30" spans="2:16" ht="15" customHeight="1">
      <c r="B30" s="1918"/>
      <c r="C30" s="1874"/>
      <c r="D30" s="1875"/>
      <c r="E30" s="1880"/>
      <c r="F30" s="1862"/>
      <c r="G30" s="758" t="s">
        <v>1105</v>
      </c>
      <c r="H30" s="729">
        <v>0</v>
      </c>
      <c r="I30" s="759" t="str">
        <f t="shared" si="0"/>
        <v/>
      </c>
      <c r="J30" s="760"/>
      <c r="K30" s="761" t="s">
        <v>1106</v>
      </c>
      <c r="M30" s="762"/>
      <c r="N30" s="763"/>
      <c r="O30" s="763"/>
    </row>
    <row r="31" spans="2:16" ht="15" customHeight="1" thickBot="1">
      <c r="B31" s="1918"/>
      <c r="C31" s="1876"/>
      <c r="D31" s="1877"/>
      <c r="E31" s="1881"/>
      <c r="F31" s="1865"/>
      <c r="G31" s="764" t="s">
        <v>1107</v>
      </c>
      <c r="H31" s="765">
        <v>0</v>
      </c>
      <c r="I31" s="766" t="str">
        <f t="shared" si="0"/>
        <v/>
      </c>
      <c r="J31" s="767"/>
      <c r="K31" s="768" t="s">
        <v>1108</v>
      </c>
      <c r="M31" s="763"/>
      <c r="N31" s="763"/>
      <c r="O31" s="763"/>
    </row>
    <row r="32" spans="2:16" ht="15" customHeight="1">
      <c r="B32" s="1918"/>
      <c r="C32" s="1851" t="s">
        <v>1109</v>
      </c>
      <c r="D32" s="1852"/>
      <c r="E32" s="1852"/>
      <c r="F32" s="1853"/>
      <c r="G32" s="769" t="s">
        <v>1110</v>
      </c>
      <c r="H32" s="770">
        <v>0</v>
      </c>
      <c r="I32" s="771" t="str">
        <f t="shared" ref="I32:I37" si="1">IF(SUM(H32)=0,"",H32*J32)</f>
        <v/>
      </c>
      <c r="J32" s="772">
        <v>1.02</v>
      </c>
      <c r="K32" s="1854" t="s">
        <v>1111</v>
      </c>
      <c r="M32" s="736" t="s">
        <v>1112</v>
      </c>
      <c r="N32" s="734"/>
      <c r="O32" s="736" t="s">
        <v>1113</v>
      </c>
      <c r="P32" s="734"/>
    </row>
    <row r="33" spans="2:16" ht="15" customHeight="1" thickBot="1">
      <c r="B33" s="1918"/>
      <c r="C33" s="1857" t="s">
        <v>520</v>
      </c>
      <c r="D33" s="1858"/>
      <c r="E33" s="1858"/>
      <c r="F33" s="1859"/>
      <c r="G33" s="773" t="s">
        <v>1110</v>
      </c>
      <c r="H33" s="729">
        <v>0</v>
      </c>
      <c r="I33" s="730" t="str">
        <f t="shared" si="1"/>
        <v/>
      </c>
      <c r="J33" s="774">
        <v>1.36</v>
      </c>
      <c r="K33" s="1855"/>
      <c r="M33" s="734" t="s">
        <v>1114</v>
      </c>
      <c r="N33" s="734" t="s">
        <v>1115</v>
      </c>
      <c r="O33" s="734" t="s">
        <v>1114</v>
      </c>
      <c r="P33" s="734" t="s">
        <v>1115</v>
      </c>
    </row>
    <row r="34" spans="2:16" ht="15" customHeight="1" thickBot="1">
      <c r="B34" s="1918"/>
      <c r="C34" s="1857" t="s">
        <v>1116</v>
      </c>
      <c r="D34" s="1858"/>
      <c r="E34" s="1858"/>
      <c r="F34" s="1859"/>
      <c r="G34" s="773" t="s">
        <v>1110</v>
      </c>
      <c r="H34" s="729">
        <v>0</v>
      </c>
      <c r="I34" s="730" t="str">
        <f t="shared" si="1"/>
        <v/>
      </c>
      <c r="J34" s="774">
        <v>1.36</v>
      </c>
      <c r="K34" s="1855"/>
      <c r="M34" s="775"/>
      <c r="N34" s="737">
        <f>IF(M34="",0,M34*0.6606/0.3817)</f>
        <v>0</v>
      </c>
      <c r="O34" s="775"/>
      <c r="P34" s="776">
        <f>IF(O34="",0,O34*0.22/0.3817)</f>
        <v>0</v>
      </c>
    </row>
    <row r="35" spans="2:16" ht="14.25" customHeight="1">
      <c r="B35" s="1918"/>
      <c r="C35" s="1857" t="s">
        <v>1117</v>
      </c>
      <c r="D35" s="1858"/>
      <c r="E35" s="1858"/>
      <c r="F35" s="1859"/>
      <c r="G35" s="773" t="s">
        <v>1110</v>
      </c>
      <c r="H35" s="729">
        <v>0</v>
      </c>
      <c r="I35" s="730" t="str">
        <f t="shared" si="1"/>
        <v/>
      </c>
      <c r="J35" s="774">
        <v>1.36</v>
      </c>
      <c r="K35" s="1855"/>
      <c r="M35" s="736" t="s">
        <v>1118</v>
      </c>
      <c r="N35" s="734"/>
    </row>
    <row r="36" spans="2:16" ht="15" thickBot="1">
      <c r="B36" s="1918"/>
      <c r="C36" s="1860"/>
      <c r="D36" s="1861"/>
      <c r="E36" s="1861"/>
      <c r="F36" s="1862"/>
      <c r="G36" s="777"/>
      <c r="H36" s="778">
        <v>0</v>
      </c>
      <c r="I36" s="779" t="str">
        <f t="shared" si="1"/>
        <v/>
      </c>
      <c r="J36" s="780"/>
      <c r="K36" s="1855"/>
      <c r="M36" s="734" t="s">
        <v>1119</v>
      </c>
      <c r="N36" s="734" t="s">
        <v>1115</v>
      </c>
    </row>
    <row r="37" spans="2:16" ht="15" thickBot="1">
      <c r="B37" s="1918"/>
      <c r="C37" s="1863"/>
      <c r="D37" s="1864"/>
      <c r="E37" s="1864"/>
      <c r="F37" s="1865"/>
      <c r="G37" s="781"/>
      <c r="H37" s="765">
        <v>0</v>
      </c>
      <c r="I37" s="782" t="str">
        <f t="shared" si="1"/>
        <v/>
      </c>
      <c r="J37" s="783"/>
      <c r="K37" s="1856"/>
      <c r="M37" s="775"/>
      <c r="N37" s="737">
        <f>IF(M37="",0,M37/9.35)</f>
        <v>0</v>
      </c>
      <c r="O37" s="784" t="s">
        <v>1120</v>
      </c>
    </row>
    <row r="38" spans="2:16" ht="30.75" customHeight="1" thickTop="1" thickBot="1">
      <c r="B38" s="1919"/>
      <c r="C38" s="1831" t="s">
        <v>1121</v>
      </c>
      <c r="D38" s="1831"/>
      <c r="E38" s="1831"/>
      <c r="F38" s="1832"/>
      <c r="G38" s="785"/>
      <c r="H38" s="786"/>
      <c r="I38" s="787" t="str">
        <f>IF(SUM(I7:I37)=0,"",SUM(I7:I37))</f>
        <v/>
      </c>
      <c r="J38" s="788" t="str">
        <f>IF(SUM(I38)=0,"",I38*J45)</f>
        <v/>
      </c>
      <c r="K38" s="789"/>
    </row>
    <row r="39" spans="2:16" ht="20.100000000000001" customHeight="1" thickBot="1">
      <c r="B39" s="1833" t="s">
        <v>1122</v>
      </c>
      <c r="C39" s="1836" t="s">
        <v>1123</v>
      </c>
      <c r="D39" s="1837"/>
      <c r="E39" s="1838"/>
      <c r="F39" s="790" t="s">
        <v>1124</v>
      </c>
      <c r="G39" s="791" t="s">
        <v>1125</v>
      </c>
      <c r="H39" s="792">
        <v>0</v>
      </c>
      <c r="I39" s="725" t="str">
        <f>IF(SUM(H39)=0,"",H39*J39)</f>
        <v/>
      </c>
      <c r="J39" s="793">
        <v>9.9700000000000006</v>
      </c>
      <c r="K39" s="794" t="s">
        <v>1126</v>
      </c>
      <c r="M39" s="795" t="s">
        <v>1127</v>
      </c>
      <c r="N39" s="734" t="s">
        <v>1128</v>
      </c>
      <c r="O39" s="734"/>
    </row>
    <row r="40" spans="2:16" ht="20.100000000000001" customHeight="1" thickBot="1">
      <c r="B40" s="1834"/>
      <c r="C40" s="1839"/>
      <c r="D40" s="1840"/>
      <c r="E40" s="1841"/>
      <c r="F40" s="796" t="s">
        <v>1129</v>
      </c>
      <c r="G40" s="797" t="s">
        <v>1125</v>
      </c>
      <c r="H40" s="798">
        <v>0</v>
      </c>
      <c r="I40" s="742" t="str">
        <f>IF(SUM(H40)=0,"",H40*J40)</f>
        <v/>
      </c>
      <c r="J40" s="799">
        <v>9.2799999999999994</v>
      </c>
      <c r="K40" s="800" t="s">
        <v>1126</v>
      </c>
      <c r="M40" s="775"/>
      <c r="N40" s="801">
        <f>N34+P34+N37+M40</f>
        <v>0</v>
      </c>
      <c r="O40" s="738" t="s">
        <v>1104</v>
      </c>
    </row>
    <row r="41" spans="2:16" ht="20.100000000000001" customHeight="1">
      <c r="B41" s="1834"/>
      <c r="C41" s="1839" t="s">
        <v>1130</v>
      </c>
      <c r="D41" s="1840"/>
      <c r="E41" s="1841"/>
      <c r="F41" s="802" t="s">
        <v>1131</v>
      </c>
      <c r="G41" s="803" t="s">
        <v>1125</v>
      </c>
      <c r="H41" s="752">
        <v>0</v>
      </c>
      <c r="I41" s="747" t="str">
        <f>IF(SUM(H41)=0,"",H41*J41)</f>
        <v/>
      </c>
      <c r="J41" s="804">
        <v>9.76</v>
      </c>
      <c r="K41" s="805" t="s">
        <v>1126</v>
      </c>
      <c r="M41" s="806" t="s">
        <v>1132</v>
      </c>
      <c r="N41" s="807"/>
    </row>
    <row r="42" spans="2:16" ht="20.100000000000001" customHeight="1" thickBot="1">
      <c r="B42" s="1834"/>
      <c r="C42" s="1842"/>
      <c r="D42" s="1843"/>
      <c r="E42" s="1844"/>
      <c r="F42" s="808" t="s">
        <v>1133</v>
      </c>
      <c r="G42" s="809" t="s">
        <v>1125</v>
      </c>
      <c r="H42" s="810" t="s">
        <v>1134</v>
      </c>
      <c r="I42" s="811" t="s">
        <v>1135</v>
      </c>
      <c r="J42" s="812"/>
      <c r="K42" s="813" t="s">
        <v>1126</v>
      </c>
      <c r="M42" s="814"/>
    </row>
    <row r="43" spans="2:16" ht="30" customHeight="1" thickTop="1" thickBot="1">
      <c r="B43" s="1835"/>
      <c r="C43" s="1845" t="s">
        <v>1136</v>
      </c>
      <c r="D43" s="1845"/>
      <c r="E43" s="1846"/>
      <c r="F43" s="1847"/>
      <c r="G43" s="815" t="s">
        <v>1125</v>
      </c>
      <c r="H43" s="816" t="str">
        <f>IF(SUM(H39:H41)=0,"",SUM(H39:H41))</f>
        <v/>
      </c>
      <c r="I43" s="817" t="str">
        <f>IF(SUM(I39:I41)=0,"",SUM(I39:I41))</f>
        <v/>
      </c>
      <c r="J43" s="818"/>
      <c r="K43" s="819"/>
      <c r="N43" s="820"/>
    </row>
    <row r="44" spans="2:16" ht="33" customHeight="1" thickBot="1">
      <c r="B44" s="1848" t="s">
        <v>1137</v>
      </c>
      <c r="C44" s="1849"/>
      <c r="D44" s="1849"/>
      <c r="E44" s="1849"/>
      <c r="F44" s="1849"/>
      <c r="G44" s="1849"/>
      <c r="H44" s="1850"/>
      <c r="I44" s="821" t="str">
        <f>IF(SUM(I38,I43)=0,"",SUM(I38,I43))</f>
        <v/>
      </c>
      <c r="J44" s="822"/>
      <c r="K44" s="823"/>
    </row>
    <row r="45" spans="2:16" ht="36.75" customHeight="1" thickTop="1" thickBot="1">
      <c r="B45" s="1823" t="s">
        <v>1138</v>
      </c>
      <c r="C45" s="1824"/>
      <c r="D45" s="1824"/>
      <c r="E45" s="1824"/>
      <c r="F45" s="1824"/>
      <c r="G45" s="1824"/>
      <c r="H45" s="1824"/>
      <c r="I45" s="824" t="str">
        <f>IF(SUM(I44)=0,"",I44*J45)</f>
        <v/>
      </c>
      <c r="J45" s="825">
        <v>2.58E-2</v>
      </c>
      <c r="K45" s="826" t="s">
        <v>1139</v>
      </c>
    </row>
    <row r="46" spans="2:16" ht="21.75" customHeight="1">
      <c r="B46" s="827"/>
      <c r="C46" s="827"/>
      <c r="D46" s="827"/>
      <c r="E46" s="827"/>
      <c r="F46" s="827"/>
      <c r="G46" s="827"/>
      <c r="H46" s="828"/>
      <c r="I46" s="827"/>
      <c r="J46" s="829"/>
      <c r="K46" s="827"/>
    </row>
    <row r="47" spans="2:16" ht="24.95" customHeight="1">
      <c r="B47" s="1825" t="s">
        <v>1140</v>
      </c>
      <c r="C47" s="1826"/>
      <c r="D47" s="1826"/>
      <c r="E47" s="1826"/>
      <c r="F47" s="830" t="s">
        <v>1141</v>
      </c>
      <c r="G47" s="827"/>
      <c r="H47" s="831" t="s">
        <v>1142</v>
      </c>
      <c r="I47" s="1827" t="str">
        <f>IF(SUM(I45)&lt;=0,"入力待ち",IF(I45&lt;1500,"指定なし",IF(I45&lt;3000,"第二種指定工場相当","第一種指定工場相当")))</f>
        <v>入力待ち</v>
      </c>
      <c r="J47" s="1827"/>
      <c r="K47" s="827"/>
    </row>
    <row r="48" spans="2:16" ht="24.95" customHeight="1">
      <c r="B48" s="1825" t="s">
        <v>1143</v>
      </c>
      <c r="C48" s="1826"/>
      <c r="D48" s="1826"/>
      <c r="E48" s="1826"/>
      <c r="F48" s="830" t="s">
        <v>1144</v>
      </c>
      <c r="G48" s="827"/>
      <c r="H48" s="831" t="s">
        <v>1145</v>
      </c>
      <c r="I48" s="1828" t="str">
        <f>IF(I47="入力待ち","－－－",IF(I47="第一種指定工場相当","様式第1",IF(I47="第二種指定工場相当","様式第10","不用")))</f>
        <v>－－－</v>
      </c>
      <c r="J48" s="1828"/>
      <c r="K48" s="827"/>
    </row>
    <row r="49" spans="2:13" ht="24.95" customHeight="1">
      <c r="B49" s="1829" t="s">
        <v>1146</v>
      </c>
      <c r="C49" s="1830"/>
      <c r="D49" s="1830"/>
      <c r="E49" s="1830"/>
      <c r="F49" s="832" t="s">
        <v>1147</v>
      </c>
      <c r="G49" s="833"/>
      <c r="H49" s="833"/>
      <c r="I49" s="833"/>
      <c r="J49" s="833"/>
      <c r="K49" s="833"/>
      <c r="L49" s="834"/>
      <c r="M49" s="834"/>
    </row>
    <row r="50" spans="2:13" ht="15" customHeight="1">
      <c r="B50" s="834"/>
      <c r="C50" s="835"/>
      <c r="D50" s="835"/>
      <c r="E50" s="835"/>
      <c r="F50" s="835"/>
      <c r="G50" s="835"/>
      <c r="H50" s="835"/>
      <c r="I50" s="835"/>
      <c r="J50" s="835"/>
      <c r="K50" s="835"/>
      <c r="L50" s="836"/>
      <c r="M50" s="836"/>
    </row>
    <row r="51" spans="2:13" ht="15" customHeight="1">
      <c r="B51" s="834"/>
      <c r="C51" s="835"/>
      <c r="D51" s="835"/>
      <c r="E51" s="835"/>
      <c r="F51" s="835"/>
      <c r="G51" s="835"/>
      <c r="H51" s="835"/>
      <c r="I51" s="835"/>
      <c r="J51" s="835"/>
      <c r="K51" s="835"/>
      <c r="L51" s="836"/>
      <c r="M51" s="836"/>
    </row>
    <row r="52" spans="2:13" ht="6" customHeight="1">
      <c r="B52" s="834"/>
      <c r="C52" s="835"/>
      <c r="D52" s="835"/>
      <c r="E52" s="835"/>
      <c r="F52" s="835"/>
      <c r="G52" s="835"/>
      <c r="H52" s="835"/>
      <c r="I52" s="835"/>
      <c r="J52" s="835"/>
      <c r="K52" s="835"/>
      <c r="L52" s="836"/>
      <c r="M52" s="836"/>
    </row>
    <row r="53" spans="2:13" ht="5.25" customHeight="1"/>
  </sheetData>
  <protectedRanges>
    <protectedRange sqref="G37" name="範囲4"/>
    <protectedRange sqref="G27" name="範囲2"/>
    <protectedRange sqref="E5:E27 E29:E37" name="範囲1"/>
    <protectedRange sqref="G28" name="範囲3_1"/>
    <protectedRange sqref="E28" name="範囲1_1"/>
  </protectedRanges>
  <mergeCells count="54">
    <mergeCell ref="C16:F16"/>
    <mergeCell ref="B1:K1"/>
    <mergeCell ref="B2:K2"/>
    <mergeCell ref="B3:F6"/>
    <mergeCell ref="G3:I5"/>
    <mergeCell ref="J3:K5"/>
    <mergeCell ref="B7:B38"/>
    <mergeCell ref="C7:F7"/>
    <mergeCell ref="C8:F8"/>
    <mergeCell ref="C9:F9"/>
    <mergeCell ref="C10:F10"/>
    <mergeCell ref="C11:F11"/>
    <mergeCell ref="C12:F12"/>
    <mergeCell ref="C13:F13"/>
    <mergeCell ref="C14:F14"/>
    <mergeCell ref="C15:F15"/>
    <mergeCell ref="C25:F25"/>
    <mergeCell ref="C17:D18"/>
    <mergeCell ref="E17:F17"/>
    <mergeCell ref="E18:F18"/>
    <mergeCell ref="C19:D20"/>
    <mergeCell ref="E19:F19"/>
    <mergeCell ref="E20:F20"/>
    <mergeCell ref="C21:D23"/>
    <mergeCell ref="E21:F21"/>
    <mergeCell ref="E22:F22"/>
    <mergeCell ref="E23:F23"/>
    <mergeCell ref="C24:F24"/>
    <mergeCell ref="C26:F26"/>
    <mergeCell ref="C27:F27"/>
    <mergeCell ref="C28:F28"/>
    <mergeCell ref="C29:D31"/>
    <mergeCell ref="E29:F29"/>
    <mergeCell ref="E30:F30"/>
    <mergeCell ref="E31:F31"/>
    <mergeCell ref="C32:F32"/>
    <mergeCell ref="K32:K37"/>
    <mergeCell ref="C33:F33"/>
    <mergeCell ref="C34:F34"/>
    <mergeCell ref="C35:F35"/>
    <mergeCell ref="C36:F36"/>
    <mergeCell ref="C37:F37"/>
    <mergeCell ref="B49:E49"/>
    <mergeCell ref="C38:F38"/>
    <mergeCell ref="B39:B43"/>
    <mergeCell ref="C39:E40"/>
    <mergeCell ref="C41:E42"/>
    <mergeCell ref="C43:F43"/>
    <mergeCell ref="B44:H44"/>
    <mergeCell ref="B45:H45"/>
    <mergeCell ref="B47:E47"/>
    <mergeCell ref="I47:J47"/>
    <mergeCell ref="B48:E48"/>
    <mergeCell ref="I48:J48"/>
  </mergeCells>
  <phoneticPr fontId="60"/>
  <pageMargins left="0.55000000000000004" right="0.2" top="0.65" bottom="0.37" header="0.51200000000000001" footer="0.31"/>
  <pageSetup paperSize="9" scale="82"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6"/>
  <sheetViews>
    <sheetView showGridLines="0" zoomScaleNormal="100" zoomScaleSheetLayoutView="100" workbookViewId="0">
      <selection activeCell="E20" sqref="E20"/>
    </sheetView>
  </sheetViews>
  <sheetFormatPr defaultRowHeight="12"/>
  <cols>
    <col min="1" max="1" width="4.125" style="837" customWidth="1"/>
    <col min="2" max="2" width="41.25" style="837" customWidth="1"/>
    <col min="3" max="3" width="16.125" style="837" bestFit="1" customWidth="1"/>
    <col min="4" max="4" width="33.5" style="837" customWidth="1"/>
    <col min="5" max="16384" width="9" style="837"/>
  </cols>
  <sheetData>
    <row r="1" spans="1:5" ht="17.25">
      <c r="A1" s="1923" t="s">
        <v>1148</v>
      </c>
      <c r="B1" s="1923"/>
      <c r="C1" s="1923"/>
      <c r="D1" s="1923"/>
    </row>
    <row r="2" spans="1:5" ht="13.5" customHeight="1">
      <c r="A2" s="838"/>
      <c r="C2" s="838"/>
      <c r="D2" s="838"/>
      <c r="E2" s="838"/>
    </row>
    <row r="3" spans="1:5" ht="15" customHeight="1">
      <c r="A3" s="839" t="s">
        <v>1149</v>
      </c>
    </row>
    <row r="4" spans="1:5">
      <c r="A4" s="839"/>
    </row>
    <row r="5" spans="1:5" ht="6.75" customHeight="1">
      <c r="A5" s="839"/>
    </row>
    <row r="6" spans="1:5" ht="15.75" customHeight="1">
      <c r="A6" s="839"/>
      <c r="B6" s="840" t="s">
        <v>1150</v>
      </c>
    </row>
    <row r="7" spans="1:5" ht="9" customHeight="1"/>
    <row r="8" spans="1:5">
      <c r="A8" s="841" t="s">
        <v>1151</v>
      </c>
    </row>
    <row r="9" spans="1:5" ht="12.75" customHeight="1">
      <c r="A9" s="839" t="s">
        <v>1152</v>
      </c>
    </row>
    <row r="10" spans="1:5" ht="12.75" customHeight="1">
      <c r="A10" s="839" t="s">
        <v>1153</v>
      </c>
    </row>
    <row r="11" spans="1:5" ht="12.75" customHeight="1">
      <c r="A11" s="839"/>
    </row>
    <row r="12" spans="1:5" ht="12.75" customHeight="1">
      <c r="A12" s="837" t="s">
        <v>1154</v>
      </c>
    </row>
    <row r="13" spans="1:5" ht="9" customHeight="1">
      <c r="A13" s="842"/>
    </row>
    <row r="14" spans="1:5">
      <c r="A14" s="841" t="s">
        <v>1155</v>
      </c>
    </row>
    <row r="15" spans="1:5">
      <c r="A15" s="839" t="s">
        <v>1156</v>
      </c>
    </row>
    <row r="16" spans="1:5">
      <c r="B16" s="843" t="s">
        <v>1157</v>
      </c>
      <c r="C16" s="844" t="s">
        <v>1158</v>
      </c>
      <c r="D16" s="844" t="s">
        <v>1159</v>
      </c>
    </row>
    <row r="17" spans="1:4">
      <c r="B17" s="845" t="s">
        <v>1160</v>
      </c>
      <c r="C17" s="846" t="s">
        <v>1161</v>
      </c>
      <c r="D17" s="846"/>
    </row>
    <row r="18" spans="1:4" ht="24">
      <c r="B18" s="847" t="s">
        <v>1162</v>
      </c>
      <c r="C18" s="848" t="s">
        <v>1163</v>
      </c>
      <c r="D18" s="849" t="s">
        <v>1164</v>
      </c>
    </row>
    <row r="19" spans="1:4" ht="24">
      <c r="B19" s="850" t="s">
        <v>1165</v>
      </c>
      <c r="C19" s="851" t="s">
        <v>1166</v>
      </c>
      <c r="D19" s="851"/>
    </row>
    <row r="20" spans="1:4" ht="90" customHeight="1">
      <c r="B20" s="852" t="s">
        <v>1167</v>
      </c>
      <c r="C20" s="848" t="s">
        <v>1163</v>
      </c>
      <c r="D20" s="853" t="s">
        <v>1168</v>
      </c>
    </row>
    <row r="21" spans="1:4" ht="24">
      <c r="B21" s="845" t="s">
        <v>1169</v>
      </c>
      <c r="C21" s="846" t="s">
        <v>1166</v>
      </c>
      <c r="D21" s="854"/>
    </row>
    <row r="22" spans="1:4" ht="24">
      <c r="B22" s="845" t="s">
        <v>1170</v>
      </c>
      <c r="C22" s="846" t="s">
        <v>1166</v>
      </c>
      <c r="D22" s="854"/>
    </row>
    <row r="23" spans="1:4" ht="24">
      <c r="B23" s="845" t="s">
        <v>1171</v>
      </c>
      <c r="C23" s="846" t="s">
        <v>1166</v>
      </c>
      <c r="D23" s="854"/>
    </row>
    <row r="24" spans="1:4" ht="48">
      <c r="B24" s="845" t="s">
        <v>1172</v>
      </c>
      <c r="C24" s="855" t="s">
        <v>1173</v>
      </c>
      <c r="D24" s="856"/>
    </row>
    <row r="25" spans="1:4" ht="36">
      <c r="B25" s="857" t="s">
        <v>1174</v>
      </c>
      <c r="C25" s="848" t="s">
        <v>1175</v>
      </c>
      <c r="D25" s="858" t="s">
        <v>1176</v>
      </c>
    </row>
    <row r="26" spans="1:4" ht="48">
      <c r="B26" s="857" t="s">
        <v>1177</v>
      </c>
      <c r="C26" s="859" t="s">
        <v>1178</v>
      </c>
      <c r="D26" s="858" t="s">
        <v>1179</v>
      </c>
    </row>
    <row r="27" spans="1:4" ht="36">
      <c r="B27" s="860" t="s">
        <v>1180</v>
      </c>
      <c r="C27" s="846" t="s">
        <v>1166</v>
      </c>
      <c r="D27" s="856"/>
    </row>
    <row r="28" spans="1:4">
      <c r="B28" s="842"/>
    </row>
    <row r="29" spans="1:4">
      <c r="B29" s="861"/>
      <c r="C29" s="862"/>
      <c r="D29" s="863"/>
    </row>
    <row r="30" spans="1:4">
      <c r="A30" s="837" t="s">
        <v>1181</v>
      </c>
      <c r="B30" s="842"/>
    </row>
    <row r="31" spans="1:4">
      <c r="B31" s="843" t="s">
        <v>1157</v>
      </c>
      <c r="C31" s="844" t="s">
        <v>1158</v>
      </c>
      <c r="D31" s="844" t="s">
        <v>1159</v>
      </c>
    </row>
    <row r="32" spans="1:4">
      <c r="B32" s="860" t="s">
        <v>1182</v>
      </c>
      <c r="C32" s="846" t="s">
        <v>1173</v>
      </c>
      <c r="D32" s="864"/>
    </row>
    <row r="33" spans="1:4" ht="60">
      <c r="B33" s="847" t="s">
        <v>1183</v>
      </c>
      <c r="C33" s="848" t="s">
        <v>1163</v>
      </c>
      <c r="D33" s="849" t="s">
        <v>1184</v>
      </c>
    </row>
    <row r="34" spans="1:4" ht="72">
      <c r="B34" s="847" t="s">
        <v>1185</v>
      </c>
      <c r="C34" s="848" t="s">
        <v>1163</v>
      </c>
      <c r="D34" s="849" t="s">
        <v>1186</v>
      </c>
    </row>
    <row r="35" spans="1:4" ht="9" customHeight="1">
      <c r="A35" s="842"/>
    </row>
    <row r="36" spans="1:4" ht="12.75" customHeight="1">
      <c r="A36" s="841" t="s">
        <v>1187</v>
      </c>
    </row>
    <row r="37" spans="1:4" ht="12.75" customHeight="1">
      <c r="A37" s="839" t="s">
        <v>1188</v>
      </c>
    </row>
    <row r="38" spans="1:4" ht="12.75" customHeight="1">
      <c r="A38" s="839" t="s">
        <v>1189</v>
      </c>
    </row>
    <row r="39" spans="1:4" ht="12.75" customHeight="1">
      <c r="A39" s="839" t="s">
        <v>1190</v>
      </c>
    </row>
    <row r="40" spans="1:4" ht="12.75" customHeight="1">
      <c r="A40" s="839" t="s">
        <v>1191</v>
      </c>
    </row>
    <row r="41" spans="1:4" ht="12.75" customHeight="1">
      <c r="A41" s="839" t="s">
        <v>1192</v>
      </c>
    </row>
    <row r="42" spans="1:4" ht="12.75" customHeight="1">
      <c r="A42" s="839" t="s">
        <v>1193</v>
      </c>
    </row>
    <row r="43" spans="1:4" ht="12.75" customHeight="1">
      <c r="A43" s="839" t="s">
        <v>1194</v>
      </c>
    </row>
    <row r="44" spans="1:4" ht="12.75" customHeight="1">
      <c r="A44" s="839" t="s">
        <v>1195</v>
      </c>
    </row>
    <row r="45" spans="1:4" ht="12.75" customHeight="1">
      <c r="A45" s="839" t="s">
        <v>1196</v>
      </c>
    </row>
    <row r="46" spans="1:4" ht="12.75" customHeight="1">
      <c r="A46" s="839" t="s">
        <v>1197</v>
      </c>
    </row>
    <row r="47" spans="1:4" ht="12.75" customHeight="1">
      <c r="A47" s="839" t="s">
        <v>1198</v>
      </c>
    </row>
    <row r="48" spans="1:4" ht="12.75" customHeight="1">
      <c r="A48" s="839" t="s">
        <v>1199</v>
      </c>
    </row>
    <row r="49" spans="1:2" ht="12.75" customHeight="1">
      <c r="A49" s="839" t="s">
        <v>1200</v>
      </c>
    </row>
    <row r="50" spans="1:2" ht="12.75" customHeight="1">
      <c r="A50" s="839" t="s">
        <v>1201</v>
      </c>
    </row>
    <row r="51" spans="1:2" ht="12.75" customHeight="1">
      <c r="A51" s="839" t="s">
        <v>1202</v>
      </c>
    </row>
    <row r="52" spans="1:2" ht="12.75" customHeight="1">
      <c r="A52" s="839" t="s">
        <v>1203</v>
      </c>
    </row>
    <row r="53" spans="1:2" ht="12.75" customHeight="1">
      <c r="A53" s="839" t="s">
        <v>1204</v>
      </c>
    </row>
    <row r="54" spans="1:2" ht="12.75" customHeight="1">
      <c r="A54" s="839" t="s">
        <v>1205</v>
      </c>
    </row>
    <row r="55" spans="1:2" ht="12.75" customHeight="1">
      <c r="A55" s="839" t="s">
        <v>1206</v>
      </c>
    </row>
    <row r="56" spans="1:2" ht="12.75" customHeight="1"/>
    <row r="57" spans="1:2" ht="12.75" customHeight="1">
      <c r="A57" s="837" t="s">
        <v>1207</v>
      </c>
    </row>
    <row r="58" spans="1:2" ht="12.75" customHeight="1">
      <c r="A58" s="839" t="s">
        <v>1208</v>
      </c>
    </row>
    <row r="59" spans="1:2" ht="12.75" customHeight="1">
      <c r="A59" s="839" t="s">
        <v>1209</v>
      </c>
    </row>
    <row r="60" spans="1:2">
      <c r="A60" s="839" t="s">
        <v>1210</v>
      </c>
    </row>
    <row r="61" spans="1:2">
      <c r="A61" s="839" t="s">
        <v>1211</v>
      </c>
    </row>
    <row r="62" spans="1:2">
      <c r="A62" s="839"/>
    </row>
    <row r="63" spans="1:2">
      <c r="A63" s="839"/>
    </row>
    <row r="64" spans="1:2">
      <c r="B64" s="839"/>
    </row>
    <row r="65" spans="2:4">
      <c r="B65" s="842" t="s">
        <v>1212</v>
      </c>
    </row>
    <row r="66" spans="2:4">
      <c r="B66" s="842"/>
      <c r="D66" s="865" t="s">
        <v>1213</v>
      </c>
    </row>
  </sheetData>
  <mergeCells count="1">
    <mergeCell ref="A1:D1"/>
  </mergeCells>
  <phoneticPr fontId="60"/>
  <pageMargins left="0.28999999999999998" right="0.18" top="0.38" bottom="0.17" header="0.18" footer="0.18"/>
  <pageSetup paperSize="9" scale="75"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15FCBC832223FB45909B9BF1EE4C9F6F" ma:contentTypeVersion="0" ma:contentTypeDescription="新しいドキュメントを作成します。" ma:contentTypeScope="" ma:versionID="5ea5ff947fc77799f1ecd4cadd636d54">
  <xsd:schema xmlns:xsd="http://www.w3.org/2001/XMLSchema" xmlns:xs="http://www.w3.org/2001/XMLSchema" xmlns:p="http://schemas.microsoft.com/office/2006/metadata/properties" targetNamespace="http://schemas.microsoft.com/office/2006/metadata/properties" ma:root="true" ma:fieldsID="7d44383ccb2164aaa2db5290358e8b0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FBE3B1-F555-476D-9B00-46CD4E688A62}">
  <ds:schemaRefs>
    <ds:schemaRef ds:uri="http://schemas.microsoft.com/sharepoint/v3/contenttype/forms"/>
  </ds:schemaRefs>
</ds:datastoreItem>
</file>

<file path=customXml/itemProps2.xml><?xml version="1.0" encoding="utf-8"?>
<ds:datastoreItem xmlns:ds="http://schemas.openxmlformats.org/officeDocument/2006/customXml" ds:itemID="{E5DC379D-24F4-4AE1-B02A-4E52AC1CFF83}">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A96139FE-CE7B-4908-946B-757A0F1770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7</vt:i4>
      </vt:variant>
    </vt:vector>
  </HeadingPairs>
  <TitlesOfParts>
    <vt:vector size="15" baseType="lpstr">
      <vt:lpstr>00.設定シート</vt:lpstr>
      <vt:lpstr>01.目標達成状況グラフ</vt:lpstr>
      <vt:lpstr>02.省エネ改善計画表</vt:lpstr>
      <vt:lpstr>03.定期報告書</vt:lpstr>
      <vt:lpstr>04.中長期計画書</vt:lpstr>
      <vt:lpstr>【参考】CO2低減必要量の算定</vt:lpstr>
      <vt:lpstr>【参考】エネルギー使用量計算式</vt:lpstr>
      <vt:lpstr>【参考】定期報告書実績記入要領</vt:lpstr>
      <vt:lpstr>Fチェック数</vt:lpstr>
      <vt:lpstr>【参考】CO2低減必要量の算定!Print_Area</vt:lpstr>
      <vt:lpstr>'01.目標達成状況グラフ'!Print_Area</vt:lpstr>
      <vt:lpstr>'02.省エネ改善計画表'!Print_Area</vt:lpstr>
      <vt:lpstr>'03.定期報告書'!Print_Area</vt:lpstr>
      <vt:lpstr>'02.省エネ改善計画表'!Print_Titles</vt:lpstr>
      <vt:lpstr>チェック数</vt:lpstr>
    </vt:vector>
  </TitlesOfParts>
  <Manager/>
  <Company>(株)デンソーファシリティーズ</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株式会社デンソー</dc:creator>
  <cp:keywords/>
  <dc:description/>
  <cp:lastModifiedBy>MOTOYASU NONOMURA</cp:lastModifiedBy>
  <cp:revision/>
  <dcterms:created xsi:type="dcterms:W3CDTF">2017-09-21T00:32:40Z</dcterms:created>
  <dcterms:modified xsi:type="dcterms:W3CDTF">2020-10-23T07:31:28Z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0x01010015FCBC832223FB45909B9BF1EE4C9F6F</vt:lpwstr>
  </property>
</Properties>
</file>