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\Documents\GitHub\bowling\"/>
    </mc:Choice>
  </mc:AlternateContent>
  <bookViews>
    <workbookView xWindow="0" yWindow="0" windowWidth="28800" windowHeight="121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7" i="1" l="1"/>
  <c r="Z31" i="1"/>
  <c r="Z30" i="1"/>
  <c r="Z29" i="1"/>
  <c r="Z28" i="1"/>
  <c r="Z27" i="1"/>
  <c r="Z26" i="1"/>
  <c r="Z25" i="1"/>
  <c r="AA29" i="1"/>
  <c r="AA30" i="1"/>
  <c r="AA31" i="1"/>
  <c r="AB29" i="1"/>
  <c r="AB30" i="1"/>
  <c r="AB31" i="1"/>
  <c r="A29" i="1"/>
  <c r="A30" i="1" s="1"/>
  <c r="A31" i="1" s="1"/>
  <c r="AA28" i="1"/>
  <c r="AB28" i="1"/>
  <c r="A28" i="1"/>
  <c r="AD11" i="1" l="1"/>
  <c r="AD12" i="1" s="1"/>
  <c r="AH4" i="1"/>
  <c r="AI4" i="1" s="1"/>
  <c r="AJ4" i="1" s="1"/>
  <c r="AK4" i="1" s="1"/>
  <c r="AL4" i="1" s="1"/>
  <c r="AM4" i="1" s="1"/>
  <c r="AN4" i="1" s="1"/>
  <c r="AO4" i="1" s="1"/>
  <c r="AP4" i="1" s="1"/>
  <c r="AQ4" i="1" s="1"/>
  <c r="AR4" i="1" s="1"/>
  <c r="AS4" i="1" s="1"/>
  <c r="AB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A27" i="1"/>
  <c r="AA26" i="1"/>
  <c r="AA25" i="1"/>
  <c r="AA24" i="1"/>
  <c r="AA23" i="1"/>
  <c r="AA22" i="1"/>
  <c r="AA21" i="1"/>
  <c r="AA20" i="1"/>
  <c r="AA19" i="1"/>
  <c r="AA18" i="1"/>
  <c r="AA17" i="1"/>
  <c r="AA16" i="1"/>
  <c r="AA15" i="1"/>
  <c r="AA14" i="1"/>
  <c r="AA13" i="1"/>
  <c r="AA12" i="1"/>
  <c r="AA11" i="1"/>
  <c r="AA10" i="1"/>
  <c r="AA9" i="1"/>
  <c r="AA8" i="1"/>
  <c r="AA7" i="1"/>
  <c r="AA6" i="1"/>
  <c r="AA5" i="1"/>
  <c r="AA4" i="1"/>
  <c r="AA3" i="1"/>
  <c r="AA2" i="1"/>
  <c r="Z24" i="1"/>
  <c r="Z23" i="1"/>
  <c r="Z22" i="1"/>
  <c r="Z21" i="1"/>
  <c r="Z20" i="1"/>
  <c r="Z19" i="1"/>
  <c r="AH5" i="1" l="1"/>
  <c r="AI5" i="1"/>
  <c r="AJ5" i="1"/>
  <c r="AK5" i="1"/>
  <c r="AL5" i="1"/>
  <c r="AM5" i="1"/>
  <c r="AN5" i="1"/>
  <c r="AO5" i="1"/>
  <c r="AP5" i="1"/>
  <c r="AD6" i="1"/>
  <c r="AQ5" i="1"/>
  <c r="AR5" i="1"/>
  <c r="AG5" i="1"/>
  <c r="AS5" i="1"/>
  <c r="AD5" i="1"/>
  <c r="Z18" i="1" l="1"/>
  <c r="Z17" i="1"/>
  <c r="Z16" i="1"/>
  <c r="Z15" i="1"/>
  <c r="Z14" i="1"/>
  <c r="Z13" i="1"/>
  <c r="Z12" i="1"/>
  <c r="Z11" i="1"/>
  <c r="Z10" i="1"/>
  <c r="Z9" i="1"/>
  <c r="Z8" i="1"/>
  <c r="Z7" i="1"/>
  <c r="Z6" i="1"/>
  <c r="Z5" i="1"/>
  <c r="Z4" i="1"/>
  <c r="Z3" i="1"/>
  <c r="AD1" i="1" l="1"/>
  <c r="Z2" i="1"/>
  <c r="AD9" i="1" l="1"/>
  <c r="AD8" i="1"/>
  <c r="AD10" i="1"/>
  <c r="AG2" i="1" l="1"/>
  <c r="AD4" i="1"/>
  <c r="AD3" i="1"/>
  <c r="AD2" i="1"/>
  <c r="AH1" i="1"/>
  <c r="AI1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J1" i="1" l="1"/>
  <c r="AI2" i="1"/>
  <c r="AH2" i="1"/>
  <c r="AK1" i="1" l="1"/>
  <c r="AJ2" i="1"/>
  <c r="AL1" i="1" l="1"/>
  <c r="AK2" i="1"/>
  <c r="AM1" i="1" l="1"/>
  <c r="AL2" i="1"/>
  <c r="AN1" i="1" l="1"/>
  <c r="AM2" i="1"/>
  <c r="AO1" i="1" l="1"/>
  <c r="AN2" i="1"/>
  <c r="AP1" i="1" l="1"/>
  <c r="AO2" i="1"/>
  <c r="AQ1" i="1" l="1"/>
  <c r="AP2" i="1"/>
  <c r="AR1" i="1" l="1"/>
  <c r="AQ2" i="1"/>
  <c r="AS1" i="1" l="1"/>
  <c r="AS2" i="1" s="1"/>
  <c r="AR2" i="1"/>
</calcChain>
</file>

<file path=xl/sharedStrings.xml><?xml version="1.0" encoding="utf-8"?>
<sst xmlns="http://schemas.openxmlformats.org/spreadsheetml/2006/main" count="208" uniqueCount="41">
  <si>
    <t>Date</t>
  </si>
  <si>
    <t>Lane</t>
  </si>
  <si>
    <t>Total</t>
  </si>
  <si>
    <t>Average</t>
  </si>
  <si>
    <t>Strikes</t>
  </si>
  <si>
    <t>Total strikes</t>
  </si>
  <si>
    <t>Max Strikes</t>
  </si>
  <si>
    <t>Average Strikes</t>
  </si>
  <si>
    <t>Game #</t>
  </si>
  <si>
    <t>1.1</t>
  </si>
  <si>
    <t>1.2</t>
  </si>
  <si>
    <t>2.1</t>
  </si>
  <si>
    <t>2.2</t>
  </si>
  <si>
    <t>3.1</t>
  </si>
  <si>
    <t>3.2</t>
  </si>
  <si>
    <t>4.1</t>
  </si>
  <si>
    <t>4.2</t>
  </si>
  <si>
    <t>5.1</t>
  </si>
  <si>
    <t>5.2</t>
  </si>
  <si>
    <t>6.1</t>
  </si>
  <si>
    <t>6.2</t>
  </si>
  <si>
    <t>7.1</t>
  </si>
  <si>
    <t>7.2</t>
  </si>
  <si>
    <t>8.1</t>
  </si>
  <si>
    <t>8.2</t>
  </si>
  <si>
    <t>9.1</t>
  </si>
  <si>
    <t>9.2</t>
  </si>
  <si>
    <t>10.1</t>
  </si>
  <si>
    <t>10.2</t>
  </si>
  <si>
    <t>10.3</t>
  </si>
  <si>
    <t>Best Game</t>
  </si>
  <si>
    <t>Average #10</t>
  </si>
  <si>
    <t>Average #20</t>
  </si>
  <si>
    <t>x</t>
  </si>
  <si>
    <t>STDEV strikes</t>
  </si>
  <si>
    <t>Spares</t>
  </si>
  <si>
    <t>/</t>
  </si>
  <si>
    <t>Total Spares</t>
  </si>
  <si>
    <t>10th Turkery</t>
  </si>
  <si>
    <t>10th Turkery%</t>
  </si>
  <si>
    <t>Average Spares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</si>
</sst>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2" formatCode="0.0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Averages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Sheet1!$Z$2:$Z$31</c:f>
              <c:numCache>
                <c:formatCode>0.00</c:formatCode>
                <c:ptCount val="30"/>
                <c:pt idx="0">
                  <c:v>200</c:v>
                </c:pt>
                <c:pt idx="1">
                  <c:v>183</c:v>
                </c:pt>
                <c:pt idx="2">
                  <c:v>170.33333333333334</c:v>
                </c:pt>
                <c:pt idx="3">
                  <c:v>160.75</c:v>
                </c:pt>
                <c:pt idx="4">
                  <c:v>180.4</c:v>
                </c:pt>
                <c:pt idx="5">
                  <c:v>172.5</c:v>
                </c:pt>
                <c:pt idx="6">
                  <c:v>172.28571428571428</c:v>
                </c:pt>
                <c:pt idx="7">
                  <c:v>166.375</c:v>
                </c:pt>
                <c:pt idx="8">
                  <c:v>157.44444444444446</c:v>
                </c:pt>
                <c:pt idx="9">
                  <c:v>154.9</c:v>
                </c:pt>
                <c:pt idx="10">
                  <c:v>151.72727272727272</c:v>
                </c:pt>
                <c:pt idx="11">
                  <c:v>150.25</c:v>
                </c:pt>
                <c:pt idx="12">
                  <c:v>150.76923076923077</c:v>
                </c:pt>
                <c:pt idx="13">
                  <c:v>149.42857142857142</c:v>
                </c:pt>
                <c:pt idx="14">
                  <c:v>147.66666666666666</c:v>
                </c:pt>
                <c:pt idx="15">
                  <c:v>144.375</c:v>
                </c:pt>
                <c:pt idx="16">
                  <c:v>143.35294117647058</c:v>
                </c:pt>
                <c:pt idx="17">
                  <c:v>146.72222222222223</c:v>
                </c:pt>
                <c:pt idx="18">
                  <c:v>146.73684210526315</c:v>
                </c:pt>
                <c:pt idx="19">
                  <c:v>146.9</c:v>
                </c:pt>
                <c:pt idx="20">
                  <c:v>146.52380952380952</c:v>
                </c:pt>
                <c:pt idx="21">
                  <c:v>144.45454545454547</c:v>
                </c:pt>
                <c:pt idx="22">
                  <c:v>145.2608695652174</c:v>
                </c:pt>
                <c:pt idx="23">
                  <c:v>145.875</c:v>
                </c:pt>
                <c:pt idx="24">
                  <c:v>145.4</c:v>
                </c:pt>
                <c:pt idx="25">
                  <c:v>145.61538461538461</c:v>
                </c:pt>
                <c:pt idx="26">
                  <c:v>146.22222222222223</c:v>
                </c:pt>
                <c:pt idx="27">
                  <c:v>147.17857142857142</c:v>
                </c:pt>
                <c:pt idx="28">
                  <c:v>146.44827586206895</c:v>
                </c:pt>
                <c:pt idx="29">
                  <c:v>146.1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636-4FB0-ACF5-2A40C73C27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9094344"/>
        <c:axId val="349093688"/>
      </c:scatterChart>
      <c:valAx>
        <c:axId val="349094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9093688"/>
        <c:crosses val="autoZero"/>
        <c:crossBetween val="midCat"/>
      </c:valAx>
      <c:valAx>
        <c:axId val="349093688"/>
        <c:scaling>
          <c:orientation val="minMax"/>
          <c:min val="1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9094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Games with n strikes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#strikes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Sheet1!$AG$1:$AS$1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Sheet1!$AG$2:$AS$2</c:f>
              <c:numCache>
                <c:formatCode>General</c:formatCode>
                <c:ptCount val="13"/>
                <c:pt idx="0">
                  <c:v>3</c:v>
                </c:pt>
                <c:pt idx="1">
                  <c:v>5</c:v>
                </c:pt>
                <c:pt idx="2">
                  <c:v>4</c:v>
                </c:pt>
                <c:pt idx="3">
                  <c:v>10</c:v>
                </c:pt>
                <c:pt idx="4">
                  <c:v>3</c:v>
                </c:pt>
                <c:pt idx="5">
                  <c:v>3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1F-4F91-9627-7EAE15EBB630}"/>
            </c:ext>
          </c:extLst>
        </c:ser>
        <c:ser>
          <c:idx val="1"/>
          <c:order val="1"/>
          <c:tx>
            <c:strRef>
              <c:f>Sheet1!$AF$4</c:f>
              <c:strCache>
                <c:ptCount val="1"/>
                <c:pt idx="0">
                  <c:v>Spares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Sheet1!$AG$5:$AS$5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13</c:v>
                </c:pt>
                <c:pt idx="3">
                  <c:v>7</c:v>
                </c:pt>
                <c:pt idx="4">
                  <c:v>6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E1-4A66-8DFC-A9F1D1C697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4267816"/>
        <c:axId val="344268144"/>
      </c:barChart>
      <c:catAx>
        <c:axId val="344267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4268144"/>
        <c:crosses val="autoZero"/>
        <c:auto val="1"/>
        <c:lblAlgn val="ctr"/>
        <c:lblOffset val="100"/>
        <c:noMultiLvlLbl val="0"/>
      </c:catAx>
      <c:valAx>
        <c:axId val="344268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4267816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28575</xdr:colOff>
      <xdr:row>27</xdr:row>
      <xdr:rowOff>4762</xdr:rowOff>
    </xdr:from>
    <xdr:to>
      <xdr:col>35</xdr:col>
      <xdr:colOff>409575</xdr:colOff>
      <xdr:row>41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B7E32C-EAC8-4A29-A1BD-57D3485AD5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19050</xdr:colOff>
      <xdr:row>12</xdr:row>
      <xdr:rowOff>52387</xdr:rowOff>
    </xdr:from>
    <xdr:to>
      <xdr:col>35</xdr:col>
      <xdr:colOff>323850</xdr:colOff>
      <xdr:row>26</xdr:row>
      <xdr:rowOff>128587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FCFD76D-D49C-4CD6-9E81-6D3C0A8A8B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AB31" totalsRowShown="0">
  <autoFilter ref="A1:AB31"/>
  <tableColumns count="28">
    <tableColumn id="1" name="Game #">
      <calculatedColumnFormula>A1+1</calculatedColumnFormula>
    </tableColumn>
    <tableColumn id="2" name="Date" dataDxfId="24"/>
    <tableColumn id="3" name="Lane"/>
    <tableColumn id="4" name="1.1" dataDxfId="23"/>
    <tableColumn id="5" name="1.2" dataDxfId="22"/>
    <tableColumn id="6" name="2.1" dataDxfId="21"/>
    <tableColumn id="7" name="2.2" dataDxfId="20"/>
    <tableColumn id="8" name="3.1" dataDxfId="19"/>
    <tableColumn id="9" name="3.2" dataDxfId="18"/>
    <tableColumn id="10" name="4.1" dataDxfId="17"/>
    <tableColumn id="11" name="4.2" dataDxfId="16"/>
    <tableColumn id="12" name="5.1" dataDxfId="15"/>
    <tableColumn id="13" name="5.2" dataDxfId="14"/>
    <tableColumn id="14" name="6.1" dataDxfId="13"/>
    <tableColumn id="15" name="6.2" dataDxfId="12"/>
    <tableColumn id="16" name="7.1" dataDxfId="11"/>
    <tableColumn id="17" name="7.2" dataDxfId="10"/>
    <tableColumn id="18" name="8.1" dataDxfId="9"/>
    <tableColumn id="19" name="8.2" dataDxfId="8"/>
    <tableColumn id="20" name="9.1" dataDxfId="7"/>
    <tableColumn id="21" name="9.2" dataDxfId="6"/>
    <tableColumn id="22" name="10.1" dataDxfId="5"/>
    <tableColumn id="23" name="10.2" dataDxfId="4"/>
    <tableColumn id="24" name="10.3" dataDxfId="3"/>
    <tableColumn id="25" name="Total" dataDxfId="2"/>
    <tableColumn id="26" name="Average" dataDxfId="1">
      <calculatedColumnFormula>AVERAGE($Y$2:Y2)</calculatedColumnFormula>
    </tableColumn>
    <tableColumn id="30" name="Strikes">
      <calculatedColumnFormula>COUNTIF(Table1[[#This Row],[1.1]:[10.3]],"=x")</calculatedColumnFormula>
    </tableColumn>
    <tableColumn id="27" name="Spares" dataDxfId="0">
      <calculatedColumnFormula>COUNTIF(Table1[[#This Row],[1.1]:[10.3]],"=/")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1"/>
  <sheetViews>
    <sheetView tabSelected="1" workbookViewId="0"/>
  </sheetViews>
  <sheetFormatPr defaultRowHeight="15" x14ac:dyDescent="0.25"/>
  <cols>
    <col min="1" max="1" width="10" bestFit="1" customWidth="1"/>
    <col min="2" max="2" width="10.140625" bestFit="1" customWidth="1"/>
    <col min="3" max="3" width="7.42578125" bestFit="1" customWidth="1"/>
    <col min="4" max="21" width="5.85546875" bestFit="1" customWidth="1"/>
    <col min="22" max="24" width="6.85546875" bestFit="1" customWidth="1"/>
    <col min="25" max="25" width="7.7109375" bestFit="1" customWidth="1"/>
    <col min="26" max="26" width="10.5703125" bestFit="1" customWidth="1"/>
    <col min="28" max="28" width="9.140625" bestFit="1" customWidth="1"/>
    <col min="29" max="29" width="14.85546875" bestFit="1" customWidth="1"/>
  </cols>
  <sheetData>
    <row r="1" spans="1:45" x14ac:dyDescent="0.25">
      <c r="A1" t="s">
        <v>8</v>
      </c>
      <c r="B1" t="s">
        <v>0</v>
      </c>
      <c r="C1" t="s">
        <v>1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2</v>
      </c>
      <c r="Z1" t="s">
        <v>3</v>
      </c>
      <c r="AA1" t="s">
        <v>4</v>
      </c>
      <c r="AB1" t="s">
        <v>35</v>
      </c>
      <c r="AC1" t="s">
        <v>30</v>
      </c>
      <c r="AD1">
        <f>MAX(Table1[Total])</f>
        <v>259</v>
      </c>
      <c r="AF1" t="s">
        <v>4</v>
      </c>
      <c r="AG1">
        <v>0</v>
      </c>
      <c r="AH1">
        <f t="shared" ref="AH1:AS1" si="0">AG1+1</f>
        <v>1</v>
      </c>
      <c r="AI1">
        <f t="shared" si="0"/>
        <v>2</v>
      </c>
      <c r="AJ1">
        <f t="shared" si="0"/>
        <v>3</v>
      </c>
      <c r="AK1">
        <f t="shared" si="0"/>
        <v>4</v>
      </c>
      <c r="AL1">
        <f t="shared" si="0"/>
        <v>5</v>
      </c>
      <c r="AM1">
        <f t="shared" si="0"/>
        <v>6</v>
      </c>
      <c r="AN1">
        <f t="shared" si="0"/>
        <v>7</v>
      </c>
      <c r="AO1">
        <f t="shared" si="0"/>
        <v>8</v>
      </c>
      <c r="AP1">
        <f t="shared" si="0"/>
        <v>9</v>
      </c>
      <c r="AQ1">
        <f t="shared" si="0"/>
        <v>10</v>
      </c>
      <c r="AR1">
        <f t="shared" si="0"/>
        <v>11</v>
      </c>
      <c r="AS1">
        <f t="shared" si="0"/>
        <v>12</v>
      </c>
    </row>
    <row r="2" spans="1:45" x14ac:dyDescent="0.25">
      <c r="A2">
        <v>1</v>
      </c>
      <c r="B2" s="1">
        <v>42973</v>
      </c>
      <c r="C2">
        <v>3</v>
      </c>
      <c r="D2" s="3" t="s">
        <v>33</v>
      </c>
      <c r="E2" s="3"/>
      <c r="F2" s="3" t="s">
        <v>33</v>
      </c>
      <c r="G2" s="3"/>
      <c r="H2" s="3">
        <v>9</v>
      </c>
      <c r="I2" s="3">
        <v>0</v>
      </c>
      <c r="J2" s="3">
        <v>9</v>
      </c>
      <c r="K2" s="3" t="s">
        <v>36</v>
      </c>
      <c r="L2" s="3">
        <v>8</v>
      </c>
      <c r="M2" s="3">
        <v>0</v>
      </c>
      <c r="N2" s="3" t="s">
        <v>33</v>
      </c>
      <c r="O2" s="3"/>
      <c r="P2" s="3">
        <v>7</v>
      </c>
      <c r="Q2" s="3" t="s">
        <v>36</v>
      </c>
      <c r="R2" s="3">
        <v>9</v>
      </c>
      <c r="S2" s="3" t="s">
        <v>36</v>
      </c>
      <c r="T2" s="3" t="s">
        <v>33</v>
      </c>
      <c r="U2" s="3"/>
      <c r="V2" s="3" t="s">
        <v>33</v>
      </c>
      <c r="W2" s="3" t="s">
        <v>33</v>
      </c>
      <c r="X2" s="3">
        <v>8</v>
      </c>
      <c r="Y2" s="3">
        <v>200</v>
      </c>
      <c r="Z2" s="4">
        <f>AVERAGE($Y$2:Y2)</f>
        <v>200</v>
      </c>
      <c r="AA2">
        <f>COUNTIF(Table1[[#This Row],[1.1]:[10.3]],"=x")</f>
        <v>6</v>
      </c>
      <c r="AB2">
        <f>COUNTIF(Table1[[#This Row],[1.1]:[10.3]],"=/")</f>
        <v>3</v>
      </c>
      <c r="AC2" t="s">
        <v>5</v>
      </c>
      <c r="AD2">
        <f>SUM(Table1[Strikes])</f>
        <v>84</v>
      </c>
      <c r="AG2">
        <f>COUNTIF(Table1[Strikes],AG1)</f>
        <v>3</v>
      </c>
      <c r="AH2">
        <f>COUNTIF(Table1[Strikes],AH1)</f>
        <v>5</v>
      </c>
      <c r="AI2">
        <f>COUNTIF(Table1[Strikes],AI1)</f>
        <v>4</v>
      </c>
      <c r="AJ2">
        <f>COUNTIF(Table1[Strikes],AJ1)</f>
        <v>10</v>
      </c>
      <c r="AK2">
        <f>COUNTIF(Table1[Strikes],AK1)</f>
        <v>3</v>
      </c>
      <c r="AL2">
        <f>COUNTIF(Table1[Strikes],AL1)</f>
        <v>3</v>
      </c>
      <c r="AM2">
        <f>COUNTIF(Table1[Strikes],AM1)</f>
        <v>1</v>
      </c>
      <c r="AN2">
        <f>COUNTIF(Table1[Strikes],AN1)</f>
        <v>0</v>
      </c>
      <c r="AO2">
        <f>COUNTIF(Table1[Strikes],AO1)</f>
        <v>1</v>
      </c>
      <c r="AP2">
        <f>COUNTIF(Table1[Strikes],AP1)</f>
        <v>0</v>
      </c>
      <c r="AQ2">
        <f>COUNTIF(Table1[Strikes],AQ1)</f>
        <v>0</v>
      </c>
      <c r="AR2">
        <f>COUNTIF(Table1[Strikes],AR1)</f>
        <v>0</v>
      </c>
      <c r="AS2">
        <f>COUNTIF(Table1[Strikes],AS1)</f>
        <v>0</v>
      </c>
    </row>
    <row r="3" spans="1:45" x14ac:dyDescent="0.25">
      <c r="A3">
        <f>A2+1</f>
        <v>2</v>
      </c>
      <c r="B3" s="1">
        <v>42973</v>
      </c>
      <c r="C3">
        <v>3</v>
      </c>
      <c r="D3" s="3">
        <v>7</v>
      </c>
      <c r="E3" s="3" t="s">
        <v>36</v>
      </c>
      <c r="F3" s="3">
        <v>7</v>
      </c>
      <c r="G3" s="3" t="s">
        <v>36</v>
      </c>
      <c r="H3" s="3" t="s">
        <v>33</v>
      </c>
      <c r="I3" s="3"/>
      <c r="J3" s="3" t="s">
        <v>33</v>
      </c>
      <c r="K3" s="3"/>
      <c r="L3" s="3">
        <v>8</v>
      </c>
      <c r="M3" s="3">
        <v>1</v>
      </c>
      <c r="N3" s="3">
        <v>7</v>
      </c>
      <c r="O3" s="3" t="s">
        <v>36</v>
      </c>
      <c r="P3" s="3">
        <v>7</v>
      </c>
      <c r="Q3" s="3" t="s">
        <v>36</v>
      </c>
      <c r="R3" s="3">
        <v>9</v>
      </c>
      <c r="S3" s="3">
        <v>0</v>
      </c>
      <c r="T3" s="3" t="s">
        <v>33</v>
      </c>
      <c r="U3" s="3"/>
      <c r="V3" s="3">
        <v>7</v>
      </c>
      <c r="W3" s="3">
        <v>2</v>
      </c>
      <c r="X3" s="3"/>
      <c r="Y3" s="3">
        <v>166</v>
      </c>
      <c r="Z3" s="4">
        <f>AVERAGE($Y$2:Y3)</f>
        <v>183</v>
      </c>
      <c r="AA3">
        <f>COUNTIF(Table1[[#This Row],[1.1]:[10.3]],"=x")</f>
        <v>3</v>
      </c>
      <c r="AB3">
        <f>COUNTIF(Table1[[#This Row],[1.1]:[10.3]],"=/")</f>
        <v>4</v>
      </c>
      <c r="AC3" t="s">
        <v>6</v>
      </c>
      <c r="AD3">
        <f>MAX(Table1[Strikes])</f>
        <v>8</v>
      </c>
    </row>
    <row r="4" spans="1:45" x14ac:dyDescent="0.25">
      <c r="A4">
        <f t="shared" ref="A4:A10" si="1">A3+1</f>
        <v>3</v>
      </c>
      <c r="B4" s="1">
        <v>42974</v>
      </c>
      <c r="C4">
        <v>15</v>
      </c>
      <c r="D4" s="3">
        <v>7</v>
      </c>
      <c r="E4" s="3" t="s">
        <v>36</v>
      </c>
      <c r="F4" s="3" t="s">
        <v>33</v>
      </c>
      <c r="G4" s="3"/>
      <c r="H4" s="3">
        <v>4</v>
      </c>
      <c r="I4" s="3" t="s">
        <v>36</v>
      </c>
      <c r="J4" s="3">
        <v>0</v>
      </c>
      <c r="K4" s="3">
        <v>3</v>
      </c>
      <c r="L4" s="3" t="s">
        <v>33</v>
      </c>
      <c r="M4" s="3"/>
      <c r="N4" s="3">
        <v>8</v>
      </c>
      <c r="O4" s="3">
        <v>1</v>
      </c>
      <c r="P4" s="3" t="s">
        <v>33</v>
      </c>
      <c r="Q4" s="3"/>
      <c r="R4" s="3" t="s">
        <v>33</v>
      </c>
      <c r="S4" s="3"/>
      <c r="T4" s="3">
        <v>7</v>
      </c>
      <c r="U4" s="3">
        <v>2</v>
      </c>
      <c r="V4" s="3">
        <v>5</v>
      </c>
      <c r="W4" s="3">
        <v>4</v>
      </c>
      <c r="X4" s="3"/>
      <c r="Y4" s="3">
        <v>145</v>
      </c>
      <c r="Z4" s="4">
        <f>AVERAGE($Y$2:Y4)</f>
        <v>170.33333333333334</v>
      </c>
      <c r="AA4">
        <f>COUNTIF(Table1[[#This Row],[1.1]:[10.3]],"=x")</f>
        <v>4</v>
      </c>
      <c r="AB4">
        <f>COUNTIF(Table1[[#This Row],[1.1]:[10.3]],"=/")</f>
        <v>2</v>
      </c>
      <c r="AC4" t="s">
        <v>7</v>
      </c>
      <c r="AD4">
        <f>AVERAGE(Table1[Strikes])</f>
        <v>2.8</v>
      </c>
      <c r="AF4" t="s">
        <v>35</v>
      </c>
      <c r="AG4">
        <v>0</v>
      </c>
      <c r="AH4">
        <f t="shared" ref="AH4" si="2">AG4+1</f>
        <v>1</v>
      </c>
      <c r="AI4">
        <f t="shared" ref="AI4" si="3">AH4+1</f>
        <v>2</v>
      </c>
      <c r="AJ4">
        <f t="shared" ref="AJ4" si="4">AI4+1</f>
        <v>3</v>
      </c>
      <c r="AK4">
        <f t="shared" ref="AK4" si="5">AJ4+1</f>
        <v>4</v>
      </c>
      <c r="AL4">
        <f t="shared" ref="AL4" si="6">AK4+1</f>
        <v>5</v>
      </c>
      <c r="AM4">
        <f t="shared" ref="AM4" si="7">AL4+1</f>
        <v>6</v>
      </c>
      <c r="AN4">
        <f t="shared" ref="AN4" si="8">AM4+1</f>
        <v>7</v>
      </c>
      <c r="AO4">
        <f t="shared" ref="AO4" si="9">AN4+1</f>
        <v>8</v>
      </c>
      <c r="AP4">
        <f t="shared" ref="AP4" si="10">AO4+1</f>
        <v>9</v>
      </c>
      <c r="AQ4">
        <f t="shared" ref="AQ4" si="11">AP4+1</f>
        <v>10</v>
      </c>
      <c r="AR4">
        <f t="shared" ref="AR4" si="12">AQ4+1</f>
        <v>11</v>
      </c>
      <c r="AS4">
        <f t="shared" ref="AS4" si="13">AR4+1</f>
        <v>12</v>
      </c>
    </row>
    <row r="5" spans="1:45" x14ac:dyDescent="0.25">
      <c r="A5">
        <f t="shared" si="1"/>
        <v>4</v>
      </c>
      <c r="B5" s="1">
        <v>42974</v>
      </c>
      <c r="C5">
        <v>15</v>
      </c>
      <c r="D5" s="3">
        <v>8</v>
      </c>
      <c r="E5" s="3">
        <v>0</v>
      </c>
      <c r="F5" s="3">
        <v>9</v>
      </c>
      <c r="G5" s="3" t="s">
        <v>36</v>
      </c>
      <c r="H5" s="3">
        <v>8</v>
      </c>
      <c r="I5" s="3" t="s">
        <v>36</v>
      </c>
      <c r="J5" s="3">
        <v>9</v>
      </c>
      <c r="K5" s="3">
        <v>0</v>
      </c>
      <c r="L5" s="3" t="s">
        <v>33</v>
      </c>
      <c r="M5" s="3"/>
      <c r="N5" s="3">
        <v>8</v>
      </c>
      <c r="O5" s="3">
        <v>0</v>
      </c>
      <c r="P5" s="3">
        <v>6</v>
      </c>
      <c r="Q5" s="3" t="s">
        <v>36</v>
      </c>
      <c r="R5" s="3">
        <v>9</v>
      </c>
      <c r="S5" s="3">
        <v>0</v>
      </c>
      <c r="T5" s="3">
        <v>3</v>
      </c>
      <c r="U5" s="3">
        <v>5</v>
      </c>
      <c r="V5" s="3" t="s">
        <v>33</v>
      </c>
      <c r="W5" s="3">
        <v>5</v>
      </c>
      <c r="X5" s="3">
        <v>1</v>
      </c>
      <c r="Y5" s="3">
        <v>132</v>
      </c>
      <c r="Z5" s="4">
        <f>AVERAGE($Y$2:Y5)</f>
        <v>160.75</v>
      </c>
      <c r="AA5">
        <f>COUNTIF(Table1[[#This Row],[1.1]:[10.3]],"=x")</f>
        <v>2</v>
      </c>
      <c r="AB5">
        <f>COUNTIF(Table1[[#This Row],[1.1]:[10.3]],"=/")</f>
        <v>3</v>
      </c>
      <c r="AC5" t="s">
        <v>34</v>
      </c>
      <c r="AD5">
        <f>_xlfn.STDEV.P(Table1[Strikes])</f>
        <v>1.8147543451754933</v>
      </c>
      <c r="AG5">
        <f>COUNTIF(Table1[Spares],AG4)</f>
        <v>1</v>
      </c>
      <c r="AH5">
        <f>COUNTIF(Table1[Spares],AH4)</f>
        <v>1</v>
      </c>
      <c r="AI5">
        <f>COUNTIF(Table1[Spares],AI4)</f>
        <v>13</v>
      </c>
      <c r="AJ5">
        <f>COUNTIF(Table1[Spares],AJ4)</f>
        <v>7</v>
      </c>
      <c r="AK5">
        <f>COUNTIF(Table1[Spares],AK4)</f>
        <v>6</v>
      </c>
      <c r="AL5">
        <f>COUNTIF(Table1[Spares],AL4)</f>
        <v>2</v>
      </c>
      <c r="AM5">
        <f>COUNTIF(Table1[Spares],AM4)</f>
        <v>0</v>
      </c>
      <c r="AN5">
        <f>COUNTIF(Table1[Spares],AN4)</f>
        <v>0</v>
      </c>
      <c r="AO5">
        <f>COUNTIF(Table1[Spares],AO4)</f>
        <v>0</v>
      </c>
      <c r="AP5">
        <f>COUNTIF(Table1[Spares],AP4)</f>
        <v>0</v>
      </c>
      <c r="AQ5">
        <f>COUNTIF(Table1[Spares],AQ4)</f>
        <v>0</v>
      </c>
      <c r="AR5">
        <f>COUNTIF(Table1[Spares],AR4)</f>
        <v>0</v>
      </c>
      <c r="AS5">
        <f>COUNTIF(Table1[Spares],AS4)</f>
        <v>0</v>
      </c>
    </row>
    <row r="6" spans="1:45" x14ac:dyDescent="0.25">
      <c r="A6">
        <f t="shared" si="1"/>
        <v>5</v>
      </c>
      <c r="B6" s="1">
        <v>42974</v>
      </c>
      <c r="C6">
        <v>15</v>
      </c>
      <c r="D6" s="3">
        <v>9</v>
      </c>
      <c r="E6" s="3" t="s">
        <v>36</v>
      </c>
      <c r="F6" s="3">
        <v>9</v>
      </c>
      <c r="G6" s="3" t="s">
        <v>36</v>
      </c>
      <c r="H6" s="3" t="s">
        <v>33</v>
      </c>
      <c r="I6" s="3"/>
      <c r="J6" s="3" t="s">
        <v>33</v>
      </c>
      <c r="K6" s="3"/>
      <c r="L6" s="3" t="s">
        <v>33</v>
      </c>
      <c r="M6" s="3"/>
      <c r="N6" s="3" t="s">
        <v>33</v>
      </c>
      <c r="O6" s="3"/>
      <c r="P6" s="3" t="s">
        <v>33</v>
      </c>
      <c r="Q6" s="3"/>
      <c r="R6" s="3" t="s">
        <v>33</v>
      </c>
      <c r="S6" s="3"/>
      <c r="T6" s="3" t="s">
        <v>33</v>
      </c>
      <c r="U6" s="3"/>
      <c r="V6" s="3" t="s">
        <v>33</v>
      </c>
      <c r="W6" s="3">
        <v>2</v>
      </c>
      <c r="X6" s="3">
        <v>6</v>
      </c>
      <c r="Y6" s="3">
        <v>259</v>
      </c>
      <c r="Z6" s="4">
        <f>AVERAGE($Y$2:Y6)</f>
        <v>180.4</v>
      </c>
      <c r="AA6">
        <f>COUNTIF(Table1[[#This Row],[1.1]:[10.3]],"=x")</f>
        <v>8</v>
      </c>
      <c r="AB6">
        <f>COUNTIF(Table1[[#This Row],[1.1]:[10.3]],"=/")</f>
        <v>2</v>
      </c>
      <c r="AC6" t="s">
        <v>37</v>
      </c>
      <c r="AD6">
        <f>SUM(Table1[Spares])</f>
        <v>82</v>
      </c>
    </row>
    <row r="7" spans="1:45" x14ac:dyDescent="0.25">
      <c r="A7">
        <f t="shared" si="1"/>
        <v>6</v>
      </c>
      <c r="B7" s="1">
        <v>42974</v>
      </c>
      <c r="C7">
        <v>5</v>
      </c>
      <c r="D7" s="3">
        <v>7</v>
      </c>
      <c r="E7" s="3">
        <v>0</v>
      </c>
      <c r="F7" s="3">
        <v>8</v>
      </c>
      <c r="G7" s="3" t="s">
        <v>36</v>
      </c>
      <c r="H7" s="3">
        <v>8</v>
      </c>
      <c r="I7" s="3">
        <v>1</v>
      </c>
      <c r="J7" s="3">
        <v>4</v>
      </c>
      <c r="K7" s="3">
        <v>3</v>
      </c>
      <c r="L7" s="3">
        <v>1</v>
      </c>
      <c r="M7" s="3" t="s">
        <v>36</v>
      </c>
      <c r="N7" s="3">
        <v>6</v>
      </c>
      <c r="O7" s="3" t="s">
        <v>36</v>
      </c>
      <c r="P7" s="3" t="s">
        <v>33</v>
      </c>
      <c r="Q7" s="3"/>
      <c r="R7" s="3">
        <v>6</v>
      </c>
      <c r="S7" s="3">
        <v>3</v>
      </c>
      <c r="T7" s="3">
        <v>8</v>
      </c>
      <c r="U7" s="3" t="s">
        <v>36</v>
      </c>
      <c r="V7" s="3">
        <v>9</v>
      </c>
      <c r="W7" s="3">
        <v>0</v>
      </c>
      <c r="X7" s="3"/>
      <c r="Y7" s="3">
        <v>133</v>
      </c>
      <c r="Z7" s="4">
        <f>AVERAGE($Y$2:Y7)</f>
        <v>172.5</v>
      </c>
      <c r="AA7">
        <f>COUNTIF(Table1[[#This Row],[1.1]:[10.3]],"=x")</f>
        <v>1</v>
      </c>
      <c r="AB7">
        <f>COUNTIF(Table1[[#This Row],[1.1]:[10.3]],"=/")</f>
        <v>4</v>
      </c>
      <c r="AC7" t="s">
        <v>40</v>
      </c>
      <c r="AD7">
        <f>AVERAGE(Table1[Spares])</f>
        <v>2.7333333333333334</v>
      </c>
    </row>
    <row r="8" spans="1:45" x14ac:dyDescent="0.25">
      <c r="A8">
        <f t="shared" si="1"/>
        <v>7</v>
      </c>
      <c r="B8" s="1">
        <v>42974</v>
      </c>
      <c r="C8">
        <v>5</v>
      </c>
      <c r="D8" s="3">
        <v>7</v>
      </c>
      <c r="E8" s="3" t="s">
        <v>36</v>
      </c>
      <c r="F8" s="3">
        <v>9</v>
      </c>
      <c r="G8" s="3" t="s">
        <v>36</v>
      </c>
      <c r="H8" s="3">
        <v>8</v>
      </c>
      <c r="I8" s="3">
        <v>1</v>
      </c>
      <c r="J8" s="3">
        <v>5</v>
      </c>
      <c r="K8" s="3">
        <v>3</v>
      </c>
      <c r="L8" s="3">
        <v>6</v>
      </c>
      <c r="M8" s="3">
        <v>3</v>
      </c>
      <c r="N8" s="3" t="s">
        <v>33</v>
      </c>
      <c r="O8" s="3"/>
      <c r="P8" s="3" t="s">
        <v>33</v>
      </c>
      <c r="Q8" s="3"/>
      <c r="R8" s="3">
        <v>7</v>
      </c>
      <c r="S8" s="3">
        <v>0</v>
      </c>
      <c r="T8" s="3" t="s">
        <v>33</v>
      </c>
      <c r="U8" s="3"/>
      <c r="V8" s="3" t="s">
        <v>33</v>
      </c>
      <c r="W8" s="3" t="s">
        <v>33</v>
      </c>
      <c r="X8" s="3">
        <v>7</v>
      </c>
      <c r="Y8" s="3">
        <v>171</v>
      </c>
      <c r="Z8" s="4">
        <f>AVERAGE($Y$2:Y8)</f>
        <v>172.28571428571428</v>
      </c>
      <c r="AA8">
        <f>COUNTIF(Table1[[#This Row],[1.1]:[10.3]],"=x")</f>
        <v>5</v>
      </c>
      <c r="AB8">
        <f>COUNTIF(Table1[[#This Row],[1.1]:[10.3]],"=/")</f>
        <v>2</v>
      </c>
      <c r="AC8" t="s">
        <v>31</v>
      </c>
      <c r="AD8">
        <f ca="1">AVERAGE(OFFSET(Z2,COUNT(Table1[[#All],[Average]]),0,-10))</f>
        <v>145.83942990533444</v>
      </c>
    </row>
    <row r="9" spans="1:45" x14ac:dyDescent="0.25">
      <c r="A9">
        <f t="shared" si="1"/>
        <v>8</v>
      </c>
      <c r="B9" s="1">
        <v>42974</v>
      </c>
      <c r="C9">
        <v>5</v>
      </c>
      <c r="D9" s="3">
        <v>9</v>
      </c>
      <c r="E9" s="3" t="s">
        <v>36</v>
      </c>
      <c r="F9" s="3">
        <v>8</v>
      </c>
      <c r="G9" s="3" t="s">
        <v>36</v>
      </c>
      <c r="H9" s="3">
        <v>6</v>
      </c>
      <c r="I9" s="3">
        <v>0</v>
      </c>
      <c r="J9" s="3">
        <v>9</v>
      </c>
      <c r="K9" s="3">
        <v>0</v>
      </c>
      <c r="L9" s="3">
        <v>7</v>
      </c>
      <c r="M9" s="3">
        <v>0</v>
      </c>
      <c r="N9" s="3" t="s">
        <v>33</v>
      </c>
      <c r="O9" s="3"/>
      <c r="P9" s="3">
        <v>8</v>
      </c>
      <c r="Q9" s="3">
        <v>0</v>
      </c>
      <c r="R9" s="3">
        <v>0</v>
      </c>
      <c r="S9" s="3">
        <v>9</v>
      </c>
      <c r="T9" s="3">
        <v>6</v>
      </c>
      <c r="U9" s="3">
        <v>1</v>
      </c>
      <c r="V9" s="3" t="s">
        <v>33</v>
      </c>
      <c r="W9" s="3" t="s">
        <v>33</v>
      </c>
      <c r="X9" s="3">
        <v>7</v>
      </c>
      <c r="Y9" s="3">
        <v>125</v>
      </c>
      <c r="Z9" s="4">
        <f>AVERAGE($Y$2:Y9)</f>
        <v>166.375</v>
      </c>
      <c r="AA9">
        <f>COUNTIF(Table1[[#This Row],[1.1]:[10.3]],"=x")</f>
        <v>3</v>
      </c>
      <c r="AB9">
        <f>COUNTIF(Table1[[#This Row],[1.1]:[10.3]],"=/")</f>
        <v>2</v>
      </c>
      <c r="AC9" t="s">
        <v>32</v>
      </c>
      <c r="AD9">
        <f ca="1">AVERAGE(OFFSET(Z2,COUNT(Table1[[#All],[Average]]),0,-20))</f>
        <v>146.59369226527605</v>
      </c>
    </row>
    <row r="10" spans="1:45" x14ac:dyDescent="0.25">
      <c r="A10">
        <f t="shared" si="1"/>
        <v>9</v>
      </c>
      <c r="B10" s="1">
        <v>42974</v>
      </c>
      <c r="C10">
        <v>5</v>
      </c>
      <c r="D10" s="3">
        <v>9</v>
      </c>
      <c r="E10" s="3">
        <v>0</v>
      </c>
      <c r="F10" s="3">
        <v>7</v>
      </c>
      <c r="G10" s="3">
        <v>0</v>
      </c>
      <c r="H10" s="3">
        <v>6</v>
      </c>
      <c r="I10" s="3">
        <v>3</v>
      </c>
      <c r="J10" s="3">
        <v>5</v>
      </c>
      <c r="K10" s="3">
        <v>3</v>
      </c>
      <c r="L10" s="3">
        <v>7</v>
      </c>
      <c r="M10" s="3">
        <v>2</v>
      </c>
      <c r="N10" s="3">
        <v>8</v>
      </c>
      <c r="O10" s="3">
        <v>1</v>
      </c>
      <c r="P10" s="3">
        <v>9</v>
      </c>
      <c r="Q10" s="3">
        <v>0</v>
      </c>
      <c r="R10" s="3">
        <v>8</v>
      </c>
      <c r="S10" s="3">
        <v>0</v>
      </c>
      <c r="T10" s="3">
        <v>8</v>
      </c>
      <c r="U10" s="3">
        <v>1</v>
      </c>
      <c r="V10" s="3">
        <v>6</v>
      </c>
      <c r="W10" s="3">
        <v>3</v>
      </c>
      <c r="X10" s="3"/>
      <c r="Y10" s="3">
        <v>86</v>
      </c>
      <c r="Z10" s="4">
        <f>AVERAGE($Y$2:Y10)</f>
        <v>157.44444444444446</v>
      </c>
      <c r="AA10">
        <f>COUNTIF(Table1[[#This Row],[1.1]:[10.3]],"=x")</f>
        <v>0</v>
      </c>
      <c r="AB10">
        <f>COUNTIF(Table1[[#This Row],[1.1]:[10.3]],"=/")</f>
        <v>0</v>
      </c>
      <c r="AC10" t="s">
        <v>3</v>
      </c>
      <c r="AD10">
        <f>AVERAGE(Table1[Average])</f>
        <v>155.16653059436703</v>
      </c>
    </row>
    <row r="11" spans="1:45" x14ac:dyDescent="0.25">
      <c r="A11">
        <f t="shared" ref="A11:A18" si="14">A10+1</f>
        <v>10</v>
      </c>
      <c r="B11" s="1">
        <v>42975</v>
      </c>
      <c r="C11">
        <v>8</v>
      </c>
      <c r="D11" s="3">
        <v>2</v>
      </c>
      <c r="E11" s="3">
        <v>6</v>
      </c>
      <c r="F11" s="3">
        <v>8</v>
      </c>
      <c r="G11" s="3">
        <v>0</v>
      </c>
      <c r="H11" s="3">
        <v>7</v>
      </c>
      <c r="I11" s="3">
        <v>1</v>
      </c>
      <c r="J11" s="3">
        <v>9</v>
      </c>
      <c r="K11" s="3" t="s">
        <v>36</v>
      </c>
      <c r="L11" s="3">
        <v>8</v>
      </c>
      <c r="M11" s="3">
        <v>1</v>
      </c>
      <c r="N11" s="3">
        <v>8</v>
      </c>
      <c r="O11" s="3">
        <v>1</v>
      </c>
      <c r="P11" s="3">
        <v>7</v>
      </c>
      <c r="Q11" s="3">
        <v>0</v>
      </c>
      <c r="R11" s="3">
        <v>4</v>
      </c>
      <c r="S11" s="3" t="s">
        <v>36</v>
      </c>
      <c r="T11" s="3" t="s">
        <v>33</v>
      </c>
      <c r="U11" s="3"/>
      <c r="V11" s="3">
        <v>6</v>
      </c>
      <c r="W11" s="3">
        <v>3</v>
      </c>
      <c r="X11" s="3"/>
      <c r="Y11" s="3">
        <v>132</v>
      </c>
      <c r="Z11" s="4">
        <f>AVERAGE($Y$2:Y11)</f>
        <v>154.9</v>
      </c>
      <c r="AA11">
        <f>COUNTIF(Table1[[#This Row],[1.1]:[10.3]],"=x")</f>
        <v>1</v>
      </c>
      <c r="AB11">
        <f>COUNTIF(Table1[[#This Row],[1.1]:[10.3]],"=/")</f>
        <v>2</v>
      </c>
      <c r="AC11" t="s">
        <v>38</v>
      </c>
      <c r="AD11">
        <f>COUNTIFS(Table1[10.1],"=x",Table1[10.2],"=x",Table1[10.3],"=x")</f>
        <v>0</v>
      </c>
    </row>
    <row r="12" spans="1:45" x14ac:dyDescent="0.25">
      <c r="A12">
        <f t="shared" si="14"/>
        <v>11</v>
      </c>
      <c r="B12" s="1">
        <v>42975</v>
      </c>
      <c r="C12">
        <v>8</v>
      </c>
      <c r="D12" s="3">
        <v>8</v>
      </c>
      <c r="E12" s="3">
        <v>1</v>
      </c>
      <c r="F12" s="3">
        <v>8</v>
      </c>
      <c r="G12" s="3">
        <v>1</v>
      </c>
      <c r="H12" s="3">
        <v>7</v>
      </c>
      <c r="I12" s="3" t="s">
        <v>36</v>
      </c>
      <c r="J12" s="3">
        <v>7</v>
      </c>
      <c r="K12" s="3">
        <v>3</v>
      </c>
      <c r="L12" s="3" t="s">
        <v>33</v>
      </c>
      <c r="M12" s="3"/>
      <c r="N12" s="3">
        <v>8</v>
      </c>
      <c r="O12" s="3" t="s">
        <v>36</v>
      </c>
      <c r="P12" s="3">
        <v>3</v>
      </c>
      <c r="Q12" s="3">
        <v>6</v>
      </c>
      <c r="R12" s="3">
        <v>6</v>
      </c>
      <c r="S12" s="3">
        <v>3</v>
      </c>
      <c r="T12" s="3">
        <v>7</v>
      </c>
      <c r="U12" s="3">
        <v>1</v>
      </c>
      <c r="V12" s="3">
        <v>5</v>
      </c>
      <c r="W12" s="3">
        <v>1</v>
      </c>
      <c r="X12" s="3"/>
      <c r="Y12" s="3">
        <v>120</v>
      </c>
      <c r="Z12" s="4">
        <f>AVERAGE($Y$2:Y12)</f>
        <v>151.72727272727272</v>
      </c>
      <c r="AA12">
        <f>COUNTIF(Table1[[#This Row],[1.1]:[10.3]],"=x")</f>
        <v>1</v>
      </c>
      <c r="AB12">
        <f>COUNTIF(Table1[[#This Row],[1.1]:[10.3]],"=/")</f>
        <v>2</v>
      </c>
      <c r="AC12" t="s">
        <v>39</v>
      </c>
      <c r="AD12">
        <f>100*AD11/MAX(Table1[Game '#])</f>
        <v>0</v>
      </c>
    </row>
    <row r="13" spans="1:45" x14ac:dyDescent="0.25">
      <c r="A13">
        <f t="shared" si="14"/>
        <v>12</v>
      </c>
      <c r="B13" s="1">
        <v>42980</v>
      </c>
      <c r="C13">
        <v>7</v>
      </c>
      <c r="D13" s="3">
        <v>6</v>
      </c>
      <c r="E13" s="3">
        <v>3</v>
      </c>
      <c r="F13" s="3">
        <v>6</v>
      </c>
      <c r="G13" s="3">
        <v>3</v>
      </c>
      <c r="H13" s="3">
        <v>9</v>
      </c>
      <c r="I13" s="3" t="s">
        <v>36</v>
      </c>
      <c r="J13" s="3">
        <v>8</v>
      </c>
      <c r="K13" s="3" t="s">
        <v>36</v>
      </c>
      <c r="L13" s="3">
        <v>6</v>
      </c>
      <c r="M13" s="3">
        <v>3</v>
      </c>
      <c r="N13" s="3">
        <v>7</v>
      </c>
      <c r="O13" s="3">
        <v>2</v>
      </c>
      <c r="P13" s="3" t="s">
        <v>33</v>
      </c>
      <c r="Q13" s="3"/>
      <c r="R13" s="3">
        <v>9</v>
      </c>
      <c r="S13" s="3">
        <v>0</v>
      </c>
      <c r="T13" s="3" t="s">
        <v>33</v>
      </c>
      <c r="U13" s="3"/>
      <c r="V13" s="3">
        <v>9</v>
      </c>
      <c r="W13" s="3" t="s">
        <v>36</v>
      </c>
      <c r="X13" s="3">
        <v>6</v>
      </c>
      <c r="Y13" s="3">
        <v>134</v>
      </c>
      <c r="Z13" s="4">
        <f>AVERAGE($Y$2:Y13)</f>
        <v>150.25</v>
      </c>
      <c r="AA13">
        <f>COUNTIF(Table1[[#This Row],[1.1]:[10.3]],"=x")</f>
        <v>2</v>
      </c>
      <c r="AB13">
        <f>COUNTIF(Table1[[#This Row],[1.1]:[10.3]],"=/")</f>
        <v>3</v>
      </c>
    </row>
    <row r="14" spans="1:45" x14ac:dyDescent="0.25">
      <c r="A14">
        <f t="shared" si="14"/>
        <v>13</v>
      </c>
      <c r="B14" s="1">
        <v>42980</v>
      </c>
      <c r="C14">
        <v>7</v>
      </c>
      <c r="D14" s="3" t="s">
        <v>33</v>
      </c>
      <c r="E14" s="3"/>
      <c r="F14" s="3">
        <v>7</v>
      </c>
      <c r="G14" s="3">
        <v>2</v>
      </c>
      <c r="H14" s="3" t="s">
        <v>33</v>
      </c>
      <c r="I14" s="3"/>
      <c r="J14" s="3" t="s">
        <v>33</v>
      </c>
      <c r="K14" s="3"/>
      <c r="L14" s="3">
        <v>9</v>
      </c>
      <c r="M14" s="3" t="s">
        <v>36</v>
      </c>
      <c r="N14" s="3">
        <v>7</v>
      </c>
      <c r="O14" s="3">
        <v>2</v>
      </c>
      <c r="P14" s="3">
        <v>8</v>
      </c>
      <c r="Q14" s="3">
        <v>0</v>
      </c>
      <c r="R14" s="3">
        <v>9</v>
      </c>
      <c r="S14" s="3" t="s">
        <v>36</v>
      </c>
      <c r="T14" s="3" t="s">
        <v>33</v>
      </c>
      <c r="U14" s="3"/>
      <c r="V14" s="3">
        <v>6</v>
      </c>
      <c r="W14" s="3">
        <v>2</v>
      </c>
      <c r="X14" s="3"/>
      <c r="Y14" s="3">
        <v>157</v>
      </c>
      <c r="Z14" s="4">
        <f>AVERAGE($Y$2:Y14)</f>
        <v>150.76923076923077</v>
      </c>
      <c r="AA14">
        <f>COUNTIF(Table1[[#This Row],[1.1]:[10.3]],"=x")</f>
        <v>4</v>
      </c>
      <c r="AB14">
        <f>COUNTIF(Table1[[#This Row],[1.1]:[10.3]],"=/")</f>
        <v>2</v>
      </c>
    </row>
    <row r="15" spans="1:45" x14ac:dyDescent="0.25">
      <c r="A15">
        <f t="shared" si="14"/>
        <v>14</v>
      </c>
      <c r="B15" s="1">
        <v>42980</v>
      </c>
      <c r="C15">
        <v>7</v>
      </c>
      <c r="D15" s="3">
        <v>9</v>
      </c>
      <c r="E15" s="3">
        <v>0</v>
      </c>
      <c r="F15" s="3">
        <v>7</v>
      </c>
      <c r="G15" s="3" t="s">
        <v>36</v>
      </c>
      <c r="H15" s="3">
        <v>8</v>
      </c>
      <c r="I15" s="3">
        <v>1</v>
      </c>
      <c r="J15" s="3">
        <v>7</v>
      </c>
      <c r="K15" s="3">
        <v>1</v>
      </c>
      <c r="L15" s="3">
        <v>5</v>
      </c>
      <c r="M15" s="3">
        <v>4</v>
      </c>
      <c r="N15" s="3" t="s">
        <v>33</v>
      </c>
      <c r="O15" s="3"/>
      <c r="P15" s="3" t="s">
        <v>33</v>
      </c>
      <c r="Q15" s="3"/>
      <c r="R15" s="3">
        <v>8</v>
      </c>
      <c r="S15" s="3">
        <v>0</v>
      </c>
      <c r="T15" s="3">
        <v>8</v>
      </c>
      <c r="U15" s="3" t="s">
        <v>36</v>
      </c>
      <c r="V15" s="3">
        <v>6</v>
      </c>
      <c r="W15" s="3">
        <v>3</v>
      </c>
      <c r="X15" s="3"/>
      <c r="Y15" s="3">
        <v>132</v>
      </c>
      <c r="Z15" s="4">
        <f>AVERAGE($Y$2:Y15)</f>
        <v>149.42857142857142</v>
      </c>
      <c r="AA15">
        <f>COUNTIF(Table1[[#This Row],[1.1]:[10.3]],"=x")</f>
        <v>2</v>
      </c>
      <c r="AB15">
        <f>COUNTIF(Table1[[#This Row],[1.1]:[10.3]],"=/")</f>
        <v>2</v>
      </c>
    </row>
    <row r="16" spans="1:45" x14ac:dyDescent="0.25">
      <c r="A16">
        <f t="shared" si="14"/>
        <v>15</v>
      </c>
      <c r="B16" s="1">
        <v>42981</v>
      </c>
      <c r="C16">
        <v>11</v>
      </c>
      <c r="D16" s="3">
        <v>9</v>
      </c>
      <c r="E16" s="3">
        <v>0</v>
      </c>
      <c r="F16" s="3" t="s">
        <v>33</v>
      </c>
      <c r="G16" s="3"/>
      <c r="H16" s="3">
        <v>9</v>
      </c>
      <c r="I16" s="3">
        <v>0</v>
      </c>
      <c r="J16" s="3" t="s">
        <v>33</v>
      </c>
      <c r="K16" s="3"/>
      <c r="L16" s="3">
        <v>6</v>
      </c>
      <c r="M16" s="3">
        <v>1</v>
      </c>
      <c r="N16" s="3">
        <v>7</v>
      </c>
      <c r="O16" s="3">
        <v>1</v>
      </c>
      <c r="P16" s="3">
        <v>8</v>
      </c>
      <c r="Q16" s="3">
        <v>0</v>
      </c>
      <c r="R16" s="3">
        <v>9</v>
      </c>
      <c r="S16" s="3">
        <v>0</v>
      </c>
      <c r="T16" s="3" t="s">
        <v>33</v>
      </c>
      <c r="U16" s="3"/>
      <c r="V16" s="3">
        <v>8</v>
      </c>
      <c r="W16" s="3" t="s">
        <v>36</v>
      </c>
      <c r="X16" s="3">
        <v>7</v>
      </c>
      <c r="Y16" s="3">
        <v>123</v>
      </c>
      <c r="Z16" s="4">
        <f>AVERAGE($Y$2:Y16)</f>
        <v>147.66666666666666</v>
      </c>
      <c r="AA16">
        <f>COUNTIF(Table1[[#This Row],[1.1]:[10.3]],"=x")</f>
        <v>3</v>
      </c>
      <c r="AB16">
        <f>COUNTIF(Table1[[#This Row],[1.1]:[10.3]],"=/")</f>
        <v>1</v>
      </c>
    </row>
    <row r="17" spans="1:28" x14ac:dyDescent="0.25">
      <c r="A17">
        <f t="shared" si="14"/>
        <v>16</v>
      </c>
      <c r="B17" s="1">
        <v>42981</v>
      </c>
      <c r="C17">
        <v>11</v>
      </c>
      <c r="D17" s="3">
        <v>8</v>
      </c>
      <c r="E17" s="3">
        <v>0</v>
      </c>
      <c r="F17" s="3">
        <v>8</v>
      </c>
      <c r="G17" s="3" t="s">
        <v>36</v>
      </c>
      <c r="H17" s="3">
        <v>6</v>
      </c>
      <c r="I17" s="3">
        <v>0</v>
      </c>
      <c r="J17" s="3">
        <v>7</v>
      </c>
      <c r="K17" s="3">
        <v>0</v>
      </c>
      <c r="L17" s="3">
        <v>8</v>
      </c>
      <c r="M17" s="3">
        <v>0</v>
      </c>
      <c r="N17" s="3">
        <v>3</v>
      </c>
      <c r="O17" s="3">
        <v>6</v>
      </c>
      <c r="P17" s="3">
        <v>8</v>
      </c>
      <c r="Q17" s="3">
        <v>1</v>
      </c>
      <c r="R17" s="3">
        <v>8</v>
      </c>
      <c r="S17" s="3" t="s">
        <v>36</v>
      </c>
      <c r="T17" s="3">
        <v>7</v>
      </c>
      <c r="U17" s="3">
        <v>2</v>
      </c>
      <c r="V17" s="3">
        <v>6</v>
      </c>
      <c r="W17" s="3">
        <v>0</v>
      </c>
      <c r="X17" s="3"/>
      <c r="Y17" s="3">
        <v>95</v>
      </c>
      <c r="Z17" s="4">
        <f>AVERAGE($Y$2:Y17)</f>
        <v>144.375</v>
      </c>
      <c r="AA17">
        <f>COUNTIF(Table1[[#This Row],[1.1]:[10.3]],"=x")</f>
        <v>0</v>
      </c>
      <c r="AB17">
        <f>COUNTIF(Table1[[#This Row],[1.1]:[10.3]],"=/")</f>
        <v>2</v>
      </c>
    </row>
    <row r="18" spans="1:28" x14ac:dyDescent="0.25">
      <c r="A18">
        <f t="shared" si="14"/>
        <v>17</v>
      </c>
      <c r="B18" s="1">
        <v>42981</v>
      </c>
      <c r="C18">
        <v>11</v>
      </c>
      <c r="D18" s="3">
        <v>5</v>
      </c>
      <c r="E18" s="3">
        <v>4</v>
      </c>
      <c r="F18" s="3">
        <v>8</v>
      </c>
      <c r="G18" s="3" t="s">
        <v>36</v>
      </c>
      <c r="H18" s="3">
        <v>8</v>
      </c>
      <c r="I18" s="3" t="s">
        <v>36</v>
      </c>
      <c r="J18" s="3" t="s">
        <v>33</v>
      </c>
      <c r="K18" s="3"/>
      <c r="L18" s="3">
        <v>3</v>
      </c>
      <c r="M18" s="3">
        <v>5</v>
      </c>
      <c r="N18" s="3">
        <v>9</v>
      </c>
      <c r="O18" s="3">
        <v>0</v>
      </c>
      <c r="P18" s="3">
        <v>8</v>
      </c>
      <c r="Q18" s="3">
        <v>1</v>
      </c>
      <c r="R18" s="3">
        <v>9</v>
      </c>
      <c r="S18" s="3" t="s">
        <v>36</v>
      </c>
      <c r="T18" s="3">
        <v>1</v>
      </c>
      <c r="U18" s="3" t="s">
        <v>36</v>
      </c>
      <c r="V18" s="3">
        <v>6</v>
      </c>
      <c r="W18" s="3">
        <v>3</v>
      </c>
      <c r="X18" s="3"/>
      <c r="Y18" s="3">
        <v>127</v>
      </c>
      <c r="Z18" s="4">
        <f>AVERAGE($Y$2:Y18)</f>
        <v>143.35294117647058</v>
      </c>
      <c r="AA18">
        <f>COUNTIF(Table1[[#This Row],[1.1]:[10.3]],"=x")</f>
        <v>1</v>
      </c>
      <c r="AB18">
        <f>COUNTIF(Table1[[#This Row],[1.1]:[10.3]],"=/")</f>
        <v>4</v>
      </c>
    </row>
    <row r="19" spans="1:28" x14ac:dyDescent="0.25">
      <c r="A19">
        <f t="shared" ref="A19:A24" si="15">A18+1</f>
        <v>18</v>
      </c>
      <c r="B19" s="2">
        <v>42987</v>
      </c>
      <c r="C19">
        <v>11</v>
      </c>
      <c r="D19" s="3">
        <v>7</v>
      </c>
      <c r="E19" s="3" t="s">
        <v>36</v>
      </c>
      <c r="F19" s="3" t="s">
        <v>33</v>
      </c>
      <c r="G19" s="3"/>
      <c r="H19" s="3" t="s">
        <v>33</v>
      </c>
      <c r="I19" s="3"/>
      <c r="J19" s="3" t="s">
        <v>33</v>
      </c>
      <c r="K19" s="3"/>
      <c r="L19" s="3">
        <v>7</v>
      </c>
      <c r="M19" s="3" t="s">
        <v>36</v>
      </c>
      <c r="N19" s="3">
        <v>2</v>
      </c>
      <c r="O19" s="3" t="s">
        <v>36</v>
      </c>
      <c r="P19" s="3" t="s">
        <v>33</v>
      </c>
      <c r="Q19" s="3"/>
      <c r="R19" s="3">
        <v>7</v>
      </c>
      <c r="S19" s="3" t="s">
        <v>36</v>
      </c>
      <c r="T19" s="3" t="s">
        <v>33</v>
      </c>
      <c r="U19" s="3"/>
      <c r="V19" s="3">
        <v>9</v>
      </c>
      <c r="W19" s="3" t="s">
        <v>36</v>
      </c>
      <c r="X19" s="3">
        <v>5</v>
      </c>
      <c r="Y19" s="3">
        <v>204</v>
      </c>
      <c r="Z19" s="4">
        <f>AVERAGE($Y$2:Y19)</f>
        <v>146.72222222222223</v>
      </c>
      <c r="AA19">
        <f>COUNTIF(Table1[[#This Row],[1.1]:[10.3]],"=x")</f>
        <v>5</v>
      </c>
      <c r="AB19">
        <f>COUNTIF(Table1[[#This Row],[1.1]:[10.3]],"=/")</f>
        <v>5</v>
      </c>
    </row>
    <row r="20" spans="1:28" x14ac:dyDescent="0.25">
      <c r="A20">
        <f t="shared" si="15"/>
        <v>19</v>
      </c>
      <c r="B20" s="2">
        <v>42987</v>
      </c>
      <c r="C20">
        <v>11</v>
      </c>
      <c r="D20" s="3">
        <v>7</v>
      </c>
      <c r="E20" s="3">
        <v>2</v>
      </c>
      <c r="F20" s="3" t="s">
        <v>33</v>
      </c>
      <c r="G20" s="3"/>
      <c r="H20" s="3" t="s">
        <v>33</v>
      </c>
      <c r="I20" s="3"/>
      <c r="J20" s="3">
        <v>9</v>
      </c>
      <c r="K20" s="3" t="s">
        <v>36</v>
      </c>
      <c r="L20" s="3" t="s">
        <v>33</v>
      </c>
      <c r="M20" s="3"/>
      <c r="N20" s="3">
        <v>9</v>
      </c>
      <c r="O20" s="3">
        <v>0</v>
      </c>
      <c r="P20" s="3">
        <v>8</v>
      </c>
      <c r="Q20" s="3">
        <v>0</v>
      </c>
      <c r="R20" s="3">
        <v>8</v>
      </c>
      <c r="S20" s="3">
        <v>1</v>
      </c>
      <c r="T20" s="3">
        <v>9</v>
      </c>
      <c r="U20" s="3">
        <v>0</v>
      </c>
      <c r="V20" s="3">
        <v>7</v>
      </c>
      <c r="W20" s="3" t="s">
        <v>36</v>
      </c>
      <c r="X20" s="3">
        <v>5</v>
      </c>
      <c r="Y20" s="3">
        <v>147</v>
      </c>
      <c r="Z20" s="4">
        <f>AVERAGE($Y$2:Y20)</f>
        <v>146.73684210526315</v>
      </c>
      <c r="AA20">
        <f>COUNTIF(Table1[[#This Row],[1.1]:[10.3]],"=x")</f>
        <v>3</v>
      </c>
      <c r="AB20">
        <f>COUNTIF(Table1[[#This Row],[1.1]:[10.3]],"=/")</f>
        <v>2</v>
      </c>
    </row>
    <row r="21" spans="1:28" x14ac:dyDescent="0.25">
      <c r="A21">
        <f t="shared" si="15"/>
        <v>20</v>
      </c>
      <c r="B21" s="2">
        <v>42987</v>
      </c>
      <c r="C21">
        <v>11</v>
      </c>
      <c r="D21" s="3">
        <v>8</v>
      </c>
      <c r="E21" s="3">
        <v>0</v>
      </c>
      <c r="F21" s="3">
        <v>3</v>
      </c>
      <c r="G21" s="3">
        <v>6</v>
      </c>
      <c r="H21" s="3">
        <v>9</v>
      </c>
      <c r="I21" s="3" t="s">
        <v>36</v>
      </c>
      <c r="J21" s="3" t="s">
        <v>33</v>
      </c>
      <c r="K21" s="3"/>
      <c r="L21" s="3">
        <v>7</v>
      </c>
      <c r="M21" s="3" t="s">
        <v>36</v>
      </c>
      <c r="N21" s="3">
        <v>7</v>
      </c>
      <c r="O21" s="3" t="s">
        <v>36</v>
      </c>
      <c r="P21" s="3" t="s">
        <v>33</v>
      </c>
      <c r="Q21" s="3"/>
      <c r="R21" s="3">
        <v>8</v>
      </c>
      <c r="S21" s="3">
        <v>1</v>
      </c>
      <c r="T21" s="3">
        <v>5</v>
      </c>
      <c r="U21" s="3">
        <v>4</v>
      </c>
      <c r="V21" s="3" t="s">
        <v>33</v>
      </c>
      <c r="W21" s="3">
        <v>6</v>
      </c>
      <c r="X21" s="3">
        <v>3</v>
      </c>
      <c r="Y21" s="3">
        <v>150</v>
      </c>
      <c r="Z21" s="4">
        <f>AVERAGE($Y$2:Y21)</f>
        <v>146.9</v>
      </c>
      <c r="AA21">
        <f>COUNTIF(Table1[[#This Row],[1.1]:[10.3]],"=x")</f>
        <v>3</v>
      </c>
      <c r="AB21">
        <f>COUNTIF(Table1[[#This Row],[1.1]:[10.3]],"=/")</f>
        <v>3</v>
      </c>
    </row>
    <row r="22" spans="1:28" x14ac:dyDescent="0.25">
      <c r="A22">
        <f t="shared" si="15"/>
        <v>21</v>
      </c>
      <c r="B22" s="2">
        <v>42988</v>
      </c>
      <c r="C22">
        <v>7</v>
      </c>
      <c r="D22" s="3">
        <v>8</v>
      </c>
      <c r="E22" s="3">
        <v>1</v>
      </c>
      <c r="F22" s="3">
        <v>7</v>
      </c>
      <c r="G22" s="3">
        <v>2</v>
      </c>
      <c r="H22" s="3">
        <v>8</v>
      </c>
      <c r="I22" s="3">
        <v>1</v>
      </c>
      <c r="J22" s="3">
        <v>9</v>
      </c>
      <c r="K22" s="3">
        <v>0</v>
      </c>
      <c r="L22" s="3" t="s">
        <v>33</v>
      </c>
      <c r="M22" s="3"/>
      <c r="N22" s="3">
        <v>9</v>
      </c>
      <c r="O22" s="3">
        <v>0</v>
      </c>
      <c r="P22" s="3">
        <v>7</v>
      </c>
      <c r="Q22" s="3" t="s">
        <v>36</v>
      </c>
      <c r="R22" s="3">
        <v>6</v>
      </c>
      <c r="S22" s="3" t="s">
        <v>36</v>
      </c>
      <c r="T22" s="3">
        <v>9</v>
      </c>
      <c r="U22" s="3" t="s">
        <v>36</v>
      </c>
      <c r="V22" s="3" t="s">
        <v>33</v>
      </c>
      <c r="W22" s="3">
        <v>6</v>
      </c>
      <c r="X22" s="3">
        <v>4</v>
      </c>
      <c r="Y22" s="3">
        <v>139</v>
      </c>
      <c r="Z22" s="4">
        <f>AVERAGE($Y$2:Y22)</f>
        <v>146.52380952380952</v>
      </c>
      <c r="AA22">
        <f>COUNTIF(Table1[[#This Row],[1.1]:[10.3]],"=x")</f>
        <v>2</v>
      </c>
      <c r="AB22">
        <f>COUNTIF(Table1[[#This Row],[1.1]:[10.3]],"=/")</f>
        <v>3</v>
      </c>
    </row>
    <row r="23" spans="1:28" x14ac:dyDescent="0.25">
      <c r="A23">
        <f t="shared" si="15"/>
        <v>22</v>
      </c>
      <c r="B23" s="2">
        <v>42988</v>
      </c>
      <c r="C23">
        <v>7</v>
      </c>
      <c r="D23" s="3">
        <v>7</v>
      </c>
      <c r="E23" s="3" t="s">
        <v>36</v>
      </c>
      <c r="F23" s="3">
        <v>6</v>
      </c>
      <c r="G23" s="3">
        <v>1</v>
      </c>
      <c r="H23" s="3">
        <v>1</v>
      </c>
      <c r="I23" s="3">
        <v>7</v>
      </c>
      <c r="J23" s="3">
        <v>9</v>
      </c>
      <c r="K23" s="3" t="s">
        <v>36</v>
      </c>
      <c r="L23" s="3">
        <v>7</v>
      </c>
      <c r="M23" s="3">
        <v>2</v>
      </c>
      <c r="N23" s="3">
        <v>3</v>
      </c>
      <c r="O23" s="3">
        <v>2</v>
      </c>
      <c r="P23" s="3">
        <v>6</v>
      </c>
      <c r="Q23" s="3">
        <v>3</v>
      </c>
      <c r="R23" s="3">
        <v>8</v>
      </c>
      <c r="S23" s="3" t="s">
        <v>36</v>
      </c>
      <c r="T23" s="3">
        <v>6</v>
      </c>
      <c r="U23" s="3">
        <v>0</v>
      </c>
      <c r="V23" s="3">
        <v>6</v>
      </c>
      <c r="W23" s="3">
        <v>2</v>
      </c>
      <c r="X23" s="3"/>
      <c r="Y23" s="3">
        <v>101</v>
      </c>
      <c r="Z23" s="4">
        <f>AVERAGE($Y$2:Y23)</f>
        <v>144.45454545454547</v>
      </c>
      <c r="AA23">
        <f>COUNTIF(Table1[[#This Row],[1.1]:[10.3]],"=x")</f>
        <v>0</v>
      </c>
      <c r="AB23">
        <f>COUNTIF(Table1[[#This Row],[1.1]:[10.3]],"=/")</f>
        <v>3</v>
      </c>
    </row>
    <row r="24" spans="1:28" x14ac:dyDescent="0.25">
      <c r="A24">
        <f t="shared" si="15"/>
        <v>23</v>
      </c>
      <c r="B24" s="2">
        <v>42988</v>
      </c>
      <c r="C24">
        <v>7</v>
      </c>
      <c r="D24" s="3" t="s">
        <v>33</v>
      </c>
      <c r="E24" s="3"/>
      <c r="F24" s="3">
        <v>9</v>
      </c>
      <c r="G24" s="3" t="s">
        <v>36</v>
      </c>
      <c r="H24" s="3">
        <v>9</v>
      </c>
      <c r="I24" s="3" t="s">
        <v>36</v>
      </c>
      <c r="J24" s="3">
        <v>8</v>
      </c>
      <c r="K24" s="3" t="s">
        <v>36</v>
      </c>
      <c r="L24" s="3">
        <v>7</v>
      </c>
      <c r="M24" s="3">
        <v>0</v>
      </c>
      <c r="N24" s="3" t="s">
        <v>33</v>
      </c>
      <c r="O24" s="3"/>
      <c r="P24" s="3" t="s">
        <v>33</v>
      </c>
      <c r="Q24" s="3"/>
      <c r="R24" s="3">
        <v>9</v>
      </c>
      <c r="S24" s="3">
        <v>0</v>
      </c>
      <c r="T24" s="3">
        <v>5</v>
      </c>
      <c r="U24" s="3">
        <v>1</v>
      </c>
      <c r="V24" s="3">
        <v>9</v>
      </c>
      <c r="W24" s="3" t="s">
        <v>36</v>
      </c>
      <c r="X24" s="3">
        <v>9</v>
      </c>
      <c r="Y24" s="3">
        <v>163</v>
      </c>
      <c r="Z24" s="4">
        <f>AVERAGE($Y$2:Y24)</f>
        <v>145.2608695652174</v>
      </c>
      <c r="AA24">
        <f>COUNTIF(Table1[[#This Row],[1.1]:[10.3]],"=x")</f>
        <v>3</v>
      </c>
      <c r="AB24">
        <f>COUNTIF(Table1[[#This Row],[1.1]:[10.3]],"=/")</f>
        <v>4</v>
      </c>
    </row>
    <row r="25" spans="1:28" x14ac:dyDescent="0.25">
      <c r="A25">
        <f>A24+1</f>
        <v>24</v>
      </c>
      <c r="B25" s="2">
        <v>42994</v>
      </c>
      <c r="C25">
        <v>7</v>
      </c>
      <c r="D25" s="3">
        <v>0</v>
      </c>
      <c r="E25" s="3" t="s">
        <v>36</v>
      </c>
      <c r="F25" s="3" t="s">
        <v>33</v>
      </c>
      <c r="G25" s="3"/>
      <c r="H25" s="3">
        <v>8</v>
      </c>
      <c r="I25" s="3">
        <v>1</v>
      </c>
      <c r="J25" s="3">
        <v>7</v>
      </c>
      <c r="K25" s="3">
        <v>0</v>
      </c>
      <c r="L25" s="3" t="s">
        <v>33</v>
      </c>
      <c r="M25" s="3"/>
      <c r="N25" s="3">
        <v>7</v>
      </c>
      <c r="O25" s="3" t="s">
        <v>36</v>
      </c>
      <c r="P25" s="3">
        <v>9</v>
      </c>
      <c r="Q25" s="3" t="s">
        <v>36</v>
      </c>
      <c r="R25" s="3">
        <v>9</v>
      </c>
      <c r="S25" s="3" t="s">
        <v>36</v>
      </c>
      <c r="T25" s="3">
        <v>9</v>
      </c>
      <c r="U25" s="3">
        <v>0</v>
      </c>
      <c r="V25" s="3" t="s">
        <v>33</v>
      </c>
      <c r="W25" s="3">
        <v>7</v>
      </c>
      <c r="X25" s="3">
        <v>2</v>
      </c>
      <c r="Y25" s="3">
        <v>160</v>
      </c>
      <c r="Z25" s="4">
        <f>AVERAGE($Y$2:Y25)</f>
        <v>145.875</v>
      </c>
      <c r="AA25">
        <f>COUNTIF(Table1[[#This Row],[1.1]:[10.3]],"=x")</f>
        <v>3</v>
      </c>
      <c r="AB25">
        <f>COUNTIF(Table1[[#This Row],[1.1]:[10.3]],"=/")</f>
        <v>4</v>
      </c>
    </row>
    <row r="26" spans="1:28" x14ac:dyDescent="0.25">
      <c r="A26">
        <f>A25+1</f>
        <v>25</v>
      </c>
      <c r="B26" s="2">
        <v>42994</v>
      </c>
      <c r="C26">
        <v>7</v>
      </c>
      <c r="D26" s="3">
        <v>7</v>
      </c>
      <c r="E26" s="3" t="s">
        <v>36</v>
      </c>
      <c r="F26" s="3">
        <v>4</v>
      </c>
      <c r="G26" s="3">
        <v>4</v>
      </c>
      <c r="H26" s="3">
        <v>8</v>
      </c>
      <c r="I26" s="3">
        <v>0</v>
      </c>
      <c r="J26" s="3" t="s">
        <v>33</v>
      </c>
      <c r="K26" s="3"/>
      <c r="L26" s="3">
        <v>6</v>
      </c>
      <c r="M26" s="3">
        <v>0</v>
      </c>
      <c r="N26" s="3" t="s">
        <v>33</v>
      </c>
      <c r="O26" s="3"/>
      <c r="P26" s="3">
        <v>8</v>
      </c>
      <c r="Q26" s="3">
        <v>2</v>
      </c>
      <c r="R26" s="3" t="s">
        <v>33</v>
      </c>
      <c r="S26" s="3"/>
      <c r="T26" s="3">
        <v>3</v>
      </c>
      <c r="U26" s="3">
        <v>4</v>
      </c>
      <c r="V26" s="3">
        <v>8</v>
      </c>
      <c r="W26" s="3" t="s">
        <v>36</v>
      </c>
      <c r="X26" s="3">
        <v>8</v>
      </c>
      <c r="Y26" s="3">
        <v>134</v>
      </c>
      <c r="Z26" s="4">
        <f>AVERAGE($Y$2:Y26)</f>
        <v>145.4</v>
      </c>
      <c r="AA26">
        <f>COUNTIF(Table1[[#This Row],[1.1]:[10.3]],"=x")</f>
        <v>3</v>
      </c>
      <c r="AB26">
        <f>COUNTIF(Table1[[#This Row],[1.1]:[10.3]],"=/")</f>
        <v>2</v>
      </c>
    </row>
    <row r="27" spans="1:28" x14ac:dyDescent="0.25">
      <c r="A27">
        <f>A26+1</f>
        <v>26</v>
      </c>
      <c r="B27" s="2">
        <v>42994</v>
      </c>
      <c r="C27">
        <v>7</v>
      </c>
      <c r="D27" s="3">
        <v>7</v>
      </c>
      <c r="E27" s="3">
        <v>2</v>
      </c>
      <c r="F27" s="3" t="s">
        <v>33</v>
      </c>
      <c r="G27" s="3"/>
      <c r="H27" s="3">
        <v>9</v>
      </c>
      <c r="I27" s="3" t="s">
        <v>36</v>
      </c>
      <c r="J27" s="3">
        <v>3</v>
      </c>
      <c r="K27" s="3">
        <v>5</v>
      </c>
      <c r="L27" s="3" t="s">
        <v>33</v>
      </c>
      <c r="M27" s="3"/>
      <c r="N27" s="3">
        <v>8</v>
      </c>
      <c r="O27" s="3">
        <v>0</v>
      </c>
      <c r="P27" s="3">
        <v>7</v>
      </c>
      <c r="Q27" s="3" t="s">
        <v>36</v>
      </c>
      <c r="R27" s="3">
        <v>9</v>
      </c>
      <c r="S27" s="3">
        <v>0</v>
      </c>
      <c r="T27" s="3">
        <v>0</v>
      </c>
      <c r="U27" s="3" t="s">
        <v>36</v>
      </c>
      <c r="V27" s="3" t="s">
        <v>33</v>
      </c>
      <c r="W27" s="3" t="s">
        <v>33</v>
      </c>
      <c r="X27" s="3">
        <v>7</v>
      </c>
      <c r="Y27" s="3">
        <v>151</v>
      </c>
      <c r="Z27" s="4">
        <f>AVERAGE($Y$2:Y27)</f>
        <v>145.61538461538461</v>
      </c>
      <c r="AA27">
        <f>COUNTIF(Table1[[#This Row],[1.1]:[10.3]],"=x")</f>
        <v>4</v>
      </c>
      <c r="AB27">
        <f>COUNTIF(Table1[[#This Row],[1.1]:[10.3]],"=/")</f>
        <v>3</v>
      </c>
    </row>
    <row r="28" spans="1:28" x14ac:dyDescent="0.25">
      <c r="A28">
        <f>A27+1</f>
        <v>27</v>
      </c>
      <c r="B28" s="2">
        <v>42995</v>
      </c>
      <c r="C28">
        <v>11</v>
      </c>
      <c r="D28" s="3" t="s">
        <v>33</v>
      </c>
      <c r="E28" s="3"/>
      <c r="F28" s="3" t="s">
        <v>33</v>
      </c>
      <c r="G28" s="3"/>
      <c r="H28" s="3">
        <v>7</v>
      </c>
      <c r="I28" s="3" t="s">
        <v>36</v>
      </c>
      <c r="J28" s="3">
        <v>6</v>
      </c>
      <c r="K28" s="3">
        <v>0</v>
      </c>
      <c r="L28" s="3" t="s">
        <v>33</v>
      </c>
      <c r="M28" s="3"/>
      <c r="N28" s="3" t="s">
        <v>33</v>
      </c>
      <c r="O28" s="3"/>
      <c r="P28" s="3">
        <v>8</v>
      </c>
      <c r="Q28" s="3">
        <v>1</v>
      </c>
      <c r="R28" s="3">
        <v>9</v>
      </c>
      <c r="S28" s="3">
        <v>0</v>
      </c>
      <c r="T28" s="3">
        <v>8</v>
      </c>
      <c r="U28" s="3">
        <v>0</v>
      </c>
      <c r="V28" s="3" t="s">
        <v>33</v>
      </c>
      <c r="W28" s="3">
        <v>0</v>
      </c>
      <c r="X28" s="3" t="s">
        <v>36</v>
      </c>
      <c r="Y28" s="3">
        <v>162</v>
      </c>
      <c r="Z28" s="4">
        <f>AVERAGE($Y$2:Y28)</f>
        <v>146.22222222222223</v>
      </c>
      <c r="AA28">
        <f>COUNTIF(Table1[[#This Row],[1.1]:[10.3]],"=x")</f>
        <v>5</v>
      </c>
      <c r="AB28" s="5">
        <f>COUNTIF(Table1[[#This Row],[1.1]:[10.3]],"=/")</f>
        <v>2</v>
      </c>
    </row>
    <row r="29" spans="1:28" x14ac:dyDescent="0.25">
      <c r="A29">
        <f t="shared" ref="A29:A31" si="16">A28+1</f>
        <v>28</v>
      </c>
      <c r="B29" s="2">
        <v>42995</v>
      </c>
      <c r="C29">
        <v>11</v>
      </c>
      <c r="D29" s="3" t="s">
        <v>33</v>
      </c>
      <c r="E29" s="3"/>
      <c r="F29" s="3">
        <v>9</v>
      </c>
      <c r="G29" s="3" t="s">
        <v>36</v>
      </c>
      <c r="H29" s="3" t="s">
        <v>33</v>
      </c>
      <c r="I29" s="3"/>
      <c r="J29" s="3">
        <v>9</v>
      </c>
      <c r="K29" s="3" t="s">
        <v>36</v>
      </c>
      <c r="L29" s="3">
        <v>8</v>
      </c>
      <c r="M29" s="3">
        <v>1</v>
      </c>
      <c r="N29" s="3">
        <v>5</v>
      </c>
      <c r="O29" s="3">
        <v>4</v>
      </c>
      <c r="P29" s="3">
        <v>9</v>
      </c>
      <c r="Q29" s="3" t="s">
        <v>36</v>
      </c>
      <c r="R29" s="3">
        <v>8</v>
      </c>
      <c r="S29" s="3" t="s">
        <v>36</v>
      </c>
      <c r="T29" s="3" t="s">
        <v>33</v>
      </c>
      <c r="U29" s="3"/>
      <c r="V29" s="3">
        <v>7</v>
      </c>
      <c r="W29" s="3" t="s">
        <v>36</v>
      </c>
      <c r="X29" s="3">
        <v>9</v>
      </c>
      <c r="Y29" s="3">
        <v>173</v>
      </c>
      <c r="Z29" s="4">
        <f>AVERAGE($Y$2:Y29)</f>
        <v>147.17857142857142</v>
      </c>
      <c r="AA29">
        <f>COUNTIF(Table1[[#This Row],[1.1]:[10.3]],"=x")</f>
        <v>3</v>
      </c>
      <c r="AB29" s="5">
        <f>COUNTIF(Table1[[#This Row],[1.1]:[10.3]],"=/")</f>
        <v>5</v>
      </c>
    </row>
    <row r="30" spans="1:28" x14ac:dyDescent="0.25">
      <c r="A30">
        <f t="shared" si="16"/>
        <v>29</v>
      </c>
      <c r="B30" s="2">
        <v>42995</v>
      </c>
      <c r="C30">
        <v>11</v>
      </c>
      <c r="D30" s="3">
        <v>7</v>
      </c>
      <c r="E30" s="3">
        <v>1</v>
      </c>
      <c r="F30" s="3" t="s">
        <v>33</v>
      </c>
      <c r="G30" s="3"/>
      <c r="H30" s="3">
        <v>8</v>
      </c>
      <c r="I30" s="3" t="s">
        <v>36</v>
      </c>
      <c r="J30" s="3">
        <v>8</v>
      </c>
      <c r="K30" s="3">
        <v>0</v>
      </c>
      <c r="L30" s="3">
        <v>1</v>
      </c>
      <c r="M30" s="3" t="s">
        <v>36</v>
      </c>
      <c r="N30" s="3">
        <v>9</v>
      </c>
      <c r="O30" s="3">
        <v>0</v>
      </c>
      <c r="P30" s="3">
        <v>7</v>
      </c>
      <c r="Q30" s="3" t="s">
        <v>36</v>
      </c>
      <c r="R30" s="3">
        <v>4</v>
      </c>
      <c r="S30" s="3">
        <v>4</v>
      </c>
      <c r="T30" s="3">
        <v>3</v>
      </c>
      <c r="U30" s="3" t="s">
        <v>36</v>
      </c>
      <c r="V30" s="3">
        <v>4</v>
      </c>
      <c r="W30" s="3">
        <v>4</v>
      </c>
      <c r="X30" s="3"/>
      <c r="Y30" s="3">
        <v>126</v>
      </c>
      <c r="Z30" s="4">
        <f>AVERAGE($Y$2:Y30)</f>
        <v>146.44827586206895</v>
      </c>
      <c r="AA30">
        <f>COUNTIF(Table1[[#This Row],[1.1]:[10.3]],"=x")</f>
        <v>1</v>
      </c>
      <c r="AB30" s="5">
        <f>COUNTIF(Table1[[#This Row],[1.1]:[10.3]],"=/")</f>
        <v>4</v>
      </c>
    </row>
    <row r="31" spans="1:28" x14ac:dyDescent="0.25">
      <c r="A31">
        <f t="shared" si="16"/>
        <v>30</v>
      </c>
      <c r="B31" s="2">
        <v>42995</v>
      </c>
      <c r="C31">
        <v>11</v>
      </c>
      <c r="D31" s="3">
        <v>9</v>
      </c>
      <c r="E31" s="3" t="s">
        <v>36</v>
      </c>
      <c r="F31" s="3" t="s">
        <v>33</v>
      </c>
      <c r="G31" s="3"/>
      <c r="H31" s="3">
        <v>4</v>
      </c>
      <c r="I31" s="3">
        <v>3</v>
      </c>
      <c r="J31" s="3">
        <v>6</v>
      </c>
      <c r="K31" s="3">
        <v>3</v>
      </c>
      <c r="L31" s="3">
        <v>4</v>
      </c>
      <c r="M31" s="3">
        <v>4</v>
      </c>
      <c r="N31" s="3">
        <v>9</v>
      </c>
      <c r="O31" s="3" t="s">
        <v>36</v>
      </c>
      <c r="P31" s="3">
        <v>8</v>
      </c>
      <c r="Q31" s="3">
        <v>1</v>
      </c>
      <c r="R31" s="3" t="s">
        <v>33</v>
      </c>
      <c r="S31" s="3"/>
      <c r="T31" s="3" t="s">
        <v>33</v>
      </c>
      <c r="U31" s="3"/>
      <c r="V31" s="3">
        <v>6</v>
      </c>
      <c r="W31" s="3">
        <v>0</v>
      </c>
      <c r="X31" s="3"/>
      <c r="Y31" s="3">
        <v>136</v>
      </c>
      <c r="Z31" s="4">
        <f>AVERAGE($Y$2:Y31)</f>
        <v>146.1</v>
      </c>
      <c r="AA31">
        <f>COUNTIF(Table1[[#This Row],[1.1]:[10.3]],"=x")</f>
        <v>3</v>
      </c>
      <c r="AB31" s="5">
        <f>COUNTIF(Table1[[#This Row],[1.1]:[10.3]],"=/")</f>
        <v>2</v>
      </c>
    </row>
  </sheetData>
  <pageMargins left="0.7" right="0.7" top="0.75" bottom="0.75" header="0.3" footer="0.3"/>
  <pageSetup paperSize="9" orientation="portrait" horizontalDpi="4294967293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Nathan</cp:lastModifiedBy>
  <dcterms:created xsi:type="dcterms:W3CDTF">2017-08-27T05:34:34Z</dcterms:created>
  <dcterms:modified xsi:type="dcterms:W3CDTF">2017-09-17T23:58:19Z</dcterms:modified>
</cp:coreProperties>
</file>