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адежда Моган\Desktop\"/>
    </mc:Choice>
  </mc:AlternateContent>
  <bookViews>
    <workbookView xWindow="0" yWindow="0" windowWidth="22680" windowHeight="7635" tabRatio="500"/>
  </bookViews>
  <sheets>
    <sheet name="ПланФакт - пример финмодели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8" i="1"/>
  <c r="B10" i="1"/>
  <c r="B3" i="1"/>
  <c r="B13" i="1"/>
  <c r="B12" i="1"/>
  <c r="B17" i="1"/>
  <c r="B24" i="1"/>
  <c r="B28" i="1"/>
  <c r="B20" i="1"/>
  <c r="B30" i="1"/>
  <c r="C6" i="1"/>
  <c r="C8" i="1"/>
  <c r="C10" i="1"/>
  <c r="C3" i="1"/>
  <c r="C13" i="1"/>
  <c r="C12" i="1"/>
  <c r="C17" i="1"/>
  <c r="C24" i="1"/>
  <c r="C28" i="1"/>
  <c r="C20" i="1"/>
  <c r="C30" i="1"/>
  <c r="D6" i="1"/>
  <c r="D8" i="1"/>
  <c r="D10" i="1"/>
  <c r="D3" i="1"/>
  <c r="D13" i="1"/>
  <c r="D12" i="1"/>
  <c r="D17" i="1"/>
  <c r="D24" i="1"/>
  <c r="D28" i="1"/>
  <c r="D20" i="1"/>
  <c r="D30" i="1"/>
  <c r="E6" i="1"/>
  <c r="E8" i="1"/>
  <c r="E10" i="1"/>
  <c r="E3" i="1"/>
  <c r="E13" i="1"/>
  <c r="E12" i="1"/>
  <c r="E17" i="1"/>
  <c r="E24" i="1"/>
  <c r="E28" i="1"/>
  <c r="E20" i="1"/>
  <c r="E30" i="1"/>
  <c r="F6" i="1"/>
  <c r="F8" i="1"/>
  <c r="F10" i="1"/>
  <c r="F3" i="1"/>
  <c r="F13" i="1"/>
  <c r="F12" i="1"/>
  <c r="F17" i="1"/>
  <c r="F24" i="1"/>
  <c r="F28" i="1"/>
  <c r="F20" i="1"/>
  <c r="F30" i="1"/>
  <c r="G6" i="1"/>
  <c r="G8" i="1"/>
  <c r="G10" i="1"/>
  <c r="G3" i="1"/>
  <c r="G13" i="1"/>
  <c r="G12" i="1"/>
  <c r="G17" i="1"/>
  <c r="G24" i="1"/>
  <c r="G28" i="1"/>
  <c r="G20" i="1"/>
  <c r="G30" i="1"/>
  <c r="H6" i="1"/>
  <c r="H8" i="1"/>
  <c r="H10" i="1"/>
  <c r="H3" i="1"/>
  <c r="H13" i="1"/>
  <c r="H12" i="1"/>
  <c r="H17" i="1"/>
  <c r="H24" i="1"/>
  <c r="H28" i="1"/>
  <c r="H20" i="1"/>
  <c r="H30" i="1"/>
  <c r="I6" i="1"/>
  <c r="I8" i="1"/>
  <c r="I10" i="1"/>
  <c r="I3" i="1"/>
  <c r="I13" i="1"/>
  <c r="I12" i="1"/>
  <c r="I17" i="1"/>
  <c r="I24" i="1"/>
  <c r="I28" i="1"/>
  <c r="I20" i="1"/>
  <c r="I30" i="1"/>
  <c r="J6" i="1"/>
  <c r="J8" i="1"/>
  <c r="J10" i="1"/>
  <c r="J3" i="1"/>
  <c r="J13" i="1"/>
  <c r="J12" i="1"/>
  <c r="J17" i="1"/>
  <c r="J24" i="1"/>
  <c r="J28" i="1"/>
  <c r="J20" i="1"/>
  <c r="J30" i="1"/>
  <c r="K6" i="1"/>
  <c r="K8" i="1"/>
  <c r="K10" i="1"/>
  <c r="K3" i="1"/>
  <c r="K13" i="1"/>
  <c r="K12" i="1"/>
  <c r="K17" i="1"/>
  <c r="K24" i="1"/>
  <c r="K28" i="1"/>
  <c r="K20" i="1"/>
  <c r="K30" i="1"/>
  <c r="L6" i="1"/>
  <c r="L8" i="1"/>
  <c r="L10" i="1"/>
  <c r="L3" i="1"/>
  <c r="L13" i="1"/>
  <c r="L12" i="1"/>
  <c r="L17" i="1"/>
  <c r="L24" i="1"/>
  <c r="L28" i="1"/>
  <c r="L20" i="1"/>
  <c r="L30" i="1"/>
  <c r="M6" i="1"/>
  <c r="M8" i="1"/>
  <c r="M10" i="1"/>
  <c r="M3" i="1"/>
  <c r="M13" i="1"/>
  <c r="M12" i="1"/>
  <c r="M17" i="1"/>
  <c r="M24" i="1"/>
  <c r="M28" i="1"/>
  <c r="M20" i="1"/>
  <c r="M30" i="1"/>
  <c r="O30" i="1"/>
  <c r="B36" i="1"/>
  <c r="B37" i="1"/>
  <c r="B38" i="1"/>
  <c r="C36" i="1"/>
  <c r="C37" i="1"/>
  <c r="C38" i="1"/>
  <c r="D36" i="1"/>
  <c r="D37" i="1"/>
  <c r="D38" i="1"/>
  <c r="E36" i="1"/>
  <c r="E37" i="1"/>
  <c r="E38" i="1"/>
  <c r="F36" i="1"/>
  <c r="F37" i="1"/>
  <c r="F38" i="1"/>
  <c r="G36" i="1"/>
  <c r="G37" i="1"/>
  <c r="G38" i="1"/>
  <c r="H36" i="1"/>
  <c r="H37" i="1"/>
  <c r="H38" i="1"/>
  <c r="I36" i="1"/>
  <c r="I37" i="1"/>
  <c r="I38" i="1"/>
  <c r="J36" i="1"/>
  <c r="J37" i="1"/>
  <c r="J38" i="1"/>
  <c r="K36" i="1"/>
  <c r="K37" i="1"/>
  <c r="K38" i="1"/>
  <c r="L36" i="1"/>
  <c r="L37" i="1"/>
  <c r="L38" i="1"/>
  <c r="M36" i="1"/>
  <c r="M37" i="1"/>
  <c r="M38" i="1"/>
  <c r="O8" i="1"/>
  <c r="O6" i="1"/>
  <c r="O10" i="1"/>
  <c r="O29" i="1"/>
  <c r="O28" i="1"/>
  <c r="O27" i="1"/>
  <c r="O26" i="1"/>
  <c r="O25" i="1"/>
  <c r="O24" i="1"/>
  <c r="O23" i="1"/>
  <c r="O22" i="1"/>
  <c r="O21" i="1"/>
  <c r="I31" i="1"/>
  <c r="J31" i="1"/>
  <c r="K31" i="1"/>
  <c r="L31" i="1"/>
  <c r="M31" i="1"/>
  <c r="C31" i="1"/>
  <c r="D31" i="1"/>
  <c r="E31" i="1"/>
  <c r="F31" i="1"/>
  <c r="G31" i="1"/>
  <c r="H31" i="1"/>
  <c r="B31" i="1"/>
  <c r="K18" i="1"/>
  <c r="L18" i="1"/>
  <c r="M18" i="1"/>
  <c r="G18" i="1"/>
  <c r="H18" i="1"/>
  <c r="I18" i="1"/>
  <c r="J18" i="1"/>
  <c r="C18" i="1"/>
  <c r="D18" i="1"/>
  <c r="E18" i="1"/>
  <c r="F18" i="1"/>
  <c r="B18" i="1"/>
  <c r="O15" i="1"/>
  <c r="O14" i="1"/>
  <c r="O13" i="1"/>
  <c r="O12" i="1"/>
  <c r="O20" i="1"/>
  <c r="O33" i="1"/>
  <c r="O17" i="1"/>
  <c r="O3" i="1"/>
</calcChain>
</file>

<file path=xl/comments1.xml><?xml version="1.0" encoding="utf-8"?>
<comments xmlns="http://schemas.openxmlformats.org/spreadsheetml/2006/main">
  <authors>
    <author>Microsoft Office User</author>
  </authors>
  <commentList>
    <comment ref="A12" authorId="0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Это такие расходы, которые существуют только, когда есть продажи.
Например, затраты на закупку сырья
</t>
        </r>
      </text>
    </comment>
    <comment ref="A20" authorId="0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А это расходы, которые несет бизнес, даже если ничего не продает. Например, аренда, которую надо платить каждый месяц независимо от продаж</t>
        </r>
      </text>
    </comment>
    <comment ref="A28" authorId="0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Здесь ваши налоги - 6% от оборота либо 15% доходы минус расходы. Сейчас стоит формула для 6%
</t>
        </r>
      </text>
    </comment>
    <comment ref="A33" authorId="0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Здесь деньги, которые вы вкладываете в бизнес
</t>
        </r>
      </text>
    </comment>
    <comment ref="A35" authorId="0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В этом блоке наглядно видно когда деньги кончатся и наступит кассовый разрыв
</t>
        </r>
      </text>
    </comment>
    <comment ref="A40" authorId="0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Здесь укажите сколько денег есть сначала
</t>
        </r>
      </text>
    </comment>
  </commentList>
</comments>
</file>

<file path=xl/sharedStrings.xml><?xml version="1.0" encoding="utf-8"?>
<sst xmlns="http://schemas.openxmlformats.org/spreadsheetml/2006/main" count="36" uniqueCount="35">
  <si>
    <t>Рентабельность</t>
  </si>
  <si>
    <t>Налоги (6%)</t>
  </si>
  <si>
    <t>Доходы (выручка)</t>
  </si>
  <si>
    <t>Прямые расходы</t>
  </si>
  <si>
    <t>Валовая прибыль</t>
  </si>
  <si>
    <t>Косвенные расходы</t>
  </si>
  <si>
    <t>Чистая прибыль</t>
  </si>
  <si>
    <t>Денежные средства на начало месяца</t>
  </si>
  <si>
    <t>Полный денежный поток</t>
  </si>
  <si>
    <t>Денежные средства на конец месяца</t>
  </si>
  <si>
    <t>Начальная сумма</t>
  </si>
  <si>
    <t>Ввод денег</t>
  </si>
  <si>
    <t xml:space="preserve"> </t>
  </si>
  <si>
    <t>Заходы на сайт</t>
  </si>
  <si>
    <t>Конверсия в заказ/регистрацию</t>
  </si>
  <si>
    <t>Кол-во заказов</t>
  </si>
  <si>
    <t>Конверсия в оплату</t>
  </si>
  <si>
    <t>Кол-во оплат</t>
  </si>
  <si>
    <t>Выручка с продаж</t>
  </si>
  <si>
    <t>Средний чек</t>
  </si>
  <si>
    <t>Месяц</t>
  </si>
  <si>
    <t>Зарплата административного персонала</t>
  </si>
  <si>
    <t>Зарпалата отдела продаж</t>
  </si>
  <si>
    <t>Аренда</t>
  </si>
  <si>
    <t>Прочие расходы</t>
  </si>
  <si>
    <t>Расходы на рекламу</t>
  </si>
  <si>
    <t>Налоги на сотрудников</t>
  </si>
  <si>
    <t>Интернет-сервисы, связь</t>
  </si>
  <si>
    <t>Закупка товаров</t>
  </si>
  <si>
    <t>Итого за год</t>
  </si>
  <si>
    <t>Зарплата производственного персонала</t>
  </si>
  <si>
    <t>Валовая рентабельность</t>
  </si>
  <si>
    <t>ДДС - денежный поток</t>
  </si>
  <si>
    <t>ПланФакт - управленческий учет для бизнеса</t>
  </si>
  <si>
    <t>Подписывайтесь на нас в соцсетях: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</si>
</sst>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&quot;RUB&quot;_-;\-* #,##0.00\ &quot;RUB&quot;_-;_-* &quot;-&quot;??\ &quot;RUB&quot;_-;_-@_-"/>
    <numFmt numFmtId="165" formatCode="#,##0[$ руб.]"/>
    <numFmt numFmtId="166" formatCode="_-* #,##0\ &quot;RUB&quot;_-;\-* #,##0\ &quot;RUB&quot;_-;_-* &quot;-&quot;??\ &quot;RUB&quot;_-;_-@_-"/>
    <numFmt numFmtId="167" formatCode="0.0%"/>
  </numFmts>
  <fonts count="14" x14ac:knownFonts="1">
    <font>
      <sz val="10"/>
      <color rgb="FF000000"/>
      <name val="Arial"/>
    </font>
    <font>
      <sz val="10"/>
      <name val="Calibri"/>
      <scheme val="minor"/>
    </font>
    <font>
      <b/>
      <sz val="10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b/>
      <sz val="10"/>
      <color rgb="FF000000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indexed="81"/>
      <name val="Calibri"/>
    </font>
    <font>
      <b/>
      <sz val="10"/>
      <color indexed="81"/>
      <name val="Calibri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scheme val="minor"/>
    </font>
    <font>
      <u/>
      <sz val="12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DF000"/>
        <bgColor indexed="64"/>
      </patternFill>
    </fill>
    <fill>
      <patternFill patternType="solid">
        <fgColor rgb="FF1DF000"/>
        <bgColor rgb="FFC9DAF8"/>
      </patternFill>
    </fill>
    <fill>
      <patternFill patternType="solid">
        <fgColor rgb="FF1DF000"/>
        <bgColor rgb="FFFFFFFF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4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1" fillId="3" borderId="0" xfId="0" applyFont="1" applyFill="1"/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3"/>
    </xf>
    <xf numFmtId="0" fontId="2" fillId="4" borderId="0" xfId="0" applyFont="1" applyFill="1" applyAlignment="1"/>
    <xf numFmtId="0" fontId="3" fillId="0" borderId="0" xfId="0" applyFont="1" applyAlignment="1">
      <alignment horizontal="left" indent="1"/>
    </xf>
    <xf numFmtId="0" fontId="5" fillId="0" borderId="0" xfId="0" applyFont="1" applyAlignment="1"/>
    <xf numFmtId="165" fontId="5" fillId="4" borderId="0" xfId="0" applyNumberFormat="1" applyFont="1" applyFill="1" applyAlignment="1"/>
    <xf numFmtId="0" fontId="5" fillId="4" borderId="0" xfId="0" applyFont="1" applyFill="1" applyAlignment="1"/>
    <xf numFmtId="166" fontId="3" fillId="0" borderId="0" xfId="0" applyNumberFormat="1" applyFont="1" applyAlignment="1"/>
    <xf numFmtId="166" fontId="1" fillId="0" borderId="0" xfId="0" applyNumberFormat="1" applyFont="1" applyAlignment="1"/>
    <xf numFmtId="166" fontId="3" fillId="5" borderId="0" xfId="1" applyNumberFormat="1" applyFont="1" applyFill="1" applyAlignment="1"/>
    <xf numFmtId="0" fontId="5" fillId="5" borderId="0" xfId="0" applyFont="1" applyFill="1" applyAlignment="1"/>
    <xf numFmtId="0" fontId="3" fillId="5" borderId="0" xfId="0" applyFont="1" applyFill="1" applyAlignment="1"/>
    <xf numFmtId="0" fontId="2" fillId="6" borderId="0" xfId="0" applyFont="1" applyFill="1" applyAlignment="1"/>
    <xf numFmtId="3" fontId="3" fillId="0" borderId="0" xfId="0" applyNumberFormat="1" applyFont="1" applyAlignment="1"/>
    <xf numFmtId="3" fontId="1" fillId="0" borderId="0" xfId="0" applyNumberFormat="1" applyFont="1" applyAlignment="1"/>
    <xf numFmtId="9" fontId="1" fillId="0" borderId="0" xfId="0" applyNumberFormat="1" applyFont="1" applyAlignment="1"/>
    <xf numFmtId="167" fontId="1" fillId="0" borderId="0" xfId="0" applyNumberFormat="1" applyFont="1" applyAlignment="1"/>
    <xf numFmtId="9" fontId="3" fillId="0" borderId="0" xfId="4" applyFont="1" applyAlignment="1"/>
    <xf numFmtId="167" fontId="3" fillId="0" borderId="0" xfId="4" applyNumberFormat="1" applyFont="1" applyAlignment="1"/>
    <xf numFmtId="0" fontId="1" fillId="7" borderId="0" xfId="0" applyFont="1" applyFill="1" applyAlignment="1"/>
    <xf numFmtId="0" fontId="2" fillId="7" borderId="0" xfId="0" applyFont="1" applyFill="1" applyAlignment="1">
      <alignment horizontal="center"/>
    </xf>
    <xf numFmtId="0" fontId="3" fillId="7" borderId="0" xfId="0" applyFont="1" applyFill="1" applyAlignment="1"/>
    <xf numFmtId="0" fontId="5" fillId="0" borderId="0" xfId="0" applyFont="1" applyAlignment="1">
      <alignment horizontal="left" indent="1"/>
    </xf>
    <xf numFmtId="0" fontId="10" fillId="8" borderId="0" xfId="0" applyFont="1" applyFill="1" applyAlignment="1"/>
    <xf numFmtId="165" fontId="11" fillId="9" borderId="0" xfId="0" applyNumberFormat="1" applyFont="1" applyFill="1"/>
    <xf numFmtId="0" fontId="11" fillId="10" borderId="0" xfId="0" applyFont="1" applyFill="1"/>
    <xf numFmtId="0" fontId="11" fillId="8" borderId="0" xfId="0" applyFont="1" applyFill="1" applyAlignment="1"/>
    <xf numFmtId="165" fontId="5" fillId="6" borderId="0" xfId="0" applyNumberFormat="1" applyFont="1" applyFill="1" applyAlignment="1"/>
    <xf numFmtId="0" fontId="5" fillId="6" borderId="0" xfId="0" applyFont="1" applyFill="1" applyAlignment="1"/>
    <xf numFmtId="165" fontId="2" fillId="2" borderId="0" xfId="0" applyNumberFormat="1" applyFont="1" applyFill="1"/>
    <xf numFmtId="0" fontId="2" fillId="2" borderId="0" xfId="0" applyFont="1" applyFill="1"/>
    <xf numFmtId="0" fontId="6" fillId="0" borderId="0" xfId="5" applyAlignment="1"/>
    <xf numFmtId="0" fontId="12" fillId="0" borderId="0" xfId="0" applyFont="1" applyAlignment="1"/>
    <xf numFmtId="0" fontId="13" fillId="0" borderId="0" xfId="5" applyFont="1" applyAlignment="1"/>
    <xf numFmtId="3" fontId="11" fillId="8" borderId="0" xfId="0" applyNumberFormat="1" applyFont="1" applyFill="1" applyAlignment="1">
      <alignment vertical="top"/>
    </xf>
    <xf numFmtId="3" fontId="1" fillId="4" borderId="0" xfId="0" applyNumberFormat="1" applyFont="1" applyFill="1" applyAlignment="1"/>
    <xf numFmtId="3" fontId="1" fillId="6" borderId="0" xfId="0" applyNumberFormat="1" applyFont="1" applyFill="1" applyAlignment="1"/>
    <xf numFmtId="3" fontId="1" fillId="5" borderId="0" xfId="0" applyNumberFormat="1" applyFont="1" applyFill="1" applyAlignment="1"/>
    <xf numFmtId="0" fontId="3" fillId="0" borderId="0" xfId="0" applyFont="1" applyFill="1" applyAlignment="1"/>
    <xf numFmtId="0" fontId="5" fillId="0" borderId="0" xfId="0" applyFont="1" applyFill="1" applyAlignment="1"/>
    <xf numFmtId="0" fontId="11" fillId="0" borderId="0" xfId="0" applyFont="1" applyFill="1" applyAlignment="1"/>
  </cellXfs>
  <cellStyles count="6">
    <cellStyle name="Гиперссылка" xfId="2" builtinId="8" hidden="1"/>
    <cellStyle name="Гиперссылка" xfId="5" builtinId="8"/>
    <cellStyle name="Денежный" xfId="1" builtinId="4"/>
    <cellStyle name="Обычный" xfId="0" builtinId="0"/>
    <cellStyle name="Открывавшаяся гиперссылка" xfId="3" builtinId="9" hidden="1"/>
    <cellStyle name="Процентный" xfId="4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1DF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planfact.io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planfact.io/?from=finmodel" TargetMode="External"/><Relationship Id="rId6" Type="http://schemas.openxmlformats.org/officeDocument/2006/relationships/image" Target="../media/image3.tiff"/><Relationship Id="rId5" Type="http://schemas.openxmlformats.org/officeDocument/2006/relationships/hyperlink" Target="https://vk.com/planfact" TargetMode="External"/><Relationship Id="rId4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41</xdr:row>
      <xdr:rowOff>158750</xdr:rowOff>
    </xdr:from>
    <xdr:to>
      <xdr:col>6</xdr:col>
      <xdr:colOff>550334</xdr:colOff>
      <xdr:row>56</xdr:row>
      <xdr:rowOff>52917</xdr:rowOff>
    </xdr:to>
    <xdr:sp macro="" textlink="">
      <xdr:nvSpPr>
        <xdr:cNvPr id="2" name="TextBox 1"/>
        <xdr:cNvSpPr txBox="1"/>
      </xdr:nvSpPr>
      <xdr:spPr>
        <a:xfrm>
          <a:off x="2656417" y="7641167"/>
          <a:ext cx="5873750" cy="2709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Это пример</a:t>
          </a:r>
          <a:r>
            <a:rPr lang="ru-RU" sz="1100" baseline="0"/>
            <a:t> финмодели условного бизнеса, который продает какие-то услуги на сайте, привлекая туда посетителей. </a:t>
          </a:r>
        </a:p>
        <a:p>
          <a:r>
            <a:rPr lang="ru-RU" sz="1100" baseline="0"/>
            <a:t>Затраты на рекламу рассчитаны исходя из 10 рублей за одного пользователя.</a:t>
          </a:r>
        </a:p>
        <a:p>
          <a:r>
            <a:rPr lang="ru-RU" sz="1100" baseline="0"/>
            <a:t>Средний чек продажи за год вырастает с 3500 до 4000 рублей. Также растет и конверсия в заказы.</a:t>
          </a:r>
        </a:p>
        <a:p>
          <a:r>
            <a:rPr lang="ru-RU" sz="1100" baseline="0"/>
            <a:t>В данном примере бизнес становится прибыльным на 5-ый месяц работы.</a:t>
          </a:r>
        </a:p>
        <a:p>
          <a:r>
            <a:rPr lang="ru-RU" sz="1100" baseline="0"/>
            <a:t>При этом для успешного старта владелец вложил 500 тыс рублей, а также добавил еще 200К через 2 месяца. Однако, как видно в разделе ДДС, этих денег не хватает и наступает кассовый разрыв в 20 800 рублей. </a:t>
          </a:r>
        </a:p>
        <a:p>
          <a:r>
            <a:rPr lang="ru-RU" sz="1100" baseline="0"/>
            <a:t>Чтобы его ликвидировать владельцу нужно добавить еще своих денег, либо придумать, как заработать на 20К больше в 4-м месяце. </a:t>
          </a:r>
        </a:p>
        <a:p>
          <a:endParaRPr lang="ru-RU" sz="1100" baseline="0"/>
        </a:p>
        <a:p>
          <a:r>
            <a:rPr lang="ru-RU" sz="1100" baseline="0"/>
            <a:t>Подставляей свои данные и избегайте кассовых разрывов! </a:t>
          </a:r>
        </a:p>
        <a:p>
          <a:r>
            <a:rPr lang="ru-RU" sz="1100" baseline="0"/>
            <a:t>Также пишите вопросы в чат на сайте ПланФакта - </a:t>
          </a:r>
          <a:r>
            <a:rPr lang="en-US" sz="1100" baseline="0"/>
            <a:t>https://planfact.io</a:t>
          </a:r>
          <a:endParaRPr lang="ru-RU" sz="1100" baseline="0"/>
        </a:p>
        <a:p>
          <a:endParaRPr lang="en-US" sz="1100"/>
        </a:p>
      </xdr:txBody>
    </xdr:sp>
    <xdr:clientData/>
  </xdr:twoCellAnchor>
  <xdr:twoCellAnchor editAs="oneCell">
    <xdr:from>
      <xdr:col>0</xdr:col>
      <xdr:colOff>169333</xdr:colOff>
      <xdr:row>42</xdr:row>
      <xdr:rowOff>74084</xdr:rowOff>
    </xdr:from>
    <xdr:to>
      <xdr:col>0</xdr:col>
      <xdr:colOff>2127249</xdr:colOff>
      <xdr:row>52</xdr:row>
      <xdr:rowOff>169334</xdr:rowOff>
    </xdr:to>
    <xdr:pic>
      <xdr:nvPicPr>
        <xdr:cNvPr id="3" name="Picture 2">
          <a:hlinkClick xmlns:r="http://schemas.openxmlformats.org/officeDocument/2006/relationships" r:id="rId1" tooltip="ПланФакт - управленческий учет для малого бизнеса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3" y="7747001"/>
          <a:ext cx="1957916" cy="1957916"/>
        </a:xfrm>
        <a:prstGeom prst="rect">
          <a:avLst/>
        </a:prstGeom>
      </xdr:spPr>
    </xdr:pic>
    <xdr:clientData/>
  </xdr:twoCellAnchor>
  <xdr:twoCellAnchor editAs="oneCell">
    <xdr:from>
      <xdr:col>0</xdr:col>
      <xdr:colOff>222250</xdr:colOff>
      <xdr:row>55</xdr:row>
      <xdr:rowOff>84667</xdr:rowOff>
    </xdr:from>
    <xdr:to>
      <xdr:col>0</xdr:col>
      <xdr:colOff>941916</xdr:colOff>
      <xdr:row>59</xdr:row>
      <xdr:rowOff>42333</xdr:rowOff>
    </xdr:to>
    <xdr:pic>
      <xdr:nvPicPr>
        <xdr:cNvPr id="5" name="Picture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2250" y="10191750"/>
          <a:ext cx="719666" cy="719666"/>
        </a:xfrm>
        <a:prstGeom prst="rect">
          <a:avLst/>
        </a:prstGeom>
      </xdr:spPr>
    </xdr:pic>
    <xdr:clientData/>
  </xdr:twoCellAnchor>
  <xdr:twoCellAnchor editAs="oneCell">
    <xdr:from>
      <xdr:col>0</xdr:col>
      <xdr:colOff>1068916</xdr:colOff>
      <xdr:row>55</xdr:row>
      <xdr:rowOff>52918</xdr:rowOff>
    </xdr:from>
    <xdr:to>
      <xdr:col>0</xdr:col>
      <xdr:colOff>1862665</xdr:colOff>
      <xdr:row>59</xdr:row>
      <xdr:rowOff>84667</xdr:rowOff>
    </xdr:to>
    <xdr:pic>
      <xdr:nvPicPr>
        <xdr:cNvPr id="6" name="Picture 5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8916" y="10160001"/>
          <a:ext cx="793749" cy="793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planfact.io/?from=finmode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9"/>
  <sheetViews>
    <sheetView tabSelected="1" zoomScale="120" zoomScaleNormal="120" zoomScalePageLayoutView="120" workbookViewId="0">
      <pane xSplit="1" ySplit="1" topLeftCell="B8" activePane="bottomRight" state="frozen"/>
      <selection pane="topRight" activeCell="B1" sqref="B1"/>
      <selection pane="bottomLeft" activeCell="A3" sqref="A3"/>
      <selection pane="bottomRight" activeCell="E25" sqref="E25"/>
    </sheetView>
  </sheetViews>
  <sheetFormatPr defaultColWidth="14.42578125" defaultRowHeight="15.75" customHeight="1" x14ac:dyDescent="0.2"/>
  <cols>
    <col min="1" max="1" width="32" style="2" customWidth="1"/>
    <col min="2" max="2" width="15" style="2" customWidth="1"/>
    <col min="3" max="8" width="14.42578125" style="2"/>
    <col min="9" max="9" width="14.7109375" style="2" customWidth="1"/>
    <col min="10" max="13" width="14.42578125" style="2"/>
    <col min="14" max="14" width="3.7109375" style="2" customWidth="1"/>
    <col min="15" max="15" width="17.28515625" style="2" customWidth="1"/>
    <col min="16" max="33" width="14.42578125" style="45"/>
    <col min="34" max="16384" width="14.42578125" style="2"/>
  </cols>
  <sheetData>
    <row r="1" spans="1:33" s="28" customFormat="1" ht="12.75" x14ac:dyDescent="0.2">
      <c r="A1" s="26" t="s">
        <v>20</v>
      </c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  <c r="L1" s="27">
        <v>11</v>
      </c>
      <c r="M1" s="27">
        <v>12</v>
      </c>
      <c r="O1" s="27" t="s">
        <v>29</v>
      </c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</row>
    <row r="3" spans="1:33" s="11" customFormat="1" ht="12.75" x14ac:dyDescent="0.2">
      <c r="A3" s="4" t="s">
        <v>2</v>
      </c>
      <c r="B3" s="36">
        <f>B10</f>
        <v>280000</v>
      </c>
      <c r="C3" s="36">
        <f t="shared" ref="C3:L3" si="0">C10</f>
        <v>336000</v>
      </c>
      <c r="D3" s="36">
        <f t="shared" si="0"/>
        <v>392000</v>
      </c>
      <c r="E3" s="36">
        <f t="shared" si="0"/>
        <v>672000</v>
      </c>
      <c r="F3" s="36">
        <f t="shared" si="0"/>
        <v>864000</v>
      </c>
      <c r="G3" s="36">
        <f t="shared" si="0"/>
        <v>960000</v>
      </c>
      <c r="H3" s="36">
        <f t="shared" si="0"/>
        <v>960000</v>
      </c>
      <c r="I3" s="36">
        <f>I10</f>
        <v>1620000</v>
      </c>
      <c r="J3" s="36">
        <f t="shared" si="0"/>
        <v>1620000</v>
      </c>
      <c r="K3" s="36">
        <f t="shared" si="0"/>
        <v>1620000</v>
      </c>
      <c r="L3" s="36">
        <f t="shared" si="0"/>
        <v>1620000</v>
      </c>
      <c r="M3" s="36">
        <f>M10</f>
        <v>1620000</v>
      </c>
      <c r="N3" s="37"/>
      <c r="O3" s="36">
        <f>SUM(B3:M3)</f>
        <v>12564000</v>
      </c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</row>
    <row r="4" spans="1:33" ht="12.75" x14ac:dyDescent="0.2">
      <c r="A4" s="6" t="s">
        <v>13</v>
      </c>
      <c r="B4" s="21">
        <v>10000</v>
      </c>
      <c r="C4" s="21">
        <v>12000</v>
      </c>
      <c r="D4" s="21">
        <v>14000</v>
      </c>
      <c r="E4" s="21">
        <v>16000</v>
      </c>
      <c r="F4" s="21">
        <v>18000</v>
      </c>
      <c r="G4" s="21">
        <v>20000</v>
      </c>
      <c r="H4" s="21">
        <v>20000</v>
      </c>
      <c r="I4" s="21">
        <v>20000</v>
      </c>
      <c r="J4" s="21">
        <v>20000</v>
      </c>
      <c r="K4" s="21">
        <v>20000</v>
      </c>
      <c r="L4" s="21">
        <v>20000</v>
      </c>
      <c r="M4" s="21">
        <v>20000</v>
      </c>
      <c r="N4" s="20"/>
      <c r="O4" s="21"/>
    </row>
    <row r="5" spans="1:33" ht="12.75" x14ac:dyDescent="0.2">
      <c r="A5" s="6" t="s">
        <v>14</v>
      </c>
      <c r="B5" s="22">
        <v>0.01</v>
      </c>
      <c r="C5" s="22">
        <v>0.01</v>
      </c>
      <c r="D5" s="22">
        <v>0.01</v>
      </c>
      <c r="E5" s="23">
        <v>1.4999999999999999E-2</v>
      </c>
      <c r="F5" s="23">
        <v>1.4999999999999999E-2</v>
      </c>
      <c r="G5" s="23">
        <v>1.4999999999999999E-2</v>
      </c>
      <c r="H5" s="23">
        <v>1.4999999999999999E-2</v>
      </c>
      <c r="I5" s="22">
        <v>0.02</v>
      </c>
      <c r="J5" s="22">
        <v>0.02</v>
      </c>
      <c r="K5" s="22">
        <v>0.02</v>
      </c>
      <c r="L5" s="22">
        <v>0.02</v>
      </c>
      <c r="M5" s="22">
        <v>0.02</v>
      </c>
      <c r="O5" s="21"/>
    </row>
    <row r="6" spans="1:33" ht="12.75" x14ac:dyDescent="0.2">
      <c r="A6" s="6" t="s">
        <v>15</v>
      </c>
      <c r="B6" s="1">
        <f>B4*B5</f>
        <v>100</v>
      </c>
      <c r="C6" s="1">
        <f t="shared" ref="C6:H6" si="1">C4*C5</f>
        <v>120</v>
      </c>
      <c r="D6" s="1">
        <f t="shared" si="1"/>
        <v>140</v>
      </c>
      <c r="E6" s="1">
        <f t="shared" si="1"/>
        <v>240</v>
      </c>
      <c r="F6" s="1">
        <f t="shared" si="1"/>
        <v>270</v>
      </c>
      <c r="G6" s="1">
        <f t="shared" si="1"/>
        <v>300</v>
      </c>
      <c r="H6" s="1">
        <f t="shared" si="1"/>
        <v>300</v>
      </c>
      <c r="I6" s="1">
        <f>I4*I5</f>
        <v>400</v>
      </c>
      <c r="J6" s="1">
        <f t="shared" ref="J6" si="2">J4*J5</f>
        <v>400</v>
      </c>
      <c r="K6" s="1">
        <f t="shared" ref="K6" si="3">K4*K5</f>
        <v>400</v>
      </c>
      <c r="L6" s="1">
        <f>L4*L5</f>
        <v>400</v>
      </c>
      <c r="M6" s="1">
        <f t="shared" ref="M6" si="4">M4*M5</f>
        <v>400</v>
      </c>
      <c r="O6" s="21">
        <f>SUM(B6:M6)</f>
        <v>3470</v>
      </c>
    </row>
    <row r="7" spans="1:33" ht="12.75" x14ac:dyDescent="0.2">
      <c r="A7" s="6" t="s">
        <v>16</v>
      </c>
      <c r="B7" s="22">
        <v>0.8</v>
      </c>
      <c r="C7" s="22">
        <v>0.8</v>
      </c>
      <c r="D7" s="22">
        <v>0.8</v>
      </c>
      <c r="E7" s="22">
        <v>0.8</v>
      </c>
      <c r="F7" s="22">
        <v>0.8</v>
      </c>
      <c r="G7" s="22">
        <v>0.8</v>
      </c>
      <c r="H7" s="22">
        <v>0.8</v>
      </c>
      <c r="I7" s="22">
        <v>0.9</v>
      </c>
      <c r="J7" s="22">
        <v>0.9</v>
      </c>
      <c r="K7" s="22">
        <v>0.9</v>
      </c>
      <c r="L7" s="22">
        <v>0.9</v>
      </c>
      <c r="M7" s="22">
        <v>0.9</v>
      </c>
      <c r="O7" s="21"/>
    </row>
    <row r="8" spans="1:33" ht="12.75" x14ac:dyDescent="0.2">
      <c r="A8" s="6" t="s">
        <v>17</v>
      </c>
      <c r="B8" s="1">
        <f>B6*B7</f>
        <v>80</v>
      </c>
      <c r="C8" s="1">
        <f t="shared" ref="C8:J8" si="5">C6*C7</f>
        <v>96</v>
      </c>
      <c r="D8" s="1">
        <f t="shared" si="5"/>
        <v>112</v>
      </c>
      <c r="E8" s="1">
        <f t="shared" si="5"/>
        <v>192</v>
      </c>
      <c r="F8" s="1">
        <f t="shared" si="5"/>
        <v>216</v>
      </c>
      <c r="G8" s="1">
        <f t="shared" si="5"/>
        <v>240</v>
      </c>
      <c r="H8" s="1">
        <f t="shared" si="5"/>
        <v>240</v>
      </c>
      <c r="I8" s="1">
        <f t="shared" si="5"/>
        <v>360</v>
      </c>
      <c r="J8" s="1">
        <f t="shared" si="5"/>
        <v>360</v>
      </c>
      <c r="K8" s="1">
        <f>K6*K7</f>
        <v>360</v>
      </c>
      <c r="L8" s="1">
        <f t="shared" ref="L8" si="6">L6*L7</f>
        <v>360</v>
      </c>
      <c r="M8" s="1">
        <f t="shared" ref="M8" si="7">M6*M7</f>
        <v>360</v>
      </c>
      <c r="O8" s="21">
        <f>SUM(B8:M8)</f>
        <v>2976</v>
      </c>
    </row>
    <row r="9" spans="1:33" ht="12.75" x14ac:dyDescent="0.2">
      <c r="A9" s="7" t="s">
        <v>19</v>
      </c>
      <c r="B9" s="21">
        <v>3500</v>
      </c>
      <c r="C9" s="21">
        <v>3500</v>
      </c>
      <c r="D9" s="21">
        <v>3500</v>
      </c>
      <c r="E9" s="21">
        <v>3500</v>
      </c>
      <c r="F9" s="21">
        <v>4000</v>
      </c>
      <c r="G9" s="21">
        <v>4000</v>
      </c>
      <c r="H9" s="21">
        <v>4000</v>
      </c>
      <c r="I9" s="21">
        <v>4500</v>
      </c>
      <c r="J9" s="21">
        <v>4500</v>
      </c>
      <c r="K9" s="21">
        <v>4500</v>
      </c>
      <c r="L9" s="21">
        <v>4500</v>
      </c>
      <c r="M9" s="21">
        <v>4500</v>
      </c>
      <c r="O9" s="21"/>
    </row>
    <row r="10" spans="1:33" ht="12.75" x14ac:dyDescent="0.2">
      <c r="A10" s="7" t="s">
        <v>18</v>
      </c>
      <c r="B10" s="21">
        <f>B8*B9</f>
        <v>280000</v>
      </c>
      <c r="C10" s="21">
        <f t="shared" ref="C10:I10" si="8">C8*C9</f>
        <v>336000</v>
      </c>
      <c r="D10" s="21">
        <f t="shared" si="8"/>
        <v>392000</v>
      </c>
      <c r="E10" s="21">
        <f t="shared" si="8"/>
        <v>672000</v>
      </c>
      <c r="F10" s="21">
        <f t="shared" si="8"/>
        <v>864000</v>
      </c>
      <c r="G10" s="21">
        <f t="shared" si="8"/>
        <v>960000</v>
      </c>
      <c r="H10" s="21">
        <f t="shared" si="8"/>
        <v>960000</v>
      </c>
      <c r="I10" s="21">
        <f t="shared" si="8"/>
        <v>1620000</v>
      </c>
      <c r="J10" s="21">
        <f t="shared" ref="J10" si="9">J8*J9</f>
        <v>1620000</v>
      </c>
      <c r="K10" s="21">
        <f t="shared" ref="K10" si="10">K8*K9</f>
        <v>1620000</v>
      </c>
      <c r="L10" s="21">
        <f t="shared" ref="L10" si="11">L8*L9</f>
        <v>1620000</v>
      </c>
      <c r="M10" s="21">
        <f t="shared" ref="M10" si="12">M8*M9</f>
        <v>1620000</v>
      </c>
      <c r="O10" s="21">
        <f>SUM(B10:M10)</f>
        <v>12564000</v>
      </c>
    </row>
    <row r="11" spans="1:33" ht="12.75" x14ac:dyDescent="0.2">
      <c r="A11" s="1"/>
      <c r="O11" s="21"/>
    </row>
    <row r="12" spans="1:33" s="13" customFormat="1" ht="15" customHeight="1" x14ac:dyDescent="0.2">
      <c r="A12" s="9" t="s">
        <v>3</v>
      </c>
      <c r="B12" s="12">
        <f>SUM(B13:B16)</f>
        <v>190000</v>
      </c>
      <c r="C12" s="12">
        <f t="shared" ref="C12:G12" si="13">SUM(C13:C16)</f>
        <v>206000</v>
      </c>
      <c r="D12" s="12">
        <f>SUM(D13:D16)</f>
        <v>222000</v>
      </c>
      <c r="E12" s="12">
        <f t="shared" si="13"/>
        <v>302000</v>
      </c>
      <c r="F12" s="12">
        <f t="shared" si="13"/>
        <v>376000</v>
      </c>
      <c r="G12" s="12">
        <f t="shared" si="13"/>
        <v>400000</v>
      </c>
      <c r="H12" s="12">
        <f>SUM(H13:H16)</f>
        <v>400000</v>
      </c>
      <c r="I12" s="12">
        <f t="shared" ref="I12" si="14">SUM(I13:I16)</f>
        <v>520000</v>
      </c>
      <c r="J12" s="12">
        <f t="shared" ref="J12" si="15">SUM(J13:J16)</f>
        <v>520000</v>
      </c>
      <c r="K12" s="12">
        <f>SUM(K13:K16)</f>
        <v>570000</v>
      </c>
      <c r="L12" s="12">
        <f t="shared" ref="L12" si="16">SUM(L13:L16)</f>
        <v>570000</v>
      </c>
      <c r="M12" s="12">
        <f>SUM(M13:M16)</f>
        <v>570000</v>
      </c>
      <c r="O12" s="42">
        <f>SUM(B12:M12)</f>
        <v>4846000</v>
      </c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</row>
    <row r="13" spans="1:33" ht="12.75" x14ac:dyDescent="0.2">
      <c r="A13" s="6" t="s">
        <v>28</v>
      </c>
      <c r="B13" s="21">
        <f>B8*1000</f>
        <v>80000</v>
      </c>
      <c r="C13" s="21">
        <f t="shared" ref="C13:M13" si="17">C8*1000</f>
        <v>96000</v>
      </c>
      <c r="D13" s="21">
        <f t="shared" si="17"/>
        <v>112000</v>
      </c>
      <c r="E13" s="21">
        <f t="shared" si="17"/>
        <v>192000</v>
      </c>
      <c r="F13" s="21">
        <f t="shared" si="17"/>
        <v>216000</v>
      </c>
      <c r="G13" s="21">
        <f t="shared" si="17"/>
        <v>240000</v>
      </c>
      <c r="H13" s="21">
        <f t="shared" si="17"/>
        <v>240000</v>
      </c>
      <c r="I13" s="21">
        <f>I8*1000</f>
        <v>360000</v>
      </c>
      <c r="J13" s="21">
        <f t="shared" si="17"/>
        <v>360000</v>
      </c>
      <c r="K13" s="21">
        <f t="shared" si="17"/>
        <v>360000</v>
      </c>
      <c r="L13" s="21">
        <f>L8*1000</f>
        <v>360000</v>
      </c>
      <c r="M13" s="21">
        <f t="shared" si="17"/>
        <v>360000</v>
      </c>
      <c r="N13" s="20"/>
      <c r="O13" s="21">
        <f>SUM(B13:M13)</f>
        <v>2976000</v>
      </c>
    </row>
    <row r="14" spans="1:33" ht="12.75" x14ac:dyDescent="0.2">
      <c r="A14" s="6" t="s">
        <v>30</v>
      </c>
      <c r="B14" s="20">
        <v>100000</v>
      </c>
      <c r="C14" s="20">
        <v>100000</v>
      </c>
      <c r="D14" s="20">
        <v>100000</v>
      </c>
      <c r="E14" s="20">
        <v>100000</v>
      </c>
      <c r="F14" s="20">
        <v>150000</v>
      </c>
      <c r="G14" s="20">
        <v>150000</v>
      </c>
      <c r="H14" s="20">
        <v>150000</v>
      </c>
      <c r="I14" s="20">
        <v>150000</v>
      </c>
      <c r="J14" s="20">
        <v>150000</v>
      </c>
      <c r="K14" s="20">
        <v>200000</v>
      </c>
      <c r="L14" s="20">
        <v>200000</v>
      </c>
      <c r="M14" s="20">
        <v>200000</v>
      </c>
      <c r="N14" s="20"/>
      <c r="O14" s="21">
        <f>SUM(B14:M14)</f>
        <v>1750000</v>
      </c>
    </row>
    <row r="15" spans="1:33" ht="12.75" x14ac:dyDescent="0.2">
      <c r="A15" s="6" t="s">
        <v>24</v>
      </c>
      <c r="B15" s="21">
        <v>10000</v>
      </c>
      <c r="C15" s="21">
        <v>10000</v>
      </c>
      <c r="D15" s="21">
        <v>10000</v>
      </c>
      <c r="E15" s="21">
        <v>10000</v>
      </c>
      <c r="F15" s="21">
        <v>10000</v>
      </c>
      <c r="G15" s="21">
        <v>10000</v>
      </c>
      <c r="H15" s="21">
        <v>10000</v>
      </c>
      <c r="I15" s="21">
        <v>10000</v>
      </c>
      <c r="J15" s="21">
        <v>10000</v>
      </c>
      <c r="K15" s="21">
        <v>10000</v>
      </c>
      <c r="L15" s="21">
        <v>10000</v>
      </c>
      <c r="M15" s="21">
        <v>10000</v>
      </c>
      <c r="N15" s="20"/>
      <c r="O15" s="21">
        <f>SUM(B15:M15)</f>
        <v>120000</v>
      </c>
    </row>
    <row r="16" spans="1:33" ht="15" customHeight="1" x14ac:dyDescent="0.2">
      <c r="A16" s="8"/>
      <c r="O16" s="21"/>
    </row>
    <row r="17" spans="1:33" s="35" customFormat="1" ht="12.75" x14ac:dyDescent="0.2">
      <c r="A17" s="19" t="s">
        <v>4</v>
      </c>
      <c r="B17" s="34">
        <f t="shared" ref="B17:M17" si="18">B3-B12</f>
        <v>90000</v>
      </c>
      <c r="C17" s="34">
        <f t="shared" si="18"/>
        <v>130000</v>
      </c>
      <c r="D17" s="34">
        <f t="shared" si="18"/>
        <v>170000</v>
      </c>
      <c r="E17" s="34">
        <f t="shared" si="18"/>
        <v>370000</v>
      </c>
      <c r="F17" s="34">
        <f t="shared" si="18"/>
        <v>488000</v>
      </c>
      <c r="G17" s="34">
        <f t="shared" si="18"/>
        <v>560000</v>
      </c>
      <c r="H17" s="34">
        <f t="shared" si="18"/>
        <v>560000</v>
      </c>
      <c r="I17" s="34">
        <f t="shared" si="18"/>
        <v>1100000</v>
      </c>
      <c r="J17" s="34">
        <f t="shared" si="18"/>
        <v>1100000</v>
      </c>
      <c r="K17" s="34">
        <f t="shared" si="18"/>
        <v>1050000</v>
      </c>
      <c r="L17" s="34">
        <f t="shared" si="18"/>
        <v>1050000</v>
      </c>
      <c r="M17" s="34">
        <f t="shared" si="18"/>
        <v>1050000</v>
      </c>
      <c r="O17" s="43">
        <f>SUM(B17:M17)</f>
        <v>7718000</v>
      </c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</row>
    <row r="18" spans="1:33" ht="12.75" x14ac:dyDescent="0.2">
      <c r="A18" s="6" t="s">
        <v>31</v>
      </c>
      <c r="B18" s="25">
        <f>B17/B3*100%</f>
        <v>0.32142857142857145</v>
      </c>
      <c r="C18" s="25">
        <f t="shared" ref="C18:F18" si="19">C17/C3*100%</f>
        <v>0.38690476190476192</v>
      </c>
      <c r="D18" s="25">
        <f t="shared" si="19"/>
        <v>0.43367346938775508</v>
      </c>
      <c r="E18" s="25">
        <f t="shared" si="19"/>
        <v>0.55059523809523814</v>
      </c>
      <c r="F18" s="25">
        <f t="shared" si="19"/>
        <v>0.56481481481481477</v>
      </c>
      <c r="G18" s="25">
        <f>G17/G3*100%</f>
        <v>0.58333333333333337</v>
      </c>
      <c r="H18" s="25">
        <f t="shared" ref="H18" si="20">H17/H3*100%</f>
        <v>0.58333333333333337</v>
      </c>
      <c r="I18" s="25">
        <f t="shared" ref="I18" si="21">I17/I3*100%</f>
        <v>0.67901234567901236</v>
      </c>
      <c r="J18" s="25">
        <f t="shared" ref="J18" si="22">J17/J3*100%</f>
        <v>0.67901234567901236</v>
      </c>
      <c r="K18" s="25">
        <f>K17/K3*100%</f>
        <v>0.64814814814814814</v>
      </c>
      <c r="L18" s="25">
        <f t="shared" ref="L18" si="23">L17/L3*100%</f>
        <v>0.64814814814814814</v>
      </c>
      <c r="M18" s="25">
        <f t="shared" ref="M18" si="24">M17/M3*100%</f>
        <v>0.64814814814814814</v>
      </c>
      <c r="O18" s="21"/>
    </row>
    <row r="19" spans="1:33" ht="12.75" x14ac:dyDescent="0.2">
      <c r="A19" s="6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O19" s="21"/>
    </row>
    <row r="20" spans="1:33" s="13" customFormat="1" ht="12.75" x14ac:dyDescent="0.2">
      <c r="A20" s="9" t="s">
        <v>5</v>
      </c>
      <c r="B20" s="12">
        <f>SUM(B21:B29)</f>
        <v>331800</v>
      </c>
      <c r="C20" s="12">
        <f t="shared" ref="C20:G20" si="25">SUM(C21:C29)</f>
        <v>355160</v>
      </c>
      <c r="D20" s="12">
        <f t="shared" si="25"/>
        <v>378520</v>
      </c>
      <c r="E20" s="12">
        <f t="shared" si="25"/>
        <v>415320</v>
      </c>
      <c r="F20" s="12">
        <f t="shared" si="25"/>
        <v>446840</v>
      </c>
      <c r="G20" s="12">
        <f t="shared" si="25"/>
        <v>472600</v>
      </c>
      <c r="H20" s="12">
        <f>SUM(H21:H29)</f>
        <v>522600</v>
      </c>
      <c r="I20" s="12">
        <f t="shared" ref="I20" si="26">SUM(I21:I29)</f>
        <v>562200</v>
      </c>
      <c r="J20" s="12">
        <f t="shared" ref="J20" si="27">SUM(J21:J29)</f>
        <v>562200</v>
      </c>
      <c r="K20" s="12">
        <f t="shared" ref="K20" si="28">SUM(K21:K29)</f>
        <v>562200</v>
      </c>
      <c r="L20" s="12">
        <f>SUM(L21:L29)</f>
        <v>562200</v>
      </c>
      <c r="M20" s="12">
        <f t="shared" ref="M20" si="29">SUM(M21:M29)</f>
        <v>562200</v>
      </c>
      <c r="O20" s="42">
        <f t="shared" ref="O20:O30" si="30">SUM(B20:M20)</f>
        <v>5733840</v>
      </c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</row>
    <row r="21" spans="1:33" ht="12.75" x14ac:dyDescent="0.2">
      <c r="A21" s="10" t="s">
        <v>21</v>
      </c>
      <c r="B21" s="20">
        <v>100000</v>
      </c>
      <c r="C21" s="20">
        <v>100000</v>
      </c>
      <c r="D21" s="20">
        <v>100000</v>
      </c>
      <c r="E21" s="20">
        <v>100000</v>
      </c>
      <c r="F21" s="20">
        <v>100000</v>
      </c>
      <c r="G21" s="20">
        <v>100000</v>
      </c>
      <c r="H21" s="20">
        <v>100000</v>
      </c>
      <c r="I21" s="20">
        <v>100000</v>
      </c>
      <c r="J21" s="20">
        <v>100000</v>
      </c>
      <c r="K21" s="20">
        <v>100000</v>
      </c>
      <c r="L21" s="20">
        <v>100000</v>
      </c>
      <c r="M21" s="20">
        <v>100000</v>
      </c>
      <c r="N21" s="5"/>
      <c r="O21" s="21">
        <f t="shared" si="30"/>
        <v>1200000</v>
      </c>
    </row>
    <row r="22" spans="1:33" ht="12.75" x14ac:dyDescent="0.2">
      <c r="A22" s="10" t="s">
        <v>22</v>
      </c>
      <c r="B22" s="20">
        <v>50000</v>
      </c>
      <c r="C22" s="20">
        <v>50000</v>
      </c>
      <c r="D22" s="20">
        <v>50000</v>
      </c>
      <c r="E22" s="20">
        <v>50000</v>
      </c>
      <c r="F22" s="20">
        <v>50000</v>
      </c>
      <c r="G22" s="20">
        <v>50000</v>
      </c>
      <c r="H22" s="20">
        <v>100000</v>
      </c>
      <c r="I22" s="20">
        <v>100000</v>
      </c>
      <c r="J22" s="20">
        <v>100000</v>
      </c>
      <c r="K22" s="20">
        <v>100000</v>
      </c>
      <c r="L22" s="20">
        <v>100000</v>
      </c>
      <c r="M22" s="20">
        <v>100000</v>
      </c>
      <c r="N22" s="5"/>
      <c r="O22" s="21">
        <f t="shared" si="30"/>
        <v>900000</v>
      </c>
    </row>
    <row r="23" spans="1:33" ht="12.75" x14ac:dyDescent="0.2">
      <c r="A23" s="10" t="s">
        <v>23</v>
      </c>
      <c r="B23" s="20">
        <v>50000</v>
      </c>
      <c r="C23" s="20">
        <v>50000</v>
      </c>
      <c r="D23" s="20">
        <v>50000</v>
      </c>
      <c r="E23" s="20">
        <v>50000</v>
      </c>
      <c r="F23" s="20">
        <v>50000</v>
      </c>
      <c r="G23" s="20">
        <v>50000</v>
      </c>
      <c r="H23" s="20">
        <v>50000</v>
      </c>
      <c r="I23" s="20">
        <v>50000</v>
      </c>
      <c r="J23" s="20">
        <v>50000</v>
      </c>
      <c r="K23" s="20">
        <v>50000</v>
      </c>
      <c r="L23" s="20">
        <v>50000</v>
      </c>
      <c r="M23" s="20">
        <v>50000</v>
      </c>
      <c r="N23" s="5"/>
      <c r="O23" s="21">
        <f t="shared" si="30"/>
        <v>600000</v>
      </c>
    </row>
    <row r="24" spans="1:33" ht="12.75" x14ac:dyDescent="0.2">
      <c r="A24" s="10" t="s">
        <v>25</v>
      </c>
      <c r="B24" s="20">
        <f>B4*10</f>
        <v>100000</v>
      </c>
      <c r="C24" s="20">
        <f t="shared" ref="C24:M24" si="31">C4*10</f>
        <v>120000</v>
      </c>
      <c r="D24" s="20">
        <f t="shared" si="31"/>
        <v>140000</v>
      </c>
      <c r="E24" s="20">
        <f t="shared" si="31"/>
        <v>160000</v>
      </c>
      <c r="F24" s="20">
        <f t="shared" si="31"/>
        <v>180000</v>
      </c>
      <c r="G24" s="20">
        <f t="shared" si="31"/>
        <v>200000</v>
      </c>
      <c r="H24" s="20">
        <f t="shared" si="31"/>
        <v>200000</v>
      </c>
      <c r="I24" s="20">
        <f t="shared" si="31"/>
        <v>200000</v>
      </c>
      <c r="J24" s="20">
        <f>J4*10</f>
        <v>200000</v>
      </c>
      <c r="K24" s="20">
        <f t="shared" si="31"/>
        <v>200000</v>
      </c>
      <c r="L24" s="20">
        <f t="shared" si="31"/>
        <v>200000</v>
      </c>
      <c r="M24" s="20">
        <f t="shared" si="31"/>
        <v>200000</v>
      </c>
      <c r="N24" s="5"/>
      <c r="O24" s="21">
        <f t="shared" si="30"/>
        <v>2100000</v>
      </c>
    </row>
    <row r="25" spans="1:33" ht="12.75" x14ac:dyDescent="0.2">
      <c r="A25" s="10" t="s">
        <v>26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5"/>
      <c r="O25" s="21">
        <f t="shared" si="30"/>
        <v>0</v>
      </c>
    </row>
    <row r="26" spans="1:33" ht="12.75" x14ac:dyDescent="0.2">
      <c r="A26" s="10" t="s">
        <v>27</v>
      </c>
      <c r="B26" s="20">
        <v>10000</v>
      </c>
      <c r="C26" s="20">
        <v>10000</v>
      </c>
      <c r="D26" s="20">
        <v>10000</v>
      </c>
      <c r="E26" s="20">
        <v>10000</v>
      </c>
      <c r="F26" s="20">
        <v>10000</v>
      </c>
      <c r="G26" s="20">
        <v>10000</v>
      </c>
      <c r="H26" s="20">
        <v>10000</v>
      </c>
      <c r="I26" s="20">
        <v>10000</v>
      </c>
      <c r="J26" s="20">
        <v>10000</v>
      </c>
      <c r="K26" s="20">
        <v>10000</v>
      </c>
      <c r="L26" s="20">
        <v>10000</v>
      </c>
      <c r="M26" s="20">
        <v>10000</v>
      </c>
      <c r="N26" s="5"/>
      <c r="O26" s="21">
        <f t="shared" si="30"/>
        <v>120000</v>
      </c>
    </row>
    <row r="27" spans="1:33" ht="12.75" x14ac:dyDescent="0.2">
      <c r="A27" s="10" t="s">
        <v>24</v>
      </c>
      <c r="B27" s="20">
        <v>5000</v>
      </c>
      <c r="C27" s="20">
        <v>5000</v>
      </c>
      <c r="D27" s="20">
        <v>5000</v>
      </c>
      <c r="E27" s="20">
        <v>5000</v>
      </c>
      <c r="F27" s="20">
        <v>5000</v>
      </c>
      <c r="G27" s="20">
        <v>5000</v>
      </c>
      <c r="H27" s="20">
        <v>5000</v>
      </c>
      <c r="I27" s="20">
        <v>5000</v>
      </c>
      <c r="J27" s="20">
        <v>5000</v>
      </c>
      <c r="K27" s="20">
        <v>5000</v>
      </c>
      <c r="L27" s="20">
        <v>5000</v>
      </c>
      <c r="M27" s="20">
        <v>5000</v>
      </c>
      <c r="N27" s="5"/>
      <c r="O27" s="21">
        <f t="shared" si="30"/>
        <v>60000</v>
      </c>
    </row>
    <row r="28" spans="1:33" ht="12.75" x14ac:dyDescent="0.2">
      <c r="A28" s="10" t="s">
        <v>1</v>
      </c>
      <c r="B28" s="20">
        <f>B3*6%</f>
        <v>16800</v>
      </c>
      <c r="C28" s="20">
        <f t="shared" ref="C28:M28" si="32">C3*6%</f>
        <v>20160</v>
      </c>
      <c r="D28" s="20">
        <f t="shared" si="32"/>
        <v>23520</v>
      </c>
      <c r="E28" s="20">
        <f t="shared" si="32"/>
        <v>40320</v>
      </c>
      <c r="F28" s="20">
        <f t="shared" si="32"/>
        <v>51840</v>
      </c>
      <c r="G28" s="20">
        <f t="shared" si="32"/>
        <v>57600</v>
      </c>
      <c r="H28" s="20">
        <f t="shared" si="32"/>
        <v>57600</v>
      </c>
      <c r="I28" s="20">
        <f>I3*6%</f>
        <v>97200</v>
      </c>
      <c r="J28" s="20">
        <f t="shared" si="32"/>
        <v>97200</v>
      </c>
      <c r="K28" s="20">
        <f t="shared" si="32"/>
        <v>97200</v>
      </c>
      <c r="L28" s="20">
        <f t="shared" si="32"/>
        <v>97200</v>
      </c>
      <c r="M28" s="20">
        <f t="shared" si="32"/>
        <v>97200</v>
      </c>
      <c r="N28" s="5"/>
      <c r="O28" s="21">
        <f t="shared" si="30"/>
        <v>753840</v>
      </c>
    </row>
    <row r="29" spans="1:33" ht="12.75" x14ac:dyDescent="0.2">
      <c r="A29" s="1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5"/>
      <c r="O29" s="21">
        <f t="shared" si="30"/>
        <v>0</v>
      </c>
    </row>
    <row r="30" spans="1:33" s="33" customFormat="1" x14ac:dyDescent="0.25">
      <c r="A30" s="30" t="s">
        <v>6</v>
      </c>
      <c r="B30" s="31">
        <f>B17-B20</f>
        <v>-241800</v>
      </c>
      <c r="C30" s="31">
        <f t="shared" ref="C30:M30" si="33">C17-C20</f>
        <v>-225160</v>
      </c>
      <c r="D30" s="31">
        <f t="shared" si="33"/>
        <v>-208520</v>
      </c>
      <c r="E30" s="31">
        <f t="shared" si="33"/>
        <v>-45320</v>
      </c>
      <c r="F30" s="31">
        <f t="shared" si="33"/>
        <v>41160</v>
      </c>
      <c r="G30" s="31">
        <f>G17-G20</f>
        <v>87400</v>
      </c>
      <c r="H30" s="31">
        <f t="shared" si="33"/>
        <v>37400</v>
      </c>
      <c r="I30" s="31">
        <f t="shared" si="33"/>
        <v>537800</v>
      </c>
      <c r="J30" s="31">
        <f t="shared" si="33"/>
        <v>537800</v>
      </c>
      <c r="K30" s="31">
        <f>K17-K20</f>
        <v>487800</v>
      </c>
      <c r="L30" s="31">
        <f t="shared" si="33"/>
        <v>487800</v>
      </c>
      <c r="M30" s="31">
        <f t="shared" si="33"/>
        <v>487800</v>
      </c>
      <c r="N30" s="32"/>
      <c r="O30" s="41">
        <f t="shared" si="30"/>
        <v>1984160</v>
      </c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</row>
    <row r="31" spans="1:33" ht="15.75" customHeight="1" x14ac:dyDescent="0.2">
      <c r="A31" s="29" t="s">
        <v>0</v>
      </c>
      <c r="B31" s="24">
        <f>B30/B3*100%</f>
        <v>-0.86357142857142855</v>
      </c>
      <c r="C31" s="24">
        <f t="shared" ref="C31:H31" si="34">C30/C3*100%</f>
        <v>-0.67011904761904761</v>
      </c>
      <c r="D31" s="24">
        <f t="shared" si="34"/>
        <v>-0.53193877551020408</v>
      </c>
      <c r="E31" s="24">
        <f t="shared" si="34"/>
        <v>-6.744047619047619E-2</v>
      </c>
      <c r="F31" s="24">
        <f t="shared" si="34"/>
        <v>4.763888888888889E-2</v>
      </c>
      <c r="G31" s="24">
        <f t="shared" si="34"/>
        <v>9.1041666666666674E-2</v>
      </c>
      <c r="H31" s="24">
        <f t="shared" si="34"/>
        <v>3.8958333333333331E-2</v>
      </c>
      <c r="I31" s="24">
        <f>I30/I3*100%</f>
        <v>0.33197530864197533</v>
      </c>
      <c r="J31" s="24">
        <f t="shared" ref="J31" si="35">J30/J3*100%</f>
        <v>0.33197530864197533</v>
      </c>
      <c r="K31" s="24">
        <f t="shared" ref="K31" si="36">K30/K3*100%</f>
        <v>0.30111111111111111</v>
      </c>
      <c r="L31" s="24">
        <f t="shared" ref="L31" si="37">L30/L3*100%</f>
        <v>0.30111111111111111</v>
      </c>
      <c r="M31" s="24">
        <f t="shared" ref="M31" si="38">M30/M3*100%</f>
        <v>0.30111111111111111</v>
      </c>
      <c r="O31" s="21"/>
    </row>
    <row r="32" spans="1:33" ht="15.75" customHeight="1" x14ac:dyDescent="0.2">
      <c r="O32" s="21"/>
    </row>
    <row r="33" spans="1:33" s="18" customFormat="1" ht="15.75" customHeight="1" x14ac:dyDescent="0.2">
      <c r="A33" s="17" t="s">
        <v>11</v>
      </c>
      <c r="B33" s="16">
        <v>500000</v>
      </c>
      <c r="C33" s="16"/>
      <c r="D33" s="16">
        <v>200000</v>
      </c>
      <c r="E33" s="16"/>
      <c r="F33" s="16"/>
      <c r="G33" s="16"/>
      <c r="H33" s="16"/>
      <c r="I33" s="16"/>
      <c r="J33" s="16"/>
      <c r="K33" s="16"/>
      <c r="O33" s="44">
        <f>SUM(B33:M33)</f>
        <v>700000</v>
      </c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</row>
    <row r="34" spans="1:33" ht="15.75" customHeight="1" x14ac:dyDescent="0.2">
      <c r="H34" s="2" t="s">
        <v>12</v>
      </c>
      <c r="O34" s="21"/>
    </row>
    <row r="35" spans="1:33" ht="12.75" x14ac:dyDescent="0.2">
      <c r="A35" s="11" t="s">
        <v>32</v>
      </c>
      <c r="C35" s="3"/>
    </row>
    <row r="36" spans="1:33" ht="12.75" x14ac:dyDescent="0.2">
      <c r="A36" s="10" t="s">
        <v>7</v>
      </c>
      <c r="B36" s="14">
        <f>A41</f>
        <v>10000</v>
      </c>
      <c r="C36" s="15">
        <f>B38</f>
        <v>268200</v>
      </c>
      <c r="D36" s="15">
        <f t="shared" ref="D36:E36" si="39">C38</f>
        <v>43040</v>
      </c>
      <c r="E36" s="15">
        <f t="shared" si="39"/>
        <v>34520</v>
      </c>
      <c r="F36" s="15">
        <f>E38</f>
        <v>-10800</v>
      </c>
      <c r="G36" s="15">
        <f t="shared" ref="G36:I36" si="40">F38</f>
        <v>30360</v>
      </c>
      <c r="H36" s="15">
        <f t="shared" si="40"/>
        <v>117760</v>
      </c>
      <c r="I36" s="15">
        <f t="shared" si="40"/>
        <v>155160</v>
      </c>
      <c r="J36" s="15">
        <f t="shared" ref="J36" si="41">I38</f>
        <v>692960</v>
      </c>
      <c r="K36" s="15">
        <f t="shared" ref="K36" si="42">J38</f>
        <v>1230760</v>
      </c>
      <c r="L36" s="15">
        <f t="shared" ref="L36" si="43">K38</f>
        <v>1718560</v>
      </c>
      <c r="M36" s="15">
        <f t="shared" ref="M36" si="44">L38</f>
        <v>2206360</v>
      </c>
    </row>
    <row r="37" spans="1:33" ht="12.75" x14ac:dyDescent="0.2">
      <c r="A37" s="10" t="s">
        <v>8</v>
      </c>
      <c r="B37" s="14">
        <f>B36+B3+B33</f>
        <v>790000</v>
      </c>
      <c r="C37" s="14">
        <f t="shared" ref="C37:F37" si="45">C36+C3+C33</f>
        <v>604200</v>
      </c>
      <c r="D37" s="14">
        <f t="shared" si="45"/>
        <v>635040</v>
      </c>
      <c r="E37" s="14">
        <f t="shared" si="45"/>
        <v>706520</v>
      </c>
      <c r="F37" s="14">
        <f t="shared" si="45"/>
        <v>853200</v>
      </c>
      <c r="G37" s="14">
        <f>G36+G3+G33</f>
        <v>990360</v>
      </c>
      <c r="H37" s="14">
        <f t="shared" ref="H37" si="46">H36+H3+H33</f>
        <v>1077760</v>
      </c>
      <c r="I37" s="14">
        <f t="shared" ref="I37" si="47">I36+I3+I33</f>
        <v>1775160</v>
      </c>
      <c r="J37" s="14">
        <f t="shared" ref="J37" si="48">J36+J3+J33</f>
        <v>2312960</v>
      </c>
      <c r="K37" s="14">
        <f t="shared" ref="K37" si="49">K36+K3+K33</f>
        <v>2850760</v>
      </c>
      <c r="L37" s="14">
        <f t="shared" ref="L37" si="50">L36+L3+L33</f>
        <v>3338560</v>
      </c>
      <c r="M37" s="14">
        <f t="shared" ref="M37" si="51">M36+M3+M33</f>
        <v>3826360</v>
      </c>
    </row>
    <row r="38" spans="1:33" ht="12.75" x14ac:dyDescent="0.2">
      <c r="A38" s="10" t="s">
        <v>9</v>
      </c>
      <c r="B38" s="14">
        <f>B37-B12-B20</f>
        <v>268200</v>
      </c>
      <c r="C38" s="14">
        <f t="shared" ref="C38:G38" si="52">C37-C12-C20</f>
        <v>43040</v>
      </c>
      <c r="D38" s="14">
        <f t="shared" si="52"/>
        <v>34520</v>
      </c>
      <c r="E38" s="14">
        <f t="shared" si="52"/>
        <v>-10800</v>
      </c>
      <c r="F38" s="14">
        <f t="shared" si="52"/>
        <v>30360</v>
      </c>
      <c r="G38" s="14">
        <f t="shared" si="52"/>
        <v>117760</v>
      </c>
      <c r="H38" s="14">
        <f>H37-H12-H20</f>
        <v>155160</v>
      </c>
      <c r="I38" s="14">
        <f t="shared" ref="I38" si="53">I37-I12-I20</f>
        <v>692960</v>
      </c>
      <c r="J38" s="14">
        <f t="shared" ref="J38" si="54">J37-J12-J20</f>
        <v>1230760</v>
      </c>
      <c r="K38" s="14">
        <f t="shared" ref="K38" si="55">K37-K12-K20</f>
        <v>1718560</v>
      </c>
      <c r="L38" s="14">
        <f>L37-L12-L20</f>
        <v>2206360</v>
      </c>
      <c r="M38" s="14">
        <f t="shared" ref="M38" si="56">M37-M12-M20</f>
        <v>2694160</v>
      </c>
    </row>
    <row r="40" spans="1:33" ht="12.75" x14ac:dyDescent="0.2">
      <c r="A40" s="11" t="s">
        <v>10</v>
      </c>
      <c r="C40" s="3"/>
    </row>
    <row r="41" spans="1:33" ht="12.75" x14ac:dyDescent="0.2">
      <c r="A41" s="16">
        <v>10000</v>
      </c>
      <c r="C41" s="1"/>
    </row>
    <row r="44" spans="1:33" ht="12.75" x14ac:dyDescent="0.2">
      <c r="C44" s="3"/>
    </row>
    <row r="45" spans="1:33" ht="12.75" x14ac:dyDescent="0.2">
      <c r="C45" s="1"/>
    </row>
    <row r="46" spans="1:33" ht="12.75" x14ac:dyDescent="0.2">
      <c r="C46" s="1"/>
    </row>
    <row r="47" spans="1:33" ht="12.75" x14ac:dyDescent="0.2">
      <c r="C47" s="1"/>
    </row>
    <row r="55" spans="1:2" ht="15.75" customHeight="1" x14ac:dyDescent="0.25">
      <c r="A55" s="39" t="s">
        <v>34</v>
      </c>
    </row>
    <row r="57" spans="1:2" ht="15.75" customHeight="1" x14ac:dyDescent="0.2">
      <c r="A57" s="38"/>
    </row>
    <row r="58" spans="1:2" ht="15.75" customHeight="1" x14ac:dyDescent="0.2">
      <c r="A58" s="38"/>
    </row>
    <row r="59" spans="1:2" ht="15.75" customHeight="1" x14ac:dyDescent="0.2">
      <c r="B59" s="40" t="s">
        <v>33</v>
      </c>
    </row>
  </sheetData>
  <dataConsolidate/>
  <conditionalFormatting sqref="B36:M38">
    <cfRule type="cellIs" dxfId="1" priority="4" operator="lessThan">
      <formula>0</formula>
    </cfRule>
  </conditionalFormatting>
  <conditionalFormatting sqref="B30:M30">
    <cfRule type="cellIs" dxfId="0" priority="1" operator="lessThan">
      <formula>0</formula>
    </cfRule>
  </conditionalFormatting>
  <hyperlinks>
    <hyperlink ref="B59" r:id="rId1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ПланФакт - пример финмодели</vt:lpstr>
    </vt:vector>
  </TitlesOfParts>
  <Manager/>
  <Company>ПланФакт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Финмодель шаблон</dc:title>
  <dc:subject/>
  <dc:creator>ПланФакт</dc:creator>
  <cp:keywords/>
  <dc:description/>
  <cp:lastModifiedBy>Пользователь Windows</cp:lastModifiedBy>
  <dcterms:created xsi:type="dcterms:W3CDTF">2016-11-25T09:53:16Z</dcterms:created>
  <dcterms:modified xsi:type="dcterms:W3CDTF">2017-07-18T08:46:22Z</dcterms:modified>
  <cp:category/>
</cp:coreProperties>
</file>