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D:\User Archive\Spheres\BIZ\_education\Data Science\Formal\CSULB MSIS\IS 640\learning-python\csulb-is-601\exams\exam2\"/>
    </mc:Choice>
  </mc:AlternateContent>
  <xr:revisionPtr revIDLastSave="0" documentId="13_ncr:1_{975ACD1C-7162-45F8-A35F-AFF922F368BC}" xr6:coauthVersionLast="45" xr6:coauthVersionMax="45" xr10:uidLastSave="{00000000-0000-0000-0000-000000000000}"/>
  <bookViews>
    <workbookView xWindow="-120" yWindow="-120" windowWidth="29040" windowHeight="15840" tabRatio="855" firstSheet="3" activeTab="10" xr2:uid="{0DA45548-98BA-45EB-B496-66ECDD9953E4}"/>
  </bookViews>
  <sheets>
    <sheet name="Notes" sheetId="19" r:id="rId1"/>
    <sheet name="z-Table" sheetId="2" r:id="rId2"/>
    <sheet name="t-Table" sheetId="3" r:id="rId3"/>
    <sheet name="When to use what formula" sheetId="28" r:id="rId4"/>
    <sheet name="Ch 6 Discrete Prob Dist" sheetId="21" r:id="rId5"/>
    <sheet name="Frequency Tables Ex Ch6" sheetId="22" r:id="rId6"/>
    <sheet name="Binomial Prob Dist Ex Ch6" sheetId="23" r:id="rId7"/>
    <sheet name="Hypergeometric Ex Ch6" sheetId="25" r:id="rId8"/>
    <sheet name="Poisson Prob Dist Ex Ch6" sheetId="27" r:id="rId9"/>
    <sheet name="Ch 7 Continuous Prob Dist" sheetId="6" r:id="rId10"/>
    <sheet name="Uniform Distribution" sheetId="29" r:id="rId11"/>
    <sheet name="Ch 8 Review" sheetId="4" r:id="rId12"/>
    <sheet name="Ch 9 Review" sheetId="1" r:id="rId13"/>
    <sheet name="9.43" sheetId="5" r:id="rId14"/>
    <sheet name="Review 1" sheetId="8" r:id="rId15"/>
    <sheet name="Review 2" sheetId="9" r:id="rId16"/>
    <sheet name="Review 3" sheetId="10" r:id="rId17"/>
    <sheet name="Review 4" sheetId="11" r:id="rId18"/>
    <sheet name="Review 5" sheetId="12" r:id="rId19"/>
    <sheet name="Review 6" sheetId="13" r:id="rId20"/>
    <sheet name="Review 7" sheetId="14" r:id="rId21"/>
    <sheet name="1" sheetId="15" r:id="rId22"/>
    <sheet name="2" sheetId="16" r:id="rId23"/>
    <sheet name="3" sheetId="17" r:id="rId24"/>
    <sheet name="4" sheetId="18" r:id="rId25"/>
  </sheets>
  <definedNames>
    <definedName name="_binomial">'Binomial Prob Dist Ex Ch6'!$A$1</definedName>
    <definedName name="_binomial_formulas">'Binomial Prob Dist Ex Ch6'!$E$43:$J$65</definedName>
    <definedName name="_discrete_probability_distributions">'Ch 6 Discrete Prob Dist'!$A$1</definedName>
    <definedName name="_formula_picker">'When to use what formula'!$A$1</definedName>
    <definedName name="_hypergeo_formulas">'Hypergeometric Ex Ch6'!$D$25:$I$45</definedName>
    <definedName name="_hypergeometric">'Hypergeometric Ex Ch6'!$A$1</definedName>
    <definedName name="_poisson">'Poisson Prob Dist Ex Ch6'!$A$1</definedName>
    <definedName name="_poisson_formulas">'Poisson Prob Dist Ex Ch6'!$D$33:$I$52</definedName>
    <definedName name="_randVar">'When to use what formula'!$J$10</definedName>
    <definedName name="_success">'When to use what formula'!$J$13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5" i="2" l="1"/>
  <c r="AK155" i="23"/>
  <c r="AK153" i="23"/>
  <c r="AK151" i="23"/>
  <c r="AC153" i="23"/>
  <c r="AC161" i="23" s="1"/>
  <c r="AC171" i="23"/>
  <c r="AB169" i="23"/>
  <c r="AB168" i="23"/>
  <c r="AC167" i="23"/>
  <c r="AB167" i="23"/>
  <c r="AB166" i="23"/>
  <c r="AC165" i="23"/>
  <c r="AB165" i="23"/>
  <c r="AB163" i="23"/>
  <c r="AC160" i="23"/>
  <c r="AC157" i="23"/>
  <c r="AC158" i="23" s="1"/>
  <c r="AF151" i="23"/>
  <c r="AF150" i="23"/>
  <c r="AA53" i="27"/>
  <c r="X64" i="27"/>
  <c r="X63" i="27"/>
  <c r="X62" i="27"/>
  <c r="X61" i="27"/>
  <c r="X60" i="27"/>
  <c r="X58" i="27"/>
  <c r="Y57" i="27"/>
  <c r="Y53" i="27"/>
  <c r="Y62" i="27" s="1"/>
  <c r="Y51" i="27"/>
  <c r="V48" i="27"/>
  <c r="AA49" i="27"/>
  <c r="AA51" i="27"/>
  <c r="S51" i="27"/>
  <c r="R64" i="27"/>
  <c r="R63" i="27"/>
  <c r="R62" i="27"/>
  <c r="R61" i="27"/>
  <c r="R60" i="27"/>
  <c r="R58" i="27"/>
  <c r="S57" i="27"/>
  <c r="S53" i="27"/>
  <c r="S62" i="27" s="1"/>
  <c r="V51" i="27"/>
  <c r="V49" i="27"/>
  <c r="AK45" i="25"/>
  <c r="AK42" i="25"/>
  <c r="I25" i="25"/>
  <c r="AG40" i="25"/>
  <c r="AC57" i="25"/>
  <c r="AC56" i="25"/>
  <c r="AD55" i="25"/>
  <c r="AD57" i="25" s="1"/>
  <c r="AC55" i="25"/>
  <c r="AD54" i="25"/>
  <c r="AC54" i="25"/>
  <c r="AD53" i="25"/>
  <c r="AC53" i="25"/>
  <c r="AC52" i="25"/>
  <c r="AD51" i="25"/>
  <c r="AD49" i="25"/>
  <c r="AD47" i="25"/>
  <c r="AD50" i="25" s="1"/>
  <c r="AD46" i="25"/>
  <c r="AG44" i="25"/>
  <c r="AG43" i="25"/>
  <c r="AG42" i="25"/>
  <c r="AG41" i="25"/>
  <c r="AI133" i="23"/>
  <c r="AI130" i="23"/>
  <c r="AI127" i="23"/>
  <c r="AI126" i="23"/>
  <c r="AA143" i="23"/>
  <c r="AA142" i="23"/>
  <c r="AB141" i="23"/>
  <c r="AA141" i="23"/>
  <c r="AB140" i="23"/>
  <c r="AA140" i="23"/>
  <c r="AB139" i="23"/>
  <c r="AA139" i="23"/>
  <c r="AA137" i="23"/>
  <c r="AB136" i="23"/>
  <c r="AB135" i="23"/>
  <c r="AB134" i="23"/>
  <c r="AB132" i="23"/>
  <c r="AB131" i="23"/>
  <c r="AB130" i="23"/>
  <c r="AE127" i="23"/>
  <c r="AE126" i="23"/>
  <c r="AE141" i="23" s="1"/>
  <c r="AE125" i="23"/>
  <c r="AE124" i="23"/>
  <c r="O3" i="2"/>
  <c r="O4" i="2" s="1"/>
  <c r="G52" i="27"/>
  <c r="G51" i="27"/>
  <c r="F52" i="27"/>
  <c r="F51" i="27"/>
  <c r="H49" i="27"/>
  <c r="H48" i="27"/>
  <c r="I47" i="27"/>
  <c r="H47" i="27"/>
  <c r="I46" i="27"/>
  <c r="I49" i="27" s="1"/>
  <c r="H46" i="27"/>
  <c r="I45" i="27"/>
  <c r="I48" i="27" s="1"/>
  <c r="H45" i="27"/>
  <c r="F49" i="27"/>
  <c r="F46" i="27"/>
  <c r="F47" i="27"/>
  <c r="E49" i="27"/>
  <c r="E46" i="27"/>
  <c r="I33" i="27"/>
  <c r="E48" i="27"/>
  <c r="E45" i="27"/>
  <c r="E47" i="27"/>
  <c r="E43" i="27"/>
  <c r="I36" i="27"/>
  <c r="I34" i="27"/>
  <c r="I38" i="27" s="1"/>
  <c r="I35" i="27"/>
  <c r="I42" i="27" s="1"/>
  <c r="G59" i="23"/>
  <c r="G61" i="23" s="1"/>
  <c r="F39" i="25"/>
  <c r="G45" i="25" s="1"/>
  <c r="I26" i="25"/>
  <c r="I31" i="25" s="1"/>
  <c r="I27" i="25"/>
  <c r="I29" i="25"/>
  <c r="I28" i="25"/>
  <c r="H41" i="25" s="1"/>
  <c r="I36" i="25"/>
  <c r="F40" i="25"/>
  <c r="F42" i="25" s="1"/>
  <c r="F38" i="25"/>
  <c r="E38" i="25"/>
  <c r="E42" i="25"/>
  <c r="E41" i="25"/>
  <c r="E40" i="25"/>
  <c r="E39" i="25"/>
  <c r="G60" i="23"/>
  <c r="G58" i="23"/>
  <c r="F60" i="23"/>
  <c r="J45" i="23"/>
  <c r="I61" i="23" s="1"/>
  <c r="J44" i="23"/>
  <c r="F59" i="23"/>
  <c r="F61" i="23"/>
  <c r="F62" i="23"/>
  <c r="J43" i="23"/>
  <c r="J46" i="23"/>
  <c r="I59" i="23"/>
  <c r="F58" i="23"/>
  <c r="F56" i="23"/>
  <c r="G64" i="23"/>
  <c r="G55" i="23"/>
  <c r="G54" i="23"/>
  <c r="G53" i="23"/>
  <c r="G50" i="23"/>
  <c r="G51" i="23" s="1"/>
  <c r="G49" i="23"/>
  <c r="E37" i="25"/>
  <c r="F36" i="25"/>
  <c r="F34" i="25"/>
  <c r="F32" i="25"/>
  <c r="F31" i="25"/>
  <c r="AC17" i="25"/>
  <c r="AC16" i="25"/>
  <c r="AD16" i="25"/>
  <c r="F42" i="27"/>
  <c r="F38" i="27"/>
  <c r="Q30" i="28"/>
  <c r="Q29" i="28"/>
  <c r="Q33" i="28"/>
  <c r="Q32" i="28"/>
  <c r="Q31" i="28"/>
  <c r="A15" i="28"/>
  <c r="S31" i="27"/>
  <c r="S41" i="27" s="1"/>
  <c r="S10" i="27"/>
  <c r="S17" i="27" s="1"/>
  <c r="S38" i="27"/>
  <c r="I22" i="28"/>
  <c r="D23" i="22"/>
  <c r="C23" i="22"/>
  <c r="C19" i="22"/>
  <c r="C20" i="22"/>
  <c r="C21" i="22"/>
  <c r="C22" i="22"/>
  <c r="C18" i="22"/>
  <c r="AM119" i="23"/>
  <c r="AM120" i="23" s="1"/>
  <c r="AL120" i="23"/>
  <c r="AM117" i="23"/>
  <c r="AL119" i="23"/>
  <c r="AL117" i="23"/>
  <c r="AL116" i="23"/>
  <c r="AD117" i="23"/>
  <c r="AD116" i="23"/>
  <c r="AM115" i="23"/>
  <c r="AM114" i="23"/>
  <c r="AM113" i="23"/>
  <c r="AM110" i="23"/>
  <c r="AM111" i="23" s="1"/>
  <c r="AM109" i="23"/>
  <c r="AE113" i="23"/>
  <c r="AE117" i="23"/>
  <c r="R44" i="27"/>
  <c r="R43" i="27"/>
  <c r="R41" i="27"/>
  <c r="R40" i="27"/>
  <c r="S14" i="27"/>
  <c r="AD35" i="25"/>
  <c r="AD33" i="25"/>
  <c r="AD31" i="25"/>
  <c r="AD29" i="25"/>
  <c r="AD32" i="25" s="1"/>
  <c r="AD34" i="25" s="1"/>
  <c r="AD28" i="25"/>
  <c r="AD17" i="25"/>
  <c r="AD15" i="25"/>
  <c r="AD14" i="25"/>
  <c r="AD13" i="25"/>
  <c r="AD11" i="25"/>
  <c r="AD10" i="25"/>
  <c r="AE33" i="23"/>
  <c r="AE10" i="23"/>
  <c r="AL10" i="23"/>
  <c r="AE11" i="23"/>
  <c r="AL11" i="23"/>
  <c r="AL12" i="23" s="1"/>
  <c r="AE12" i="23"/>
  <c r="AE14" i="23"/>
  <c r="AL14" i="23"/>
  <c r="AL17" i="23" s="1"/>
  <c r="AE15" i="23"/>
  <c r="AL15" i="23"/>
  <c r="AE16" i="23"/>
  <c r="AL16" i="23"/>
  <c r="AE17" i="23"/>
  <c r="AE18" i="23"/>
  <c r="AL18" i="23"/>
  <c r="AE29" i="23"/>
  <c r="AE30" i="23"/>
  <c r="AE31" i="23" s="1"/>
  <c r="AE34" i="23"/>
  <c r="AE35" i="23"/>
  <c r="AE37" i="23"/>
  <c r="AE56" i="23"/>
  <c r="AP50" i="23" s="1"/>
  <c r="AL56" i="23"/>
  <c r="AM56" i="23"/>
  <c r="AE57" i="23"/>
  <c r="AE58" i="23" s="1"/>
  <c r="AL57" i="23"/>
  <c r="AM57" i="23"/>
  <c r="AL58" i="23"/>
  <c r="AM58" i="23"/>
  <c r="AE60" i="23"/>
  <c r="AL60" i="23"/>
  <c r="AM60" i="23"/>
  <c r="AM63" i="23" s="1"/>
  <c r="AE61" i="23"/>
  <c r="AL61" i="23"/>
  <c r="AM61" i="23"/>
  <c r="AE62" i="23"/>
  <c r="AL62" i="23"/>
  <c r="AL63" i="23" s="1"/>
  <c r="AM62" i="23"/>
  <c r="AE64" i="23"/>
  <c r="AL64" i="23"/>
  <c r="AM64" i="23"/>
  <c r="AV82" i="23"/>
  <c r="AV84" i="23" s="1"/>
  <c r="AN83" i="23"/>
  <c r="AO83" i="23"/>
  <c r="AN84" i="23"/>
  <c r="AN85" i="23" s="1"/>
  <c r="AO84" i="23"/>
  <c r="AO85" i="23" s="1"/>
  <c r="AE87" i="23"/>
  <c r="AA77" i="23" s="1"/>
  <c r="AN87" i="23"/>
  <c r="AO87" i="23"/>
  <c r="AE88" i="23"/>
  <c r="AE89" i="23" s="1"/>
  <c r="AA78" i="23" s="1"/>
  <c r="AN88" i="23"/>
  <c r="AO88" i="23"/>
  <c r="AO90" i="23" s="1"/>
  <c r="AN89" i="23"/>
  <c r="AO89" i="23"/>
  <c r="AE91" i="23"/>
  <c r="AN91" i="23"/>
  <c r="AO91" i="23"/>
  <c r="AE92" i="23"/>
  <c r="AE93" i="23"/>
  <c r="AE95" i="23"/>
  <c r="I41" i="22"/>
  <c r="I38" i="22"/>
  <c r="C41" i="22"/>
  <c r="B40" i="22"/>
  <c r="C40" i="22"/>
  <c r="C39" i="22"/>
  <c r="B39" i="22"/>
  <c r="D28" i="22"/>
  <c r="C31" i="22"/>
  <c r="D31" i="22" s="1"/>
  <c r="C29" i="22"/>
  <c r="D29" i="22" s="1"/>
  <c r="C28" i="22"/>
  <c r="C27" i="22"/>
  <c r="D27" i="22" s="1"/>
  <c r="C30" i="22"/>
  <c r="C10" i="22"/>
  <c r="C11" i="22"/>
  <c r="C12" i="22"/>
  <c r="C9" i="22"/>
  <c r="C13" i="22" s="1"/>
  <c r="AC162" i="23" l="1"/>
  <c r="AC163" i="23" s="1"/>
  <c r="AF153" i="23"/>
  <c r="AF166" i="23" s="1"/>
  <c r="AF168" i="23" s="1"/>
  <c r="AC166" i="23"/>
  <c r="AC168" i="23" s="1"/>
  <c r="AC169" i="23" s="1"/>
  <c r="AC156" i="23"/>
  <c r="AE163" i="23"/>
  <c r="AE165" i="23"/>
  <c r="AE166" i="23"/>
  <c r="AE167" i="23"/>
  <c r="AE168" i="23"/>
  <c r="AE169" i="23"/>
  <c r="AC172" i="23"/>
  <c r="AF160" i="23"/>
  <c r="Y55" i="27"/>
  <c r="Y61" i="27"/>
  <c r="Y64" i="27" s="1"/>
  <c r="Y56" i="27"/>
  <c r="Y60" i="27"/>
  <c r="Y63" i="27" s="1"/>
  <c r="V53" i="27"/>
  <c r="V55" i="27" s="1"/>
  <c r="S55" i="27"/>
  <c r="V62" i="27"/>
  <c r="T66" i="27" s="1"/>
  <c r="U63" i="27"/>
  <c r="S56" i="27"/>
  <c r="S66" i="27"/>
  <c r="S60" i="27"/>
  <c r="S61" i="27"/>
  <c r="S64" i="27" s="1"/>
  <c r="U58" i="27"/>
  <c r="U60" i="27"/>
  <c r="U62" i="27"/>
  <c r="U64" i="27"/>
  <c r="S67" i="27"/>
  <c r="U61" i="27"/>
  <c r="V57" i="27"/>
  <c r="V60" i="27"/>
  <c r="V63" i="27" s="1"/>
  <c r="AG55" i="25"/>
  <c r="AG57" i="25" s="1"/>
  <c r="AG51" i="25"/>
  <c r="AG47" i="25"/>
  <c r="AG49" i="25"/>
  <c r="AD52" i="25"/>
  <c r="AE60" i="25"/>
  <c r="AD56" i="25"/>
  <c r="AF52" i="25"/>
  <c r="AF53" i="25"/>
  <c r="AF54" i="25"/>
  <c r="AF55" i="25"/>
  <c r="AF56" i="25"/>
  <c r="AF57" i="25"/>
  <c r="AD60" i="25"/>
  <c r="AD59" i="25"/>
  <c r="AG46" i="25"/>
  <c r="AG50" i="25" s="1"/>
  <c r="AG53" i="25"/>
  <c r="AE59" i="25" s="1"/>
  <c r="AG54" i="25"/>
  <c r="AG56" i="25" s="1"/>
  <c r="AB145" i="23"/>
  <c r="AE134" i="23"/>
  <c r="AE135" i="23"/>
  <c r="AE136" i="23"/>
  <c r="AB137" i="23"/>
  <c r="AB142" i="23"/>
  <c r="AB143" i="23" s="1"/>
  <c r="AD137" i="23"/>
  <c r="AD139" i="23"/>
  <c r="AD140" i="23"/>
  <c r="AD141" i="23"/>
  <c r="AD142" i="23"/>
  <c r="AD143" i="23"/>
  <c r="AB146" i="23"/>
  <c r="AE130" i="23"/>
  <c r="AE131" i="23"/>
  <c r="AE132" i="23" s="1"/>
  <c r="AE139" i="23"/>
  <c r="AE140" i="23"/>
  <c r="AE142" i="23" s="1"/>
  <c r="H43" i="27"/>
  <c r="F45" i="27"/>
  <c r="F48" i="27" s="1"/>
  <c r="I41" i="27"/>
  <c r="I40" i="27"/>
  <c r="J54" i="23"/>
  <c r="I56" i="23"/>
  <c r="G65" i="23"/>
  <c r="J58" i="23"/>
  <c r="I60" i="23"/>
  <c r="I62" i="23"/>
  <c r="I58" i="23"/>
  <c r="J60" i="23"/>
  <c r="F35" i="25"/>
  <c r="F37" i="25" s="1"/>
  <c r="I39" i="25"/>
  <c r="I41" i="25" s="1"/>
  <c r="F44" i="25"/>
  <c r="H42" i="25"/>
  <c r="F45" i="25"/>
  <c r="F41" i="25"/>
  <c r="H37" i="25"/>
  <c r="I32" i="25"/>
  <c r="I35" i="25" s="1"/>
  <c r="H38" i="25"/>
  <c r="H40" i="25"/>
  <c r="I34" i="25"/>
  <c r="I38" i="25"/>
  <c r="G44" i="25" s="1"/>
  <c r="I40" i="25"/>
  <c r="I42" i="25" s="1"/>
  <c r="H39" i="25"/>
  <c r="G62" i="23"/>
  <c r="J59" i="23"/>
  <c r="J61" i="23" s="1"/>
  <c r="J62" i="23" s="1"/>
  <c r="H65" i="23" s="1"/>
  <c r="J50" i="23"/>
  <c r="J51" i="23" s="1"/>
  <c r="J49" i="23"/>
  <c r="J53" i="23"/>
  <c r="J55" i="23"/>
  <c r="G56" i="23"/>
  <c r="AN90" i="23"/>
  <c r="AE63" i="23"/>
  <c r="AE94" i="23"/>
  <c r="AM116" i="23"/>
  <c r="F41" i="27"/>
  <c r="F40" i="27"/>
  <c r="S21" i="27"/>
  <c r="S22" i="27" s="1"/>
  <c r="S32" i="27"/>
  <c r="S33" i="27" s="1"/>
  <c r="S36" i="27"/>
  <c r="S43" i="27"/>
  <c r="S44" i="27" s="1"/>
  <c r="S37" i="27"/>
  <c r="AE114" i="23"/>
  <c r="AE116" i="23" s="1"/>
  <c r="AE110" i="23"/>
  <c r="AE111" i="23" s="1"/>
  <c r="AE115" i="23"/>
  <c r="AE109" i="23"/>
  <c r="AA99" i="23" s="1"/>
  <c r="S12" i="27"/>
  <c r="S13" i="27"/>
  <c r="AE36" i="23"/>
  <c r="AN93" i="23"/>
  <c r="AL66" i="23"/>
  <c r="AP56" i="23"/>
  <c r="D10" i="22"/>
  <c r="E10" i="22" s="1"/>
  <c r="F10" i="22" s="1"/>
  <c r="F13" i="22" s="1"/>
  <c r="D11" i="22"/>
  <c r="E11" i="22" s="1"/>
  <c r="F11" i="22" s="1"/>
  <c r="D12" i="22"/>
  <c r="E12" i="22" s="1"/>
  <c r="F12" i="22" s="1"/>
  <c r="D9" i="22"/>
  <c r="E9" i="22" s="1"/>
  <c r="F9" i="22" s="1"/>
  <c r="J27" i="22"/>
  <c r="C32" i="22"/>
  <c r="D30" i="22"/>
  <c r="D32" i="22" s="1"/>
  <c r="E28" i="22"/>
  <c r="E27" i="22"/>
  <c r="F27" i="22" s="1"/>
  <c r="G27" i="22" s="1"/>
  <c r="E29" i="22"/>
  <c r="F29" i="22" s="1"/>
  <c r="G29" i="22" s="1"/>
  <c r="E30" i="22"/>
  <c r="F30" i="22" s="1"/>
  <c r="G30" i="22" s="1"/>
  <c r="E31" i="22"/>
  <c r="F31" i="22" s="1"/>
  <c r="G31" i="22" s="1"/>
  <c r="F28" i="22"/>
  <c r="G28" i="22"/>
  <c r="F24" i="16"/>
  <c r="F22" i="16"/>
  <c r="E22" i="16"/>
  <c r="E11" i="16"/>
  <c r="E10" i="16"/>
  <c r="K20" i="11"/>
  <c r="J6" i="11"/>
  <c r="B36" i="10"/>
  <c r="B35" i="10"/>
  <c r="B34" i="10"/>
  <c r="AA32" i="10"/>
  <c r="AA31" i="10"/>
  <c r="AA30" i="10"/>
  <c r="Q18" i="8"/>
  <c r="A21" i="8"/>
  <c r="AF165" i="23" l="1"/>
  <c r="AF169" i="23" s="1"/>
  <c r="AD172" i="23" s="1"/>
  <c r="AF162" i="23"/>
  <c r="AF161" i="23"/>
  <c r="AF157" i="23"/>
  <c r="AF158" i="23" s="1"/>
  <c r="AF156" i="23"/>
  <c r="AF167" i="23"/>
  <c r="Y58" i="27"/>
  <c r="V56" i="27"/>
  <c r="V58" i="27" s="1"/>
  <c r="V61" i="27"/>
  <c r="V64" i="27" s="1"/>
  <c r="T67" i="27" s="1"/>
  <c r="S58" i="27"/>
  <c r="S63" i="27"/>
  <c r="AG52" i="25"/>
  <c r="AE137" i="23"/>
  <c r="AE143" i="23"/>
  <c r="AC146" i="23" s="1"/>
  <c r="AC145" i="23"/>
  <c r="F43" i="27"/>
  <c r="I43" i="27"/>
  <c r="I37" i="25"/>
  <c r="J56" i="23"/>
  <c r="H64" i="23" s="1"/>
  <c r="S40" i="27"/>
  <c r="S16" i="27"/>
  <c r="F32" i="22"/>
  <c r="E32" i="22"/>
  <c r="G32" i="22"/>
  <c r="J28" i="22" s="1"/>
  <c r="J29" i="22" s="1"/>
  <c r="AF163" i="23" l="1"/>
  <c r="AD171" i="23" s="1"/>
</calcChain>
</file>

<file path=xl/sharedStrings.xml><?xml version="1.0" encoding="utf-8"?>
<sst xmlns="http://schemas.openxmlformats.org/spreadsheetml/2006/main" count="639" uniqueCount="209">
  <si>
    <t>z</t>
  </si>
  <si>
    <t>Sigma known</t>
  </si>
  <si>
    <t>Sigma unknown</t>
  </si>
  <si>
    <t>Same as known but t values rather than z values</t>
  </si>
  <si>
    <t>t</t>
  </si>
  <si>
    <t>std error of the proportion</t>
  </si>
  <si>
    <r>
      <t>SE</t>
    </r>
    <r>
      <rPr>
        <vertAlign val="subscript"/>
        <sz val="9"/>
        <color rgb="FF0000FF"/>
        <rFont val="Arial"/>
        <family val="2"/>
      </rPr>
      <t>p</t>
    </r>
    <r>
      <rPr>
        <sz val="9"/>
        <color rgb="FF0000FF"/>
        <rFont val="Arial"/>
        <family val="2"/>
      </rPr>
      <t xml:space="preserve"> = sqrt [ p ( 1 - p) / n]</t>
    </r>
  </si>
  <si>
    <t>Df = n-1</t>
  </si>
  <si>
    <t>x</t>
  </si>
  <si>
    <t>pop mean</t>
  </si>
  <si>
    <t>mu</t>
  </si>
  <si>
    <t>sigma</t>
  </si>
  <si>
    <t>pop std dev</t>
  </si>
  <si>
    <t>sample mean</t>
  </si>
  <si>
    <t>sample std dev</t>
  </si>
  <si>
    <t>Xi</t>
  </si>
  <si>
    <t>P(xi</t>
  </si>
  <si>
    <t xml:space="preserve">Mu = </t>
  </si>
  <si>
    <t>don't care about the order so combination</t>
  </si>
  <si>
    <t>x-Bar too</t>
  </si>
  <si>
    <t>order doesn’t matter combination</t>
  </si>
  <si>
    <t>z-table</t>
  </si>
  <si>
    <t>per z-table</t>
  </si>
  <si>
    <t>Exhibit 8-5</t>
  </si>
  <si>
    <t>A random sample of 64 SAT scores of students applying for merit scholarships showed an average of 1400 with a standard deviation of 240.</t>
  </si>
  <si>
    <t>Refer to Exhibit 8-5.  If we want to provide a 95% confidence interval for the SAT scores, the degrees of freedom for reading the critical values of “t” statistic is</t>
  </si>
  <si>
    <t>Refer to Exhibit 8-5.  The “t” value for this interval estimation is</t>
  </si>
  <si>
    <t>Refer to Exhibit 8-5.  The margin of error at 95% confidence is</t>
  </si>
  <si>
    <t>Refer to Exhibit 8-5.  The 95% confidence interval for the SAT scores is</t>
  </si>
  <si>
    <t>P279, q.35</t>
  </si>
  <si>
    <t xml:space="preserve">In US, the mean age of men when they marry for the first time follows the normal distribution with a mean of 29 years. The standard deviation of this distribution is 2.5 years. </t>
  </si>
  <si>
    <t xml:space="preserve">For a random sample of 60 men, what is the likelihood that the age when they were first married is less than 26 years? </t>
  </si>
  <si>
    <t>What is likelihood that the age when they first married is in between 30 and 35 years?</t>
  </si>
  <si>
    <t>Exhibit 5-2</t>
  </si>
  <si>
    <t>The student body of a large university consists of 40% female students. A random sample of 9 students is selected.</t>
  </si>
  <si>
    <t>What is the probability that among the students in the sample exactly two are female?</t>
  </si>
  <si>
    <t xml:space="preserve">            What is the probability that among the students in the sample at least 7 are female?</t>
  </si>
  <si>
    <t xml:space="preserve">            What is the probability that among the students in the sample at least 7 are male?</t>
  </si>
  <si>
    <t>Exhibit 5-10</t>
  </si>
  <si>
    <t>The probability distribution for the number of goals the Lions soccer team makes per game is given below.</t>
  </si>
  <si>
    <t>Number</t>
  </si>
  <si>
    <t>Of Goals</t>
  </si>
  <si>
    <t>Probability</t>
  </si>
  <si>
    <t>Refer to Exhibit 5-10. The expected number of goals per game is</t>
  </si>
  <si>
    <t xml:space="preserve">  What is the probability that in a given game the Lions will score at least 1 goal?</t>
  </si>
  <si>
    <t>What is the probability that in a given game the Lions will score less than 3 goals?</t>
  </si>
  <si>
    <t>What is the probability that in a given game the Lions will score no goals?</t>
  </si>
  <si>
    <t>population mean</t>
  </si>
  <si>
    <t>observations</t>
  </si>
  <si>
    <t>n</t>
  </si>
  <si>
    <t>x-bar</t>
  </si>
  <si>
    <t>s</t>
  </si>
  <si>
    <t>liklihood almost zero</t>
  </si>
  <si>
    <t>=(26-E6)/(E7/SQRT(E9))</t>
  </si>
  <si>
    <t>=NORM.S.DIST(F22,TRUE)-NORM.S.DIST(E22,TRUE)</t>
  </si>
  <si>
    <t>50 multiple choice</t>
  </si>
  <si>
    <t>2.5 hours</t>
  </si>
  <si>
    <t>open notes / book</t>
  </si>
  <si>
    <t>P(x)</t>
  </si>
  <si>
    <t>mean</t>
  </si>
  <si>
    <t>variance</t>
  </si>
  <si>
    <t>x*P(x)</t>
  </si>
  <si>
    <t>(x-u)^2*P(x)</t>
  </si>
  <si>
    <t>(x-mean)</t>
  </si>
  <si>
    <t>(x-mean)^2</t>
  </si>
  <si>
    <t>std dev</t>
  </si>
  <si>
    <t>sigma squared</t>
  </si>
  <si>
    <t>Ex5. The information below is the number of daily emergency service calls made by the volunteer ambulance service of Walterboro, South Carolina, for the last 50 days. To explain, there were 22 days whenthere were two emergency calls, and 9 days where there were three emergency calls.</t>
  </si>
  <si>
    <t>Number of Calls</t>
  </si>
  <si>
    <t>Frequency</t>
  </si>
  <si>
    <t>Total</t>
  </si>
  <si>
    <t>a. Convert this information on the number of calls to a probability distribution.</t>
  </si>
  <si>
    <t>b. Is this an example of a discrete or continuous probability distrilbution?</t>
  </si>
  <si>
    <t>c. What is the probability that three or more calls are made per day?</t>
  </si>
  <si>
    <t>d. What is the mean number of emergency calls per day?</t>
  </si>
  <si>
    <t>e. What is the standard deviation of the number of calls made daily?</t>
  </si>
  <si>
    <t>the number of calls can only assume random non-negative integer values so is therefore a discrete random variable. If all decimal values between whole numbers were possible it would be a continuous random variable.</t>
  </si>
  <si>
    <t>Ex1. Compute the mean and variance of the following discrete probability distribution</t>
  </si>
  <si>
    <t>Ex13. An American Society of Investors survey found 30% of individual investors have used a discount broker. In a random sample of nine individuals, what is the probability:</t>
  </si>
  <si>
    <t>a. Exactly two of the sampled individuals have used a discount broker?</t>
  </si>
  <si>
    <t>b. Exactly four of them have used a discount broker?</t>
  </si>
  <si>
    <t>c. None of them have used a discount broker?</t>
  </si>
  <si>
    <t>pi</t>
  </si>
  <si>
    <t>number of trials</t>
  </si>
  <si>
    <t>random variable number of successes</t>
  </si>
  <si>
    <t>prob of success on each trial</t>
  </si>
  <si>
    <t>success is…</t>
  </si>
  <si>
    <t>have used a discount broker</t>
  </si>
  <si>
    <t>Binomial</t>
  </si>
  <si>
    <t>population variance</t>
  </si>
  <si>
    <t>population std dev</t>
  </si>
  <si>
    <t>sigma-squared</t>
  </si>
  <si>
    <t>nCx</t>
  </si>
  <si>
    <t>pi^x</t>
  </si>
  <si>
    <t>(1-pi)^(n-x)</t>
  </si>
  <si>
    <t>Ex17. A recent survey by the American Accounting Association revealed 52% of accountants have the Certified Public Accounting (CPA) certificate. Suppose we select a sample of 15 accountants.</t>
  </si>
  <si>
    <t>a. What is the random variable? How is the random variable distributed? Why?</t>
  </si>
  <si>
    <t>b. What is the probability that five of the 15 accountants are CPAs?</t>
  </si>
  <si>
    <t>c. What is the probability that seven or eight of the 15 accountants are CPAs?</t>
  </si>
  <si>
    <t>d. What is the mean of the distribution of "number of CPA's among 15 accountants?</t>
  </si>
  <si>
    <t>e. What is the variance of the distribution of "number of CPA's among 15 accountants?</t>
  </si>
  <si>
    <t>have the CPA certificate</t>
  </si>
  <si>
    <t xml:space="preserve">The random variable is the number of accountants that are CPAs. It is a binomial probability distribution because... </t>
  </si>
  <si>
    <t xml:space="preserve">1. any possible outcome is either true or false. An accountant is either a CPA or not. True and false is not possible </t>
  </si>
  <si>
    <t>2. the random variable (x) is a fixed number of CPAs in a known number of accountants (n).</t>
  </si>
  <si>
    <t>4. the trials are all independent. There is no pattern to the trials and the outcome of a particular trial does not effect the outcome of any other trial.</t>
  </si>
  <si>
    <t xml:space="preserve">3. we know the probability of an accountant being a CPA (pi) and it is the same for each of the accountants (n). </t>
  </si>
  <si>
    <t>P(7or8)</t>
  </si>
  <si>
    <t>Ex23. The speed with which utility companies can resolve problems is very important. GTC, the Georgetown Telephone Company, reports it can resolve customer problems the same day they are reported in 70% of the cases. Suppose the 15 cases reported today are representative of all complaints.</t>
  </si>
  <si>
    <t>a. How many of the problems would you expect to be resolved today? What is the standard deviation?</t>
  </si>
  <si>
    <t>b. What is the probability 10 of the problems can be resolved today?</t>
  </si>
  <si>
    <t>c. What is the probability 10 or 11 of the problems can be resolved today?</t>
  </si>
  <si>
    <t>d. What is the probability more than 10 of the problems can be resolved today?</t>
  </si>
  <si>
    <t xml:space="preserve">The random variable is the number of problems resolved same day. It is a binomial probability distribution because... </t>
  </si>
  <si>
    <t xml:space="preserve">1. any possible outcome is either true or false. A problem is either resolved same day or not. True and false is not possible </t>
  </si>
  <si>
    <t xml:space="preserve">3. we know the probability of a problem being resolved (pi) and it is the same for each of the problem (n). </t>
  </si>
  <si>
    <t>2. the random variable (x) is a fixed number of solved problems in a known number of total problems (n).</t>
  </si>
  <si>
    <t>problem is resolved</t>
  </si>
  <si>
    <t>P(10or11)</t>
  </si>
  <si>
    <t>P(&gt;10)</t>
  </si>
  <si>
    <t>=BINOM.DIST(AV79,AV78,AV80,TRUE)</t>
  </si>
  <si>
    <t>=1-AV82</t>
  </si>
  <si>
    <t>Calculating the individual probabilities P(11) through P(15) and adding them will yield the same result.</t>
  </si>
  <si>
    <t>Hypergeometric</t>
  </si>
  <si>
    <t xml:space="preserve">Ex27. The Riverton Branch of the National Bank of Wyoming has 10 real estate loans over $1,000,000. Of these 10 loans, three are "underwater." A loan is underwater if the amount of the loan is greater than the value of the property. </t>
  </si>
  <si>
    <t>The chief loan officer decided to randomly select two of these loans to determine if they met all banking standards. What is the probability that neither of the selected loads is underwater?</t>
  </si>
  <si>
    <t>size of the population</t>
  </si>
  <si>
    <t>N</t>
  </si>
  <si>
    <t>S</t>
  </si>
  <si>
    <t>number of successes in the population</t>
  </si>
  <si>
    <t>is an underwater loan</t>
  </si>
  <si>
    <t>number of successes in a sample</t>
  </si>
  <si>
    <t>size of the sample or the number of trials</t>
  </si>
  <si>
    <t>sCx</t>
  </si>
  <si>
    <t>(n-s)C(n-x)</t>
  </si>
  <si>
    <t>(NCn)</t>
  </si>
  <si>
    <t>(n-x)</t>
  </si>
  <si>
    <t>(N-S)</t>
  </si>
  <si>
    <t>=HYPGEOM.DIST(AD7,AD8,AD6,AD5,FALSE)</t>
  </si>
  <si>
    <t>Ex29. Keith's Florist has 15 delivery trucks, used mainly to deliver flowers and flower arrangements in the Greenville, South Carolina, area. Of these 15 trucks, six have brake problems. Five trucks are randomly selected. What is the probability that two of those tested have defective brakes?</t>
  </si>
  <si>
    <t>has brake problems</t>
  </si>
  <si>
    <t>Discrete Probability Distributions</t>
  </si>
  <si>
    <t>Poisson</t>
  </si>
  <si>
    <t>Ex33. Ms. Bergen is a loan officer at Coast Bank and Trust. For her years of experience, she estimates that the probability is .025 that an applicant will not be able to repay his or her installment loan. Last month she made 40 loans.</t>
  </si>
  <si>
    <t>a. What is the probability that three loans will be defaulted?</t>
  </si>
  <si>
    <t>b. What is the probability that at least three loans will be defaulted?</t>
  </si>
  <si>
    <t>e</t>
  </si>
  <si>
    <t>base of Napierian logarithmic system</t>
  </si>
  <si>
    <t>number of occurances (successes)</t>
  </si>
  <si>
    <t>mu^x</t>
  </si>
  <si>
    <t>e^-mu</t>
  </si>
  <si>
    <t>x!</t>
  </si>
  <si>
    <t>population size</t>
  </si>
  <si>
    <t>not able to repay the loan</t>
  </si>
  <si>
    <t>=POISSON.DIST(S8,S10,FALSE)</t>
  </si>
  <si>
    <t>P(3)</t>
  </si>
  <si>
    <t>P(&gt;=3)</t>
  </si>
  <si>
    <t>P(&lt;3)</t>
  </si>
  <si>
    <t>Ex35. It is estimated that 0.5% of the callers to the Customer Service department of Dell Inc. will receive a busy signal. What is the probability that of today's 1,200 callers at least five received a busy signal?</t>
  </si>
  <si>
    <t>received a busy signal</t>
  </si>
  <si>
    <t>Ex43. In a recent study, 35% of people surveyed indicated chocolate was their favorite flavor of ice cream. Suppose we select a sample of 10 people and ask them to name thier favorite flavor of ice cream.</t>
  </si>
  <si>
    <t>a. How many of those in the sample would you expect to name chocolate?</t>
  </si>
  <si>
    <t>b. What is the probability exactly four of those in the sample name chocolate?</t>
  </si>
  <si>
    <t>c. What is the probability four or more name chocolate?</t>
  </si>
  <si>
    <t>chocolate is favorite</t>
  </si>
  <si>
    <t>=BINOM.DIST(AK129,AK128,AK130,FALSE)</t>
  </si>
  <si>
    <t>=BINOM.DIST(AK129-1,AK128,AK130,TRUE)</t>
  </si>
  <si>
    <t>=1 - BINOM.DIST(AK129-1,AK128,AK130,TRUE)</t>
  </si>
  <si>
    <t>Descrete Probability Distribution (Ch. 6)</t>
  </si>
  <si>
    <t>Continuous Probability Distribution (Ch. 7)</t>
  </si>
  <si>
    <t>Y</t>
  </si>
  <si>
    <t>Read the problem</t>
  </si>
  <si>
    <t>Are all of the following statements true?</t>
  </si>
  <si>
    <t>Random Variable is…</t>
  </si>
  <si>
    <t>Success is…</t>
  </si>
  <si>
    <t>Identify the random variable and what success is.</t>
  </si>
  <si>
    <t>=POISSON.DIST(S29,S31,FALSE)</t>
  </si>
  <si>
    <t>Note: Poisson is a subset of Binomial so often either Poisson or Binomial can be applied. Typically the results are very similar but Poisson should be used in cases where 4 and 5 above are false.</t>
  </si>
  <si>
    <t>Row</t>
  </si>
  <si>
    <t>Col</t>
  </si>
  <si>
    <t>z-value</t>
  </si>
  <si>
    <t>Area under normal curve</t>
  </si>
  <si>
    <t>debit purchase</t>
  </si>
  <si>
    <t>Ex47. A federal study reported that 7.5% of the US workforce has a drug problem. A drug enforcement official for the state of Indiana wishes to investigate this statement. In her sample of 20 employed workers:</t>
  </si>
  <si>
    <t>a. How many would you expect to have a drug problem? What is the standard deviation?</t>
  </si>
  <si>
    <t>b. What is the likelihood that none of the workers sampled has a drug problem?</t>
  </si>
  <si>
    <t>c. What is the likelihood at least one has a drug problem?</t>
  </si>
  <si>
    <t>has a drug problem</t>
  </si>
  <si>
    <t>a. One member of the committee lives in northern Kentucky and the others live in Ohio?</t>
  </si>
  <si>
    <t>b. At least one member of the committee lives in northern Kentucky?</t>
  </si>
  <si>
    <t>Sum</t>
  </si>
  <si>
    <t>Average</t>
  </si>
  <si>
    <t>Running Total</t>
  </si>
  <si>
    <t>Count</t>
  </si>
  <si>
    <t>lives in Kentucky</t>
  </si>
  <si>
    <t>Ex55. The law firm of Hagel and Hagel is located in downtown Cincinnati. There are 10 partners in the firm; seven live in Ohio and three in northern Kentucky. Ms Wendy Hagel, the managing partner, wants to appoint a committee of three partners to look into moving the firm to northern Kentucky.</t>
  </si>
  <si>
    <t>If the committee is selected at random from the 10 partners, what is the probability that:</t>
  </si>
  <si>
    <t>Ex63. Recent crime reports indicate that 3.1 motor vehicle thefts occur each minute in the United States. Assume that the distribution on thefts per minute can be approximated by the Poisson probability distribution.</t>
  </si>
  <si>
    <t>a. Calculate the probability exactly four thefts occur in a minute?</t>
  </si>
  <si>
    <t>b. What is the probability there are no thefts in a minute?</t>
  </si>
  <si>
    <t>c. What is the probability there is at least one theft in a minute?</t>
  </si>
  <si>
    <t>motor verhicle theft</t>
  </si>
  <si>
    <t>americans preference for pennies</t>
  </si>
  <si>
    <t>pennies should not be eliminated</t>
  </si>
  <si>
    <t>a. Of the 12 adults, how many would we expect to support continued use of the penny?</t>
  </si>
  <si>
    <t>b. What is the likelihood that eight adults would support continued use of the penny?</t>
  </si>
  <si>
    <t>c. What is the likelihood that the majority of the 12 people, that is seven or more adults, would support the continued use of the penny?</t>
  </si>
  <si>
    <t>Ex67. According to the U.S. government, it costs more to make a penny, 0.0241, than a penny′s value, 0.01. The U.S government has considered eliminating pennies from its currency. Canada and Australia decided to eliminate pennies from their currencies.</t>
  </si>
  <si>
    <t xml:space="preserve"> As part of the decision, a survey of adult Americans found that two-thirds said that pennies should not be eliminated. If we randomly selected 12 adults: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</si>
</sst>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00"/>
    <numFmt numFmtId="165" formatCode="0.000%"/>
    <numFmt numFmtId="170" formatCode="0.0000"/>
    <numFmt numFmtId="171" formatCode="0.00000"/>
    <numFmt numFmtId="172" formatCode="0.0"/>
    <numFmt numFmtId="178" formatCode="0.0%"/>
  </numFmts>
  <fonts count="9" x14ac:knownFonts="1">
    <font>
      <sz val="9"/>
      <color theme="1"/>
      <name val="Arial"/>
      <family val="2"/>
    </font>
    <font>
      <sz val="9"/>
      <color theme="1"/>
      <name val="Arial"/>
      <family val="2"/>
    </font>
    <font>
      <sz val="9"/>
      <color rgb="FF0000FF"/>
      <name val="Arial"/>
      <family val="2"/>
    </font>
    <font>
      <vertAlign val="subscript"/>
      <sz val="9"/>
      <color rgb="FF0000FF"/>
      <name val="Arial"/>
      <family val="2"/>
    </font>
    <font>
      <b/>
      <sz val="9"/>
      <color theme="1"/>
      <name val="Arial"/>
      <family val="2"/>
    </font>
    <font>
      <i/>
      <sz val="9"/>
      <color theme="1"/>
      <name val="Arial"/>
      <family val="2"/>
    </font>
    <font>
      <b/>
      <i/>
      <sz val="9"/>
      <color theme="1"/>
      <name val="Arial"/>
      <family val="2"/>
    </font>
    <font>
      <i/>
      <sz val="9"/>
      <name val="Arial"/>
      <family val="2"/>
    </font>
    <font>
      <u/>
      <sz val="9"/>
      <color theme="10"/>
      <name val="Arial"/>
      <family val="2"/>
    </font>
  </fonts>
  <fills count="3">
    <fill>
      <patternFill patternType="none"/>
    </fill>
    <fill>
      <patternFill patternType="gray125"/>
    </fill>
    <fill>
      <patternFill patternType="solid">
        <fgColor rgb="FFFFFF00"/>
        <bgColor indexed="64"/>
      </patternFill>
    </fill>
  </fills>
  <borders count="9">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4">
    <xf numFmtId="0" fontId="0" fillId="0" borderId="0"/>
    <xf numFmtId="9" fontId="1" fillId="0" borderId="0" applyFont="0" applyFill="0" applyBorder="0" applyAlignment="0" applyProtection="0"/>
    <xf numFmtId="43" fontId="1" fillId="0" borderId="0" applyFont="0" applyFill="0" applyBorder="0" applyAlignment="0" applyProtection="0"/>
    <xf numFmtId="0" fontId="8" fillId="0" borderId="0" applyNumberFormat="0" applyFill="0" applyBorder="0" applyAlignment="0" applyProtection="0"/>
  </cellStyleXfs>
  <cellXfs count="87">
    <xf numFmtId="0" fontId="0" fillId="0" borderId="0" xfId="0"/>
    <xf numFmtId="9" fontId="0" fillId="0" borderId="0" xfId="1" applyFont="1"/>
    <xf numFmtId="164" fontId="0" fillId="0" borderId="0" xfId="0" applyNumberFormat="1"/>
    <xf numFmtId="0" fontId="2" fillId="0" borderId="0" xfId="0" applyFont="1"/>
    <xf numFmtId="20" fontId="0" fillId="0" borderId="0" xfId="0" applyNumberFormat="1"/>
    <xf numFmtId="0" fontId="0" fillId="0" borderId="0" xfId="0" applyAlignment="1">
      <alignment horizontal="right"/>
    </xf>
    <xf numFmtId="10" fontId="0" fillId="0" borderId="0" xfId="1" applyNumberFormat="1" applyFont="1"/>
    <xf numFmtId="2" fontId="0" fillId="0" borderId="0" xfId="0" applyNumberFormat="1"/>
    <xf numFmtId="0" fontId="0" fillId="0" borderId="0" xfId="0" quotePrefix="1"/>
    <xf numFmtId="165" fontId="0" fillId="0" borderId="0" xfId="1" applyNumberFormat="1" applyFont="1"/>
    <xf numFmtId="0" fontId="0" fillId="0" borderId="0" xfId="0" applyAlignment="1">
      <alignment horizontal="center"/>
    </xf>
    <xf numFmtId="2" fontId="0" fillId="0" borderId="0" xfId="0" applyNumberFormat="1" applyAlignment="1">
      <alignment horizontal="center"/>
    </xf>
    <xf numFmtId="170" fontId="0" fillId="0" borderId="0" xfId="0" applyNumberFormat="1"/>
    <xf numFmtId="0" fontId="0" fillId="0" borderId="0" xfId="0" applyAlignment="1"/>
    <xf numFmtId="0" fontId="0" fillId="0" borderId="0" xfId="0" applyAlignment="1">
      <alignment vertical="center" wrapText="1"/>
    </xf>
    <xf numFmtId="164" fontId="0" fillId="0" borderId="0" xfId="0" applyNumberFormat="1" applyAlignment="1">
      <alignment horizontal="center"/>
    </xf>
    <xf numFmtId="0" fontId="4" fillId="0" borderId="0" xfId="0" applyFont="1" applyAlignment="1">
      <alignment horizontal="center"/>
    </xf>
    <xf numFmtId="0" fontId="4" fillId="0" borderId="0" xfId="0" applyFont="1"/>
    <xf numFmtId="2" fontId="4" fillId="0" borderId="0" xfId="0" applyNumberFormat="1" applyFont="1" applyAlignment="1">
      <alignment horizontal="center"/>
    </xf>
    <xf numFmtId="0" fontId="4" fillId="0" borderId="0" xfId="0" applyFont="1" applyAlignment="1">
      <alignment horizontal="right"/>
    </xf>
    <xf numFmtId="0" fontId="5" fillId="0" borderId="0" xfId="0" applyFont="1"/>
    <xf numFmtId="2" fontId="4" fillId="0" borderId="0" xfId="0" applyNumberFormat="1" applyFont="1"/>
    <xf numFmtId="170" fontId="4" fillId="0" borderId="0" xfId="0" applyNumberFormat="1" applyFont="1"/>
    <xf numFmtId="164" fontId="4" fillId="0" borderId="0" xfId="0" applyNumberFormat="1" applyFont="1"/>
    <xf numFmtId="171" fontId="0" fillId="0" borderId="0" xfId="0" applyNumberFormat="1"/>
    <xf numFmtId="1" fontId="0" fillId="0" borderId="0" xfId="0" applyNumberFormat="1"/>
    <xf numFmtId="0" fontId="5" fillId="0" borderId="0" xfId="0" applyFont="1" applyAlignment="1">
      <alignment horizontal="right"/>
    </xf>
    <xf numFmtId="0" fontId="0" fillId="0" borderId="0" xfId="0" applyFont="1"/>
    <xf numFmtId="164" fontId="5" fillId="0" borderId="0" xfId="0" applyNumberFormat="1" applyFont="1"/>
    <xf numFmtId="1" fontId="5" fillId="0" borderId="0" xfId="0" applyNumberFormat="1" applyFont="1"/>
    <xf numFmtId="2" fontId="5" fillId="0" borderId="0" xfId="0" applyNumberFormat="1" applyFont="1"/>
    <xf numFmtId="164" fontId="5" fillId="0" borderId="0" xfId="0" applyNumberFormat="1" applyFont="1" applyAlignment="1"/>
    <xf numFmtId="170" fontId="5" fillId="0" borderId="0" xfId="0" applyNumberFormat="1" applyFont="1"/>
    <xf numFmtId="0" fontId="5" fillId="0" borderId="0" xfId="0" quotePrefix="1" applyFont="1"/>
    <xf numFmtId="164" fontId="5" fillId="0" borderId="0" xfId="0" quotePrefix="1" applyNumberFormat="1" applyFont="1"/>
    <xf numFmtId="170" fontId="5" fillId="0" borderId="0" xfId="0" quotePrefix="1" applyNumberFormat="1" applyFont="1"/>
    <xf numFmtId="0" fontId="6" fillId="0" borderId="0" xfId="0" applyFont="1" applyAlignment="1">
      <alignment horizontal="right"/>
    </xf>
    <xf numFmtId="170" fontId="6" fillId="0" borderId="0" xfId="0" applyNumberFormat="1" applyFont="1"/>
    <xf numFmtId="1" fontId="7" fillId="2" borderId="0" xfId="0" applyNumberFormat="1" applyFont="1" applyFill="1"/>
    <xf numFmtId="178" fontId="7" fillId="2" borderId="0" xfId="1" applyNumberFormat="1" applyFont="1" applyFill="1"/>
    <xf numFmtId="1" fontId="5" fillId="2" borderId="0" xfId="0" applyNumberFormat="1" applyFont="1" applyFill="1"/>
    <xf numFmtId="178" fontId="5" fillId="2" borderId="0" xfId="1" applyNumberFormat="1" applyFont="1" applyFill="1"/>
    <xf numFmtId="172" fontId="4" fillId="0" borderId="0" xfId="0" applyNumberFormat="1" applyFont="1"/>
    <xf numFmtId="2" fontId="5" fillId="2" borderId="0" xfId="0" applyNumberFormat="1" applyFont="1" applyFill="1"/>
    <xf numFmtId="0" fontId="5" fillId="2" borderId="0" xfId="0" applyFont="1" applyFill="1"/>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0" xfId="0" applyFont="1" applyBorder="1" applyAlignment="1">
      <alignment horizontal="center" vertical="center" wrapText="1"/>
    </xf>
    <xf numFmtId="0" fontId="4" fillId="0" borderId="8" xfId="0" applyFont="1" applyBorder="1" applyAlignment="1">
      <alignment horizontal="center" vertical="center" wrapText="1"/>
    </xf>
    <xf numFmtId="0" fontId="0" fillId="0" borderId="1" xfId="0" applyFont="1" applyBorder="1" applyAlignment="1">
      <alignment horizontal="center" vertical="center" wrapText="1"/>
    </xf>
    <xf numFmtId="0" fontId="0" fillId="0" borderId="7" xfId="0" applyFont="1" applyBorder="1" applyAlignment="1">
      <alignment horizontal="center" vertical="center" wrapText="1"/>
    </xf>
    <xf numFmtId="0" fontId="0" fillId="0" borderId="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0" xfId="0" applyFont="1" applyBorder="1" applyAlignment="1">
      <alignment horizontal="center" vertical="center" wrapText="1"/>
    </xf>
    <xf numFmtId="0" fontId="0" fillId="0" borderId="4" xfId="0" applyFont="1" applyBorder="1" applyAlignment="1">
      <alignment horizontal="center" vertical="center" wrapText="1"/>
    </xf>
    <xf numFmtId="0" fontId="0" fillId="0" borderId="5" xfId="0" applyFont="1" applyBorder="1" applyAlignment="1">
      <alignment horizontal="center" vertical="center" wrapText="1"/>
    </xf>
    <xf numFmtId="0" fontId="0" fillId="0" borderId="8" xfId="0" applyFont="1" applyBorder="1" applyAlignment="1">
      <alignment horizontal="center" vertical="center" wrapText="1"/>
    </xf>
    <xf numFmtId="0" fontId="0" fillId="0" borderId="6" xfId="0" applyFont="1" applyBorder="1" applyAlignment="1">
      <alignment horizontal="center" vertical="center" wrapText="1"/>
    </xf>
    <xf numFmtId="0" fontId="4" fillId="0" borderId="0" xfId="0" applyFont="1" applyAlignment="1">
      <alignment horizontal="center" vertical="center" wrapText="1"/>
    </xf>
    <xf numFmtId="0" fontId="0" fillId="0" borderId="0" xfId="0" applyAlignment="1">
      <alignment horizontal="left"/>
    </xf>
    <xf numFmtId="0" fontId="0" fillId="0" borderId="0" xfId="0" applyFont="1" applyAlignment="1">
      <alignment vertical="center" wrapText="1"/>
    </xf>
    <xf numFmtId="10" fontId="5" fillId="2" borderId="0" xfId="1" applyNumberFormat="1" applyFont="1" applyFill="1"/>
    <xf numFmtId="0" fontId="8" fillId="0" borderId="1" xfId="3" applyBorder="1" applyAlignment="1">
      <alignment horizontal="center" vertical="center" wrapText="1"/>
    </xf>
    <xf numFmtId="0" fontId="8" fillId="0" borderId="7" xfId="3" applyBorder="1" applyAlignment="1">
      <alignment horizontal="center" vertical="center" wrapText="1"/>
    </xf>
    <xf numFmtId="0" fontId="8" fillId="0" borderId="2" xfId="3" applyBorder="1" applyAlignment="1">
      <alignment horizontal="center" vertical="center" wrapText="1"/>
    </xf>
    <xf numFmtId="0" fontId="8" fillId="0" borderId="3" xfId="3" applyBorder="1" applyAlignment="1">
      <alignment horizontal="center" vertical="center" wrapText="1"/>
    </xf>
    <xf numFmtId="0" fontId="8" fillId="0" borderId="0" xfId="3" applyBorder="1" applyAlignment="1">
      <alignment horizontal="center" vertical="center" wrapText="1"/>
    </xf>
    <xf numFmtId="0" fontId="8" fillId="0" borderId="4" xfId="3" applyBorder="1" applyAlignment="1">
      <alignment horizontal="center" vertical="center" wrapText="1"/>
    </xf>
    <xf numFmtId="0" fontId="8" fillId="0" borderId="5" xfId="3" applyBorder="1" applyAlignment="1">
      <alignment horizontal="center" vertical="center" wrapText="1"/>
    </xf>
    <xf numFmtId="0" fontId="8" fillId="0" borderId="8" xfId="3" applyBorder="1" applyAlignment="1">
      <alignment horizontal="center" vertical="center" wrapText="1"/>
    </xf>
    <xf numFmtId="0" fontId="8" fillId="0" borderId="6" xfId="3" applyBorder="1" applyAlignment="1">
      <alignment horizontal="center" vertical="center" wrapText="1"/>
    </xf>
    <xf numFmtId="0" fontId="5" fillId="0" borderId="0" xfId="0" applyFont="1" applyFill="1"/>
    <xf numFmtId="1" fontId="5" fillId="0" borderId="0" xfId="0" applyNumberFormat="1" applyFont="1" applyFill="1"/>
    <xf numFmtId="170" fontId="5" fillId="0" borderId="0" xfId="2" applyNumberFormat="1" applyFont="1"/>
    <xf numFmtId="9" fontId="5" fillId="2" borderId="0" xfId="1" applyFont="1" applyFill="1"/>
    <xf numFmtId="9" fontId="5" fillId="0" borderId="0" xfId="1" applyFont="1" applyFill="1"/>
    <xf numFmtId="0" fontId="6" fillId="0" borderId="0" xfId="0" applyFont="1" applyAlignment="1">
      <alignment horizontal="center" vertical="center" wrapText="1"/>
    </xf>
    <xf numFmtId="2" fontId="4" fillId="0" borderId="0" xfId="0" applyNumberFormat="1" applyFont="1" applyAlignment="1">
      <alignment horizontal="center" vertical="center" wrapText="1"/>
    </xf>
    <xf numFmtId="164" fontId="0" fillId="0" borderId="0" xfId="0" applyNumberFormat="1" applyAlignment="1">
      <alignment vertical="center" wrapText="1"/>
    </xf>
    <xf numFmtId="9" fontId="4" fillId="0" borderId="0" xfId="0" applyNumberFormat="1" applyFont="1" applyAlignment="1">
      <alignment horizontal="center" vertical="center" wrapText="1"/>
    </xf>
    <xf numFmtId="10" fontId="4" fillId="0" borderId="0" xfId="0" applyNumberFormat="1" applyFont="1" applyAlignment="1">
      <alignment horizontal="center" vertical="center" wrapText="1"/>
    </xf>
    <xf numFmtId="178" fontId="5" fillId="0" borderId="0" xfId="1" applyNumberFormat="1" applyFont="1" applyFill="1"/>
  </cellXfs>
  <cellStyles count="4">
    <cellStyle name="Comma" xfId="2" builtinId="3"/>
    <cellStyle name="Hyperlink" xfId="3" builtinId="8"/>
    <cellStyle name="Normal" xfId="0" builtinId="0"/>
    <cellStyle name="Percent" xfId="1" builtinId="5"/>
  </cellStyles>
  <dxfs count="3">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png"/><Relationship Id="rId4" Type="http://schemas.openxmlformats.org/officeDocument/2006/relationships/image" Target="../media/image25.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8.png"/><Relationship Id="rId2" Type="http://schemas.openxmlformats.org/officeDocument/2006/relationships/image" Target="../media/image27.png"/><Relationship Id="rId1" Type="http://schemas.openxmlformats.org/officeDocument/2006/relationships/image" Target="../media/image26.png"/><Relationship Id="rId5" Type="http://schemas.openxmlformats.org/officeDocument/2006/relationships/image" Target="../media/image30.png"/><Relationship Id="rId4" Type="http://schemas.openxmlformats.org/officeDocument/2006/relationships/image" Target="../media/image29.png"/></Relationships>
</file>

<file path=xl/drawings/_rels/drawing12.xml.rels><?xml version="1.0" encoding="UTF-8" standalone="yes"?>
<Relationships xmlns="http://schemas.openxmlformats.org/package/2006/relationships"><Relationship Id="rId3" Type="http://schemas.openxmlformats.org/officeDocument/2006/relationships/image" Target="../media/image33.png"/><Relationship Id="rId2" Type="http://schemas.openxmlformats.org/officeDocument/2006/relationships/image" Target="../media/image32.png"/><Relationship Id="rId1" Type="http://schemas.openxmlformats.org/officeDocument/2006/relationships/image" Target="../media/image31.png"/><Relationship Id="rId5" Type="http://schemas.openxmlformats.org/officeDocument/2006/relationships/image" Target="../media/image35.png"/><Relationship Id="rId4" Type="http://schemas.openxmlformats.org/officeDocument/2006/relationships/image" Target="../media/image34.png"/></Relationships>
</file>

<file path=xl/drawings/_rels/drawing13.xml.rels><?xml version="1.0" encoding="UTF-8" standalone="yes"?>
<Relationships xmlns="http://schemas.openxmlformats.org/package/2006/relationships"><Relationship Id="rId3" Type="http://schemas.openxmlformats.org/officeDocument/2006/relationships/image" Target="../media/image38.png"/><Relationship Id="rId2" Type="http://schemas.openxmlformats.org/officeDocument/2006/relationships/image" Target="../media/image37.png"/><Relationship Id="rId1" Type="http://schemas.openxmlformats.org/officeDocument/2006/relationships/image" Target="../media/image36.png"/><Relationship Id="rId6" Type="http://schemas.openxmlformats.org/officeDocument/2006/relationships/image" Target="../media/image41.png"/><Relationship Id="rId5" Type="http://schemas.openxmlformats.org/officeDocument/2006/relationships/image" Target="../media/image40.png"/><Relationship Id="rId4" Type="http://schemas.openxmlformats.org/officeDocument/2006/relationships/image" Target="../media/image39.png"/></Relationships>
</file>

<file path=xl/drawings/_rels/drawing14.xml.rels><?xml version="1.0" encoding="UTF-8" standalone="yes"?>
<Relationships xmlns="http://schemas.openxmlformats.org/package/2006/relationships"><Relationship Id="rId3" Type="http://schemas.openxmlformats.org/officeDocument/2006/relationships/image" Target="../media/image44.png"/><Relationship Id="rId2" Type="http://schemas.openxmlformats.org/officeDocument/2006/relationships/image" Target="../media/image43.png"/><Relationship Id="rId1" Type="http://schemas.openxmlformats.org/officeDocument/2006/relationships/image" Target="../media/image42.png"/><Relationship Id="rId4" Type="http://schemas.openxmlformats.org/officeDocument/2006/relationships/image" Target="../media/image45.png"/></Relationships>
</file>

<file path=xl/drawings/_rels/drawing15.xml.rels><?xml version="1.0" encoding="UTF-8" standalone="yes"?>
<Relationships xmlns="http://schemas.openxmlformats.org/package/2006/relationships"><Relationship Id="rId2" Type="http://schemas.openxmlformats.org/officeDocument/2006/relationships/image" Target="../media/image47.png"/><Relationship Id="rId1" Type="http://schemas.openxmlformats.org/officeDocument/2006/relationships/image" Target="../media/image46.png"/></Relationships>
</file>

<file path=xl/drawings/_rels/drawing16.xml.rels><?xml version="1.0" encoding="UTF-8" standalone="yes"?>
<Relationships xmlns="http://schemas.openxmlformats.org/package/2006/relationships"><Relationship Id="rId1" Type="http://schemas.openxmlformats.org/officeDocument/2006/relationships/image" Target="../media/image48.png"/></Relationships>
</file>

<file path=xl/drawings/_rels/drawing17.xml.rels><?xml version="1.0" encoding="UTF-8" standalone="yes"?>
<Relationships xmlns="http://schemas.openxmlformats.org/package/2006/relationships"><Relationship Id="rId1" Type="http://schemas.openxmlformats.org/officeDocument/2006/relationships/image" Target="../media/image49.png"/></Relationships>
</file>

<file path=xl/drawings/_rels/drawing18.xml.rels><?xml version="1.0" encoding="UTF-8" standalone="yes"?>
<Relationships xmlns="http://schemas.openxmlformats.org/package/2006/relationships"><Relationship Id="rId1" Type="http://schemas.openxmlformats.org/officeDocument/2006/relationships/image" Target="../media/image50.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4.png"/></Relationships>
</file>

<file path=xl/drawings/_rels/drawing7.xml.rels><?xml version="1.0" encoding="UTF-8" standalone="yes"?>
<Relationships xmlns="http://schemas.openxmlformats.org/package/2006/relationships"><Relationship Id="rId1" Type="http://schemas.openxmlformats.org/officeDocument/2006/relationships/image" Target="../media/image15.png"/></Relationships>
</file>

<file path=xl/drawings/_rels/drawing8.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image" Target="../media/image16.png"/></Relationships>
</file>

<file path=xl/drawings/_rels/drawing9.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20.png"/><Relationship Id="rId1"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8</xdr:col>
      <xdr:colOff>304152</xdr:colOff>
      <xdr:row>44</xdr:row>
      <xdr:rowOff>84914</xdr:rowOff>
    </xdr:to>
    <xdr:pic>
      <xdr:nvPicPr>
        <xdr:cNvPr id="2" name="Picture 1">
          <a:extLst>
            <a:ext uri="{FF2B5EF4-FFF2-40B4-BE49-F238E27FC236}">
              <a16:creationId xmlns:a16="http://schemas.microsoft.com/office/drawing/2014/main" id="{F25A3A26-A288-47C7-AF85-145686AD46D3}"/>
            </a:ext>
          </a:extLst>
        </xdr:cNvPr>
        <xdr:cNvPicPr>
          <a:picLocks noChangeAspect="1"/>
        </xdr:cNvPicPr>
      </xdr:nvPicPr>
      <xdr:blipFill>
        <a:blip xmlns:r="http://schemas.openxmlformats.org/officeDocument/2006/relationships" r:embed="rId1"/>
        <a:stretch>
          <a:fillRect/>
        </a:stretch>
      </xdr:blipFill>
      <xdr:spPr>
        <a:xfrm>
          <a:off x="0" y="304800"/>
          <a:ext cx="5180952" cy="6485714"/>
        </a:xfrm>
        <a:prstGeom prst="rect">
          <a:avLst/>
        </a:prstGeom>
      </xdr:spPr>
    </xdr:pic>
    <xdr:clientData/>
  </xdr:twoCellAnchor>
  <xdr:twoCellAnchor editAs="oneCell">
    <xdr:from>
      <xdr:col>9</xdr:col>
      <xdr:colOff>0</xdr:colOff>
      <xdr:row>4</xdr:row>
      <xdr:rowOff>0</xdr:rowOff>
    </xdr:from>
    <xdr:to>
      <xdr:col>13</xdr:col>
      <xdr:colOff>494933</xdr:colOff>
      <xdr:row>44</xdr:row>
      <xdr:rowOff>46857</xdr:rowOff>
    </xdr:to>
    <xdr:pic>
      <xdr:nvPicPr>
        <xdr:cNvPr id="3" name="Picture 2">
          <a:extLst>
            <a:ext uri="{FF2B5EF4-FFF2-40B4-BE49-F238E27FC236}">
              <a16:creationId xmlns:a16="http://schemas.microsoft.com/office/drawing/2014/main" id="{976ACC9E-AB81-4D76-B8DA-65D5AFC1A5A6}"/>
            </a:ext>
          </a:extLst>
        </xdr:cNvPr>
        <xdr:cNvPicPr>
          <a:picLocks noChangeAspect="1"/>
        </xdr:cNvPicPr>
      </xdr:nvPicPr>
      <xdr:blipFill>
        <a:blip xmlns:r="http://schemas.openxmlformats.org/officeDocument/2006/relationships" r:embed="rId2"/>
        <a:stretch>
          <a:fillRect/>
        </a:stretch>
      </xdr:blipFill>
      <xdr:spPr>
        <a:xfrm>
          <a:off x="5486400" y="609600"/>
          <a:ext cx="2933333" cy="6142857"/>
        </a:xfrm>
        <a:prstGeom prst="rect">
          <a:avLst/>
        </a:prstGeom>
      </xdr:spPr>
    </xdr:pic>
    <xdr:clientData/>
  </xdr:twoCellAnchor>
  <xdr:twoCellAnchor editAs="oneCell">
    <xdr:from>
      <xdr:col>14</xdr:col>
      <xdr:colOff>0</xdr:colOff>
      <xdr:row>2</xdr:row>
      <xdr:rowOff>0</xdr:rowOff>
    </xdr:from>
    <xdr:to>
      <xdr:col>18</xdr:col>
      <xdr:colOff>456838</xdr:colOff>
      <xdr:row>44</xdr:row>
      <xdr:rowOff>123009</xdr:rowOff>
    </xdr:to>
    <xdr:pic>
      <xdr:nvPicPr>
        <xdr:cNvPr id="4" name="Picture 3">
          <a:extLst>
            <a:ext uri="{FF2B5EF4-FFF2-40B4-BE49-F238E27FC236}">
              <a16:creationId xmlns:a16="http://schemas.microsoft.com/office/drawing/2014/main" id="{079FA18F-B633-4F9B-9313-B6C4E9F289D8}"/>
            </a:ext>
          </a:extLst>
        </xdr:cNvPr>
        <xdr:cNvPicPr>
          <a:picLocks noChangeAspect="1"/>
        </xdr:cNvPicPr>
      </xdr:nvPicPr>
      <xdr:blipFill>
        <a:blip xmlns:r="http://schemas.openxmlformats.org/officeDocument/2006/relationships" r:embed="rId3"/>
        <a:stretch>
          <a:fillRect/>
        </a:stretch>
      </xdr:blipFill>
      <xdr:spPr>
        <a:xfrm>
          <a:off x="8534400" y="304800"/>
          <a:ext cx="2895238" cy="652380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199009</xdr:colOff>
      <xdr:row>18</xdr:row>
      <xdr:rowOff>9181</xdr:rowOff>
    </xdr:to>
    <xdr:pic>
      <xdr:nvPicPr>
        <xdr:cNvPr id="2" name="Picture 1">
          <a:extLst>
            <a:ext uri="{FF2B5EF4-FFF2-40B4-BE49-F238E27FC236}">
              <a16:creationId xmlns:a16="http://schemas.microsoft.com/office/drawing/2014/main" id="{8C596A99-F984-4573-B871-8FD005D5CD00}"/>
            </a:ext>
          </a:extLst>
        </xdr:cNvPr>
        <xdr:cNvPicPr>
          <a:picLocks noChangeAspect="1"/>
        </xdr:cNvPicPr>
      </xdr:nvPicPr>
      <xdr:blipFill>
        <a:blip xmlns:r="http://schemas.openxmlformats.org/officeDocument/2006/relationships" r:embed="rId1"/>
        <a:stretch>
          <a:fillRect/>
        </a:stretch>
      </xdr:blipFill>
      <xdr:spPr>
        <a:xfrm>
          <a:off x="0" y="0"/>
          <a:ext cx="8123809" cy="2752381"/>
        </a:xfrm>
        <a:prstGeom prst="rect">
          <a:avLst/>
        </a:prstGeom>
      </xdr:spPr>
    </xdr:pic>
    <xdr:clientData/>
  </xdr:twoCellAnchor>
  <xdr:twoCellAnchor editAs="oneCell">
    <xdr:from>
      <xdr:col>14</xdr:col>
      <xdr:colOff>0</xdr:colOff>
      <xdr:row>0</xdr:row>
      <xdr:rowOff>0</xdr:rowOff>
    </xdr:from>
    <xdr:to>
      <xdr:col>26</xdr:col>
      <xdr:colOff>360990</xdr:colOff>
      <xdr:row>16</xdr:row>
      <xdr:rowOff>133029</xdr:rowOff>
    </xdr:to>
    <xdr:pic>
      <xdr:nvPicPr>
        <xdr:cNvPr id="3" name="Picture 2">
          <a:extLst>
            <a:ext uri="{FF2B5EF4-FFF2-40B4-BE49-F238E27FC236}">
              <a16:creationId xmlns:a16="http://schemas.microsoft.com/office/drawing/2014/main" id="{1FA427A1-4B6C-4393-8F34-111806A25A9A}"/>
            </a:ext>
          </a:extLst>
        </xdr:cNvPr>
        <xdr:cNvPicPr>
          <a:picLocks noChangeAspect="1"/>
        </xdr:cNvPicPr>
      </xdr:nvPicPr>
      <xdr:blipFill>
        <a:blip xmlns:r="http://schemas.openxmlformats.org/officeDocument/2006/relationships" r:embed="rId2"/>
        <a:stretch>
          <a:fillRect/>
        </a:stretch>
      </xdr:blipFill>
      <xdr:spPr>
        <a:xfrm>
          <a:off x="8534400" y="0"/>
          <a:ext cx="7676190" cy="2571429"/>
        </a:xfrm>
        <a:prstGeom prst="rect">
          <a:avLst/>
        </a:prstGeom>
      </xdr:spPr>
    </xdr:pic>
    <xdr:clientData/>
  </xdr:twoCellAnchor>
  <xdr:twoCellAnchor editAs="oneCell">
    <xdr:from>
      <xdr:col>0</xdr:col>
      <xdr:colOff>0</xdr:colOff>
      <xdr:row>20</xdr:row>
      <xdr:rowOff>0</xdr:rowOff>
    </xdr:from>
    <xdr:to>
      <xdr:col>11</xdr:col>
      <xdr:colOff>551543</xdr:colOff>
      <xdr:row>29</xdr:row>
      <xdr:rowOff>37924</xdr:rowOff>
    </xdr:to>
    <xdr:pic>
      <xdr:nvPicPr>
        <xdr:cNvPr id="4" name="Picture 3">
          <a:extLst>
            <a:ext uri="{FF2B5EF4-FFF2-40B4-BE49-F238E27FC236}">
              <a16:creationId xmlns:a16="http://schemas.microsoft.com/office/drawing/2014/main" id="{1EE52C2F-FE92-4E6F-9D7F-37403F2EDFE5}"/>
            </a:ext>
          </a:extLst>
        </xdr:cNvPr>
        <xdr:cNvPicPr>
          <a:picLocks noChangeAspect="1"/>
        </xdr:cNvPicPr>
      </xdr:nvPicPr>
      <xdr:blipFill>
        <a:blip xmlns:r="http://schemas.openxmlformats.org/officeDocument/2006/relationships" r:embed="rId3"/>
        <a:stretch>
          <a:fillRect/>
        </a:stretch>
      </xdr:blipFill>
      <xdr:spPr>
        <a:xfrm>
          <a:off x="0" y="3048000"/>
          <a:ext cx="7257143" cy="1409524"/>
        </a:xfrm>
        <a:prstGeom prst="rect">
          <a:avLst/>
        </a:prstGeom>
      </xdr:spPr>
    </xdr:pic>
    <xdr:clientData/>
  </xdr:twoCellAnchor>
  <xdr:twoCellAnchor editAs="oneCell">
    <xdr:from>
      <xdr:col>14</xdr:col>
      <xdr:colOff>0</xdr:colOff>
      <xdr:row>19</xdr:row>
      <xdr:rowOff>0</xdr:rowOff>
    </xdr:from>
    <xdr:to>
      <xdr:col>28</xdr:col>
      <xdr:colOff>103695</xdr:colOff>
      <xdr:row>32</xdr:row>
      <xdr:rowOff>37848</xdr:rowOff>
    </xdr:to>
    <xdr:pic>
      <xdr:nvPicPr>
        <xdr:cNvPr id="5" name="Picture 4">
          <a:extLst>
            <a:ext uri="{FF2B5EF4-FFF2-40B4-BE49-F238E27FC236}">
              <a16:creationId xmlns:a16="http://schemas.microsoft.com/office/drawing/2014/main" id="{EE2CEE0C-FBE7-4F75-8992-469AEC95B4F1}"/>
            </a:ext>
          </a:extLst>
        </xdr:cNvPr>
        <xdr:cNvPicPr>
          <a:picLocks noChangeAspect="1"/>
        </xdr:cNvPicPr>
      </xdr:nvPicPr>
      <xdr:blipFill>
        <a:blip xmlns:r="http://schemas.openxmlformats.org/officeDocument/2006/relationships" r:embed="rId4"/>
        <a:stretch>
          <a:fillRect/>
        </a:stretch>
      </xdr:blipFill>
      <xdr:spPr>
        <a:xfrm>
          <a:off x="8534400" y="2895600"/>
          <a:ext cx="8638095" cy="2019048"/>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256152</xdr:colOff>
      <xdr:row>5</xdr:row>
      <xdr:rowOff>18952</xdr:rowOff>
    </xdr:to>
    <xdr:pic>
      <xdr:nvPicPr>
        <xdr:cNvPr id="2" name="Picture 1">
          <a:extLst>
            <a:ext uri="{FF2B5EF4-FFF2-40B4-BE49-F238E27FC236}">
              <a16:creationId xmlns:a16="http://schemas.microsoft.com/office/drawing/2014/main" id="{82B0B099-F5FF-4F4D-8146-3FC363C2F068}"/>
            </a:ext>
          </a:extLst>
        </xdr:cNvPr>
        <xdr:cNvPicPr>
          <a:picLocks noChangeAspect="1"/>
        </xdr:cNvPicPr>
      </xdr:nvPicPr>
      <xdr:blipFill>
        <a:blip xmlns:r="http://schemas.openxmlformats.org/officeDocument/2006/relationships" r:embed="rId1"/>
        <a:stretch>
          <a:fillRect/>
        </a:stretch>
      </xdr:blipFill>
      <xdr:spPr>
        <a:xfrm>
          <a:off x="0" y="0"/>
          <a:ext cx="8180952" cy="780952"/>
        </a:xfrm>
        <a:prstGeom prst="rect">
          <a:avLst/>
        </a:prstGeom>
      </xdr:spPr>
    </xdr:pic>
    <xdr:clientData/>
  </xdr:twoCellAnchor>
  <xdr:twoCellAnchor editAs="oneCell">
    <xdr:from>
      <xdr:col>14</xdr:col>
      <xdr:colOff>0</xdr:colOff>
      <xdr:row>0</xdr:row>
      <xdr:rowOff>0</xdr:rowOff>
    </xdr:from>
    <xdr:to>
      <xdr:col>26</xdr:col>
      <xdr:colOff>275276</xdr:colOff>
      <xdr:row>14</xdr:row>
      <xdr:rowOff>133067</xdr:rowOff>
    </xdr:to>
    <xdr:pic>
      <xdr:nvPicPr>
        <xdr:cNvPr id="3" name="Picture 2">
          <a:extLst>
            <a:ext uri="{FF2B5EF4-FFF2-40B4-BE49-F238E27FC236}">
              <a16:creationId xmlns:a16="http://schemas.microsoft.com/office/drawing/2014/main" id="{D539407C-189E-4FC8-93A1-99581BA8984F}"/>
            </a:ext>
          </a:extLst>
        </xdr:cNvPr>
        <xdr:cNvPicPr>
          <a:picLocks noChangeAspect="1"/>
        </xdr:cNvPicPr>
      </xdr:nvPicPr>
      <xdr:blipFill>
        <a:blip xmlns:r="http://schemas.openxmlformats.org/officeDocument/2006/relationships" r:embed="rId2"/>
        <a:stretch>
          <a:fillRect/>
        </a:stretch>
      </xdr:blipFill>
      <xdr:spPr>
        <a:xfrm>
          <a:off x="8534400" y="0"/>
          <a:ext cx="7590476" cy="2266667"/>
        </a:xfrm>
        <a:prstGeom prst="rect">
          <a:avLst/>
        </a:prstGeom>
      </xdr:spPr>
    </xdr:pic>
    <xdr:clientData/>
  </xdr:twoCellAnchor>
  <xdr:twoCellAnchor editAs="oneCell">
    <xdr:from>
      <xdr:col>14</xdr:col>
      <xdr:colOff>0</xdr:colOff>
      <xdr:row>16</xdr:row>
      <xdr:rowOff>0</xdr:rowOff>
    </xdr:from>
    <xdr:to>
      <xdr:col>27</xdr:col>
      <xdr:colOff>265676</xdr:colOff>
      <xdr:row>26</xdr:row>
      <xdr:rowOff>142667</xdr:rowOff>
    </xdr:to>
    <xdr:pic>
      <xdr:nvPicPr>
        <xdr:cNvPr id="4" name="Picture 3">
          <a:extLst>
            <a:ext uri="{FF2B5EF4-FFF2-40B4-BE49-F238E27FC236}">
              <a16:creationId xmlns:a16="http://schemas.microsoft.com/office/drawing/2014/main" id="{6FD4F5C3-A10C-4543-8D69-BA9A1DE5DAE6}"/>
            </a:ext>
          </a:extLst>
        </xdr:cNvPr>
        <xdr:cNvPicPr>
          <a:picLocks noChangeAspect="1"/>
        </xdr:cNvPicPr>
      </xdr:nvPicPr>
      <xdr:blipFill>
        <a:blip xmlns:r="http://schemas.openxmlformats.org/officeDocument/2006/relationships" r:embed="rId3"/>
        <a:stretch>
          <a:fillRect/>
        </a:stretch>
      </xdr:blipFill>
      <xdr:spPr>
        <a:xfrm>
          <a:off x="8534400" y="2438400"/>
          <a:ext cx="8190476" cy="1666667"/>
        </a:xfrm>
        <a:prstGeom prst="rect">
          <a:avLst/>
        </a:prstGeom>
      </xdr:spPr>
    </xdr:pic>
    <xdr:clientData/>
  </xdr:twoCellAnchor>
  <xdr:twoCellAnchor editAs="oneCell">
    <xdr:from>
      <xdr:col>14</xdr:col>
      <xdr:colOff>0</xdr:colOff>
      <xdr:row>28</xdr:row>
      <xdr:rowOff>0</xdr:rowOff>
    </xdr:from>
    <xdr:to>
      <xdr:col>26</xdr:col>
      <xdr:colOff>18133</xdr:colOff>
      <xdr:row>46</xdr:row>
      <xdr:rowOff>94895</xdr:rowOff>
    </xdr:to>
    <xdr:pic>
      <xdr:nvPicPr>
        <xdr:cNvPr id="5" name="Picture 4">
          <a:extLst>
            <a:ext uri="{FF2B5EF4-FFF2-40B4-BE49-F238E27FC236}">
              <a16:creationId xmlns:a16="http://schemas.microsoft.com/office/drawing/2014/main" id="{2BFB4C0E-B9DA-44BD-9D56-1F9EA6A47B6A}"/>
            </a:ext>
          </a:extLst>
        </xdr:cNvPr>
        <xdr:cNvPicPr>
          <a:picLocks noChangeAspect="1"/>
        </xdr:cNvPicPr>
      </xdr:nvPicPr>
      <xdr:blipFill>
        <a:blip xmlns:r="http://schemas.openxmlformats.org/officeDocument/2006/relationships" r:embed="rId4"/>
        <a:stretch>
          <a:fillRect/>
        </a:stretch>
      </xdr:blipFill>
      <xdr:spPr>
        <a:xfrm>
          <a:off x="8534400" y="4267200"/>
          <a:ext cx="7333333" cy="2838095"/>
        </a:xfrm>
        <a:prstGeom prst="rect">
          <a:avLst/>
        </a:prstGeom>
      </xdr:spPr>
    </xdr:pic>
    <xdr:clientData/>
  </xdr:twoCellAnchor>
  <xdr:twoCellAnchor editAs="oneCell">
    <xdr:from>
      <xdr:col>0</xdr:col>
      <xdr:colOff>0</xdr:colOff>
      <xdr:row>28</xdr:row>
      <xdr:rowOff>0</xdr:rowOff>
    </xdr:from>
    <xdr:to>
      <xdr:col>13</xdr:col>
      <xdr:colOff>113295</xdr:colOff>
      <xdr:row>31</xdr:row>
      <xdr:rowOff>133276</xdr:rowOff>
    </xdr:to>
    <xdr:pic>
      <xdr:nvPicPr>
        <xdr:cNvPr id="6" name="Picture 5">
          <a:extLst>
            <a:ext uri="{FF2B5EF4-FFF2-40B4-BE49-F238E27FC236}">
              <a16:creationId xmlns:a16="http://schemas.microsoft.com/office/drawing/2014/main" id="{6FCA989D-49CC-4607-AD9E-A52A7224720D}"/>
            </a:ext>
          </a:extLst>
        </xdr:cNvPr>
        <xdr:cNvPicPr>
          <a:picLocks noChangeAspect="1"/>
        </xdr:cNvPicPr>
      </xdr:nvPicPr>
      <xdr:blipFill>
        <a:blip xmlns:r="http://schemas.openxmlformats.org/officeDocument/2006/relationships" r:embed="rId5"/>
        <a:stretch>
          <a:fillRect/>
        </a:stretch>
      </xdr:blipFill>
      <xdr:spPr>
        <a:xfrm>
          <a:off x="0" y="4267200"/>
          <a:ext cx="8038095" cy="59047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332800</xdr:colOff>
      <xdr:row>9</xdr:row>
      <xdr:rowOff>152210</xdr:rowOff>
    </xdr:to>
    <xdr:pic>
      <xdr:nvPicPr>
        <xdr:cNvPr id="2" name="Picture 1">
          <a:extLst>
            <a:ext uri="{FF2B5EF4-FFF2-40B4-BE49-F238E27FC236}">
              <a16:creationId xmlns:a16="http://schemas.microsoft.com/office/drawing/2014/main" id="{8157BE38-6EBF-4324-8043-1A933AF98AD3}"/>
            </a:ext>
          </a:extLst>
        </xdr:cNvPr>
        <xdr:cNvPicPr>
          <a:picLocks noChangeAspect="1"/>
        </xdr:cNvPicPr>
      </xdr:nvPicPr>
      <xdr:blipFill>
        <a:blip xmlns:r="http://schemas.openxmlformats.org/officeDocument/2006/relationships" r:embed="rId1"/>
        <a:stretch>
          <a:fillRect/>
        </a:stretch>
      </xdr:blipFill>
      <xdr:spPr>
        <a:xfrm>
          <a:off x="0" y="0"/>
          <a:ext cx="4600000" cy="1523810"/>
        </a:xfrm>
        <a:prstGeom prst="rect">
          <a:avLst/>
        </a:prstGeom>
      </xdr:spPr>
    </xdr:pic>
    <xdr:clientData/>
  </xdr:twoCellAnchor>
  <xdr:twoCellAnchor editAs="oneCell">
    <xdr:from>
      <xdr:col>9</xdr:col>
      <xdr:colOff>0</xdr:colOff>
      <xdr:row>0</xdr:row>
      <xdr:rowOff>0</xdr:rowOff>
    </xdr:from>
    <xdr:to>
      <xdr:col>22</xdr:col>
      <xdr:colOff>313295</xdr:colOff>
      <xdr:row>4</xdr:row>
      <xdr:rowOff>104686</xdr:rowOff>
    </xdr:to>
    <xdr:pic>
      <xdr:nvPicPr>
        <xdr:cNvPr id="3" name="Picture 2">
          <a:extLst>
            <a:ext uri="{FF2B5EF4-FFF2-40B4-BE49-F238E27FC236}">
              <a16:creationId xmlns:a16="http://schemas.microsoft.com/office/drawing/2014/main" id="{AF28D3A9-6D4B-4643-A317-04CEA46A2B8C}"/>
            </a:ext>
          </a:extLst>
        </xdr:cNvPr>
        <xdr:cNvPicPr>
          <a:picLocks noChangeAspect="1"/>
        </xdr:cNvPicPr>
      </xdr:nvPicPr>
      <xdr:blipFill>
        <a:blip xmlns:r="http://schemas.openxmlformats.org/officeDocument/2006/relationships" r:embed="rId2"/>
        <a:stretch>
          <a:fillRect/>
        </a:stretch>
      </xdr:blipFill>
      <xdr:spPr>
        <a:xfrm>
          <a:off x="5486400" y="0"/>
          <a:ext cx="8238095" cy="714286"/>
        </a:xfrm>
        <a:prstGeom prst="rect">
          <a:avLst/>
        </a:prstGeom>
      </xdr:spPr>
    </xdr:pic>
    <xdr:clientData/>
  </xdr:twoCellAnchor>
  <xdr:twoCellAnchor editAs="oneCell">
    <xdr:from>
      <xdr:col>9</xdr:col>
      <xdr:colOff>0</xdr:colOff>
      <xdr:row>6</xdr:row>
      <xdr:rowOff>114495</xdr:rowOff>
    </xdr:from>
    <xdr:to>
      <xdr:col>23</xdr:col>
      <xdr:colOff>113219</xdr:colOff>
      <xdr:row>17</xdr:row>
      <xdr:rowOff>0</xdr:rowOff>
    </xdr:to>
    <xdr:pic>
      <xdr:nvPicPr>
        <xdr:cNvPr id="5" name="Picture 4">
          <a:extLst>
            <a:ext uri="{FF2B5EF4-FFF2-40B4-BE49-F238E27FC236}">
              <a16:creationId xmlns:a16="http://schemas.microsoft.com/office/drawing/2014/main" id="{7314DDE1-35AE-4730-B4D9-28CB4B78E532}"/>
            </a:ext>
          </a:extLst>
        </xdr:cNvPr>
        <xdr:cNvPicPr>
          <a:picLocks noChangeAspect="1"/>
        </xdr:cNvPicPr>
      </xdr:nvPicPr>
      <xdr:blipFill>
        <a:blip xmlns:r="http://schemas.openxmlformats.org/officeDocument/2006/relationships" r:embed="rId3"/>
        <a:stretch>
          <a:fillRect/>
        </a:stretch>
      </xdr:blipFill>
      <xdr:spPr>
        <a:xfrm>
          <a:off x="5486400" y="1028895"/>
          <a:ext cx="8647619" cy="1561905"/>
        </a:xfrm>
        <a:prstGeom prst="rect">
          <a:avLst/>
        </a:prstGeom>
      </xdr:spPr>
    </xdr:pic>
    <xdr:clientData/>
  </xdr:twoCellAnchor>
  <xdr:twoCellAnchor editAs="oneCell">
    <xdr:from>
      <xdr:col>0</xdr:col>
      <xdr:colOff>0</xdr:colOff>
      <xdr:row>12</xdr:row>
      <xdr:rowOff>0</xdr:rowOff>
    </xdr:from>
    <xdr:to>
      <xdr:col>7</xdr:col>
      <xdr:colOff>589943</xdr:colOff>
      <xdr:row>21</xdr:row>
      <xdr:rowOff>123638</xdr:rowOff>
    </xdr:to>
    <xdr:pic>
      <xdr:nvPicPr>
        <xdr:cNvPr id="6" name="Picture 5">
          <a:extLst>
            <a:ext uri="{FF2B5EF4-FFF2-40B4-BE49-F238E27FC236}">
              <a16:creationId xmlns:a16="http://schemas.microsoft.com/office/drawing/2014/main" id="{B223A8BA-E8B8-432D-B808-CBA5D2D0F26B}"/>
            </a:ext>
          </a:extLst>
        </xdr:cNvPr>
        <xdr:cNvPicPr>
          <a:picLocks noChangeAspect="1"/>
        </xdr:cNvPicPr>
      </xdr:nvPicPr>
      <xdr:blipFill>
        <a:blip xmlns:r="http://schemas.openxmlformats.org/officeDocument/2006/relationships" r:embed="rId4"/>
        <a:stretch>
          <a:fillRect/>
        </a:stretch>
      </xdr:blipFill>
      <xdr:spPr>
        <a:xfrm>
          <a:off x="0" y="1828800"/>
          <a:ext cx="4857143" cy="1495238"/>
        </a:xfrm>
        <a:prstGeom prst="rect">
          <a:avLst/>
        </a:prstGeom>
      </xdr:spPr>
    </xdr:pic>
    <xdr:clientData/>
  </xdr:twoCellAnchor>
  <xdr:twoCellAnchor editAs="oneCell">
    <xdr:from>
      <xdr:col>0</xdr:col>
      <xdr:colOff>0</xdr:colOff>
      <xdr:row>23</xdr:row>
      <xdr:rowOff>0</xdr:rowOff>
    </xdr:from>
    <xdr:to>
      <xdr:col>12</xdr:col>
      <xdr:colOff>56228</xdr:colOff>
      <xdr:row>36</xdr:row>
      <xdr:rowOff>114038</xdr:rowOff>
    </xdr:to>
    <xdr:pic>
      <xdr:nvPicPr>
        <xdr:cNvPr id="7" name="Picture 6">
          <a:extLst>
            <a:ext uri="{FF2B5EF4-FFF2-40B4-BE49-F238E27FC236}">
              <a16:creationId xmlns:a16="http://schemas.microsoft.com/office/drawing/2014/main" id="{AAD31496-CEFC-40DF-8251-3D8CF3E0C89E}"/>
            </a:ext>
          </a:extLst>
        </xdr:cNvPr>
        <xdr:cNvPicPr>
          <a:picLocks noChangeAspect="1"/>
        </xdr:cNvPicPr>
      </xdr:nvPicPr>
      <xdr:blipFill>
        <a:blip xmlns:r="http://schemas.openxmlformats.org/officeDocument/2006/relationships" r:embed="rId5"/>
        <a:stretch>
          <a:fillRect/>
        </a:stretch>
      </xdr:blipFill>
      <xdr:spPr>
        <a:xfrm>
          <a:off x="0" y="3505200"/>
          <a:ext cx="7371428" cy="2095238"/>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56076</xdr:colOff>
      <xdr:row>7</xdr:row>
      <xdr:rowOff>85581</xdr:rowOff>
    </xdr:to>
    <xdr:pic>
      <xdr:nvPicPr>
        <xdr:cNvPr id="3" name="Picture 2">
          <a:extLst>
            <a:ext uri="{FF2B5EF4-FFF2-40B4-BE49-F238E27FC236}">
              <a16:creationId xmlns:a16="http://schemas.microsoft.com/office/drawing/2014/main" id="{A1E7ABEC-6FE9-439A-BFBF-0EC528C897C8}"/>
            </a:ext>
          </a:extLst>
        </xdr:cNvPr>
        <xdr:cNvPicPr>
          <a:picLocks noChangeAspect="1"/>
        </xdr:cNvPicPr>
      </xdr:nvPicPr>
      <xdr:blipFill>
        <a:blip xmlns:r="http://schemas.openxmlformats.org/officeDocument/2006/relationships" r:embed="rId1"/>
        <a:stretch>
          <a:fillRect/>
        </a:stretch>
      </xdr:blipFill>
      <xdr:spPr>
        <a:xfrm>
          <a:off x="0" y="0"/>
          <a:ext cx="8590476" cy="1152381"/>
        </a:xfrm>
        <a:prstGeom prst="rect">
          <a:avLst/>
        </a:prstGeom>
      </xdr:spPr>
    </xdr:pic>
    <xdr:clientData/>
  </xdr:twoCellAnchor>
  <xdr:twoCellAnchor editAs="oneCell">
    <xdr:from>
      <xdr:col>0</xdr:col>
      <xdr:colOff>0</xdr:colOff>
      <xdr:row>9</xdr:row>
      <xdr:rowOff>0</xdr:rowOff>
    </xdr:from>
    <xdr:to>
      <xdr:col>12</xdr:col>
      <xdr:colOff>551467</xdr:colOff>
      <xdr:row>19</xdr:row>
      <xdr:rowOff>76000</xdr:rowOff>
    </xdr:to>
    <xdr:pic>
      <xdr:nvPicPr>
        <xdr:cNvPr id="4" name="Picture 3">
          <a:extLst>
            <a:ext uri="{FF2B5EF4-FFF2-40B4-BE49-F238E27FC236}">
              <a16:creationId xmlns:a16="http://schemas.microsoft.com/office/drawing/2014/main" id="{E5D073B9-1886-48FC-BB3B-70AA6EF353EA}"/>
            </a:ext>
          </a:extLst>
        </xdr:cNvPr>
        <xdr:cNvPicPr>
          <a:picLocks noChangeAspect="1"/>
        </xdr:cNvPicPr>
      </xdr:nvPicPr>
      <xdr:blipFill>
        <a:blip xmlns:r="http://schemas.openxmlformats.org/officeDocument/2006/relationships" r:embed="rId2"/>
        <a:stretch>
          <a:fillRect/>
        </a:stretch>
      </xdr:blipFill>
      <xdr:spPr>
        <a:xfrm>
          <a:off x="0" y="1371600"/>
          <a:ext cx="7866667" cy="1600000"/>
        </a:xfrm>
        <a:prstGeom prst="rect">
          <a:avLst/>
        </a:prstGeom>
      </xdr:spPr>
    </xdr:pic>
    <xdr:clientData/>
  </xdr:twoCellAnchor>
  <xdr:twoCellAnchor editAs="oneCell">
    <xdr:from>
      <xdr:col>0</xdr:col>
      <xdr:colOff>0</xdr:colOff>
      <xdr:row>20</xdr:row>
      <xdr:rowOff>0</xdr:rowOff>
    </xdr:from>
    <xdr:to>
      <xdr:col>7</xdr:col>
      <xdr:colOff>218514</xdr:colOff>
      <xdr:row>31</xdr:row>
      <xdr:rowOff>9314</xdr:rowOff>
    </xdr:to>
    <xdr:pic>
      <xdr:nvPicPr>
        <xdr:cNvPr id="5" name="Picture 4">
          <a:extLst>
            <a:ext uri="{FF2B5EF4-FFF2-40B4-BE49-F238E27FC236}">
              <a16:creationId xmlns:a16="http://schemas.microsoft.com/office/drawing/2014/main" id="{2A50712D-533F-424E-A1E5-C7CA989061E6}"/>
            </a:ext>
          </a:extLst>
        </xdr:cNvPr>
        <xdr:cNvPicPr>
          <a:picLocks noChangeAspect="1"/>
        </xdr:cNvPicPr>
      </xdr:nvPicPr>
      <xdr:blipFill>
        <a:blip xmlns:r="http://schemas.openxmlformats.org/officeDocument/2006/relationships" r:embed="rId3"/>
        <a:stretch>
          <a:fillRect/>
        </a:stretch>
      </xdr:blipFill>
      <xdr:spPr>
        <a:xfrm>
          <a:off x="0" y="3048000"/>
          <a:ext cx="4485714" cy="1685714"/>
        </a:xfrm>
        <a:prstGeom prst="rect">
          <a:avLst/>
        </a:prstGeom>
      </xdr:spPr>
    </xdr:pic>
    <xdr:clientData/>
  </xdr:twoCellAnchor>
  <xdr:twoCellAnchor editAs="oneCell">
    <xdr:from>
      <xdr:col>15</xdr:col>
      <xdr:colOff>0</xdr:colOff>
      <xdr:row>0</xdr:row>
      <xdr:rowOff>0</xdr:rowOff>
    </xdr:from>
    <xdr:to>
      <xdr:col>29</xdr:col>
      <xdr:colOff>27505</xdr:colOff>
      <xdr:row>10</xdr:row>
      <xdr:rowOff>56952</xdr:rowOff>
    </xdr:to>
    <xdr:pic>
      <xdr:nvPicPr>
        <xdr:cNvPr id="7" name="Picture 6">
          <a:extLst>
            <a:ext uri="{FF2B5EF4-FFF2-40B4-BE49-F238E27FC236}">
              <a16:creationId xmlns:a16="http://schemas.microsoft.com/office/drawing/2014/main" id="{EEB84968-60C5-4F11-A1AB-F39EFC0574B9}"/>
            </a:ext>
          </a:extLst>
        </xdr:cNvPr>
        <xdr:cNvPicPr>
          <a:picLocks noChangeAspect="1"/>
        </xdr:cNvPicPr>
      </xdr:nvPicPr>
      <xdr:blipFill>
        <a:blip xmlns:r="http://schemas.openxmlformats.org/officeDocument/2006/relationships" r:embed="rId4"/>
        <a:stretch>
          <a:fillRect/>
        </a:stretch>
      </xdr:blipFill>
      <xdr:spPr>
        <a:xfrm>
          <a:off x="9144000" y="0"/>
          <a:ext cx="8561905" cy="1580952"/>
        </a:xfrm>
        <a:prstGeom prst="rect">
          <a:avLst/>
        </a:prstGeom>
      </xdr:spPr>
    </xdr:pic>
    <xdr:clientData/>
  </xdr:twoCellAnchor>
  <xdr:twoCellAnchor editAs="oneCell">
    <xdr:from>
      <xdr:col>15</xdr:col>
      <xdr:colOff>0</xdr:colOff>
      <xdr:row>13</xdr:row>
      <xdr:rowOff>0</xdr:rowOff>
    </xdr:from>
    <xdr:to>
      <xdr:col>29</xdr:col>
      <xdr:colOff>275124</xdr:colOff>
      <xdr:row>30</xdr:row>
      <xdr:rowOff>66343</xdr:rowOff>
    </xdr:to>
    <xdr:pic>
      <xdr:nvPicPr>
        <xdr:cNvPr id="9" name="Picture 8">
          <a:extLst>
            <a:ext uri="{FF2B5EF4-FFF2-40B4-BE49-F238E27FC236}">
              <a16:creationId xmlns:a16="http://schemas.microsoft.com/office/drawing/2014/main" id="{58832081-ADFF-4A8E-80F4-B44F44282F79}"/>
            </a:ext>
          </a:extLst>
        </xdr:cNvPr>
        <xdr:cNvPicPr>
          <a:picLocks noChangeAspect="1"/>
        </xdr:cNvPicPr>
      </xdr:nvPicPr>
      <xdr:blipFill>
        <a:blip xmlns:r="http://schemas.openxmlformats.org/officeDocument/2006/relationships" r:embed="rId5"/>
        <a:stretch>
          <a:fillRect/>
        </a:stretch>
      </xdr:blipFill>
      <xdr:spPr>
        <a:xfrm>
          <a:off x="9144000" y="1981200"/>
          <a:ext cx="8809524" cy="2657143"/>
        </a:xfrm>
        <a:prstGeom prst="rect">
          <a:avLst/>
        </a:prstGeom>
      </xdr:spPr>
    </xdr:pic>
    <xdr:clientData/>
  </xdr:twoCellAnchor>
  <xdr:twoCellAnchor editAs="oneCell">
    <xdr:from>
      <xdr:col>0</xdr:col>
      <xdr:colOff>0</xdr:colOff>
      <xdr:row>34</xdr:row>
      <xdr:rowOff>0</xdr:rowOff>
    </xdr:from>
    <xdr:to>
      <xdr:col>14</xdr:col>
      <xdr:colOff>246552</xdr:colOff>
      <xdr:row>45</xdr:row>
      <xdr:rowOff>142648</xdr:rowOff>
    </xdr:to>
    <xdr:pic>
      <xdr:nvPicPr>
        <xdr:cNvPr id="10" name="Picture 9">
          <a:extLst>
            <a:ext uri="{FF2B5EF4-FFF2-40B4-BE49-F238E27FC236}">
              <a16:creationId xmlns:a16="http://schemas.microsoft.com/office/drawing/2014/main" id="{A59F9FF5-AF52-4336-8E1E-7B3FFE4B5F96}"/>
            </a:ext>
          </a:extLst>
        </xdr:cNvPr>
        <xdr:cNvPicPr>
          <a:picLocks noChangeAspect="1"/>
        </xdr:cNvPicPr>
      </xdr:nvPicPr>
      <xdr:blipFill>
        <a:blip xmlns:r="http://schemas.openxmlformats.org/officeDocument/2006/relationships" r:embed="rId6"/>
        <a:stretch>
          <a:fillRect/>
        </a:stretch>
      </xdr:blipFill>
      <xdr:spPr>
        <a:xfrm>
          <a:off x="0" y="5181600"/>
          <a:ext cx="8780952" cy="1819048"/>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437333</xdr:colOff>
      <xdr:row>17</xdr:row>
      <xdr:rowOff>75867</xdr:rowOff>
    </xdr:to>
    <xdr:pic>
      <xdr:nvPicPr>
        <xdr:cNvPr id="2" name="Picture 1">
          <a:extLst>
            <a:ext uri="{FF2B5EF4-FFF2-40B4-BE49-F238E27FC236}">
              <a16:creationId xmlns:a16="http://schemas.microsoft.com/office/drawing/2014/main" id="{EEC4886B-D630-4D3D-B6D8-69D9D73409FE}"/>
            </a:ext>
          </a:extLst>
        </xdr:cNvPr>
        <xdr:cNvPicPr>
          <a:picLocks noChangeAspect="1"/>
        </xdr:cNvPicPr>
      </xdr:nvPicPr>
      <xdr:blipFill>
        <a:blip xmlns:r="http://schemas.openxmlformats.org/officeDocument/2006/relationships" r:embed="rId1"/>
        <a:stretch>
          <a:fillRect/>
        </a:stretch>
      </xdr:blipFill>
      <xdr:spPr>
        <a:xfrm>
          <a:off x="0" y="0"/>
          <a:ext cx="6533333" cy="2666667"/>
        </a:xfrm>
        <a:prstGeom prst="rect">
          <a:avLst/>
        </a:prstGeom>
      </xdr:spPr>
    </xdr:pic>
    <xdr:clientData/>
  </xdr:twoCellAnchor>
  <xdr:twoCellAnchor editAs="oneCell">
    <xdr:from>
      <xdr:col>0</xdr:col>
      <xdr:colOff>0</xdr:colOff>
      <xdr:row>18</xdr:row>
      <xdr:rowOff>0</xdr:rowOff>
    </xdr:from>
    <xdr:to>
      <xdr:col>15</xdr:col>
      <xdr:colOff>284571</xdr:colOff>
      <xdr:row>34</xdr:row>
      <xdr:rowOff>75886</xdr:rowOff>
    </xdr:to>
    <xdr:pic>
      <xdr:nvPicPr>
        <xdr:cNvPr id="3" name="Picture 2">
          <a:extLst>
            <a:ext uri="{FF2B5EF4-FFF2-40B4-BE49-F238E27FC236}">
              <a16:creationId xmlns:a16="http://schemas.microsoft.com/office/drawing/2014/main" id="{320F3D98-D549-4440-BA7C-9272F72B816D}"/>
            </a:ext>
          </a:extLst>
        </xdr:cNvPr>
        <xdr:cNvPicPr>
          <a:picLocks noChangeAspect="1"/>
        </xdr:cNvPicPr>
      </xdr:nvPicPr>
      <xdr:blipFill>
        <a:blip xmlns:r="http://schemas.openxmlformats.org/officeDocument/2006/relationships" r:embed="rId2"/>
        <a:stretch>
          <a:fillRect/>
        </a:stretch>
      </xdr:blipFill>
      <xdr:spPr>
        <a:xfrm>
          <a:off x="0" y="2743200"/>
          <a:ext cx="9428571" cy="2514286"/>
        </a:xfrm>
        <a:prstGeom prst="rect">
          <a:avLst/>
        </a:prstGeom>
      </xdr:spPr>
    </xdr:pic>
    <xdr:clientData/>
  </xdr:twoCellAnchor>
  <xdr:twoCellAnchor editAs="oneCell">
    <xdr:from>
      <xdr:col>12</xdr:col>
      <xdr:colOff>0</xdr:colOff>
      <xdr:row>0</xdr:row>
      <xdr:rowOff>0</xdr:rowOff>
    </xdr:from>
    <xdr:to>
      <xdr:col>26</xdr:col>
      <xdr:colOff>465600</xdr:colOff>
      <xdr:row>13</xdr:row>
      <xdr:rowOff>104514</xdr:rowOff>
    </xdr:to>
    <xdr:pic>
      <xdr:nvPicPr>
        <xdr:cNvPr id="4" name="Picture 3">
          <a:extLst>
            <a:ext uri="{FF2B5EF4-FFF2-40B4-BE49-F238E27FC236}">
              <a16:creationId xmlns:a16="http://schemas.microsoft.com/office/drawing/2014/main" id="{050FC2FA-F105-4C1A-9CCE-F2CD01E05A45}"/>
            </a:ext>
          </a:extLst>
        </xdr:cNvPr>
        <xdr:cNvPicPr>
          <a:picLocks noChangeAspect="1"/>
        </xdr:cNvPicPr>
      </xdr:nvPicPr>
      <xdr:blipFill>
        <a:blip xmlns:r="http://schemas.openxmlformats.org/officeDocument/2006/relationships" r:embed="rId3"/>
        <a:stretch>
          <a:fillRect/>
        </a:stretch>
      </xdr:blipFill>
      <xdr:spPr>
        <a:xfrm>
          <a:off x="7315200" y="0"/>
          <a:ext cx="9000000" cy="2085714"/>
        </a:xfrm>
        <a:prstGeom prst="rect">
          <a:avLst/>
        </a:prstGeom>
      </xdr:spPr>
    </xdr:pic>
    <xdr:clientData/>
  </xdr:twoCellAnchor>
  <xdr:twoCellAnchor editAs="oneCell">
    <xdr:from>
      <xdr:col>17</xdr:col>
      <xdr:colOff>0</xdr:colOff>
      <xdr:row>18</xdr:row>
      <xdr:rowOff>0</xdr:rowOff>
    </xdr:from>
    <xdr:to>
      <xdr:col>30</xdr:col>
      <xdr:colOff>65676</xdr:colOff>
      <xdr:row>29</xdr:row>
      <xdr:rowOff>95029</xdr:rowOff>
    </xdr:to>
    <xdr:pic>
      <xdr:nvPicPr>
        <xdr:cNvPr id="5" name="Picture 4">
          <a:extLst>
            <a:ext uri="{FF2B5EF4-FFF2-40B4-BE49-F238E27FC236}">
              <a16:creationId xmlns:a16="http://schemas.microsoft.com/office/drawing/2014/main" id="{4FE80529-E30D-44AF-BC48-026643157109}"/>
            </a:ext>
          </a:extLst>
        </xdr:cNvPr>
        <xdr:cNvPicPr>
          <a:picLocks noChangeAspect="1"/>
        </xdr:cNvPicPr>
      </xdr:nvPicPr>
      <xdr:blipFill>
        <a:blip xmlns:r="http://schemas.openxmlformats.org/officeDocument/2006/relationships" r:embed="rId4"/>
        <a:stretch>
          <a:fillRect/>
        </a:stretch>
      </xdr:blipFill>
      <xdr:spPr>
        <a:xfrm>
          <a:off x="10363200" y="2743200"/>
          <a:ext cx="7990476" cy="1771429"/>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8457</xdr:colOff>
      <xdr:row>11</xdr:row>
      <xdr:rowOff>47410</xdr:rowOff>
    </xdr:to>
    <xdr:pic>
      <xdr:nvPicPr>
        <xdr:cNvPr id="2" name="Picture 1">
          <a:extLst>
            <a:ext uri="{FF2B5EF4-FFF2-40B4-BE49-F238E27FC236}">
              <a16:creationId xmlns:a16="http://schemas.microsoft.com/office/drawing/2014/main" id="{9AEDC9C8-C1A7-4E00-A2A4-DEB12C7992D1}"/>
            </a:ext>
          </a:extLst>
        </xdr:cNvPr>
        <xdr:cNvPicPr>
          <a:picLocks noChangeAspect="1"/>
        </xdr:cNvPicPr>
      </xdr:nvPicPr>
      <xdr:blipFill>
        <a:blip xmlns:r="http://schemas.openxmlformats.org/officeDocument/2006/relationships" r:embed="rId1"/>
        <a:stretch>
          <a:fillRect/>
        </a:stretch>
      </xdr:blipFill>
      <xdr:spPr>
        <a:xfrm>
          <a:off x="0" y="0"/>
          <a:ext cx="8542857" cy="1723810"/>
        </a:xfrm>
        <a:prstGeom prst="rect">
          <a:avLst/>
        </a:prstGeom>
      </xdr:spPr>
    </xdr:pic>
    <xdr:clientData/>
  </xdr:twoCellAnchor>
  <xdr:twoCellAnchor editAs="oneCell">
    <xdr:from>
      <xdr:col>0</xdr:col>
      <xdr:colOff>0</xdr:colOff>
      <xdr:row>13</xdr:row>
      <xdr:rowOff>0</xdr:rowOff>
    </xdr:from>
    <xdr:to>
      <xdr:col>10</xdr:col>
      <xdr:colOff>304000</xdr:colOff>
      <xdr:row>23</xdr:row>
      <xdr:rowOff>28381</xdr:rowOff>
    </xdr:to>
    <xdr:pic>
      <xdr:nvPicPr>
        <xdr:cNvPr id="3" name="Picture 2">
          <a:extLst>
            <a:ext uri="{FF2B5EF4-FFF2-40B4-BE49-F238E27FC236}">
              <a16:creationId xmlns:a16="http://schemas.microsoft.com/office/drawing/2014/main" id="{719DA9D2-F11E-44C2-B214-569FB4FBD0FE}"/>
            </a:ext>
          </a:extLst>
        </xdr:cNvPr>
        <xdr:cNvPicPr>
          <a:picLocks noChangeAspect="1"/>
        </xdr:cNvPicPr>
      </xdr:nvPicPr>
      <xdr:blipFill>
        <a:blip xmlns:r="http://schemas.openxmlformats.org/officeDocument/2006/relationships" r:embed="rId2"/>
        <a:stretch>
          <a:fillRect/>
        </a:stretch>
      </xdr:blipFill>
      <xdr:spPr>
        <a:xfrm>
          <a:off x="0" y="1981200"/>
          <a:ext cx="6400000" cy="1552381"/>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13</xdr:row>
      <xdr:rowOff>0</xdr:rowOff>
    </xdr:from>
    <xdr:to>
      <xdr:col>4</xdr:col>
      <xdr:colOff>399695</xdr:colOff>
      <xdr:row>26</xdr:row>
      <xdr:rowOff>142610</xdr:rowOff>
    </xdr:to>
    <xdr:pic>
      <xdr:nvPicPr>
        <xdr:cNvPr id="2" name="Picture 1">
          <a:extLst>
            <a:ext uri="{FF2B5EF4-FFF2-40B4-BE49-F238E27FC236}">
              <a16:creationId xmlns:a16="http://schemas.microsoft.com/office/drawing/2014/main" id="{57787F67-879A-4195-ADB7-E23B2BE5B255}"/>
            </a:ext>
          </a:extLst>
        </xdr:cNvPr>
        <xdr:cNvPicPr>
          <a:picLocks noChangeAspect="1"/>
        </xdr:cNvPicPr>
      </xdr:nvPicPr>
      <xdr:blipFill>
        <a:blip xmlns:r="http://schemas.openxmlformats.org/officeDocument/2006/relationships" r:embed="rId1"/>
        <a:stretch>
          <a:fillRect/>
        </a:stretch>
      </xdr:blipFill>
      <xdr:spPr>
        <a:xfrm>
          <a:off x="0" y="1981200"/>
          <a:ext cx="2838095" cy="212381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12</xdr:row>
      <xdr:rowOff>0</xdr:rowOff>
    </xdr:from>
    <xdr:to>
      <xdr:col>11</xdr:col>
      <xdr:colOff>18209</xdr:colOff>
      <xdr:row>38</xdr:row>
      <xdr:rowOff>37600</xdr:rowOff>
    </xdr:to>
    <xdr:pic>
      <xdr:nvPicPr>
        <xdr:cNvPr id="2" name="Picture 1">
          <a:extLst>
            <a:ext uri="{FF2B5EF4-FFF2-40B4-BE49-F238E27FC236}">
              <a16:creationId xmlns:a16="http://schemas.microsoft.com/office/drawing/2014/main" id="{C42DD745-2E85-42C0-9F55-4C0B341F96C9}"/>
            </a:ext>
          </a:extLst>
        </xdr:cNvPr>
        <xdr:cNvPicPr>
          <a:picLocks noChangeAspect="1"/>
        </xdr:cNvPicPr>
      </xdr:nvPicPr>
      <xdr:blipFill>
        <a:blip xmlns:r="http://schemas.openxmlformats.org/officeDocument/2006/relationships" r:embed="rId1"/>
        <a:stretch>
          <a:fillRect/>
        </a:stretch>
      </xdr:blipFill>
      <xdr:spPr>
        <a:xfrm>
          <a:off x="0" y="1828800"/>
          <a:ext cx="6723809" cy="40000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21</xdr:row>
      <xdr:rowOff>0</xdr:rowOff>
    </xdr:from>
    <xdr:to>
      <xdr:col>15</xdr:col>
      <xdr:colOff>389333</xdr:colOff>
      <xdr:row>36</xdr:row>
      <xdr:rowOff>104476</xdr:rowOff>
    </xdr:to>
    <xdr:pic>
      <xdr:nvPicPr>
        <xdr:cNvPr id="2" name="Picture 1">
          <a:extLst>
            <a:ext uri="{FF2B5EF4-FFF2-40B4-BE49-F238E27FC236}">
              <a16:creationId xmlns:a16="http://schemas.microsoft.com/office/drawing/2014/main" id="{C3760058-524A-4921-A74E-FE32CA067CDA}"/>
            </a:ext>
          </a:extLst>
        </xdr:cNvPr>
        <xdr:cNvPicPr>
          <a:picLocks noChangeAspect="1"/>
        </xdr:cNvPicPr>
      </xdr:nvPicPr>
      <xdr:blipFill>
        <a:blip xmlns:r="http://schemas.openxmlformats.org/officeDocument/2006/relationships" r:embed="rId1"/>
        <a:stretch>
          <a:fillRect/>
        </a:stretch>
      </xdr:blipFill>
      <xdr:spPr>
        <a:xfrm>
          <a:off x="0" y="3200400"/>
          <a:ext cx="9533333" cy="23904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12</xdr:col>
      <xdr:colOff>65752</xdr:colOff>
      <xdr:row>49</xdr:row>
      <xdr:rowOff>75276</xdr:rowOff>
    </xdr:to>
    <xdr:pic>
      <xdr:nvPicPr>
        <xdr:cNvPr id="10" name="Picture 9">
          <a:extLst>
            <a:ext uri="{FF2B5EF4-FFF2-40B4-BE49-F238E27FC236}">
              <a16:creationId xmlns:a16="http://schemas.microsoft.com/office/drawing/2014/main" id="{0B39647A-D550-4870-B9C6-00F59506A22D}"/>
            </a:ext>
          </a:extLst>
        </xdr:cNvPr>
        <xdr:cNvPicPr>
          <a:picLocks noChangeAspect="1"/>
        </xdr:cNvPicPr>
      </xdr:nvPicPr>
      <xdr:blipFill>
        <a:blip xmlns:r="http://schemas.openxmlformats.org/officeDocument/2006/relationships" r:embed="rId1"/>
        <a:stretch>
          <a:fillRect/>
        </a:stretch>
      </xdr:blipFill>
      <xdr:spPr>
        <a:xfrm>
          <a:off x="0" y="152400"/>
          <a:ext cx="7380952" cy="73904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256228</xdr:colOff>
      <xdr:row>7</xdr:row>
      <xdr:rowOff>133200</xdr:rowOff>
    </xdr:to>
    <xdr:pic>
      <xdr:nvPicPr>
        <xdr:cNvPr id="2" name="Picture 1">
          <a:extLst>
            <a:ext uri="{FF2B5EF4-FFF2-40B4-BE49-F238E27FC236}">
              <a16:creationId xmlns:a16="http://schemas.microsoft.com/office/drawing/2014/main" id="{DC841F69-C31E-447E-8513-916A40928902}"/>
            </a:ext>
          </a:extLst>
        </xdr:cNvPr>
        <xdr:cNvPicPr>
          <a:picLocks noChangeAspect="1"/>
        </xdr:cNvPicPr>
      </xdr:nvPicPr>
      <xdr:blipFill>
        <a:blip xmlns:r="http://schemas.openxmlformats.org/officeDocument/2006/relationships" r:embed="rId1"/>
        <a:stretch>
          <a:fillRect/>
        </a:stretch>
      </xdr:blipFill>
      <xdr:spPr>
        <a:xfrm>
          <a:off x="0" y="0"/>
          <a:ext cx="7571428" cy="1200000"/>
        </a:xfrm>
        <a:prstGeom prst="rect">
          <a:avLst/>
        </a:prstGeom>
      </xdr:spPr>
    </xdr:pic>
    <xdr:clientData/>
  </xdr:twoCellAnchor>
  <xdr:twoCellAnchor editAs="oneCell">
    <xdr:from>
      <xdr:col>0</xdr:col>
      <xdr:colOff>0</xdr:colOff>
      <xdr:row>8</xdr:row>
      <xdr:rowOff>0</xdr:rowOff>
    </xdr:from>
    <xdr:to>
      <xdr:col>12</xdr:col>
      <xdr:colOff>227657</xdr:colOff>
      <xdr:row>21</xdr:row>
      <xdr:rowOff>56895</xdr:rowOff>
    </xdr:to>
    <xdr:pic>
      <xdr:nvPicPr>
        <xdr:cNvPr id="3" name="Picture 2">
          <a:extLst>
            <a:ext uri="{FF2B5EF4-FFF2-40B4-BE49-F238E27FC236}">
              <a16:creationId xmlns:a16="http://schemas.microsoft.com/office/drawing/2014/main" id="{68F3EC87-4661-45A3-B3AD-BD17638EE04E}"/>
            </a:ext>
          </a:extLst>
        </xdr:cNvPr>
        <xdr:cNvPicPr>
          <a:picLocks noChangeAspect="1"/>
        </xdr:cNvPicPr>
      </xdr:nvPicPr>
      <xdr:blipFill>
        <a:blip xmlns:r="http://schemas.openxmlformats.org/officeDocument/2006/relationships" r:embed="rId2"/>
        <a:stretch>
          <a:fillRect/>
        </a:stretch>
      </xdr:blipFill>
      <xdr:spPr>
        <a:xfrm>
          <a:off x="0" y="1219200"/>
          <a:ext cx="7542857" cy="2038095"/>
        </a:xfrm>
        <a:prstGeom prst="rect">
          <a:avLst/>
        </a:prstGeom>
      </xdr:spPr>
    </xdr:pic>
    <xdr:clientData/>
  </xdr:twoCellAnchor>
  <xdr:twoCellAnchor editAs="oneCell">
    <xdr:from>
      <xdr:col>0</xdr:col>
      <xdr:colOff>0</xdr:colOff>
      <xdr:row>22</xdr:row>
      <xdr:rowOff>0</xdr:rowOff>
    </xdr:from>
    <xdr:to>
      <xdr:col>12</xdr:col>
      <xdr:colOff>284800</xdr:colOff>
      <xdr:row>39</xdr:row>
      <xdr:rowOff>113962</xdr:rowOff>
    </xdr:to>
    <xdr:pic>
      <xdr:nvPicPr>
        <xdr:cNvPr id="4" name="Picture 3">
          <a:extLst>
            <a:ext uri="{FF2B5EF4-FFF2-40B4-BE49-F238E27FC236}">
              <a16:creationId xmlns:a16="http://schemas.microsoft.com/office/drawing/2014/main" id="{49E9570A-4499-4210-A5A3-C34C9BF09953}"/>
            </a:ext>
          </a:extLst>
        </xdr:cNvPr>
        <xdr:cNvPicPr>
          <a:picLocks noChangeAspect="1"/>
        </xdr:cNvPicPr>
      </xdr:nvPicPr>
      <xdr:blipFill>
        <a:blip xmlns:r="http://schemas.openxmlformats.org/officeDocument/2006/relationships" r:embed="rId3"/>
        <a:stretch>
          <a:fillRect/>
        </a:stretch>
      </xdr:blipFill>
      <xdr:spPr>
        <a:xfrm>
          <a:off x="0" y="3352800"/>
          <a:ext cx="7600000" cy="2704762"/>
        </a:xfrm>
        <a:prstGeom prst="rect">
          <a:avLst/>
        </a:prstGeom>
      </xdr:spPr>
    </xdr:pic>
    <xdr:clientData/>
  </xdr:twoCellAnchor>
  <xdr:twoCellAnchor editAs="oneCell">
    <xdr:from>
      <xdr:col>12</xdr:col>
      <xdr:colOff>400914</xdr:colOff>
      <xdr:row>0</xdr:row>
      <xdr:rowOff>0</xdr:rowOff>
    </xdr:from>
    <xdr:to>
      <xdr:col>24</xdr:col>
      <xdr:colOff>0</xdr:colOff>
      <xdr:row>35</xdr:row>
      <xdr:rowOff>142190</xdr:rowOff>
    </xdr:to>
    <xdr:pic>
      <xdr:nvPicPr>
        <xdr:cNvPr id="5" name="Picture 4">
          <a:extLst>
            <a:ext uri="{FF2B5EF4-FFF2-40B4-BE49-F238E27FC236}">
              <a16:creationId xmlns:a16="http://schemas.microsoft.com/office/drawing/2014/main" id="{FA122B7B-AB89-4C59-AC6A-77DAE6ED6EEF}"/>
            </a:ext>
          </a:extLst>
        </xdr:cNvPr>
        <xdr:cNvPicPr>
          <a:picLocks noChangeAspect="1"/>
        </xdr:cNvPicPr>
      </xdr:nvPicPr>
      <xdr:blipFill>
        <a:blip xmlns:r="http://schemas.openxmlformats.org/officeDocument/2006/relationships" r:embed="rId4"/>
        <a:stretch>
          <a:fillRect/>
        </a:stretch>
      </xdr:blipFill>
      <xdr:spPr>
        <a:xfrm>
          <a:off x="7716114" y="0"/>
          <a:ext cx="6914286" cy="547619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400914</xdr:colOff>
      <xdr:row>0</xdr:row>
      <xdr:rowOff>0</xdr:rowOff>
    </xdr:from>
    <xdr:to>
      <xdr:col>24</xdr:col>
      <xdr:colOff>0</xdr:colOff>
      <xdr:row>35</xdr:row>
      <xdr:rowOff>142190</xdr:rowOff>
    </xdr:to>
    <xdr:pic>
      <xdr:nvPicPr>
        <xdr:cNvPr id="5" name="Picture 4">
          <a:extLst>
            <a:ext uri="{FF2B5EF4-FFF2-40B4-BE49-F238E27FC236}">
              <a16:creationId xmlns:a16="http://schemas.microsoft.com/office/drawing/2014/main" id="{4F71BB36-C6E7-43AC-958B-992AB65AA9CD}"/>
            </a:ext>
          </a:extLst>
        </xdr:cNvPr>
        <xdr:cNvPicPr>
          <a:picLocks noChangeAspect="1"/>
        </xdr:cNvPicPr>
      </xdr:nvPicPr>
      <xdr:blipFill>
        <a:blip xmlns:r="http://schemas.openxmlformats.org/officeDocument/2006/relationships" r:embed="rId1"/>
        <a:stretch>
          <a:fillRect/>
        </a:stretch>
      </xdr:blipFill>
      <xdr:spPr>
        <a:xfrm>
          <a:off x="7716114" y="0"/>
          <a:ext cx="6914286" cy="5476190"/>
        </a:xfrm>
        <a:prstGeom prst="rect">
          <a:avLst/>
        </a:prstGeom>
      </xdr:spPr>
    </xdr:pic>
    <xdr:clientData/>
  </xdr:twoCellAnchor>
  <xdr:twoCellAnchor editAs="oneCell">
    <xdr:from>
      <xdr:col>0</xdr:col>
      <xdr:colOff>0</xdr:colOff>
      <xdr:row>0</xdr:row>
      <xdr:rowOff>0</xdr:rowOff>
    </xdr:from>
    <xdr:to>
      <xdr:col>12</xdr:col>
      <xdr:colOff>265752</xdr:colOff>
      <xdr:row>8</xdr:row>
      <xdr:rowOff>104610</xdr:rowOff>
    </xdr:to>
    <xdr:pic>
      <xdr:nvPicPr>
        <xdr:cNvPr id="6" name="Picture 5">
          <a:extLst>
            <a:ext uri="{FF2B5EF4-FFF2-40B4-BE49-F238E27FC236}">
              <a16:creationId xmlns:a16="http://schemas.microsoft.com/office/drawing/2014/main" id="{7CAA36B4-3613-4980-A917-A05F1328AD1E}"/>
            </a:ext>
          </a:extLst>
        </xdr:cNvPr>
        <xdr:cNvPicPr>
          <a:picLocks noChangeAspect="1"/>
        </xdr:cNvPicPr>
      </xdr:nvPicPr>
      <xdr:blipFill>
        <a:blip xmlns:r="http://schemas.openxmlformats.org/officeDocument/2006/relationships" r:embed="rId2"/>
        <a:stretch>
          <a:fillRect/>
        </a:stretch>
      </xdr:blipFill>
      <xdr:spPr>
        <a:xfrm>
          <a:off x="0" y="0"/>
          <a:ext cx="7580952" cy="1323810"/>
        </a:xfrm>
        <a:prstGeom prst="rect">
          <a:avLst/>
        </a:prstGeom>
      </xdr:spPr>
    </xdr:pic>
    <xdr:clientData/>
  </xdr:twoCellAnchor>
  <xdr:twoCellAnchor editAs="oneCell">
    <xdr:from>
      <xdr:col>0</xdr:col>
      <xdr:colOff>0</xdr:colOff>
      <xdr:row>9</xdr:row>
      <xdr:rowOff>0</xdr:rowOff>
    </xdr:from>
    <xdr:to>
      <xdr:col>12</xdr:col>
      <xdr:colOff>256228</xdr:colOff>
      <xdr:row>22</xdr:row>
      <xdr:rowOff>37848</xdr:rowOff>
    </xdr:to>
    <xdr:pic>
      <xdr:nvPicPr>
        <xdr:cNvPr id="7" name="Picture 6">
          <a:extLst>
            <a:ext uri="{FF2B5EF4-FFF2-40B4-BE49-F238E27FC236}">
              <a16:creationId xmlns:a16="http://schemas.microsoft.com/office/drawing/2014/main" id="{DD844192-D985-4971-BCBF-CFCB3D1B0449}"/>
            </a:ext>
          </a:extLst>
        </xdr:cNvPr>
        <xdr:cNvPicPr>
          <a:picLocks noChangeAspect="1"/>
        </xdr:cNvPicPr>
      </xdr:nvPicPr>
      <xdr:blipFill>
        <a:blip xmlns:r="http://schemas.openxmlformats.org/officeDocument/2006/relationships" r:embed="rId3"/>
        <a:stretch>
          <a:fillRect/>
        </a:stretch>
      </xdr:blipFill>
      <xdr:spPr>
        <a:xfrm>
          <a:off x="0" y="1371600"/>
          <a:ext cx="7571428" cy="201904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237181</xdr:colOff>
      <xdr:row>6</xdr:row>
      <xdr:rowOff>142743</xdr:rowOff>
    </xdr:to>
    <xdr:pic>
      <xdr:nvPicPr>
        <xdr:cNvPr id="6" name="Picture 5">
          <a:extLst>
            <a:ext uri="{FF2B5EF4-FFF2-40B4-BE49-F238E27FC236}">
              <a16:creationId xmlns:a16="http://schemas.microsoft.com/office/drawing/2014/main" id="{991E27D0-647B-4D17-8402-3C80AE9808B5}"/>
            </a:ext>
          </a:extLst>
        </xdr:cNvPr>
        <xdr:cNvPicPr>
          <a:picLocks noChangeAspect="1"/>
        </xdr:cNvPicPr>
      </xdr:nvPicPr>
      <xdr:blipFill>
        <a:blip xmlns:r="http://schemas.openxmlformats.org/officeDocument/2006/relationships" r:embed="rId1"/>
        <a:stretch>
          <a:fillRect/>
        </a:stretch>
      </xdr:blipFill>
      <xdr:spPr>
        <a:xfrm>
          <a:off x="0" y="0"/>
          <a:ext cx="7552381" cy="1057143"/>
        </a:xfrm>
        <a:prstGeom prst="rect">
          <a:avLst/>
        </a:prstGeom>
      </xdr:spPr>
    </xdr:pic>
    <xdr:clientData/>
  </xdr:twoCellAnchor>
  <xdr:twoCellAnchor editAs="oneCell">
    <xdr:from>
      <xdr:col>0</xdr:col>
      <xdr:colOff>0</xdr:colOff>
      <xdr:row>7</xdr:row>
      <xdr:rowOff>0</xdr:rowOff>
    </xdr:from>
    <xdr:to>
      <xdr:col>12</xdr:col>
      <xdr:colOff>218133</xdr:colOff>
      <xdr:row>19</xdr:row>
      <xdr:rowOff>18819</xdr:rowOff>
    </xdr:to>
    <xdr:pic>
      <xdr:nvPicPr>
        <xdr:cNvPr id="7" name="Picture 6">
          <a:extLst>
            <a:ext uri="{FF2B5EF4-FFF2-40B4-BE49-F238E27FC236}">
              <a16:creationId xmlns:a16="http://schemas.microsoft.com/office/drawing/2014/main" id="{5CE7C0D5-4D42-4549-B43D-550EAB5720F4}"/>
            </a:ext>
          </a:extLst>
        </xdr:cNvPr>
        <xdr:cNvPicPr>
          <a:picLocks noChangeAspect="1"/>
        </xdr:cNvPicPr>
      </xdr:nvPicPr>
      <xdr:blipFill>
        <a:blip xmlns:r="http://schemas.openxmlformats.org/officeDocument/2006/relationships" r:embed="rId2"/>
        <a:stretch>
          <a:fillRect/>
        </a:stretch>
      </xdr:blipFill>
      <xdr:spPr>
        <a:xfrm>
          <a:off x="0" y="1066800"/>
          <a:ext cx="7533333" cy="1847619"/>
        </a:xfrm>
        <a:prstGeom prst="rect">
          <a:avLst/>
        </a:prstGeom>
      </xdr:spPr>
    </xdr:pic>
    <xdr:clientData/>
  </xdr:twoCellAnchor>
  <xdr:twoCellAnchor editAs="oneCell">
    <xdr:from>
      <xdr:col>0</xdr:col>
      <xdr:colOff>0</xdr:colOff>
      <xdr:row>20</xdr:row>
      <xdr:rowOff>0</xdr:rowOff>
    </xdr:from>
    <xdr:to>
      <xdr:col>12</xdr:col>
      <xdr:colOff>284800</xdr:colOff>
      <xdr:row>30</xdr:row>
      <xdr:rowOff>76000</xdr:rowOff>
    </xdr:to>
    <xdr:pic>
      <xdr:nvPicPr>
        <xdr:cNvPr id="8" name="Picture 7">
          <a:extLst>
            <a:ext uri="{FF2B5EF4-FFF2-40B4-BE49-F238E27FC236}">
              <a16:creationId xmlns:a16="http://schemas.microsoft.com/office/drawing/2014/main" id="{5732AB20-C758-4AE6-9188-B74F398E858E}"/>
            </a:ext>
          </a:extLst>
        </xdr:cNvPr>
        <xdr:cNvPicPr>
          <a:picLocks noChangeAspect="1"/>
        </xdr:cNvPicPr>
      </xdr:nvPicPr>
      <xdr:blipFill>
        <a:blip xmlns:r="http://schemas.openxmlformats.org/officeDocument/2006/relationships" r:embed="rId3"/>
        <a:stretch>
          <a:fillRect/>
        </a:stretch>
      </xdr:blipFill>
      <xdr:spPr>
        <a:xfrm>
          <a:off x="0" y="3048000"/>
          <a:ext cx="7600000" cy="1600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484419</xdr:colOff>
      <xdr:row>34</xdr:row>
      <xdr:rowOff>46971</xdr:rowOff>
    </xdr:to>
    <xdr:pic>
      <xdr:nvPicPr>
        <xdr:cNvPr id="2" name="Picture 1">
          <a:extLst>
            <a:ext uri="{FF2B5EF4-FFF2-40B4-BE49-F238E27FC236}">
              <a16:creationId xmlns:a16="http://schemas.microsoft.com/office/drawing/2014/main" id="{464114B7-852F-49CF-8720-CE9E9BCB6B8B}"/>
            </a:ext>
          </a:extLst>
        </xdr:cNvPr>
        <xdr:cNvPicPr>
          <a:picLocks noChangeAspect="1"/>
        </xdr:cNvPicPr>
      </xdr:nvPicPr>
      <xdr:blipFill>
        <a:blip xmlns:r="http://schemas.openxmlformats.org/officeDocument/2006/relationships" r:embed="rId1"/>
        <a:stretch>
          <a:fillRect/>
        </a:stretch>
      </xdr:blipFill>
      <xdr:spPr>
        <a:xfrm>
          <a:off x="0" y="0"/>
          <a:ext cx="10847619" cy="522857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18</xdr:col>
      <xdr:colOff>541486</xdr:colOff>
      <xdr:row>31</xdr:row>
      <xdr:rowOff>66095</xdr:rowOff>
    </xdr:to>
    <xdr:pic>
      <xdr:nvPicPr>
        <xdr:cNvPr id="2" name="Picture 1">
          <a:extLst>
            <a:ext uri="{FF2B5EF4-FFF2-40B4-BE49-F238E27FC236}">
              <a16:creationId xmlns:a16="http://schemas.microsoft.com/office/drawing/2014/main" id="{F6906E5F-498E-4FF1-AF69-6BB3C04203CB}"/>
            </a:ext>
          </a:extLst>
        </xdr:cNvPr>
        <xdr:cNvPicPr>
          <a:picLocks noChangeAspect="1"/>
        </xdr:cNvPicPr>
      </xdr:nvPicPr>
      <xdr:blipFill>
        <a:blip xmlns:r="http://schemas.openxmlformats.org/officeDocument/2006/relationships" r:embed="rId1"/>
        <a:stretch>
          <a:fillRect/>
        </a:stretch>
      </xdr:blipFill>
      <xdr:spPr>
        <a:xfrm>
          <a:off x="0" y="152400"/>
          <a:ext cx="11514286" cy="463809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20</xdr:col>
      <xdr:colOff>493852</xdr:colOff>
      <xdr:row>44</xdr:row>
      <xdr:rowOff>84988</xdr:rowOff>
    </xdr:to>
    <xdr:pic>
      <xdr:nvPicPr>
        <xdr:cNvPr id="2" name="Picture 1">
          <a:extLst>
            <a:ext uri="{FF2B5EF4-FFF2-40B4-BE49-F238E27FC236}">
              <a16:creationId xmlns:a16="http://schemas.microsoft.com/office/drawing/2014/main" id="{EB60D57A-F8E1-44A1-97C3-9A3E7295D0E7}"/>
            </a:ext>
          </a:extLst>
        </xdr:cNvPr>
        <xdr:cNvPicPr>
          <a:picLocks noChangeAspect="1"/>
        </xdr:cNvPicPr>
      </xdr:nvPicPr>
      <xdr:blipFill>
        <a:blip xmlns:r="http://schemas.openxmlformats.org/officeDocument/2006/relationships" r:embed="rId1"/>
        <a:stretch>
          <a:fillRect/>
        </a:stretch>
      </xdr:blipFill>
      <xdr:spPr>
        <a:xfrm>
          <a:off x="609600" y="914400"/>
          <a:ext cx="11580952" cy="5895238"/>
        </a:xfrm>
        <a:prstGeom prst="rect">
          <a:avLst/>
        </a:prstGeom>
      </xdr:spPr>
    </xdr:pic>
    <xdr:clientData/>
  </xdr:twoCellAnchor>
  <xdr:twoCellAnchor editAs="oneCell">
    <xdr:from>
      <xdr:col>22</xdr:col>
      <xdr:colOff>0</xdr:colOff>
      <xdr:row>5</xdr:row>
      <xdr:rowOff>0</xdr:rowOff>
    </xdr:from>
    <xdr:to>
      <xdr:col>37</xdr:col>
      <xdr:colOff>408381</xdr:colOff>
      <xdr:row>36</xdr:row>
      <xdr:rowOff>123219</xdr:rowOff>
    </xdr:to>
    <xdr:pic>
      <xdr:nvPicPr>
        <xdr:cNvPr id="3" name="Picture 2">
          <a:extLst>
            <a:ext uri="{FF2B5EF4-FFF2-40B4-BE49-F238E27FC236}">
              <a16:creationId xmlns:a16="http://schemas.microsoft.com/office/drawing/2014/main" id="{4FFD017C-A98A-4DB6-A2B1-2BD1C21909A5}"/>
            </a:ext>
          </a:extLst>
        </xdr:cNvPr>
        <xdr:cNvPicPr>
          <a:picLocks noChangeAspect="1"/>
        </xdr:cNvPicPr>
      </xdr:nvPicPr>
      <xdr:blipFill>
        <a:blip xmlns:r="http://schemas.openxmlformats.org/officeDocument/2006/relationships" r:embed="rId2"/>
        <a:stretch>
          <a:fillRect/>
        </a:stretch>
      </xdr:blipFill>
      <xdr:spPr>
        <a:xfrm>
          <a:off x="12915900" y="762000"/>
          <a:ext cx="9552381" cy="4847619"/>
        </a:xfrm>
        <a:prstGeom prst="rect">
          <a:avLst/>
        </a:prstGeom>
      </xdr:spPr>
    </xdr:pic>
    <xdr:clientData/>
  </xdr:twoCellAnchor>
  <xdr:twoCellAnchor editAs="oneCell">
    <xdr:from>
      <xdr:col>38</xdr:col>
      <xdr:colOff>0</xdr:colOff>
      <xdr:row>4</xdr:row>
      <xdr:rowOff>0</xdr:rowOff>
    </xdr:from>
    <xdr:to>
      <xdr:col>54</xdr:col>
      <xdr:colOff>122590</xdr:colOff>
      <xdr:row>32</xdr:row>
      <xdr:rowOff>56609</xdr:rowOff>
    </xdr:to>
    <xdr:pic>
      <xdr:nvPicPr>
        <xdr:cNvPr id="4" name="Picture 3">
          <a:extLst>
            <a:ext uri="{FF2B5EF4-FFF2-40B4-BE49-F238E27FC236}">
              <a16:creationId xmlns:a16="http://schemas.microsoft.com/office/drawing/2014/main" id="{1618C7A7-8DBB-4935-9507-D21115C7804C}"/>
            </a:ext>
          </a:extLst>
        </xdr:cNvPr>
        <xdr:cNvPicPr>
          <a:picLocks noChangeAspect="1"/>
        </xdr:cNvPicPr>
      </xdr:nvPicPr>
      <xdr:blipFill>
        <a:blip xmlns:r="http://schemas.openxmlformats.org/officeDocument/2006/relationships" r:embed="rId3"/>
        <a:stretch>
          <a:fillRect/>
        </a:stretch>
      </xdr:blipFill>
      <xdr:spPr>
        <a:xfrm>
          <a:off x="22669500" y="609600"/>
          <a:ext cx="9876190" cy="432380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379962</xdr:colOff>
      <xdr:row>19</xdr:row>
      <xdr:rowOff>56781</xdr:rowOff>
    </xdr:to>
    <xdr:pic>
      <xdr:nvPicPr>
        <xdr:cNvPr id="2" name="Picture 1">
          <a:extLst>
            <a:ext uri="{FF2B5EF4-FFF2-40B4-BE49-F238E27FC236}">
              <a16:creationId xmlns:a16="http://schemas.microsoft.com/office/drawing/2014/main" id="{A52C625F-BC97-4A80-B1A5-22686BAC68C8}"/>
            </a:ext>
          </a:extLst>
        </xdr:cNvPr>
        <xdr:cNvPicPr>
          <a:picLocks noChangeAspect="1"/>
        </xdr:cNvPicPr>
      </xdr:nvPicPr>
      <xdr:blipFill>
        <a:blip xmlns:r="http://schemas.openxmlformats.org/officeDocument/2006/relationships" r:embed="rId1"/>
        <a:stretch>
          <a:fillRect/>
        </a:stretch>
      </xdr:blipFill>
      <xdr:spPr>
        <a:xfrm>
          <a:off x="0" y="0"/>
          <a:ext cx="8304762" cy="2952381"/>
        </a:xfrm>
        <a:prstGeom prst="rect">
          <a:avLst/>
        </a:prstGeom>
      </xdr:spPr>
    </xdr:pic>
    <xdr:clientData/>
  </xdr:twoCellAnchor>
  <xdr:twoCellAnchor editAs="oneCell">
    <xdr:from>
      <xdr:col>14</xdr:col>
      <xdr:colOff>0</xdr:colOff>
      <xdr:row>0</xdr:row>
      <xdr:rowOff>0</xdr:rowOff>
    </xdr:from>
    <xdr:to>
      <xdr:col>21</xdr:col>
      <xdr:colOff>104229</xdr:colOff>
      <xdr:row>9</xdr:row>
      <xdr:rowOff>66495</xdr:rowOff>
    </xdr:to>
    <xdr:pic>
      <xdr:nvPicPr>
        <xdr:cNvPr id="3" name="Picture 2">
          <a:extLst>
            <a:ext uri="{FF2B5EF4-FFF2-40B4-BE49-F238E27FC236}">
              <a16:creationId xmlns:a16="http://schemas.microsoft.com/office/drawing/2014/main" id="{85252D12-490B-4A70-9582-986EC07CA225}"/>
            </a:ext>
          </a:extLst>
        </xdr:cNvPr>
        <xdr:cNvPicPr>
          <a:picLocks noChangeAspect="1"/>
        </xdr:cNvPicPr>
      </xdr:nvPicPr>
      <xdr:blipFill>
        <a:blip xmlns:r="http://schemas.openxmlformats.org/officeDocument/2006/relationships" r:embed="rId2"/>
        <a:stretch>
          <a:fillRect/>
        </a:stretch>
      </xdr:blipFill>
      <xdr:spPr>
        <a:xfrm>
          <a:off x="8534400" y="0"/>
          <a:ext cx="4371429" cy="1438095"/>
        </a:xfrm>
        <a:prstGeom prst="rect">
          <a:avLst/>
        </a:prstGeom>
      </xdr:spPr>
    </xdr:pic>
    <xdr:clientData/>
  </xdr:twoCellAnchor>
  <xdr:twoCellAnchor editAs="oneCell">
    <xdr:from>
      <xdr:col>22</xdr:col>
      <xdr:colOff>0</xdr:colOff>
      <xdr:row>0</xdr:row>
      <xdr:rowOff>0</xdr:rowOff>
    </xdr:from>
    <xdr:to>
      <xdr:col>35</xdr:col>
      <xdr:colOff>56152</xdr:colOff>
      <xdr:row>19</xdr:row>
      <xdr:rowOff>152019</xdr:rowOff>
    </xdr:to>
    <xdr:pic>
      <xdr:nvPicPr>
        <xdr:cNvPr id="5" name="Picture 4">
          <a:extLst>
            <a:ext uri="{FF2B5EF4-FFF2-40B4-BE49-F238E27FC236}">
              <a16:creationId xmlns:a16="http://schemas.microsoft.com/office/drawing/2014/main" id="{9C395BCB-1A69-4FA6-9F78-BC0CBA4972CF}"/>
            </a:ext>
          </a:extLst>
        </xdr:cNvPr>
        <xdr:cNvPicPr>
          <a:picLocks noChangeAspect="1"/>
        </xdr:cNvPicPr>
      </xdr:nvPicPr>
      <xdr:blipFill>
        <a:blip xmlns:r="http://schemas.openxmlformats.org/officeDocument/2006/relationships" r:embed="rId3"/>
        <a:stretch>
          <a:fillRect/>
        </a:stretch>
      </xdr:blipFill>
      <xdr:spPr>
        <a:xfrm>
          <a:off x="13411200" y="0"/>
          <a:ext cx="7980952" cy="30476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7062E-025A-437E-9FC2-A287C1BA547A}">
  <dimension ref="A1:A3"/>
  <sheetViews>
    <sheetView workbookViewId="0">
      <selection activeCell="E10" sqref="E10"/>
    </sheetView>
  </sheetViews>
  <sheetFormatPr defaultRowHeight="12" x14ac:dyDescent="0.2"/>
  <sheetData>
    <row r="1" spans="1:1" x14ac:dyDescent="0.2">
      <c r="A1" t="s">
        <v>55</v>
      </c>
    </row>
    <row r="2" spans="1:1" x14ac:dyDescent="0.2">
      <c r="A2" t="s">
        <v>56</v>
      </c>
    </row>
    <row r="3" spans="1:1" x14ac:dyDescent="0.2">
      <c r="A3" t="s">
        <v>57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79049-4077-440A-8A89-EE7FEEDF8593}">
  <dimension ref="A1"/>
  <sheetViews>
    <sheetView workbookViewId="0"/>
  </sheetViews>
  <sheetFormatPr defaultRowHeight="12" x14ac:dyDescent="0.2"/>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9DC55-1256-468E-8DAC-DC0C2C013895}">
  <dimension ref="A1"/>
  <sheetViews>
    <sheetView tabSelected="1" workbookViewId="0"/>
  </sheetViews>
  <sheetFormatPr defaultRowHeight="12" x14ac:dyDescent="0.2"/>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5318B-5355-431C-AF48-93D91E8BF72D}">
  <dimension ref="A1"/>
  <sheetViews>
    <sheetView workbookViewId="0">
      <selection activeCell="V7" sqref="V7"/>
    </sheetView>
  </sheetViews>
  <sheetFormatPr defaultRowHeight="12" x14ac:dyDescent="0.2"/>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A4AF8-1319-4596-B7F0-E5DB712123D7}">
  <dimension ref="B1:W40"/>
  <sheetViews>
    <sheetView zoomScale="75" zoomScaleNormal="75" workbookViewId="0"/>
  </sheetViews>
  <sheetFormatPr defaultRowHeight="12" x14ac:dyDescent="0.2"/>
  <cols>
    <col min="3" max="3" width="1.7109375" bestFit="1" customWidth="1"/>
  </cols>
  <sheetData>
    <row r="1" spans="2:9" x14ac:dyDescent="0.2">
      <c r="B1" t="s">
        <v>1</v>
      </c>
      <c r="H1" t="s">
        <v>2</v>
      </c>
    </row>
    <row r="2" spans="2:9" x14ac:dyDescent="0.2">
      <c r="H2" t="s">
        <v>3</v>
      </c>
    </row>
    <row r="3" spans="2:9" x14ac:dyDescent="0.2">
      <c r="B3" s="1">
        <v>0.95</v>
      </c>
      <c r="C3" t="s">
        <v>0</v>
      </c>
      <c r="D3" s="2">
        <v>1.96</v>
      </c>
      <c r="H3" s="1">
        <v>0.95</v>
      </c>
      <c r="I3" t="s">
        <v>4</v>
      </c>
    </row>
    <row r="4" spans="2:9" x14ac:dyDescent="0.2">
      <c r="B4" s="1">
        <v>0.99</v>
      </c>
      <c r="C4" t="s">
        <v>0</v>
      </c>
      <c r="D4" s="2">
        <v>2.5750000000000002</v>
      </c>
      <c r="H4" s="1">
        <v>0.99</v>
      </c>
      <c r="I4" t="s">
        <v>4</v>
      </c>
    </row>
    <row r="5" spans="2:9" x14ac:dyDescent="0.2">
      <c r="B5" s="1">
        <v>0.9</v>
      </c>
      <c r="C5" t="s">
        <v>0</v>
      </c>
      <c r="D5" s="2">
        <v>1.645</v>
      </c>
      <c r="H5" s="1">
        <v>0.9</v>
      </c>
      <c r="I5" t="s">
        <v>4</v>
      </c>
    </row>
    <row r="39" spans="23:23" x14ac:dyDescent="0.2">
      <c r="W39" t="s">
        <v>5</v>
      </c>
    </row>
    <row r="40" spans="23:23" ht="13.5" x14ac:dyDescent="0.25">
      <c r="W40" s="3" t="s">
        <v>6</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D97EF-3F18-4A31-8CBA-7310EDAC3CD9}">
  <dimension ref="A1:C5"/>
  <sheetViews>
    <sheetView workbookViewId="0">
      <selection activeCell="C5" sqref="C5"/>
    </sheetView>
  </sheetViews>
  <sheetFormatPr defaultRowHeight="12" x14ac:dyDescent="0.2"/>
  <sheetData>
    <row r="1" spans="1:3" x14ac:dyDescent="0.2">
      <c r="A1" t="s">
        <v>8</v>
      </c>
      <c r="B1">
        <v>600</v>
      </c>
    </row>
    <row r="2" spans="1:3" x14ac:dyDescent="0.2">
      <c r="A2" t="s">
        <v>9</v>
      </c>
      <c r="B2" t="s">
        <v>10</v>
      </c>
      <c r="C2">
        <v>510</v>
      </c>
    </row>
    <row r="3" spans="1:3" x14ac:dyDescent="0.2">
      <c r="A3" t="s">
        <v>12</v>
      </c>
    </row>
    <row r="4" spans="1:3" x14ac:dyDescent="0.2">
      <c r="A4" t="s">
        <v>13</v>
      </c>
    </row>
    <row r="5" spans="1:3" x14ac:dyDescent="0.2">
      <c r="A5" t="s">
        <v>14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E6799-B139-41BA-9387-4FE79564F5E2}">
  <dimension ref="A13:Q21"/>
  <sheetViews>
    <sheetView workbookViewId="0">
      <selection activeCell="X26" sqref="X26"/>
    </sheetView>
  </sheetViews>
  <sheetFormatPr defaultRowHeight="12" x14ac:dyDescent="0.2"/>
  <sheetData>
    <row r="13" spans="16:17" x14ac:dyDescent="0.2">
      <c r="P13" t="s">
        <v>15</v>
      </c>
      <c r="Q13" t="s">
        <v>16</v>
      </c>
    </row>
    <row r="14" spans="16:17" x14ac:dyDescent="0.2">
      <c r="P14">
        <v>1</v>
      </c>
      <c r="Q14">
        <v>0.1</v>
      </c>
    </row>
    <row r="15" spans="16:17" x14ac:dyDescent="0.2">
      <c r="P15">
        <v>2</v>
      </c>
      <c r="Q15">
        <v>0.2</v>
      </c>
    </row>
    <row r="16" spans="16:17" x14ac:dyDescent="0.2">
      <c r="P16">
        <v>3</v>
      </c>
      <c r="Q16">
        <v>0.3</v>
      </c>
    </row>
    <row r="18" spans="1:17" x14ac:dyDescent="0.2">
      <c r="P18" t="s">
        <v>17</v>
      </c>
      <c r="Q18">
        <f>P14*Q14+P15*Q15+P16*Q16</f>
        <v>1.4</v>
      </c>
    </row>
    <row r="21" spans="1:17" x14ac:dyDescent="0.2">
      <c r="A21">
        <f>_xlfn.BINOM.DIST(3,8,0.08,FALSE)</f>
        <v>1.8897185433190394E-2</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974DD-A5ED-4FCF-BC65-F048540646E6}">
  <dimension ref="A1"/>
  <sheetViews>
    <sheetView workbookViewId="0">
      <selection activeCell="O20" sqref="O20"/>
    </sheetView>
  </sheetViews>
  <sheetFormatPr defaultRowHeight="12" x14ac:dyDescent="0.2"/>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636C7-A2A0-4A6A-8382-CCEB333CBA4D}">
  <dimension ref="B30:AA36"/>
  <sheetViews>
    <sheetView workbookViewId="0">
      <selection activeCell="B36" sqref="B36"/>
    </sheetView>
  </sheetViews>
  <sheetFormatPr defaultRowHeight="12" x14ac:dyDescent="0.2"/>
  <sheetData>
    <row r="30" spans="27:27" x14ac:dyDescent="0.2">
      <c r="AA30">
        <f>_xlfn.NORM.S.DIST(1.2,TRUE)</f>
        <v>0.88493032977829178</v>
      </c>
    </row>
    <row r="31" spans="27:27" x14ac:dyDescent="0.2">
      <c r="AA31">
        <f>_xlfn.NORM.S.DIST(1.85,TRUE)</f>
        <v>0.96784322520438626</v>
      </c>
    </row>
    <row r="32" spans="27:27" x14ac:dyDescent="0.2">
      <c r="AA32">
        <f>AA31-AA30</f>
        <v>8.2912895426094479E-2</v>
      </c>
    </row>
    <row r="34" spans="2:2" x14ac:dyDescent="0.2">
      <c r="B34">
        <f>_xlfn.NORM.DIST(10.56,8,4,TRUE)</f>
        <v>0.73891370030713843</v>
      </c>
    </row>
    <row r="35" spans="2:2" x14ac:dyDescent="0.2">
      <c r="B35">
        <f>_xlfn.NORM.DIST(6.48,8,4,TRUE)</f>
        <v>0.35197270757583721</v>
      </c>
    </row>
    <row r="36" spans="2:2" x14ac:dyDescent="0.2">
      <c r="B36">
        <f>B34-B35</f>
        <v>0.38694099273130123</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B93E1-3AD0-4806-B54A-D8E0EF1F440F}">
  <dimension ref="J6:K20"/>
  <sheetViews>
    <sheetView workbookViewId="0">
      <selection activeCell="A24" sqref="A24"/>
    </sheetView>
  </sheetViews>
  <sheetFormatPr defaultRowHeight="12" x14ac:dyDescent="0.2"/>
  <sheetData>
    <row r="6" spans="10:10" x14ac:dyDescent="0.2">
      <c r="J6">
        <f>_xlfn.BINOM.DIST(4,12,0.15,FALSE)</f>
        <v>6.8284422509007597E-2</v>
      </c>
    </row>
    <row r="18" spans="10:11" x14ac:dyDescent="0.2">
      <c r="J18" t="s">
        <v>18</v>
      </c>
    </row>
    <row r="20" spans="10:11" x14ac:dyDescent="0.2">
      <c r="K20">
        <f>FACT(10) / (FACT(6)*FACT(10-6))</f>
        <v>210</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53669-F3BB-4E8B-85FB-46CEA8782B00}">
  <dimension ref="B9:S33"/>
  <sheetViews>
    <sheetView workbookViewId="0">
      <selection activeCell="Q36" sqref="Q36"/>
    </sheetView>
  </sheetViews>
  <sheetFormatPr defaultRowHeight="12" x14ac:dyDescent="0.2"/>
  <sheetData>
    <row r="9" spans="16:16" x14ac:dyDescent="0.2">
      <c r="P9" t="s">
        <v>20</v>
      </c>
    </row>
    <row r="32" spans="16:19" x14ac:dyDescent="0.2">
      <c r="P32" t="s">
        <v>21</v>
      </c>
      <c r="R32">
        <v>2.3650000000000002</v>
      </c>
      <c r="S32" t="s">
        <v>22</v>
      </c>
    </row>
    <row r="33" spans="2:2" x14ac:dyDescent="0.2">
      <c r="B33" t="s">
        <v>19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EFB67-13C1-4D5E-8C76-36DFD9D2A85F}">
  <dimension ref="A1:O42"/>
  <sheetViews>
    <sheetView workbookViewId="0">
      <selection activeCell="G48" sqref="G48"/>
    </sheetView>
  </sheetViews>
  <sheetFormatPr defaultRowHeight="12" x14ac:dyDescent="0.2"/>
  <sheetData>
    <row r="1" spans="1:15" x14ac:dyDescent="0.2">
      <c r="A1" s="81" t="s">
        <v>0</v>
      </c>
      <c r="B1" s="82">
        <v>0</v>
      </c>
      <c r="C1" s="63">
        <v>0.01</v>
      </c>
      <c r="D1" s="63">
        <v>0.02</v>
      </c>
      <c r="E1" s="63">
        <v>0.03</v>
      </c>
      <c r="F1" s="63">
        <v>0.04</v>
      </c>
      <c r="G1" s="63">
        <v>0.05</v>
      </c>
      <c r="H1" s="63">
        <v>0.06</v>
      </c>
      <c r="I1" s="63">
        <v>7.0000000000000007E-2</v>
      </c>
      <c r="J1" s="63">
        <v>0.08</v>
      </c>
      <c r="K1" s="63">
        <v>0.09</v>
      </c>
    </row>
    <row r="2" spans="1:15" x14ac:dyDescent="0.2">
      <c r="A2" s="63">
        <v>0</v>
      </c>
      <c r="B2" s="14">
        <v>0</v>
      </c>
      <c r="C2" s="14">
        <v>3.9899999999999996E-3</v>
      </c>
      <c r="D2" s="14">
        <v>7.9799999999999992E-3</v>
      </c>
      <c r="E2" s="14">
        <v>1.197E-2</v>
      </c>
      <c r="F2" s="14">
        <v>1.5949999999999999E-2</v>
      </c>
      <c r="G2" s="14">
        <v>1.9939999999999999E-2</v>
      </c>
      <c r="H2" s="14">
        <v>2.392E-2</v>
      </c>
      <c r="I2" s="14">
        <v>2.7900000000000001E-2</v>
      </c>
      <c r="J2" s="14">
        <v>3.1879999999999999E-2</v>
      </c>
      <c r="K2" s="14">
        <v>3.5860000000000003E-2</v>
      </c>
      <c r="N2" s="5" t="s">
        <v>180</v>
      </c>
      <c r="O2" s="83">
        <v>0.14000000000000001</v>
      </c>
    </row>
    <row r="3" spans="1:15" x14ac:dyDescent="0.2">
      <c r="A3" s="63">
        <v>0.1</v>
      </c>
      <c r="B3" s="14">
        <v>3.9829999999999997E-2</v>
      </c>
      <c r="C3" s="14">
        <v>4.3799999999999999E-2</v>
      </c>
      <c r="D3" s="14">
        <v>4.7759999999999997E-2</v>
      </c>
      <c r="E3" s="14">
        <v>5.1720000000000002E-2</v>
      </c>
      <c r="F3" s="14">
        <v>5.5669999999999997E-2</v>
      </c>
      <c r="G3" s="14">
        <v>5.9619999999999999E-2</v>
      </c>
      <c r="H3" s="14">
        <v>6.3560000000000005E-2</v>
      </c>
      <c r="I3" s="14">
        <v>6.7489999999999994E-2</v>
      </c>
      <c r="J3" s="14">
        <v>7.1419999999999997E-2</v>
      </c>
      <c r="K3" s="14">
        <v>7.535E-2</v>
      </c>
      <c r="N3" s="5" t="s">
        <v>178</v>
      </c>
      <c r="O3" s="7">
        <f>_xlfn.FLOOR.MATH(O2*10)/10</f>
        <v>0.1</v>
      </c>
    </row>
    <row r="4" spans="1:15" x14ac:dyDescent="0.2">
      <c r="A4" s="63">
        <v>0.2</v>
      </c>
      <c r="B4" s="14">
        <v>7.9259999999999997E-2</v>
      </c>
      <c r="C4" s="14">
        <v>8.3169999999999994E-2</v>
      </c>
      <c r="D4" s="14">
        <v>8.7059999999999998E-2</v>
      </c>
      <c r="E4" s="14">
        <v>9.0950000000000003E-2</v>
      </c>
      <c r="F4" s="14">
        <v>9.4829999999999998E-2</v>
      </c>
      <c r="G4" s="14">
        <v>9.8710000000000006E-2</v>
      </c>
      <c r="H4" s="14">
        <v>0.10256999999999999</v>
      </c>
      <c r="I4" s="14">
        <v>0.10642</v>
      </c>
      <c r="J4" s="14">
        <v>0.11026</v>
      </c>
      <c r="K4" s="14">
        <v>0.11409</v>
      </c>
      <c r="N4" s="5" t="s">
        <v>179</v>
      </c>
      <c r="O4" s="7">
        <f>O2-O3</f>
        <v>4.0000000000000008E-2</v>
      </c>
    </row>
    <row r="5" spans="1:15" x14ac:dyDescent="0.2">
      <c r="A5" s="63">
        <v>0.3</v>
      </c>
      <c r="B5" s="14">
        <v>0.11791</v>
      </c>
      <c r="C5" s="14">
        <v>0.12171999999999999</v>
      </c>
      <c r="D5" s="14">
        <v>0.12551999999999999</v>
      </c>
      <c r="E5" s="14">
        <v>0.1293</v>
      </c>
      <c r="F5" s="14">
        <v>0.13306999999999999</v>
      </c>
      <c r="G5" s="14">
        <v>0.13683000000000001</v>
      </c>
      <c r="H5" s="14">
        <v>0.14058000000000001</v>
      </c>
      <c r="I5" s="14">
        <v>0.14430999999999999</v>
      </c>
      <c r="J5" s="14">
        <v>0.14802999999999999</v>
      </c>
      <c r="K5" s="14">
        <v>0.15173</v>
      </c>
      <c r="N5" s="5" t="s">
        <v>181</v>
      </c>
      <c r="O5" s="24">
        <f>_xlfn.NORM.S.DIST(O2,TRUE)-0.5</f>
        <v>5.5670004805906448E-2</v>
      </c>
    </row>
    <row r="6" spans="1:15" x14ac:dyDescent="0.2">
      <c r="A6" s="63">
        <v>0.4</v>
      </c>
      <c r="B6" s="14">
        <v>0.15542</v>
      </c>
      <c r="C6" s="14">
        <v>0.15909999999999999</v>
      </c>
      <c r="D6" s="14">
        <v>0.16275999999999999</v>
      </c>
      <c r="E6" s="14">
        <v>0.16639999999999999</v>
      </c>
      <c r="F6" s="14">
        <v>0.17002999999999999</v>
      </c>
      <c r="G6" s="14">
        <v>0.17363999999999999</v>
      </c>
      <c r="H6" s="14">
        <v>0.17724000000000001</v>
      </c>
      <c r="I6" s="14">
        <v>0.18082000000000001</v>
      </c>
      <c r="J6" s="14">
        <v>0.18439</v>
      </c>
      <c r="K6" s="14">
        <v>0.18793000000000001</v>
      </c>
    </row>
    <row r="7" spans="1:15" x14ac:dyDescent="0.2">
      <c r="A7" s="63">
        <v>0.5</v>
      </c>
      <c r="B7" s="14">
        <v>0.19145999999999999</v>
      </c>
      <c r="C7" s="14">
        <v>0.19497</v>
      </c>
      <c r="D7" s="14">
        <v>0.19847000000000001</v>
      </c>
      <c r="E7" s="14">
        <v>0.20194000000000001</v>
      </c>
      <c r="F7" s="14">
        <v>0.2054</v>
      </c>
      <c r="G7" s="14">
        <v>0.20884</v>
      </c>
      <c r="H7" s="14">
        <v>0.21226</v>
      </c>
      <c r="I7" s="14">
        <v>0.21565999999999999</v>
      </c>
      <c r="J7" s="14">
        <v>0.21904000000000001</v>
      </c>
      <c r="K7" s="14">
        <v>0.22239999999999999</v>
      </c>
    </row>
    <row r="8" spans="1:15" x14ac:dyDescent="0.2">
      <c r="A8" s="63">
        <v>0.6</v>
      </c>
      <c r="B8" s="14">
        <v>0.22575000000000001</v>
      </c>
      <c r="C8" s="14">
        <v>0.22907</v>
      </c>
      <c r="D8" s="14">
        <v>0.23236999999999999</v>
      </c>
      <c r="E8" s="14">
        <v>0.23565</v>
      </c>
      <c r="F8" s="14">
        <v>0.23891000000000001</v>
      </c>
      <c r="G8" s="14">
        <v>0.24215</v>
      </c>
      <c r="H8" s="14">
        <v>0.24537</v>
      </c>
      <c r="I8" s="14">
        <v>0.24857000000000001</v>
      </c>
      <c r="J8" s="14">
        <v>0.25174999999999997</v>
      </c>
      <c r="K8" s="14">
        <v>0.25490000000000002</v>
      </c>
    </row>
    <row r="9" spans="1:15" x14ac:dyDescent="0.2">
      <c r="A9" s="63">
        <v>0.7</v>
      </c>
      <c r="B9" s="14">
        <v>0.25803999999999999</v>
      </c>
      <c r="C9" s="14">
        <v>0.26114999999999999</v>
      </c>
      <c r="D9" s="14">
        <v>0.26423999999999997</v>
      </c>
      <c r="E9" s="14">
        <v>0.26729999999999998</v>
      </c>
      <c r="F9" s="14">
        <v>0.27034999999999998</v>
      </c>
      <c r="G9" s="14">
        <v>0.27337</v>
      </c>
      <c r="H9" s="14">
        <v>0.27637</v>
      </c>
      <c r="I9" s="14">
        <v>0.27934999999999999</v>
      </c>
      <c r="J9" s="14">
        <v>0.2823</v>
      </c>
      <c r="K9" s="14">
        <v>0.28523999999999999</v>
      </c>
    </row>
    <row r="10" spans="1:15" x14ac:dyDescent="0.2">
      <c r="A10" s="63">
        <v>0.8</v>
      </c>
      <c r="B10" s="14">
        <v>0.28814000000000001</v>
      </c>
      <c r="C10" s="14">
        <v>0.29103000000000001</v>
      </c>
      <c r="D10" s="14">
        <v>0.29388999999999998</v>
      </c>
      <c r="E10" s="14">
        <v>0.29672999999999999</v>
      </c>
      <c r="F10" s="14">
        <v>0.29954999999999998</v>
      </c>
      <c r="G10" s="14">
        <v>0.30234</v>
      </c>
      <c r="H10" s="14">
        <v>0.30510999999999999</v>
      </c>
      <c r="I10" s="14">
        <v>0.30785000000000001</v>
      </c>
      <c r="J10" s="14">
        <v>0.31057000000000001</v>
      </c>
      <c r="K10" s="14">
        <v>0.31326999999999999</v>
      </c>
    </row>
    <row r="11" spans="1:15" x14ac:dyDescent="0.2">
      <c r="A11" s="63">
        <v>0.9</v>
      </c>
      <c r="B11" s="14">
        <v>0.31594</v>
      </c>
      <c r="C11" s="14">
        <v>0.31858999999999998</v>
      </c>
      <c r="D11" s="14">
        <v>0.32121</v>
      </c>
      <c r="E11" s="14">
        <v>0.32380999999999999</v>
      </c>
      <c r="F11" s="14">
        <v>0.32639000000000001</v>
      </c>
      <c r="G11" s="14">
        <v>0.32894000000000001</v>
      </c>
      <c r="H11" s="14">
        <v>0.33146999999999999</v>
      </c>
      <c r="I11" s="14">
        <v>0.33398</v>
      </c>
      <c r="J11" s="14">
        <v>0.33645999999999998</v>
      </c>
      <c r="K11" s="14">
        <v>0.33890999999999999</v>
      </c>
    </row>
    <row r="12" spans="1:15" x14ac:dyDescent="0.2">
      <c r="A12" s="63">
        <v>1</v>
      </c>
      <c r="B12" s="14">
        <v>0.34133999999999998</v>
      </c>
      <c r="C12" s="14">
        <v>0.34375</v>
      </c>
      <c r="D12" s="14">
        <v>0.34614</v>
      </c>
      <c r="E12" s="14">
        <v>0.34849000000000002</v>
      </c>
      <c r="F12" s="14">
        <v>0.35082999999999998</v>
      </c>
      <c r="G12" s="14">
        <v>0.35314000000000001</v>
      </c>
      <c r="H12" s="14">
        <v>0.35543000000000002</v>
      </c>
      <c r="I12" s="14">
        <v>0.35769000000000001</v>
      </c>
      <c r="J12" s="14">
        <v>0.35993000000000003</v>
      </c>
      <c r="K12" s="14">
        <v>0.36214000000000002</v>
      </c>
    </row>
    <row r="13" spans="1:15" x14ac:dyDescent="0.2">
      <c r="A13" s="63">
        <v>1.1000000000000001</v>
      </c>
      <c r="B13" s="14">
        <v>0.36432999999999999</v>
      </c>
      <c r="C13" s="14">
        <v>0.36649999999999999</v>
      </c>
      <c r="D13" s="14">
        <v>0.36864000000000002</v>
      </c>
      <c r="E13" s="14">
        <v>0.37075999999999998</v>
      </c>
      <c r="F13" s="14">
        <v>0.37286000000000002</v>
      </c>
      <c r="G13" s="14">
        <v>0.37492999999999999</v>
      </c>
      <c r="H13" s="14">
        <v>0.37697999999999998</v>
      </c>
      <c r="I13" s="14">
        <v>0.379</v>
      </c>
      <c r="J13" s="14">
        <v>0.38100000000000001</v>
      </c>
      <c r="K13" s="14">
        <v>0.38297999999999999</v>
      </c>
    </row>
    <row r="14" spans="1:15" x14ac:dyDescent="0.2">
      <c r="A14" s="63">
        <v>1.2</v>
      </c>
      <c r="B14" s="14">
        <v>0.38492999999999999</v>
      </c>
      <c r="C14" s="14">
        <v>0.38685999999999998</v>
      </c>
      <c r="D14" s="14">
        <v>0.38877</v>
      </c>
      <c r="E14" s="14">
        <v>0.39065</v>
      </c>
      <c r="F14" s="14">
        <v>0.39251000000000003</v>
      </c>
      <c r="G14" s="14">
        <v>0.39434999999999998</v>
      </c>
      <c r="H14" s="14">
        <v>0.39617000000000002</v>
      </c>
      <c r="I14" s="14">
        <v>0.39795999999999998</v>
      </c>
      <c r="J14" s="14">
        <v>0.39972999999999997</v>
      </c>
      <c r="K14" s="14">
        <v>0.40146999999999999</v>
      </c>
    </row>
    <row r="15" spans="1:15" x14ac:dyDescent="0.2">
      <c r="A15" s="63">
        <v>1.3</v>
      </c>
      <c r="B15" s="14">
        <v>0.4032</v>
      </c>
      <c r="C15" s="14">
        <v>0.40489999999999998</v>
      </c>
      <c r="D15" s="14">
        <v>0.40658</v>
      </c>
      <c r="E15" s="14">
        <v>0.40823999999999999</v>
      </c>
      <c r="F15" s="14">
        <v>0.40988000000000002</v>
      </c>
      <c r="G15" s="14">
        <v>0.41149000000000002</v>
      </c>
      <c r="H15" s="14">
        <v>0.41308</v>
      </c>
      <c r="I15" s="14">
        <v>0.41465999999999997</v>
      </c>
      <c r="J15" s="14">
        <v>0.41621000000000002</v>
      </c>
      <c r="K15" s="14">
        <v>0.41774</v>
      </c>
    </row>
    <row r="16" spans="1:15" x14ac:dyDescent="0.2">
      <c r="A16" s="63">
        <v>1.4</v>
      </c>
      <c r="B16" s="14">
        <v>0.41924</v>
      </c>
      <c r="C16" s="14">
        <v>0.42072999999999999</v>
      </c>
      <c r="D16" s="14">
        <v>0.42220000000000002</v>
      </c>
      <c r="E16" s="14">
        <v>0.42364000000000002</v>
      </c>
      <c r="F16" s="14">
        <v>0.42507</v>
      </c>
      <c r="G16" s="14">
        <v>0.42647000000000002</v>
      </c>
      <c r="H16" s="14">
        <v>0.42785000000000001</v>
      </c>
      <c r="I16" s="14">
        <v>0.42921999999999999</v>
      </c>
      <c r="J16" s="14">
        <v>0.43056</v>
      </c>
      <c r="K16" s="14">
        <v>0.43189</v>
      </c>
    </row>
    <row r="17" spans="1:11" x14ac:dyDescent="0.2">
      <c r="A17" s="63">
        <v>1.5</v>
      </c>
      <c r="B17" s="14">
        <v>0.43319000000000002</v>
      </c>
      <c r="C17" s="14">
        <v>0.43447999999999998</v>
      </c>
      <c r="D17" s="14">
        <v>0.43574000000000002</v>
      </c>
      <c r="E17" s="14">
        <v>0.43698999999999999</v>
      </c>
      <c r="F17" s="14">
        <v>0.43822</v>
      </c>
      <c r="G17" s="14">
        <v>0.43942999999999999</v>
      </c>
      <c r="H17" s="14">
        <v>0.44062000000000001</v>
      </c>
      <c r="I17" s="14">
        <v>0.44179000000000002</v>
      </c>
      <c r="J17" s="14">
        <v>0.44295000000000001</v>
      </c>
      <c r="K17" s="14">
        <v>0.44407999999999997</v>
      </c>
    </row>
    <row r="18" spans="1:11" x14ac:dyDescent="0.2">
      <c r="A18" s="63">
        <v>1.6</v>
      </c>
      <c r="B18" s="14">
        <v>0.44519999999999998</v>
      </c>
      <c r="C18" s="14">
        <v>0.44629999999999997</v>
      </c>
      <c r="D18" s="14">
        <v>0.44738</v>
      </c>
      <c r="E18" s="14">
        <v>0.44845000000000002</v>
      </c>
      <c r="F18" s="14">
        <v>0.44950000000000001</v>
      </c>
      <c r="G18" s="14">
        <v>0.45052999999999999</v>
      </c>
      <c r="H18" s="14">
        <v>0.45154</v>
      </c>
      <c r="I18" s="14">
        <v>0.45254</v>
      </c>
      <c r="J18" s="14">
        <v>0.45351999999999998</v>
      </c>
      <c r="K18" s="14">
        <v>0.45449000000000001</v>
      </c>
    </row>
    <row r="19" spans="1:11" x14ac:dyDescent="0.2">
      <c r="A19" s="63">
        <v>1.7</v>
      </c>
      <c r="B19" s="14">
        <v>0.45543</v>
      </c>
      <c r="C19" s="14">
        <v>0.45637</v>
      </c>
      <c r="D19" s="14">
        <v>0.45728000000000002</v>
      </c>
      <c r="E19" s="14">
        <v>0.45817999999999998</v>
      </c>
      <c r="F19" s="14">
        <v>0.45906999999999998</v>
      </c>
      <c r="G19" s="14">
        <v>0.45994000000000002</v>
      </c>
      <c r="H19" s="14">
        <v>0.46079999999999999</v>
      </c>
      <c r="I19" s="14">
        <v>0.46163999999999999</v>
      </c>
      <c r="J19" s="14">
        <v>0.46245999999999998</v>
      </c>
      <c r="K19" s="14">
        <v>0.46327000000000002</v>
      </c>
    </row>
    <row r="20" spans="1:11" x14ac:dyDescent="0.2">
      <c r="A20" s="63">
        <v>1.8</v>
      </c>
      <c r="B20" s="14">
        <v>0.46406999999999998</v>
      </c>
      <c r="C20" s="14">
        <v>0.46484999999999999</v>
      </c>
      <c r="D20" s="14">
        <v>0.46561999999999998</v>
      </c>
      <c r="E20" s="14">
        <v>0.46638000000000002</v>
      </c>
      <c r="F20" s="14">
        <v>0.46711999999999998</v>
      </c>
      <c r="G20" s="14">
        <v>0.46783999999999998</v>
      </c>
      <c r="H20" s="14">
        <v>0.46855999999999998</v>
      </c>
      <c r="I20" s="14">
        <v>0.46926000000000001</v>
      </c>
      <c r="J20" s="14">
        <v>0.46994999999999998</v>
      </c>
      <c r="K20" s="14">
        <v>0.47061999999999998</v>
      </c>
    </row>
    <row r="21" spans="1:11" x14ac:dyDescent="0.2">
      <c r="A21" s="63">
        <v>1.9</v>
      </c>
      <c r="B21" s="14">
        <v>0.47127999999999998</v>
      </c>
      <c r="C21" s="14">
        <v>0.47193000000000002</v>
      </c>
      <c r="D21" s="14">
        <v>0.47256999999999999</v>
      </c>
      <c r="E21" s="14">
        <v>0.47320000000000001</v>
      </c>
      <c r="F21" s="14">
        <v>0.47381000000000001</v>
      </c>
      <c r="G21" s="14">
        <v>0.47441</v>
      </c>
      <c r="H21" s="14">
        <v>0.47499999999999998</v>
      </c>
      <c r="I21" s="14">
        <v>0.47558</v>
      </c>
      <c r="J21" s="14">
        <v>0.47615000000000002</v>
      </c>
      <c r="K21" s="14">
        <v>0.47670000000000001</v>
      </c>
    </row>
    <row r="22" spans="1:11" x14ac:dyDescent="0.2">
      <c r="A22" s="63">
        <v>2</v>
      </c>
      <c r="B22" s="14">
        <v>0.47725000000000001</v>
      </c>
      <c r="C22" s="14">
        <v>0.47777999999999998</v>
      </c>
      <c r="D22" s="14">
        <v>0.47831000000000001</v>
      </c>
      <c r="E22" s="14">
        <v>0.47882000000000002</v>
      </c>
      <c r="F22" s="14">
        <v>0.47932000000000002</v>
      </c>
      <c r="G22" s="14">
        <v>0.47982000000000002</v>
      </c>
      <c r="H22" s="14">
        <v>0.4803</v>
      </c>
      <c r="I22" s="14">
        <v>0.48076999999999998</v>
      </c>
      <c r="J22" s="14">
        <v>0.48124</v>
      </c>
      <c r="K22" s="14">
        <v>0.48169000000000001</v>
      </c>
    </row>
    <row r="23" spans="1:11" x14ac:dyDescent="0.2">
      <c r="A23" s="63">
        <v>2.1</v>
      </c>
      <c r="B23" s="14">
        <v>0.48214000000000001</v>
      </c>
      <c r="C23" s="14">
        <v>0.48257</v>
      </c>
      <c r="D23" s="14">
        <v>0.48299999999999998</v>
      </c>
      <c r="E23" s="14">
        <v>0.48341000000000001</v>
      </c>
      <c r="F23" s="14">
        <v>0.48381999999999997</v>
      </c>
      <c r="G23" s="14">
        <v>0.48421999999999998</v>
      </c>
      <c r="H23" s="14">
        <v>0.48460999999999999</v>
      </c>
      <c r="I23" s="14">
        <v>0.48499999999999999</v>
      </c>
      <c r="J23" s="14">
        <v>0.48537000000000002</v>
      </c>
      <c r="K23" s="14">
        <v>0.48574000000000001</v>
      </c>
    </row>
    <row r="24" spans="1:11" x14ac:dyDescent="0.2">
      <c r="A24" s="63">
        <v>2.2000000000000002</v>
      </c>
      <c r="B24" s="14">
        <v>0.48609999999999998</v>
      </c>
      <c r="C24" s="14">
        <v>0.48644999999999999</v>
      </c>
      <c r="D24" s="14">
        <v>0.48679</v>
      </c>
      <c r="E24" s="14">
        <v>0.48713000000000001</v>
      </c>
      <c r="F24" s="14">
        <v>0.48744999999999999</v>
      </c>
      <c r="G24" s="14">
        <v>0.48777999999999999</v>
      </c>
      <c r="H24" s="14">
        <v>0.48809000000000002</v>
      </c>
      <c r="I24" s="14">
        <v>0.4884</v>
      </c>
      <c r="J24" s="14">
        <v>0.48870000000000002</v>
      </c>
      <c r="K24" s="14">
        <v>0.48898999999999998</v>
      </c>
    </row>
    <row r="25" spans="1:11" x14ac:dyDescent="0.2">
      <c r="A25" s="63">
        <v>2.2999999999999998</v>
      </c>
      <c r="B25" s="14">
        <v>0.48927999999999999</v>
      </c>
      <c r="C25" s="14">
        <v>0.48956</v>
      </c>
      <c r="D25" s="14">
        <v>0.48982999999999999</v>
      </c>
      <c r="E25" s="14">
        <v>0.49009999999999998</v>
      </c>
      <c r="F25" s="14">
        <v>0.49036000000000002</v>
      </c>
      <c r="G25" s="14">
        <v>0.49060999999999999</v>
      </c>
      <c r="H25" s="14">
        <v>0.49086000000000002</v>
      </c>
      <c r="I25" s="14">
        <v>0.49110999999999999</v>
      </c>
      <c r="J25" s="14">
        <v>0.49134</v>
      </c>
      <c r="K25" s="14">
        <v>0.49158000000000002</v>
      </c>
    </row>
    <row r="26" spans="1:11" x14ac:dyDescent="0.2">
      <c r="A26" s="63">
        <v>2.4</v>
      </c>
      <c r="B26" s="14">
        <v>0.49180000000000001</v>
      </c>
      <c r="C26" s="14">
        <v>0.49202000000000001</v>
      </c>
      <c r="D26" s="14">
        <v>0.49224000000000001</v>
      </c>
      <c r="E26" s="14">
        <v>0.49245</v>
      </c>
      <c r="F26" s="14">
        <v>0.49265999999999999</v>
      </c>
      <c r="G26" s="14">
        <v>0.49286000000000002</v>
      </c>
      <c r="H26" s="14">
        <v>0.49304999999999999</v>
      </c>
      <c r="I26" s="14">
        <v>0.49324000000000001</v>
      </c>
      <c r="J26" s="14">
        <v>0.49342999999999998</v>
      </c>
      <c r="K26" s="14">
        <v>0.49360999999999999</v>
      </c>
    </row>
    <row r="27" spans="1:11" x14ac:dyDescent="0.2">
      <c r="A27" s="63">
        <v>2.5</v>
      </c>
      <c r="B27" s="14">
        <v>0.49379000000000001</v>
      </c>
      <c r="C27" s="14">
        <v>0.49396000000000001</v>
      </c>
      <c r="D27" s="14">
        <v>0.49413000000000001</v>
      </c>
      <c r="E27" s="14">
        <v>0.49430000000000002</v>
      </c>
      <c r="F27" s="14">
        <v>0.49446000000000001</v>
      </c>
      <c r="G27" s="14">
        <v>0.49460999999999999</v>
      </c>
      <c r="H27" s="14">
        <v>0.49476999999999999</v>
      </c>
      <c r="I27" s="14">
        <v>0.49492000000000003</v>
      </c>
      <c r="J27" s="14">
        <v>0.49506</v>
      </c>
      <c r="K27" s="14">
        <v>0.49519999999999997</v>
      </c>
    </row>
    <row r="28" spans="1:11" x14ac:dyDescent="0.2">
      <c r="A28" s="63">
        <v>2.6</v>
      </c>
      <c r="B28" s="14">
        <v>0.49534</v>
      </c>
      <c r="C28" s="14">
        <v>0.49547000000000002</v>
      </c>
      <c r="D28" s="14">
        <v>0.49559999999999998</v>
      </c>
      <c r="E28" s="14">
        <v>0.49573</v>
      </c>
      <c r="F28" s="14">
        <v>0.49585000000000001</v>
      </c>
      <c r="G28" s="14">
        <v>0.49597999999999998</v>
      </c>
      <c r="H28" s="14">
        <v>0.49608999999999998</v>
      </c>
      <c r="I28" s="14">
        <v>0.49620999999999998</v>
      </c>
      <c r="J28" s="14">
        <v>0.49631999999999998</v>
      </c>
      <c r="K28" s="14">
        <v>0.49642999999999998</v>
      </c>
    </row>
    <row r="29" spans="1:11" x14ac:dyDescent="0.2">
      <c r="A29" s="63">
        <v>2.7</v>
      </c>
      <c r="B29" s="14">
        <v>0.49653000000000003</v>
      </c>
      <c r="C29" s="14">
        <v>0.49664000000000003</v>
      </c>
      <c r="D29" s="14">
        <v>0.49674000000000001</v>
      </c>
      <c r="E29" s="14">
        <v>0.49682999999999999</v>
      </c>
      <c r="F29" s="14">
        <v>0.49692999999999998</v>
      </c>
      <c r="G29" s="14">
        <v>0.49702000000000002</v>
      </c>
      <c r="H29" s="14">
        <v>0.49711</v>
      </c>
      <c r="I29" s="14">
        <v>0.49719999999999998</v>
      </c>
      <c r="J29" s="14">
        <v>0.49728</v>
      </c>
      <c r="K29" s="14">
        <v>0.49736000000000002</v>
      </c>
    </row>
    <row r="30" spans="1:11" x14ac:dyDescent="0.2">
      <c r="A30" s="63">
        <v>2.8</v>
      </c>
      <c r="B30" s="14">
        <v>0.49743999999999999</v>
      </c>
      <c r="C30" s="14">
        <v>0.49752000000000002</v>
      </c>
      <c r="D30" s="14">
        <v>0.49759999999999999</v>
      </c>
      <c r="E30" s="14">
        <v>0.49767</v>
      </c>
      <c r="F30" s="14">
        <v>0.49774000000000002</v>
      </c>
      <c r="G30" s="14">
        <v>0.49780999999999997</v>
      </c>
      <c r="H30" s="14">
        <v>0.49787999999999999</v>
      </c>
      <c r="I30" s="14">
        <v>0.49795</v>
      </c>
      <c r="J30" s="14">
        <v>0.49801000000000001</v>
      </c>
      <c r="K30" s="14">
        <v>0.49807000000000001</v>
      </c>
    </row>
    <row r="31" spans="1:11" x14ac:dyDescent="0.2">
      <c r="A31" s="63">
        <v>2.9</v>
      </c>
      <c r="B31" s="14">
        <v>0.49813000000000002</v>
      </c>
      <c r="C31" s="14">
        <v>0.49819000000000002</v>
      </c>
      <c r="D31" s="14">
        <v>0.49825000000000003</v>
      </c>
      <c r="E31" s="14">
        <v>0.49830999999999998</v>
      </c>
      <c r="F31" s="14">
        <v>0.49836000000000003</v>
      </c>
      <c r="G31" s="14">
        <v>0.49841000000000002</v>
      </c>
      <c r="H31" s="14">
        <v>0.49846000000000001</v>
      </c>
      <c r="I31" s="14">
        <v>0.49851000000000001</v>
      </c>
      <c r="J31" s="14">
        <v>0.49856</v>
      </c>
      <c r="K31" s="14">
        <v>0.49861</v>
      </c>
    </row>
    <row r="32" spans="1:11" x14ac:dyDescent="0.2">
      <c r="A32" s="63">
        <v>3</v>
      </c>
      <c r="B32" s="14">
        <v>0.49864999999999998</v>
      </c>
      <c r="C32" s="14">
        <v>0.49869000000000002</v>
      </c>
      <c r="D32" s="14">
        <v>0.49874000000000002</v>
      </c>
      <c r="E32" s="14">
        <v>0.49878</v>
      </c>
      <c r="F32" s="14">
        <v>0.49881999999999999</v>
      </c>
      <c r="G32" s="14">
        <v>0.49886000000000003</v>
      </c>
      <c r="H32" s="14">
        <v>0.49889</v>
      </c>
      <c r="I32" s="14">
        <v>0.49892999999999998</v>
      </c>
      <c r="J32" s="14">
        <v>0.49896000000000001</v>
      </c>
      <c r="K32" s="14">
        <v>0.499</v>
      </c>
    </row>
    <row r="33" spans="1:11" x14ac:dyDescent="0.2">
      <c r="A33" s="63">
        <v>3.1</v>
      </c>
      <c r="B33" s="14">
        <v>0.49902999999999997</v>
      </c>
      <c r="C33" s="14">
        <v>0.49906</v>
      </c>
      <c r="D33" s="14">
        <v>0.49909999999999999</v>
      </c>
      <c r="E33" s="14">
        <v>0.49913000000000002</v>
      </c>
      <c r="F33" s="14">
        <v>0.49915999999999999</v>
      </c>
      <c r="G33" s="14">
        <v>0.49918000000000001</v>
      </c>
      <c r="H33" s="14">
        <v>0.49920999999999999</v>
      </c>
      <c r="I33" s="14">
        <v>0.49924000000000002</v>
      </c>
      <c r="J33" s="14">
        <v>0.49925999999999998</v>
      </c>
      <c r="K33" s="14">
        <v>0.49929000000000001</v>
      </c>
    </row>
    <row r="34" spans="1:11" x14ac:dyDescent="0.2">
      <c r="A34" s="63">
        <v>3.2</v>
      </c>
      <c r="B34" s="14">
        <v>0.49930999999999998</v>
      </c>
      <c r="C34" s="14">
        <v>0.49934000000000001</v>
      </c>
      <c r="D34" s="14">
        <v>0.49936000000000003</v>
      </c>
      <c r="E34" s="14">
        <v>0.49937999999999999</v>
      </c>
      <c r="F34" s="14">
        <v>0.49940000000000001</v>
      </c>
      <c r="G34" s="14">
        <v>0.49941999999999998</v>
      </c>
      <c r="H34" s="14">
        <v>0.49944</v>
      </c>
      <c r="I34" s="14">
        <v>0.49946000000000002</v>
      </c>
      <c r="J34" s="14">
        <v>0.49947999999999998</v>
      </c>
      <c r="K34" s="14">
        <v>0.4995</v>
      </c>
    </row>
    <row r="35" spans="1:11" x14ac:dyDescent="0.2">
      <c r="A35" s="63">
        <v>3.3</v>
      </c>
      <c r="B35" s="14">
        <v>0.49952000000000002</v>
      </c>
      <c r="C35" s="14">
        <v>0.49952999999999997</v>
      </c>
      <c r="D35" s="14">
        <v>0.49954999999999999</v>
      </c>
      <c r="E35" s="14">
        <v>0.49957000000000001</v>
      </c>
      <c r="F35" s="14">
        <v>0.49958000000000002</v>
      </c>
      <c r="G35" s="14">
        <v>0.49959999999999999</v>
      </c>
      <c r="H35" s="14">
        <v>0.49961</v>
      </c>
      <c r="I35" s="14">
        <v>0.49962000000000001</v>
      </c>
      <c r="J35" s="14">
        <v>0.49963999999999997</v>
      </c>
      <c r="K35" s="14">
        <v>0.49964999999999998</v>
      </c>
    </row>
    <row r="36" spans="1:11" x14ac:dyDescent="0.2">
      <c r="A36" s="63">
        <v>3.4</v>
      </c>
      <c r="B36" s="14">
        <v>0.49965999999999999</v>
      </c>
      <c r="C36" s="14">
        <v>0.49968000000000001</v>
      </c>
      <c r="D36" s="14">
        <v>0.49969000000000002</v>
      </c>
      <c r="E36" s="14">
        <v>0.49969999999999998</v>
      </c>
      <c r="F36" s="14">
        <v>0.49970999999999999</v>
      </c>
      <c r="G36" s="14">
        <v>0.49972</v>
      </c>
      <c r="H36" s="14">
        <v>0.49973000000000001</v>
      </c>
      <c r="I36" s="14">
        <v>0.49974000000000002</v>
      </c>
      <c r="J36" s="14">
        <v>0.49975000000000003</v>
      </c>
      <c r="K36" s="14">
        <v>0.49975999999999998</v>
      </c>
    </row>
    <row r="37" spans="1:11" x14ac:dyDescent="0.2">
      <c r="A37" s="63">
        <v>3.5</v>
      </c>
      <c r="B37" s="14">
        <v>0.49976999999999999</v>
      </c>
      <c r="C37" s="14">
        <v>0.49978</v>
      </c>
      <c r="D37" s="14">
        <v>0.49978</v>
      </c>
      <c r="E37" s="14">
        <v>0.49979000000000001</v>
      </c>
      <c r="F37" s="14">
        <v>0.49980000000000002</v>
      </c>
      <c r="G37" s="14">
        <v>0.49980999999999998</v>
      </c>
      <c r="H37" s="14">
        <v>0.49980999999999998</v>
      </c>
      <c r="I37" s="14">
        <v>0.49981999999999999</v>
      </c>
      <c r="J37" s="14">
        <v>0.49983</v>
      </c>
      <c r="K37" s="14">
        <v>0.49983</v>
      </c>
    </row>
    <row r="38" spans="1:11" x14ac:dyDescent="0.2">
      <c r="A38" s="63">
        <v>3.6</v>
      </c>
      <c r="B38" s="14">
        <v>0.49984000000000001</v>
      </c>
      <c r="C38" s="14">
        <v>0.49985000000000002</v>
      </c>
      <c r="D38" s="14">
        <v>0.49985000000000002</v>
      </c>
      <c r="E38" s="14">
        <v>0.49986000000000003</v>
      </c>
      <c r="F38" s="14">
        <v>0.49986000000000003</v>
      </c>
      <c r="G38" s="14">
        <v>0.49986999999999998</v>
      </c>
      <c r="H38" s="14">
        <v>0.49986999999999998</v>
      </c>
      <c r="I38" s="14">
        <v>0.49987999999999999</v>
      </c>
      <c r="J38" s="14">
        <v>0.49987999999999999</v>
      </c>
      <c r="K38" s="14">
        <v>0.49989</v>
      </c>
    </row>
    <row r="39" spans="1:11" x14ac:dyDescent="0.2">
      <c r="A39" s="63">
        <v>3.7</v>
      </c>
      <c r="B39" s="14">
        <v>0.49989</v>
      </c>
      <c r="C39" s="14">
        <v>0.49990000000000001</v>
      </c>
      <c r="D39" s="14">
        <v>0.49990000000000001</v>
      </c>
      <c r="E39" s="14">
        <v>0.49990000000000001</v>
      </c>
      <c r="F39" s="14">
        <v>0.49991000000000002</v>
      </c>
      <c r="G39" s="14">
        <v>0.49991000000000002</v>
      </c>
      <c r="H39" s="14">
        <v>0.49991999999999998</v>
      </c>
      <c r="I39" s="14">
        <v>0.49991999999999998</v>
      </c>
      <c r="J39" s="14">
        <v>0.49991999999999998</v>
      </c>
      <c r="K39" s="14">
        <v>0.49991999999999998</v>
      </c>
    </row>
    <row r="40" spans="1:11" x14ac:dyDescent="0.2">
      <c r="A40" s="63">
        <v>3.8</v>
      </c>
      <c r="B40" s="14">
        <v>0.49992999999999999</v>
      </c>
      <c r="C40" s="14">
        <v>0.49992999999999999</v>
      </c>
      <c r="D40" s="14">
        <v>0.49992999999999999</v>
      </c>
      <c r="E40" s="14">
        <v>0.49994</v>
      </c>
      <c r="F40" s="14">
        <v>0.49994</v>
      </c>
      <c r="G40" s="14">
        <v>0.49994</v>
      </c>
      <c r="H40" s="14">
        <v>0.49994</v>
      </c>
      <c r="I40" s="14">
        <v>0.49995000000000001</v>
      </c>
      <c r="J40" s="14">
        <v>0.49995000000000001</v>
      </c>
      <c r="K40" s="14">
        <v>0.49995000000000001</v>
      </c>
    </row>
    <row r="41" spans="1:11" x14ac:dyDescent="0.2">
      <c r="A41" s="63">
        <v>3.9</v>
      </c>
      <c r="B41" s="14">
        <v>0.49995000000000001</v>
      </c>
      <c r="C41" s="14">
        <v>0.49995000000000001</v>
      </c>
      <c r="D41" s="14">
        <v>0.49996000000000002</v>
      </c>
      <c r="E41" s="14">
        <v>0.49996000000000002</v>
      </c>
      <c r="F41" s="14">
        <v>0.49996000000000002</v>
      </c>
      <c r="G41" s="14">
        <v>0.49996000000000002</v>
      </c>
      <c r="H41" s="14">
        <v>0.49996000000000002</v>
      </c>
      <c r="I41" s="14">
        <v>0.49996000000000002</v>
      </c>
      <c r="J41" s="14">
        <v>0.49997000000000003</v>
      </c>
      <c r="K41" s="14">
        <v>0.49997000000000003</v>
      </c>
    </row>
    <row r="42" spans="1:11" x14ac:dyDescent="0.2">
      <c r="A42" s="63">
        <v>4</v>
      </c>
      <c r="B42" s="14">
        <v>0.49997000000000003</v>
      </c>
      <c r="C42" s="14">
        <v>0.49997000000000003</v>
      </c>
      <c r="D42" s="14">
        <v>0.49997000000000003</v>
      </c>
      <c r="E42" s="14">
        <v>0.49997000000000003</v>
      </c>
      <c r="F42" s="14">
        <v>0.49997000000000003</v>
      </c>
      <c r="G42" s="14">
        <v>0.49997000000000003</v>
      </c>
      <c r="H42" s="14">
        <v>0.49997999999999998</v>
      </c>
      <c r="I42" s="14">
        <v>0.49997999999999998</v>
      </c>
      <c r="J42" s="14">
        <v>0.49997999999999998</v>
      </c>
      <c r="K42" s="14">
        <v>0.49997999999999998</v>
      </c>
    </row>
  </sheetData>
  <conditionalFormatting sqref="A2:A42">
    <cfRule type="cellIs" dxfId="2" priority="5" operator="equal">
      <formula>$O$3</formula>
    </cfRule>
  </conditionalFormatting>
  <conditionalFormatting sqref="B1:K1">
    <cfRule type="cellIs" dxfId="1" priority="4" operator="equal">
      <formula>$O$4</formula>
    </cfRule>
  </conditionalFormatting>
  <conditionalFormatting sqref="B2:K42">
    <cfRule type="cellIs" dxfId="0" priority="7" operator="equal">
      <formula>#REF!</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8008F-CA37-4431-B3A1-51683BB7A34F}">
  <dimension ref="A1"/>
  <sheetViews>
    <sheetView workbookViewId="0">
      <selection activeCell="R19" sqref="R19"/>
    </sheetView>
  </sheetViews>
  <sheetFormatPr defaultRowHeight="12" x14ac:dyDescent="0.2"/>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0275F-1C72-4F44-AEAD-705E0BFE2505}">
  <dimension ref="A1"/>
  <sheetViews>
    <sheetView workbookViewId="0">
      <selection activeCell="Q24" sqref="Q24"/>
    </sheetView>
  </sheetViews>
  <sheetFormatPr defaultRowHeight="12" x14ac:dyDescent="0.2"/>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7346D-6F46-4133-8309-9CD30D5B8CB9}">
  <dimension ref="A1:B52"/>
  <sheetViews>
    <sheetView workbookViewId="0">
      <selection activeCell="I14" sqref="I14"/>
    </sheetView>
  </sheetViews>
  <sheetFormatPr defaultRowHeight="12" x14ac:dyDescent="0.2"/>
  <sheetData>
    <row r="1" spans="1:2" x14ac:dyDescent="0.2">
      <c r="A1">
        <v>1</v>
      </c>
    </row>
    <row r="3" spans="1:2" x14ac:dyDescent="0.2">
      <c r="A3" t="s">
        <v>23</v>
      </c>
    </row>
    <row r="4" spans="1:2" x14ac:dyDescent="0.2">
      <c r="A4" t="s">
        <v>24</v>
      </c>
    </row>
    <row r="6" spans="1:2" x14ac:dyDescent="0.2">
      <c r="A6">
        <v>47</v>
      </c>
      <c r="B6" t="s">
        <v>25</v>
      </c>
    </row>
    <row r="7" spans="1:2" x14ac:dyDescent="0.2">
      <c r="A7">
        <v>48</v>
      </c>
      <c r="B7" t="s">
        <v>26</v>
      </c>
    </row>
    <row r="8" spans="1:2" x14ac:dyDescent="0.2">
      <c r="A8">
        <v>49</v>
      </c>
      <c r="B8" t="s">
        <v>27</v>
      </c>
    </row>
    <row r="9" spans="1:2" x14ac:dyDescent="0.2">
      <c r="A9">
        <v>50</v>
      </c>
      <c r="B9" t="s">
        <v>28</v>
      </c>
    </row>
    <row r="23" spans="1:1" x14ac:dyDescent="0.2">
      <c r="A23" s="4"/>
    </row>
    <row r="36" spans="1:1" x14ac:dyDescent="0.2">
      <c r="A36" s="4"/>
    </row>
    <row r="52" spans="1:1" x14ac:dyDescent="0.2">
      <c r="A52" s="4"/>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48000-AFEB-4B0D-8B3C-B88A20D949E9}">
  <dimension ref="A1:G24"/>
  <sheetViews>
    <sheetView workbookViewId="0">
      <selection activeCell="F24" sqref="F24"/>
    </sheetView>
  </sheetViews>
  <sheetFormatPr defaultRowHeight="12" x14ac:dyDescent="0.2"/>
  <sheetData>
    <row r="1" spans="1:6" x14ac:dyDescent="0.2">
      <c r="A1">
        <v>2</v>
      </c>
    </row>
    <row r="2" spans="1:6" x14ac:dyDescent="0.2">
      <c r="A2" t="s">
        <v>29</v>
      </c>
    </row>
    <row r="4" spans="1:6" x14ac:dyDescent="0.2">
      <c r="A4" t="s">
        <v>30</v>
      </c>
    </row>
    <row r="5" spans="1:6" x14ac:dyDescent="0.2">
      <c r="B5" t="s">
        <v>31</v>
      </c>
    </row>
    <row r="6" spans="1:6" x14ac:dyDescent="0.2">
      <c r="C6" s="5" t="s">
        <v>47</v>
      </c>
      <c r="D6" t="s">
        <v>10</v>
      </c>
      <c r="E6">
        <v>29</v>
      </c>
    </row>
    <row r="7" spans="1:6" x14ac:dyDescent="0.2">
      <c r="C7" s="5" t="s">
        <v>12</v>
      </c>
      <c r="D7" t="s">
        <v>11</v>
      </c>
      <c r="E7">
        <v>2.5</v>
      </c>
    </row>
    <row r="8" spans="1:6" x14ac:dyDescent="0.2">
      <c r="C8" s="5" t="s">
        <v>14</v>
      </c>
      <c r="D8" t="s">
        <v>51</v>
      </c>
    </row>
    <row r="9" spans="1:6" x14ac:dyDescent="0.2">
      <c r="C9" s="5" t="s">
        <v>48</v>
      </c>
      <c r="D9" t="s">
        <v>49</v>
      </c>
      <c r="E9">
        <v>60</v>
      </c>
    </row>
    <row r="10" spans="1:6" x14ac:dyDescent="0.2">
      <c r="D10" t="s">
        <v>0</v>
      </c>
      <c r="E10">
        <f>(26-29)/(E7/SQRT(E9))</f>
        <v>-9.2951600308978009</v>
      </c>
      <c r="F10" t="s">
        <v>52</v>
      </c>
    </row>
    <row r="11" spans="1:6" x14ac:dyDescent="0.2">
      <c r="E11">
        <f>(26-E6)/(E7/SQRT(E9))</f>
        <v>-9.2951600308978009</v>
      </c>
      <c r="F11" s="8" t="s">
        <v>53</v>
      </c>
    </row>
    <row r="12" spans="1:6" x14ac:dyDescent="0.2">
      <c r="E12" s="6"/>
    </row>
    <row r="16" spans="1:6" x14ac:dyDescent="0.2">
      <c r="B16" t="s">
        <v>32</v>
      </c>
    </row>
    <row r="17" spans="3:7" x14ac:dyDescent="0.2">
      <c r="C17" s="5" t="s">
        <v>47</v>
      </c>
      <c r="D17" t="s">
        <v>10</v>
      </c>
      <c r="E17">
        <v>29</v>
      </c>
      <c r="F17">
        <v>29</v>
      </c>
    </row>
    <row r="18" spans="3:7" x14ac:dyDescent="0.2">
      <c r="C18" s="5" t="s">
        <v>12</v>
      </c>
      <c r="D18" t="s">
        <v>11</v>
      </c>
      <c r="E18">
        <v>2.5</v>
      </c>
      <c r="F18">
        <v>2.5</v>
      </c>
    </row>
    <row r="19" spans="3:7" x14ac:dyDescent="0.2">
      <c r="C19" s="5" t="s">
        <v>14</v>
      </c>
      <c r="D19" t="s">
        <v>51</v>
      </c>
    </row>
    <row r="20" spans="3:7" x14ac:dyDescent="0.2">
      <c r="C20" s="5" t="s">
        <v>48</v>
      </c>
      <c r="D20" t="s">
        <v>49</v>
      </c>
      <c r="E20">
        <v>60</v>
      </c>
      <c r="F20">
        <v>60</v>
      </c>
    </row>
    <row r="21" spans="3:7" x14ac:dyDescent="0.2">
      <c r="C21" s="5" t="s">
        <v>13</v>
      </c>
      <c r="D21" t="s">
        <v>50</v>
      </c>
      <c r="E21">
        <v>30</v>
      </c>
      <c r="F21">
        <v>35</v>
      </c>
    </row>
    <row r="22" spans="3:7" x14ac:dyDescent="0.2">
      <c r="D22" t="s">
        <v>0</v>
      </c>
      <c r="E22" s="7">
        <f>(E21-E17)/(E18/SQRT(E20))</f>
        <v>3.0983866769659336</v>
      </c>
      <c r="F22" s="7">
        <f>(F21-F17)/(F18/SQRT(F20))</f>
        <v>18.590320061795602</v>
      </c>
    </row>
    <row r="23" spans="3:7" x14ac:dyDescent="0.2">
      <c r="F23" s="7"/>
    </row>
    <row r="24" spans="3:7" x14ac:dyDescent="0.2">
      <c r="F24" s="9">
        <f>_xlfn.NORM.S.DIST(F22,TRUE)-_xlfn.NORM.S.DIST(E22,TRUE)</f>
        <v>9.728868468695806E-4</v>
      </c>
      <c r="G24" s="8" t="s">
        <v>54</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77E86-DEA3-49C8-83AF-E43EB8C746EF}">
  <dimension ref="A1:B10"/>
  <sheetViews>
    <sheetView topLeftCell="A8" workbookViewId="0">
      <selection activeCell="N7" sqref="N7"/>
    </sheetView>
  </sheetViews>
  <sheetFormatPr defaultRowHeight="12" x14ac:dyDescent="0.2"/>
  <sheetData>
    <row r="1" spans="1:2" x14ac:dyDescent="0.2">
      <c r="A1">
        <v>3</v>
      </c>
    </row>
    <row r="2" spans="1:2" x14ac:dyDescent="0.2">
      <c r="A2" t="s">
        <v>33</v>
      </c>
    </row>
    <row r="4" spans="1:2" x14ac:dyDescent="0.2">
      <c r="A4" t="s">
        <v>34</v>
      </c>
    </row>
    <row r="6" spans="1:2" x14ac:dyDescent="0.2">
      <c r="A6" t="s">
        <v>35</v>
      </c>
    </row>
    <row r="8" spans="1:2" x14ac:dyDescent="0.2">
      <c r="B8" t="s">
        <v>36</v>
      </c>
    </row>
    <row r="10" spans="1:2" x14ac:dyDescent="0.2">
      <c r="A10" t="s">
        <v>37</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1D870-1AF5-4BA7-A868-280D3B31EC1F}">
  <dimension ref="A1:C20"/>
  <sheetViews>
    <sheetView workbookViewId="0">
      <selection activeCell="M8" sqref="M8"/>
    </sheetView>
  </sheetViews>
  <sheetFormatPr defaultRowHeight="12" x14ac:dyDescent="0.2"/>
  <sheetData>
    <row r="1" spans="1:3" x14ac:dyDescent="0.2">
      <c r="A1" t="s">
        <v>38</v>
      </c>
    </row>
    <row r="2" spans="1:3" x14ac:dyDescent="0.2">
      <c r="A2" t="s">
        <v>39</v>
      </c>
    </row>
    <row r="4" spans="1:3" x14ac:dyDescent="0.2">
      <c r="A4" t="s">
        <v>40</v>
      </c>
    </row>
    <row r="5" spans="1:3" x14ac:dyDescent="0.2">
      <c r="A5" t="s">
        <v>41</v>
      </c>
    </row>
    <row r="6" spans="1:3" x14ac:dyDescent="0.2">
      <c r="A6" t="s">
        <v>42</v>
      </c>
    </row>
    <row r="7" spans="1:3" x14ac:dyDescent="0.2">
      <c r="A7">
        <v>0</v>
      </c>
      <c r="B7">
        <v>0.05</v>
      </c>
    </row>
    <row r="8" spans="1:3" x14ac:dyDescent="0.2">
      <c r="A8">
        <v>1</v>
      </c>
      <c r="B8">
        <v>0.15</v>
      </c>
    </row>
    <row r="9" spans="1:3" x14ac:dyDescent="0.2">
      <c r="A9">
        <v>2</v>
      </c>
      <c r="B9">
        <v>0.35</v>
      </c>
    </row>
    <row r="10" spans="1:3" x14ac:dyDescent="0.2">
      <c r="A10">
        <v>3</v>
      </c>
      <c r="B10">
        <v>0.3</v>
      </c>
    </row>
    <row r="11" spans="1:3" x14ac:dyDescent="0.2">
      <c r="A11">
        <v>4</v>
      </c>
      <c r="B11">
        <v>0.15</v>
      </c>
    </row>
    <row r="14" spans="1:3" x14ac:dyDescent="0.2">
      <c r="B14">
        <v>10</v>
      </c>
      <c r="C14" t="s">
        <v>43</v>
      </c>
    </row>
    <row r="16" spans="1:3" x14ac:dyDescent="0.2">
      <c r="A16" t="s">
        <v>44</v>
      </c>
    </row>
    <row r="18" spans="1:2" x14ac:dyDescent="0.2">
      <c r="B18" t="s">
        <v>45</v>
      </c>
    </row>
    <row r="20" spans="1:2" x14ac:dyDescent="0.2">
      <c r="A20" t="s">
        <v>46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BF653-6339-4C20-BBA5-321E322DC458}">
  <dimension ref="A1:AF42"/>
  <sheetViews>
    <sheetView workbookViewId="0">
      <selection activeCell="V18" sqref="V18"/>
    </sheetView>
  </sheetViews>
  <sheetFormatPr defaultRowHeight="12" x14ac:dyDescent="0.2"/>
  <sheetData>
    <row r="1" spans="1:32" x14ac:dyDescent="0.2">
      <c r="A1" t="s">
        <v>7</v>
      </c>
    </row>
    <row r="2" spans="1:32" x14ac:dyDescent="0.2">
      <c r="U2" s="81"/>
      <c r="V2" s="84"/>
      <c r="W2" s="84"/>
      <c r="X2" s="84"/>
      <c r="Y2" s="84"/>
      <c r="Z2" s="84"/>
      <c r="AA2" s="85"/>
      <c r="AB2" s="84"/>
      <c r="AC2" s="85"/>
      <c r="AD2" s="85"/>
      <c r="AE2" s="85"/>
      <c r="AF2" s="85"/>
    </row>
    <row r="3" spans="1:32" x14ac:dyDescent="0.2">
      <c r="U3" s="81"/>
      <c r="V3" s="84"/>
      <c r="W3" s="84"/>
      <c r="X3" s="84"/>
      <c r="Y3" s="84"/>
      <c r="Z3" s="84"/>
      <c r="AA3" s="84"/>
      <c r="AB3" s="84"/>
      <c r="AC3" s="84"/>
      <c r="AD3" s="85"/>
      <c r="AE3" s="85"/>
      <c r="AF3" s="85"/>
    </row>
    <row r="4" spans="1:32" x14ac:dyDescent="0.2">
      <c r="U4" s="63"/>
      <c r="V4" s="14"/>
      <c r="W4" s="14"/>
      <c r="X4" s="14"/>
      <c r="Y4" s="14"/>
      <c r="Z4" s="14"/>
      <c r="AA4" s="14"/>
      <c r="AB4" s="14"/>
      <c r="AC4" s="14"/>
      <c r="AD4" s="14"/>
      <c r="AE4" s="14"/>
      <c r="AF4" s="14"/>
    </row>
    <row r="5" spans="1:32" x14ac:dyDescent="0.2">
      <c r="U5" s="63"/>
      <c r="V5" s="14"/>
      <c r="W5" s="14"/>
      <c r="X5" s="14"/>
      <c r="Y5" s="14"/>
      <c r="Z5" s="14"/>
      <c r="AA5" s="14"/>
      <c r="AB5" s="14"/>
      <c r="AC5" s="14"/>
      <c r="AD5" s="14"/>
      <c r="AE5" s="14"/>
      <c r="AF5" s="14"/>
    </row>
    <row r="6" spans="1:32" x14ac:dyDescent="0.2">
      <c r="U6" s="63"/>
      <c r="V6" s="14"/>
      <c r="W6" s="14"/>
      <c r="X6" s="14"/>
      <c r="Y6" s="14"/>
      <c r="Z6" s="14"/>
      <c r="AA6" s="14"/>
      <c r="AB6" s="14"/>
      <c r="AC6" s="14"/>
      <c r="AD6" s="14"/>
      <c r="AE6" s="14"/>
      <c r="AF6" s="14"/>
    </row>
    <row r="7" spans="1:32" x14ac:dyDescent="0.2">
      <c r="U7" s="63"/>
      <c r="V7" s="14"/>
      <c r="W7" s="14"/>
      <c r="X7" s="14"/>
      <c r="Y7" s="14"/>
      <c r="Z7" s="14"/>
      <c r="AA7" s="14"/>
      <c r="AB7" s="14"/>
      <c r="AC7" s="14"/>
      <c r="AD7" s="14"/>
      <c r="AE7" s="14"/>
      <c r="AF7" s="14"/>
    </row>
    <row r="8" spans="1:32" x14ac:dyDescent="0.2">
      <c r="U8" s="63"/>
      <c r="V8" s="14"/>
      <c r="W8" s="14"/>
      <c r="X8" s="14"/>
      <c r="Y8" s="14"/>
      <c r="Z8" s="14"/>
      <c r="AA8" s="14"/>
      <c r="AB8" s="14"/>
      <c r="AC8" s="14"/>
      <c r="AD8" s="14"/>
      <c r="AE8" s="14"/>
      <c r="AF8" s="14"/>
    </row>
    <row r="9" spans="1:32" x14ac:dyDescent="0.2">
      <c r="U9" s="63"/>
      <c r="V9" s="14"/>
      <c r="W9" s="14"/>
      <c r="X9" s="14"/>
      <c r="Y9" s="14"/>
      <c r="Z9" s="14"/>
      <c r="AA9" s="14"/>
      <c r="AB9" s="14"/>
      <c r="AC9" s="14"/>
      <c r="AD9" s="14"/>
      <c r="AE9" s="14"/>
      <c r="AF9" s="14"/>
    </row>
    <row r="10" spans="1:32" x14ac:dyDescent="0.2">
      <c r="U10" s="63"/>
      <c r="V10" s="14"/>
      <c r="W10" s="14"/>
      <c r="X10" s="14"/>
      <c r="Y10" s="14"/>
      <c r="Z10" s="14"/>
      <c r="AA10" s="14"/>
      <c r="AB10" s="14"/>
      <c r="AC10" s="14"/>
      <c r="AD10" s="14"/>
      <c r="AE10" s="14"/>
      <c r="AF10" s="14"/>
    </row>
    <row r="11" spans="1:32" x14ac:dyDescent="0.2">
      <c r="U11" s="63"/>
      <c r="V11" s="14"/>
      <c r="W11" s="14"/>
      <c r="X11" s="14"/>
      <c r="Y11" s="14"/>
      <c r="Z11" s="14"/>
      <c r="AA11" s="14"/>
      <c r="AB11" s="14"/>
      <c r="AC11" s="14"/>
      <c r="AD11" s="14"/>
      <c r="AE11" s="14"/>
      <c r="AF11" s="14"/>
    </row>
    <row r="12" spans="1:32" x14ac:dyDescent="0.2">
      <c r="U12" s="63"/>
      <c r="V12" s="14"/>
      <c r="W12" s="14"/>
      <c r="X12" s="14"/>
      <c r="Y12" s="14"/>
      <c r="Z12" s="14"/>
      <c r="AA12" s="14"/>
      <c r="AB12" s="14"/>
      <c r="AC12" s="14"/>
      <c r="AD12" s="14"/>
      <c r="AE12" s="14"/>
      <c r="AF12" s="14"/>
    </row>
    <row r="13" spans="1:32" x14ac:dyDescent="0.2">
      <c r="U13" s="63"/>
      <c r="V13" s="14"/>
      <c r="W13" s="14"/>
      <c r="X13" s="14"/>
      <c r="Y13" s="14"/>
      <c r="Z13" s="14"/>
      <c r="AA13" s="14"/>
      <c r="AB13" s="14"/>
      <c r="AC13" s="14"/>
      <c r="AD13" s="14"/>
      <c r="AE13" s="14"/>
      <c r="AF13" s="14"/>
    </row>
    <row r="14" spans="1:32" x14ac:dyDescent="0.2">
      <c r="U14" s="63"/>
      <c r="V14" s="14"/>
      <c r="W14" s="14"/>
      <c r="X14" s="14"/>
      <c r="Y14" s="14"/>
      <c r="Z14" s="14"/>
      <c r="AA14" s="14"/>
      <c r="AB14" s="14"/>
      <c r="AC14" s="14"/>
      <c r="AD14" s="14"/>
      <c r="AE14" s="14"/>
      <c r="AF14" s="14"/>
    </row>
    <row r="15" spans="1:32" x14ac:dyDescent="0.2">
      <c r="U15" s="63"/>
      <c r="V15" s="14"/>
      <c r="W15" s="14"/>
      <c r="X15" s="14"/>
      <c r="Y15" s="14"/>
      <c r="Z15" s="14"/>
      <c r="AA15" s="14"/>
      <c r="AB15" s="14"/>
      <c r="AC15" s="14"/>
      <c r="AD15" s="14"/>
      <c r="AE15" s="14"/>
      <c r="AF15" s="14"/>
    </row>
    <row r="16" spans="1:32" x14ac:dyDescent="0.2">
      <c r="U16" s="63"/>
      <c r="V16" s="14"/>
      <c r="W16" s="14"/>
      <c r="X16" s="14"/>
      <c r="Y16" s="14"/>
      <c r="Z16" s="14"/>
      <c r="AA16" s="14"/>
      <c r="AB16" s="14"/>
      <c r="AC16" s="14"/>
      <c r="AD16" s="14"/>
      <c r="AE16" s="14"/>
      <c r="AF16" s="14"/>
    </row>
    <row r="17" spans="21:32" x14ac:dyDescent="0.2">
      <c r="U17" s="63"/>
      <c r="V17" s="14"/>
      <c r="W17" s="14"/>
      <c r="X17" s="14"/>
      <c r="Y17" s="14"/>
      <c r="Z17" s="14"/>
      <c r="AA17" s="14"/>
      <c r="AB17" s="14"/>
      <c r="AC17" s="14"/>
      <c r="AD17" s="14"/>
      <c r="AE17" s="14"/>
      <c r="AF17" s="14"/>
    </row>
    <row r="18" spans="21:32" x14ac:dyDescent="0.2">
      <c r="U18" s="63"/>
      <c r="V18" s="14"/>
      <c r="W18" s="14"/>
      <c r="X18" s="14"/>
      <c r="Y18" s="14"/>
      <c r="Z18" s="14"/>
      <c r="AA18" s="14"/>
      <c r="AB18" s="14"/>
      <c r="AC18" s="14"/>
      <c r="AD18" s="14"/>
      <c r="AE18" s="14"/>
      <c r="AF18" s="14"/>
    </row>
    <row r="19" spans="21:32" x14ac:dyDescent="0.2">
      <c r="U19" s="63"/>
      <c r="V19" s="14"/>
      <c r="W19" s="14"/>
      <c r="X19" s="14"/>
      <c r="Y19" s="14"/>
      <c r="Z19" s="14"/>
      <c r="AA19" s="14"/>
      <c r="AB19" s="14"/>
      <c r="AC19" s="14"/>
      <c r="AD19" s="14"/>
      <c r="AE19" s="14"/>
      <c r="AF19" s="14"/>
    </row>
    <row r="20" spans="21:32" x14ac:dyDescent="0.2">
      <c r="U20" s="63"/>
      <c r="V20" s="14"/>
      <c r="W20" s="14"/>
      <c r="X20" s="14"/>
      <c r="Y20" s="14"/>
      <c r="Z20" s="14"/>
      <c r="AA20" s="14"/>
      <c r="AB20" s="14"/>
      <c r="AC20" s="14"/>
      <c r="AD20" s="14"/>
      <c r="AE20" s="14"/>
      <c r="AF20" s="14"/>
    </row>
    <row r="21" spans="21:32" x14ac:dyDescent="0.2">
      <c r="U21" s="63"/>
      <c r="V21" s="14"/>
      <c r="W21" s="14"/>
      <c r="X21" s="14"/>
      <c r="Y21" s="14"/>
      <c r="Z21" s="14"/>
      <c r="AA21" s="14"/>
      <c r="AB21" s="14"/>
      <c r="AC21" s="14"/>
      <c r="AD21" s="14"/>
      <c r="AE21" s="14"/>
      <c r="AF21" s="14"/>
    </row>
    <row r="22" spans="21:32" x14ac:dyDescent="0.2">
      <c r="U22" s="63"/>
      <c r="V22" s="14"/>
      <c r="W22" s="14"/>
      <c r="X22" s="14"/>
      <c r="Y22" s="14"/>
      <c r="Z22" s="14"/>
      <c r="AA22" s="14"/>
      <c r="AB22" s="14"/>
      <c r="AC22" s="14"/>
      <c r="AD22" s="14"/>
      <c r="AE22" s="14"/>
      <c r="AF22" s="14"/>
    </row>
    <row r="23" spans="21:32" x14ac:dyDescent="0.2">
      <c r="U23" s="63"/>
      <c r="V23" s="14"/>
      <c r="W23" s="14"/>
      <c r="X23" s="14"/>
      <c r="Y23" s="14"/>
      <c r="Z23" s="14"/>
      <c r="AA23" s="14"/>
      <c r="AB23" s="14"/>
      <c r="AC23" s="14"/>
      <c r="AD23" s="14"/>
      <c r="AE23" s="14"/>
      <c r="AF23" s="14"/>
    </row>
    <row r="24" spans="21:32" x14ac:dyDescent="0.2">
      <c r="U24" s="63"/>
      <c r="V24" s="14"/>
      <c r="W24" s="14"/>
      <c r="X24" s="14"/>
      <c r="Y24" s="14"/>
      <c r="Z24" s="14"/>
      <c r="AA24" s="14"/>
      <c r="AB24" s="14"/>
      <c r="AC24" s="14"/>
      <c r="AD24" s="14"/>
      <c r="AE24" s="14"/>
      <c r="AF24" s="14"/>
    </row>
    <row r="25" spans="21:32" x14ac:dyDescent="0.2">
      <c r="U25" s="63"/>
      <c r="V25" s="14"/>
      <c r="W25" s="14"/>
      <c r="X25" s="14"/>
      <c r="Y25" s="14"/>
      <c r="Z25" s="14"/>
      <c r="AA25" s="14"/>
      <c r="AB25" s="14"/>
      <c r="AC25" s="14"/>
      <c r="AD25" s="14"/>
      <c r="AE25" s="14"/>
      <c r="AF25" s="14"/>
    </row>
    <row r="26" spans="21:32" x14ac:dyDescent="0.2">
      <c r="U26" s="63"/>
      <c r="V26" s="14"/>
      <c r="W26" s="14"/>
      <c r="X26" s="14"/>
      <c r="Y26" s="14"/>
      <c r="Z26" s="14"/>
      <c r="AA26" s="14"/>
      <c r="AB26" s="14"/>
      <c r="AC26" s="14"/>
      <c r="AD26" s="14"/>
      <c r="AE26" s="14"/>
      <c r="AF26" s="14"/>
    </row>
    <row r="27" spans="21:32" x14ac:dyDescent="0.2">
      <c r="U27" s="63"/>
      <c r="V27" s="14"/>
      <c r="W27" s="14"/>
      <c r="X27" s="14"/>
      <c r="Y27" s="14"/>
      <c r="Z27" s="14"/>
      <c r="AA27" s="14"/>
      <c r="AB27" s="14"/>
      <c r="AC27" s="14"/>
      <c r="AD27" s="14"/>
      <c r="AE27" s="14"/>
      <c r="AF27" s="14"/>
    </row>
    <row r="28" spans="21:32" x14ac:dyDescent="0.2">
      <c r="U28" s="63"/>
      <c r="V28" s="14"/>
      <c r="W28" s="14"/>
      <c r="X28" s="14"/>
      <c r="Y28" s="14"/>
      <c r="Z28" s="14"/>
      <c r="AA28" s="14"/>
      <c r="AB28" s="14"/>
      <c r="AC28" s="14"/>
      <c r="AD28" s="14"/>
      <c r="AE28" s="14"/>
      <c r="AF28" s="14"/>
    </row>
    <row r="29" spans="21:32" x14ac:dyDescent="0.2">
      <c r="U29" s="63"/>
      <c r="V29" s="14"/>
      <c r="W29" s="14"/>
      <c r="X29" s="14"/>
      <c r="Y29" s="14"/>
      <c r="Z29" s="14"/>
      <c r="AA29" s="14"/>
      <c r="AB29" s="14"/>
      <c r="AC29" s="14"/>
      <c r="AD29" s="14"/>
      <c r="AE29" s="14"/>
      <c r="AF29" s="14"/>
    </row>
    <row r="30" spans="21:32" x14ac:dyDescent="0.2">
      <c r="U30" s="63"/>
      <c r="V30" s="14"/>
      <c r="W30" s="14"/>
      <c r="X30" s="14"/>
      <c r="Y30" s="14"/>
      <c r="Z30" s="14"/>
      <c r="AA30" s="14"/>
      <c r="AB30" s="14"/>
      <c r="AC30" s="14"/>
      <c r="AD30" s="14"/>
      <c r="AE30" s="14"/>
      <c r="AF30" s="14"/>
    </row>
    <row r="31" spans="21:32" x14ac:dyDescent="0.2">
      <c r="U31" s="63"/>
      <c r="V31" s="14"/>
      <c r="W31" s="14"/>
      <c r="X31" s="14"/>
      <c r="Y31" s="14"/>
      <c r="Z31" s="14"/>
      <c r="AA31" s="14"/>
      <c r="AB31" s="14"/>
      <c r="AC31" s="14"/>
      <c r="AD31" s="14"/>
      <c r="AE31" s="14"/>
      <c r="AF31" s="14"/>
    </row>
    <row r="32" spans="21:32" x14ac:dyDescent="0.2">
      <c r="U32" s="63"/>
      <c r="V32" s="14"/>
      <c r="W32" s="14"/>
      <c r="X32" s="14"/>
      <c r="Y32" s="14"/>
      <c r="Z32" s="14"/>
      <c r="AA32" s="14"/>
      <c r="AB32" s="14"/>
      <c r="AC32" s="14"/>
      <c r="AD32" s="14"/>
      <c r="AE32" s="14"/>
      <c r="AF32" s="14"/>
    </row>
    <row r="33" spans="21:32" x14ac:dyDescent="0.2">
      <c r="U33" s="63"/>
      <c r="V33" s="14"/>
      <c r="W33" s="14"/>
      <c r="X33" s="14"/>
      <c r="Y33" s="14"/>
      <c r="Z33" s="14"/>
      <c r="AA33" s="14"/>
      <c r="AB33" s="14"/>
      <c r="AC33" s="14"/>
      <c r="AD33" s="14"/>
      <c r="AE33" s="14"/>
      <c r="AF33" s="14"/>
    </row>
    <row r="34" spans="21:32" x14ac:dyDescent="0.2">
      <c r="U34" s="63"/>
      <c r="V34" s="14"/>
      <c r="W34" s="14"/>
      <c r="X34" s="14"/>
      <c r="Y34" s="14"/>
      <c r="Z34" s="14"/>
      <c r="AA34" s="14"/>
      <c r="AB34" s="14"/>
      <c r="AC34" s="14"/>
      <c r="AD34" s="14"/>
      <c r="AE34" s="14"/>
      <c r="AF34" s="14"/>
    </row>
    <row r="35" spans="21:32" x14ac:dyDescent="0.2">
      <c r="U35" s="63"/>
      <c r="V35" s="14"/>
      <c r="W35" s="14"/>
      <c r="X35" s="14"/>
      <c r="Y35" s="14"/>
      <c r="Z35" s="14"/>
      <c r="AA35" s="14"/>
      <c r="AB35" s="14"/>
      <c r="AC35" s="14"/>
      <c r="AD35" s="14"/>
      <c r="AE35" s="14"/>
      <c r="AF35" s="14"/>
    </row>
    <row r="36" spans="21:32" x14ac:dyDescent="0.2">
      <c r="U36" s="63"/>
      <c r="V36" s="14"/>
      <c r="W36" s="14"/>
      <c r="X36" s="14"/>
      <c r="Y36" s="14"/>
      <c r="Z36" s="14"/>
      <c r="AA36" s="14"/>
      <c r="AB36" s="14"/>
      <c r="AC36" s="14"/>
      <c r="AD36" s="14"/>
      <c r="AE36" s="14"/>
      <c r="AF36" s="14"/>
    </row>
    <row r="37" spans="21:32" x14ac:dyDescent="0.2">
      <c r="U37" s="63"/>
      <c r="V37" s="14"/>
      <c r="W37" s="14"/>
      <c r="X37" s="14"/>
      <c r="Y37" s="14"/>
      <c r="Z37" s="14"/>
      <c r="AA37" s="14"/>
      <c r="AB37" s="14"/>
      <c r="AC37" s="14"/>
      <c r="AD37" s="14"/>
      <c r="AE37" s="14"/>
      <c r="AF37" s="14"/>
    </row>
    <row r="38" spans="21:32" x14ac:dyDescent="0.2">
      <c r="U38" s="63"/>
      <c r="V38" s="14"/>
      <c r="W38" s="14"/>
      <c r="X38" s="14"/>
      <c r="Y38" s="14"/>
      <c r="Z38" s="14"/>
      <c r="AA38" s="14"/>
      <c r="AB38" s="14"/>
      <c r="AC38" s="14"/>
      <c r="AD38" s="14"/>
      <c r="AE38" s="14"/>
      <c r="AF38" s="14"/>
    </row>
    <row r="39" spans="21:32" x14ac:dyDescent="0.2">
      <c r="U39" s="63"/>
      <c r="V39" s="14"/>
      <c r="W39" s="14"/>
      <c r="X39" s="14"/>
      <c r="Y39" s="14"/>
      <c r="Z39" s="14"/>
      <c r="AA39" s="14"/>
      <c r="AB39" s="14"/>
      <c r="AC39" s="14"/>
      <c r="AD39" s="14"/>
      <c r="AE39" s="14"/>
      <c r="AF39" s="14"/>
    </row>
    <row r="40" spans="21:32" x14ac:dyDescent="0.2">
      <c r="U40" s="63"/>
      <c r="V40" s="14"/>
      <c r="W40" s="14"/>
      <c r="X40" s="14"/>
      <c r="Y40" s="14"/>
      <c r="Z40" s="14"/>
      <c r="AA40" s="14"/>
      <c r="AB40" s="14"/>
      <c r="AC40" s="14"/>
      <c r="AD40" s="14"/>
      <c r="AE40" s="14"/>
      <c r="AF40" s="14"/>
    </row>
    <row r="41" spans="21:32" x14ac:dyDescent="0.2">
      <c r="U41" s="81"/>
      <c r="V41" s="84"/>
      <c r="W41" s="84"/>
      <c r="X41" s="84"/>
      <c r="Y41" s="84"/>
      <c r="Z41" s="84"/>
      <c r="AA41" s="85"/>
      <c r="AB41" s="84"/>
      <c r="AC41" s="85"/>
      <c r="AD41" s="85"/>
      <c r="AE41" s="85"/>
      <c r="AF41" s="85"/>
    </row>
    <row r="42" spans="21:32" x14ac:dyDescent="0.2">
      <c r="U42" s="81"/>
      <c r="V42" s="84"/>
      <c r="W42" s="84"/>
      <c r="X42" s="84"/>
      <c r="Y42" s="84"/>
      <c r="Z42" s="84"/>
      <c r="AA42" s="84"/>
      <c r="AB42" s="84"/>
      <c r="AC42" s="84"/>
      <c r="AD42" s="85"/>
      <c r="AE42" s="85"/>
      <c r="AF42" s="8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8D3BE-2892-4AD6-B097-02BD5CDF1900}">
  <dimension ref="A1:AT41"/>
  <sheetViews>
    <sheetView workbookViewId="0">
      <selection sqref="A1:G7"/>
    </sheetView>
  </sheetViews>
  <sheetFormatPr defaultColWidth="2.28515625" defaultRowHeight="12" x14ac:dyDescent="0.2"/>
  <cols>
    <col min="17" max="17" width="2.28515625" customWidth="1"/>
  </cols>
  <sheetData>
    <row r="1" spans="1:26" x14ac:dyDescent="0.2">
      <c r="A1" s="45" t="s">
        <v>171</v>
      </c>
      <c r="B1" s="51"/>
      <c r="C1" s="51"/>
      <c r="D1" s="51"/>
      <c r="E1" s="51"/>
      <c r="F1" s="51"/>
      <c r="G1" s="46"/>
    </row>
    <row r="2" spans="1:26" x14ac:dyDescent="0.2">
      <c r="A2" s="47"/>
      <c r="B2" s="52"/>
      <c r="C2" s="52"/>
      <c r="D2" s="52"/>
      <c r="E2" s="52"/>
      <c r="F2" s="52"/>
      <c r="G2" s="48"/>
    </row>
    <row r="3" spans="1:26" x14ac:dyDescent="0.2">
      <c r="A3" s="47"/>
      <c r="B3" s="52"/>
      <c r="C3" s="52"/>
      <c r="D3" s="52"/>
      <c r="E3" s="52"/>
      <c r="F3" s="52"/>
      <c r="G3" s="48"/>
    </row>
    <row r="4" spans="1:26" x14ac:dyDescent="0.2">
      <c r="A4" s="47"/>
      <c r="B4" s="52"/>
      <c r="C4" s="52"/>
      <c r="D4" s="52"/>
      <c r="E4" s="52"/>
      <c r="F4" s="52"/>
      <c r="G4" s="48"/>
    </row>
    <row r="5" spans="1:26" x14ac:dyDescent="0.2">
      <c r="A5" s="47"/>
      <c r="B5" s="52"/>
      <c r="C5" s="52"/>
      <c r="D5" s="52"/>
      <c r="E5" s="52"/>
      <c r="F5" s="52"/>
      <c r="G5" s="48"/>
    </row>
    <row r="6" spans="1:26" x14ac:dyDescent="0.2">
      <c r="A6" s="47"/>
      <c r="B6" s="52"/>
      <c r="C6" s="52"/>
      <c r="D6" s="52"/>
      <c r="E6" s="52"/>
      <c r="F6" s="52"/>
      <c r="G6" s="48"/>
    </row>
    <row r="7" spans="1:26" x14ac:dyDescent="0.2">
      <c r="A7" s="49"/>
      <c r="B7" s="53"/>
      <c r="C7" s="53"/>
      <c r="D7" s="53"/>
      <c r="E7" s="53"/>
      <c r="F7" s="53"/>
      <c r="G7" s="50"/>
    </row>
    <row r="8" spans="1:26" x14ac:dyDescent="0.2">
      <c r="A8" s="45" t="s">
        <v>175</v>
      </c>
      <c r="B8" s="51"/>
      <c r="C8" s="51"/>
      <c r="D8" s="51"/>
      <c r="E8" s="51"/>
      <c r="F8" s="51"/>
      <c r="G8" s="46"/>
    </row>
    <row r="9" spans="1:26" ht="12" customHeight="1" x14ac:dyDescent="0.2">
      <c r="A9" s="47"/>
      <c r="B9" s="52"/>
      <c r="C9" s="52"/>
      <c r="D9" s="52"/>
      <c r="E9" s="52"/>
      <c r="F9" s="52"/>
      <c r="G9" s="48"/>
      <c r="I9" s="64" t="s">
        <v>173</v>
      </c>
    </row>
    <row r="10" spans="1:26" x14ac:dyDescent="0.2">
      <c r="A10" s="47"/>
      <c r="B10" s="52"/>
      <c r="C10" s="52"/>
      <c r="D10" s="52"/>
      <c r="E10" s="52"/>
      <c r="F10" s="52"/>
      <c r="G10" s="48"/>
      <c r="J10" s="13" t="s">
        <v>202</v>
      </c>
      <c r="K10" s="13"/>
      <c r="L10" s="13"/>
      <c r="M10" s="13"/>
      <c r="N10" s="13"/>
      <c r="O10" s="13"/>
      <c r="P10" s="13"/>
      <c r="Q10" s="13"/>
      <c r="R10" s="13"/>
    </row>
    <row r="11" spans="1:26" ht="12" customHeight="1" x14ac:dyDescent="0.2">
      <c r="A11" s="47"/>
      <c r="B11" s="52"/>
      <c r="C11" s="52"/>
      <c r="D11" s="52"/>
      <c r="E11" s="52"/>
      <c r="F11" s="52"/>
      <c r="G11" s="48"/>
    </row>
    <row r="12" spans="1:26" x14ac:dyDescent="0.2">
      <c r="A12" s="47"/>
      <c r="B12" s="52"/>
      <c r="C12" s="52"/>
      <c r="D12" s="52"/>
      <c r="E12" s="52"/>
      <c r="F12" s="52"/>
      <c r="G12" s="48"/>
      <c r="I12" s="64" t="s">
        <v>174</v>
      </c>
    </row>
    <row r="13" spans="1:26" ht="12" customHeight="1" x14ac:dyDescent="0.2">
      <c r="A13" s="47"/>
      <c r="B13" s="52"/>
      <c r="C13" s="52"/>
      <c r="D13" s="52"/>
      <c r="E13" s="52"/>
      <c r="F13" s="52"/>
      <c r="G13" s="48"/>
      <c r="J13" s="13" t="s">
        <v>203</v>
      </c>
      <c r="R13" s="13"/>
      <c r="S13" s="13"/>
      <c r="T13" s="13"/>
      <c r="U13" s="13"/>
      <c r="V13" s="13"/>
      <c r="W13" s="13"/>
      <c r="X13" s="13"/>
      <c r="Y13" s="13"/>
      <c r="Z13" s="13"/>
    </row>
    <row r="14" spans="1:26" x14ac:dyDescent="0.2">
      <c r="A14" s="49"/>
      <c r="B14" s="53"/>
      <c r="C14" s="53"/>
      <c r="D14" s="53"/>
      <c r="E14" s="53"/>
      <c r="F14" s="53"/>
      <c r="G14" s="50"/>
    </row>
    <row r="15" spans="1:26" ht="12" customHeight="1" x14ac:dyDescent="0.2">
      <c r="A15" s="45" t="str">
        <f>"Can "&amp;_randVar&amp;" assume more than non-negative integer values?"</f>
        <v>Can americans preference for pennies assume more than non-negative integer values?</v>
      </c>
      <c r="B15" s="51"/>
      <c r="C15" s="51"/>
      <c r="D15" s="51"/>
      <c r="E15" s="51"/>
      <c r="F15" s="51"/>
      <c r="G15" s="46"/>
      <c r="I15" s="54" t="s">
        <v>168</v>
      </c>
      <c r="J15" s="55"/>
      <c r="K15" s="55"/>
      <c r="L15" s="55"/>
      <c r="M15" s="55"/>
      <c r="N15" s="55"/>
      <c r="O15" s="56"/>
    </row>
    <row r="16" spans="1:26" ht="12" customHeight="1" x14ac:dyDescent="0.2">
      <c r="A16" s="47"/>
      <c r="B16" s="52"/>
      <c r="C16" s="52"/>
      <c r="D16" s="52"/>
      <c r="E16" s="52"/>
      <c r="F16" s="52"/>
      <c r="G16" s="48"/>
      <c r="I16" s="57"/>
      <c r="J16" s="58"/>
      <c r="K16" s="58"/>
      <c r="L16" s="58"/>
      <c r="M16" s="58"/>
      <c r="N16" s="58"/>
      <c r="O16" s="59"/>
    </row>
    <row r="17" spans="1:46" x14ac:dyDescent="0.2">
      <c r="A17" s="47"/>
      <c r="B17" s="52"/>
      <c r="C17" s="52"/>
      <c r="D17" s="52"/>
      <c r="E17" s="52"/>
      <c r="F17" s="52"/>
      <c r="G17" s="48"/>
      <c r="I17" s="57"/>
      <c r="J17" s="58"/>
      <c r="K17" s="58"/>
      <c r="L17" s="58"/>
      <c r="M17" s="58"/>
      <c r="N17" s="58"/>
      <c r="O17" s="59"/>
    </row>
    <row r="18" spans="1:46" x14ac:dyDescent="0.2">
      <c r="A18" s="47"/>
      <c r="B18" s="52"/>
      <c r="C18" s="52"/>
      <c r="D18" s="52"/>
      <c r="E18" s="52"/>
      <c r="F18" s="52"/>
      <c r="G18" s="48"/>
      <c r="H18" t="s">
        <v>127</v>
      </c>
      <c r="I18" s="57"/>
      <c r="J18" s="58"/>
      <c r="K18" s="58"/>
      <c r="L18" s="58"/>
      <c r="M18" s="58"/>
      <c r="N18" s="58"/>
      <c r="O18" s="59"/>
    </row>
    <row r="19" spans="1:46" x14ac:dyDescent="0.2">
      <c r="A19" s="47"/>
      <c r="B19" s="52"/>
      <c r="C19" s="52"/>
      <c r="D19" s="52"/>
      <c r="E19" s="52"/>
      <c r="F19" s="52"/>
      <c r="G19" s="48"/>
      <c r="I19" s="57"/>
      <c r="J19" s="58"/>
      <c r="K19" s="58"/>
      <c r="L19" s="58"/>
      <c r="M19" s="58"/>
      <c r="N19" s="58"/>
      <c r="O19" s="59"/>
    </row>
    <row r="20" spans="1:46" ht="12" customHeight="1" x14ac:dyDescent="0.2">
      <c r="A20" s="47"/>
      <c r="B20" s="52"/>
      <c r="C20" s="52"/>
      <c r="D20" s="52"/>
      <c r="E20" s="52"/>
      <c r="F20" s="52"/>
      <c r="G20" s="48"/>
      <c r="I20" s="57"/>
      <c r="J20" s="58"/>
      <c r="K20" s="58"/>
      <c r="L20" s="58"/>
      <c r="M20" s="58"/>
      <c r="N20" s="58"/>
      <c r="O20" s="59"/>
    </row>
    <row r="21" spans="1:46" ht="12" customHeight="1" x14ac:dyDescent="0.2">
      <c r="A21" s="49"/>
      <c r="B21" s="53"/>
      <c r="C21" s="53"/>
      <c r="D21" s="53"/>
      <c r="E21" s="53"/>
      <c r="F21" s="53"/>
      <c r="G21" s="50"/>
      <c r="I21" s="60"/>
      <c r="J21" s="61"/>
      <c r="K21" s="61"/>
      <c r="L21" s="61"/>
      <c r="M21" s="61"/>
      <c r="N21" s="61"/>
      <c r="O21" s="62"/>
    </row>
    <row r="22" spans="1:46" x14ac:dyDescent="0.2">
      <c r="D22" t="s">
        <v>170</v>
      </c>
      <c r="I22" s="45" t="str">
        <f>"Does the outcome of one "&amp;_randVar&amp;" affect the outcome of any other "&amp;_randVar&amp;"?"</f>
        <v>Does the outcome of one americans preference for pennies affect the outcome of any other americans preference for pennies?</v>
      </c>
      <c r="J22" s="51"/>
      <c r="K22" s="51"/>
      <c r="L22" s="51"/>
      <c r="M22" s="51"/>
      <c r="N22" s="51"/>
      <c r="O22" s="46"/>
      <c r="Q22" s="45" t="s">
        <v>172</v>
      </c>
      <c r="R22" s="51"/>
      <c r="S22" s="51"/>
      <c r="T22" s="51"/>
      <c r="U22" s="51"/>
      <c r="V22" s="51"/>
      <c r="W22" s="46"/>
      <c r="Y22" s="67" t="s">
        <v>142</v>
      </c>
      <c r="Z22" s="68"/>
      <c r="AA22" s="68"/>
      <c r="AB22" s="68"/>
      <c r="AC22" s="68"/>
      <c r="AD22" s="68"/>
      <c r="AE22" s="69"/>
      <c r="AS22" s="20"/>
      <c r="AT22" s="20"/>
    </row>
    <row r="23" spans="1:46" x14ac:dyDescent="0.2">
      <c r="A23" s="54" t="s">
        <v>169</v>
      </c>
      <c r="B23" s="55"/>
      <c r="C23" s="55"/>
      <c r="D23" s="55"/>
      <c r="E23" s="55"/>
      <c r="F23" s="55"/>
      <c r="G23" s="56"/>
      <c r="I23" s="47"/>
      <c r="J23" s="52"/>
      <c r="K23" s="52"/>
      <c r="L23" s="52"/>
      <c r="M23" s="52"/>
      <c r="N23" s="52"/>
      <c r="O23" s="48"/>
      <c r="Q23" s="47"/>
      <c r="R23" s="52"/>
      <c r="S23" s="52"/>
      <c r="T23" s="52"/>
      <c r="U23" s="52"/>
      <c r="V23" s="52"/>
      <c r="W23" s="48"/>
      <c r="Y23" s="70"/>
      <c r="Z23" s="71"/>
      <c r="AA23" s="71"/>
      <c r="AB23" s="71"/>
      <c r="AC23" s="71"/>
      <c r="AD23" s="71"/>
      <c r="AE23" s="72"/>
      <c r="AT23" s="20"/>
    </row>
    <row r="24" spans="1:46" x14ac:dyDescent="0.2">
      <c r="A24" s="57"/>
      <c r="B24" s="58"/>
      <c r="C24" s="58"/>
      <c r="D24" s="58"/>
      <c r="E24" s="58"/>
      <c r="F24" s="58"/>
      <c r="G24" s="59"/>
      <c r="I24" s="47"/>
      <c r="J24" s="52"/>
      <c r="K24" s="52"/>
      <c r="L24" s="52"/>
      <c r="M24" s="52"/>
      <c r="N24" s="52"/>
      <c r="O24" s="48"/>
      <c r="Q24" s="47"/>
      <c r="R24" s="52"/>
      <c r="S24" s="52"/>
      <c r="T24" s="52"/>
      <c r="U24" s="52"/>
      <c r="V24" s="52"/>
      <c r="W24" s="48"/>
      <c r="Y24" s="70"/>
      <c r="Z24" s="71"/>
      <c r="AA24" s="71"/>
      <c r="AB24" s="71"/>
      <c r="AC24" s="71"/>
      <c r="AD24" s="71"/>
      <c r="AE24" s="72"/>
      <c r="AS24" s="20"/>
      <c r="AT24" s="20"/>
    </row>
    <row r="25" spans="1:46" x14ac:dyDescent="0.2">
      <c r="A25" s="57"/>
      <c r="B25" s="58"/>
      <c r="C25" s="58"/>
      <c r="D25" s="58"/>
      <c r="E25" s="58"/>
      <c r="F25" s="58"/>
      <c r="G25" s="59"/>
      <c r="I25" s="47"/>
      <c r="J25" s="52"/>
      <c r="K25" s="52"/>
      <c r="L25" s="52"/>
      <c r="M25" s="52"/>
      <c r="N25" s="52"/>
      <c r="O25" s="48"/>
      <c r="P25" t="s">
        <v>127</v>
      </c>
      <c r="Q25" s="47"/>
      <c r="R25" s="52"/>
      <c r="S25" s="52"/>
      <c r="T25" s="52"/>
      <c r="U25" s="52"/>
      <c r="V25" s="52"/>
      <c r="W25" s="48"/>
      <c r="X25" t="s">
        <v>127</v>
      </c>
      <c r="Y25" s="70"/>
      <c r="Z25" s="71"/>
      <c r="AA25" s="71"/>
      <c r="AB25" s="71"/>
      <c r="AC25" s="71"/>
      <c r="AD25" s="71"/>
      <c r="AE25" s="72"/>
      <c r="AS25" s="20"/>
      <c r="AT25" s="20"/>
    </row>
    <row r="26" spans="1:46" ht="12" customHeight="1" x14ac:dyDescent="0.2">
      <c r="A26" s="57"/>
      <c r="B26" s="58"/>
      <c r="C26" s="58"/>
      <c r="D26" s="58"/>
      <c r="E26" s="58"/>
      <c r="F26" s="58"/>
      <c r="G26" s="59"/>
      <c r="I26" s="47"/>
      <c r="J26" s="52"/>
      <c r="K26" s="52"/>
      <c r="L26" s="52"/>
      <c r="M26" s="52"/>
      <c r="N26" s="52"/>
      <c r="O26" s="48"/>
      <c r="Q26" s="47"/>
      <c r="R26" s="52"/>
      <c r="S26" s="52"/>
      <c r="T26" s="52"/>
      <c r="U26" s="52"/>
      <c r="V26" s="52"/>
      <c r="W26" s="48"/>
      <c r="Y26" s="70"/>
      <c r="Z26" s="71"/>
      <c r="AA26" s="71"/>
      <c r="AB26" s="71"/>
      <c r="AC26" s="71"/>
      <c r="AD26" s="71"/>
      <c r="AE26" s="72"/>
      <c r="AS26" s="20"/>
      <c r="AT26" s="20"/>
    </row>
    <row r="27" spans="1:46" ht="12" customHeight="1" x14ac:dyDescent="0.2">
      <c r="A27" s="57"/>
      <c r="B27" s="58"/>
      <c r="C27" s="58"/>
      <c r="D27" s="58"/>
      <c r="E27" s="58"/>
      <c r="F27" s="58"/>
      <c r="G27" s="59"/>
      <c r="I27" s="47"/>
      <c r="J27" s="52"/>
      <c r="K27" s="52"/>
      <c r="L27" s="52"/>
      <c r="M27" s="52"/>
      <c r="N27" s="52"/>
      <c r="O27" s="48"/>
      <c r="Q27" s="47"/>
      <c r="R27" s="52"/>
      <c r="S27" s="52"/>
      <c r="T27" s="52"/>
      <c r="U27" s="52"/>
      <c r="V27" s="52"/>
      <c r="W27" s="48"/>
      <c r="Y27" s="70"/>
      <c r="Z27" s="71"/>
      <c r="AA27" s="71"/>
      <c r="AB27" s="71"/>
      <c r="AC27" s="71"/>
      <c r="AD27" s="71"/>
      <c r="AE27" s="72"/>
    </row>
    <row r="28" spans="1:46" ht="12" customHeight="1" x14ac:dyDescent="0.2">
      <c r="A28" s="57"/>
      <c r="B28" s="58"/>
      <c r="C28" s="58"/>
      <c r="D28" s="58"/>
      <c r="E28" s="58"/>
      <c r="F28" s="58"/>
      <c r="G28" s="59"/>
      <c r="I28" s="49"/>
      <c r="J28" s="53"/>
      <c r="K28" s="53"/>
      <c r="L28" s="53"/>
      <c r="M28" s="53"/>
      <c r="N28" s="53"/>
      <c r="O28" s="50"/>
      <c r="Q28" s="49"/>
      <c r="R28" s="53"/>
      <c r="S28" s="53"/>
      <c r="T28" s="53"/>
      <c r="U28" s="53"/>
      <c r="V28" s="53"/>
      <c r="W28" s="50"/>
      <c r="Y28" s="73"/>
      <c r="Z28" s="74"/>
      <c r="AA28" s="74"/>
      <c r="AB28" s="74"/>
      <c r="AC28" s="74"/>
      <c r="AD28" s="74"/>
      <c r="AE28" s="75"/>
    </row>
    <row r="29" spans="1:46" x14ac:dyDescent="0.2">
      <c r="A29" s="60"/>
      <c r="B29" s="61"/>
      <c r="C29" s="61"/>
      <c r="D29" s="61"/>
      <c r="E29" s="61"/>
      <c r="F29" s="61"/>
      <c r="G29" s="62"/>
      <c r="L29" t="s">
        <v>170</v>
      </c>
      <c r="Q29" s="20" t="str">
        <f>"the chance that "&amp;_randVar&amp;" = "&amp;_success&amp;" is relatively large. (loosly greater than 2.5%)"</f>
        <v>the chance that americans preference for pennies = pennies should not be eliminated is relatively large. (loosly greater than 2.5%)</v>
      </c>
    </row>
    <row r="30" spans="1:46" x14ac:dyDescent="0.2">
      <c r="A30" s="65"/>
      <c r="B30" s="65"/>
      <c r="C30" s="65"/>
      <c r="D30" s="65"/>
      <c r="E30" s="65"/>
      <c r="F30" s="65"/>
      <c r="G30" s="65"/>
      <c r="I30" s="67" t="s">
        <v>123</v>
      </c>
      <c r="J30" s="68"/>
      <c r="K30" s="68"/>
      <c r="L30" s="68"/>
      <c r="M30" s="68"/>
      <c r="N30" s="68"/>
      <c r="O30" s="69"/>
      <c r="Q30" s="20" t="str">
        <f>"the problem does not involve the ‘rate’ of "&amp;_randVar&amp;" = "&amp;_success&amp;" within a fixed interval of time, distance, area, or volume."</f>
        <v>the problem does not involve the ‘rate’ of americans preference for pennies = pennies should not be eliminated within a fixed interval of time, distance, area, or volume.</v>
      </c>
    </row>
    <row r="31" spans="1:46" x14ac:dyDescent="0.2">
      <c r="A31" s="65"/>
      <c r="B31" s="65"/>
      <c r="C31" s="65"/>
      <c r="D31" s="65"/>
      <c r="E31" s="65"/>
      <c r="F31" s="65"/>
      <c r="G31" s="65"/>
      <c r="I31" s="70"/>
      <c r="J31" s="71"/>
      <c r="K31" s="71"/>
      <c r="L31" s="71"/>
      <c r="M31" s="71"/>
      <c r="N31" s="71"/>
      <c r="O31" s="72"/>
      <c r="Q31" s="20" t="str">
        <f>"whether "&amp;_randVar&amp;" = "&amp;_success&amp;" is either true or false. True and false at the same time is not possible."</f>
        <v>whether americans preference for pennies = pennies should not be eliminated is either true or false. True and false at the same time is not possible.</v>
      </c>
    </row>
    <row r="32" spans="1:46" x14ac:dyDescent="0.2">
      <c r="A32" s="65"/>
      <c r="B32" s="65"/>
      <c r="C32" s="65"/>
      <c r="D32" s="65"/>
      <c r="E32" s="65"/>
      <c r="F32" s="65"/>
      <c r="G32" s="65"/>
      <c r="I32" s="70"/>
      <c r="J32" s="71"/>
      <c r="K32" s="71"/>
      <c r="L32" s="71"/>
      <c r="M32" s="71"/>
      <c r="N32" s="71"/>
      <c r="O32" s="72"/>
      <c r="Q32" s="20" t="str">
        <f>_randVar&amp;" = "&amp;_success&amp;"(x) is a fixed number occurances in a known number of total "&amp;_randVar&amp;" observations (n)."</f>
        <v>americans preference for pennies = pennies should not be eliminated(x) is a fixed number occurances in a known number of total americans preference for pennies observations (n).</v>
      </c>
    </row>
    <row r="33" spans="1:39" x14ac:dyDescent="0.2">
      <c r="A33" s="65"/>
      <c r="B33" s="65"/>
      <c r="C33" s="65"/>
      <c r="D33" s="65"/>
      <c r="E33" s="65"/>
      <c r="F33" s="65"/>
      <c r="G33" s="65"/>
      <c r="I33" s="70"/>
      <c r="J33" s="71"/>
      <c r="K33" s="71"/>
      <c r="L33" s="71"/>
      <c r="M33" s="71"/>
      <c r="N33" s="71"/>
      <c r="O33" s="72"/>
      <c r="Q33" s="20" t="str">
        <f>"we know the probability of a "&amp;_randVar&amp;" = "&amp;_success&amp;" (pi) and it is the same for each "&amp;_randVar&amp;" observation (n)."</f>
        <v>we know the probability of a americans preference for pennies = pennies should not be eliminated (pi) and it is the same for each americans preference for pennies observation (n).</v>
      </c>
      <c r="R33" s="20"/>
    </row>
    <row r="34" spans="1:39" x14ac:dyDescent="0.2">
      <c r="A34" s="65"/>
      <c r="B34" s="65"/>
      <c r="C34" s="65"/>
      <c r="D34" s="65"/>
      <c r="E34" s="65"/>
      <c r="F34" s="65"/>
      <c r="G34" s="65"/>
      <c r="I34" s="70"/>
      <c r="J34" s="71"/>
      <c r="K34" s="71"/>
      <c r="L34" s="71"/>
      <c r="M34" s="71"/>
      <c r="N34" s="71"/>
      <c r="O34" s="72"/>
      <c r="T34" t="s">
        <v>170</v>
      </c>
    </row>
    <row r="35" spans="1:39" ht="12" customHeight="1" x14ac:dyDescent="0.2">
      <c r="A35" s="65"/>
      <c r="B35" s="65"/>
      <c r="C35" s="65"/>
      <c r="D35" s="65"/>
      <c r="E35" s="65"/>
      <c r="F35" s="65"/>
      <c r="G35" s="65"/>
      <c r="I35" s="70"/>
      <c r="J35" s="71"/>
      <c r="K35" s="71"/>
      <c r="L35" s="71"/>
      <c r="M35" s="71"/>
      <c r="N35" s="71"/>
      <c r="O35" s="72"/>
      <c r="Q35" s="67" t="s">
        <v>88</v>
      </c>
      <c r="R35" s="68"/>
      <c r="S35" s="68"/>
      <c r="T35" s="68"/>
      <c r="U35" s="68"/>
      <c r="V35" s="68"/>
      <c r="W35" s="69"/>
      <c r="Y35" s="52" t="s">
        <v>177</v>
      </c>
      <c r="Z35" s="52"/>
      <c r="AA35" s="52"/>
      <c r="AB35" s="52"/>
      <c r="AC35" s="52"/>
      <c r="AD35" s="52"/>
      <c r="AE35" s="52"/>
      <c r="AF35" s="52"/>
      <c r="AG35" s="52"/>
      <c r="AH35" s="52"/>
      <c r="AI35" s="52"/>
      <c r="AJ35" s="52"/>
      <c r="AK35" s="52"/>
      <c r="AL35" s="52"/>
      <c r="AM35" s="52"/>
    </row>
    <row r="36" spans="1:39" x14ac:dyDescent="0.2">
      <c r="A36" s="65"/>
      <c r="B36" s="65"/>
      <c r="C36" s="65"/>
      <c r="D36" s="65"/>
      <c r="E36" s="65"/>
      <c r="F36" s="65"/>
      <c r="G36" s="65"/>
      <c r="I36" s="73"/>
      <c r="J36" s="74"/>
      <c r="K36" s="74"/>
      <c r="L36" s="74"/>
      <c r="M36" s="74"/>
      <c r="N36" s="74"/>
      <c r="O36" s="75"/>
      <c r="Q36" s="70"/>
      <c r="R36" s="71"/>
      <c r="S36" s="71"/>
      <c r="T36" s="71"/>
      <c r="U36" s="71"/>
      <c r="V36" s="71"/>
      <c r="W36" s="72"/>
      <c r="Y36" s="52"/>
      <c r="Z36" s="52"/>
      <c r="AA36" s="52"/>
      <c r="AB36" s="52"/>
      <c r="AC36" s="52"/>
      <c r="AD36" s="52"/>
      <c r="AE36" s="52"/>
      <c r="AF36" s="52"/>
      <c r="AG36" s="52"/>
      <c r="AH36" s="52"/>
      <c r="AI36" s="52"/>
      <c r="AJ36" s="52"/>
      <c r="AK36" s="52"/>
      <c r="AL36" s="52"/>
      <c r="AM36" s="52"/>
    </row>
    <row r="37" spans="1:39" x14ac:dyDescent="0.2">
      <c r="Q37" s="70"/>
      <c r="R37" s="71"/>
      <c r="S37" s="71"/>
      <c r="T37" s="71"/>
      <c r="U37" s="71"/>
      <c r="V37" s="71"/>
      <c r="W37" s="72"/>
      <c r="Y37" s="52"/>
      <c r="Z37" s="52"/>
      <c r="AA37" s="52"/>
      <c r="AB37" s="52"/>
      <c r="AC37" s="52"/>
      <c r="AD37" s="52"/>
      <c r="AE37" s="52"/>
      <c r="AF37" s="52"/>
      <c r="AG37" s="52"/>
      <c r="AH37" s="52"/>
      <c r="AI37" s="52"/>
      <c r="AJ37" s="52"/>
      <c r="AK37" s="52"/>
      <c r="AL37" s="52"/>
      <c r="AM37" s="52"/>
    </row>
    <row r="38" spans="1:39" x14ac:dyDescent="0.2">
      <c r="Q38" s="70"/>
      <c r="R38" s="71"/>
      <c r="S38" s="71"/>
      <c r="T38" s="71"/>
      <c r="U38" s="71"/>
      <c r="V38" s="71"/>
      <c r="W38" s="72"/>
      <c r="Y38" s="52"/>
      <c r="Z38" s="52"/>
      <c r="AA38" s="52"/>
      <c r="AB38" s="52"/>
      <c r="AC38" s="52"/>
      <c r="AD38" s="52"/>
      <c r="AE38" s="52"/>
      <c r="AF38" s="52"/>
      <c r="AG38" s="52"/>
      <c r="AH38" s="52"/>
      <c r="AI38" s="52"/>
      <c r="AJ38" s="52"/>
      <c r="AK38" s="52"/>
      <c r="AL38" s="52"/>
      <c r="AM38" s="52"/>
    </row>
    <row r="39" spans="1:39" x14ac:dyDescent="0.2">
      <c r="Q39" s="70"/>
      <c r="R39" s="71"/>
      <c r="S39" s="71"/>
      <c r="T39" s="71"/>
      <c r="U39" s="71"/>
      <c r="V39" s="71"/>
      <c r="W39" s="72"/>
      <c r="Y39" s="52"/>
      <c r="Z39" s="52"/>
      <c r="AA39" s="52"/>
      <c r="AB39" s="52"/>
      <c r="AC39" s="52"/>
      <c r="AD39" s="52"/>
      <c r="AE39" s="52"/>
      <c r="AF39" s="52"/>
      <c r="AG39" s="52"/>
      <c r="AH39" s="52"/>
      <c r="AI39" s="52"/>
      <c r="AJ39" s="52"/>
      <c r="AK39" s="52"/>
      <c r="AL39" s="52"/>
      <c r="AM39" s="52"/>
    </row>
    <row r="40" spans="1:39" x14ac:dyDescent="0.2">
      <c r="Q40" s="70"/>
      <c r="R40" s="71"/>
      <c r="S40" s="71"/>
      <c r="T40" s="71"/>
      <c r="U40" s="71"/>
      <c r="V40" s="71"/>
      <c r="W40" s="72"/>
      <c r="Y40" s="52"/>
      <c r="Z40" s="52"/>
      <c r="AA40" s="52"/>
      <c r="AB40" s="52"/>
      <c r="AC40" s="52"/>
      <c r="AD40" s="52"/>
      <c r="AE40" s="52"/>
      <c r="AF40" s="52"/>
      <c r="AG40" s="52"/>
      <c r="AH40" s="52"/>
      <c r="AI40" s="52"/>
      <c r="AJ40" s="52"/>
      <c r="AK40" s="52"/>
      <c r="AL40" s="52"/>
      <c r="AM40" s="52"/>
    </row>
    <row r="41" spans="1:39" x14ac:dyDescent="0.2">
      <c r="Q41" s="73"/>
      <c r="R41" s="74"/>
      <c r="S41" s="74"/>
      <c r="T41" s="74"/>
      <c r="U41" s="74"/>
      <c r="V41" s="74"/>
      <c r="W41" s="75"/>
      <c r="Y41" s="52"/>
      <c r="Z41" s="52"/>
      <c r="AA41" s="52"/>
      <c r="AB41" s="52"/>
      <c r="AC41" s="52"/>
      <c r="AD41" s="52"/>
      <c r="AE41" s="52"/>
      <c r="AF41" s="52"/>
      <c r="AG41" s="52"/>
      <c r="AH41" s="52"/>
      <c r="AI41" s="52"/>
      <c r="AJ41" s="52"/>
      <c r="AK41" s="52"/>
      <c r="AL41" s="52"/>
      <c r="AM41" s="52"/>
    </row>
  </sheetData>
  <mergeCells count="11">
    <mergeCell ref="Y35:AM41"/>
    <mergeCell ref="I15:O21"/>
    <mergeCell ref="A23:G29"/>
    <mergeCell ref="A15:G21"/>
    <mergeCell ref="A1:G7"/>
    <mergeCell ref="A8:G14"/>
    <mergeCell ref="I30:O36"/>
    <mergeCell ref="I22:O28"/>
    <mergeCell ref="Q22:W28"/>
    <mergeCell ref="Q35:W41"/>
    <mergeCell ref="Y22:AE28"/>
  </mergeCells>
  <hyperlinks>
    <hyperlink ref="I30:O36" location="_hypergeometric" display="Hypergeometric" xr:uid="{AD7B8006-8315-4C20-B2C4-C8D7154F3AD0}"/>
    <hyperlink ref="Q35:W41" location="_binomial" display="Binomial" xr:uid="{91F30854-73CB-403E-AE41-F68B3171BAF8}"/>
    <hyperlink ref="Y22:AE28" location="_poisson" display="Poisson" xr:uid="{071EBC4E-0568-41F3-A497-9E6EDFC6F02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C6E2D-D1D3-4046-BC2E-41029DB959E3}">
  <dimension ref="A1:A38"/>
  <sheetViews>
    <sheetView workbookViewId="0"/>
  </sheetViews>
  <sheetFormatPr defaultRowHeight="12" x14ac:dyDescent="0.2"/>
  <sheetData>
    <row r="1" spans="1:1" x14ac:dyDescent="0.2">
      <c r="A1" s="17" t="s">
        <v>141</v>
      </c>
    </row>
    <row r="11" spans="1:1" x14ac:dyDescent="0.2">
      <c r="A11" s="17"/>
    </row>
    <row r="12" spans="1:1" x14ac:dyDescent="0.2">
      <c r="A12" s="17"/>
    </row>
    <row r="13" spans="1:1" x14ac:dyDescent="0.2">
      <c r="A13" s="17"/>
    </row>
    <row r="25" spans="1:1" x14ac:dyDescent="0.2">
      <c r="A25" s="17"/>
    </row>
    <row r="26" spans="1:1" x14ac:dyDescent="0.2">
      <c r="A26" s="17"/>
    </row>
    <row r="27" spans="1:1" x14ac:dyDescent="0.2">
      <c r="A27" s="17"/>
    </row>
    <row r="37" spans="1:1" x14ac:dyDescent="0.2">
      <c r="A37" s="17"/>
    </row>
    <row r="38" spans="1:1" x14ac:dyDescent="0.2">
      <c r="A38" s="17"/>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AEB1A-E2D5-4376-9BA1-3D6AC5467509}">
  <dimension ref="A1:S41"/>
  <sheetViews>
    <sheetView workbookViewId="0"/>
  </sheetViews>
  <sheetFormatPr defaultRowHeight="12" x14ac:dyDescent="0.2"/>
  <sheetData>
    <row r="1" spans="1:10" x14ac:dyDescent="0.2">
      <c r="A1" s="17" t="s">
        <v>77</v>
      </c>
    </row>
    <row r="2" spans="1:10" x14ac:dyDescent="0.2">
      <c r="A2" s="10" t="s">
        <v>8</v>
      </c>
      <c r="B2" s="10" t="s">
        <v>58</v>
      </c>
    </row>
    <row r="3" spans="1:10" x14ac:dyDescent="0.2">
      <c r="A3" s="10">
        <v>0</v>
      </c>
      <c r="B3" s="10">
        <v>0.2</v>
      </c>
    </row>
    <row r="4" spans="1:10" x14ac:dyDescent="0.2">
      <c r="A4" s="10">
        <v>1</v>
      </c>
      <c r="B4" s="10">
        <v>0.4</v>
      </c>
    </row>
    <row r="5" spans="1:10" x14ac:dyDescent="0.2">
      <c r="A5" s="10">
        <v>2</v>
      </c>
      <c r="B5" s="10">
        <v>0.3</v>
      </c>
    </row>
    <row r="6" spans="1:10" x14ac:dyDescent="0.2">
      <c r="A6" s="10">
        <v>3</v>
      </c>
      <c r="B6" s="10">
        <v>0.1</v>
      </c>
    </row>
    <row r="8" spans="1:10" x14ac:dyDescent="0.2">
      <c r="A8" s="10" t="s">
        <v>8</v>
      </c>
      <c r="B8" s="10" t="s">
        <v>58</v>
      </c>
      <c r="C8" s="10" t="s">
        <v>61</v>
      </c>
      <c r="D8" s="10" t="s">
        <v>63</v>
      </c>
      <c r="E8" s="10" t="s">
        <v>64</v>
      </c>
      <c r="F8" s="10" t="s">
        <v>62</v>
      </c>
      <c r="J8" s="8"/>
    </row>
    <row r="9" spans="1:10" x14ac:dyDescent="0.2">
      <c r="A9" s="10">
        <v>0</v>
      </c>
      <c r="B9" s="10">
        <v>0.2</v>
      </c>
      <c r="C9" s="11">
        <f>A9*B9</f>
        <v>0</v>
      </c>
      <c r="D9" s="11">
        <f>A9-$C$13</f>
        <v>-1.3</v>
      </c>
      <c r="E9" s="7">
        <f>(D9^2)</f>
        <v>1.6900000000000002</v>
      </c>
      <c r="F9" s="2">
        <f>E9*B9</f>
        <v>0.33800000000000008</v>
      </c>
    </row>
    <row r="10" spans="1:10" x14ac:dyDescent="0.2">
      <c r="A10" s="10">
        <v>1</v>
      </c>
      <c r="B10" s="10">
        <v>0.4</v>
      </c>
      <c r="C10" s="11">
        <f t="shared" ref="C10:C12" si="0">A10*B10</f>
        <v>0.4</v>
      </c>
      <c r="D10" s="11">
        <f t="shared" ref="D10:D12" si="1">A10-$C$13</f>
        <v>-0.30000000000000004</v>
      </c>
      <c r="E10" s="7">
        <f t="shared" ref="E10:E12" si="2">(D10^2)</f>
        <v>9.0000000000000024E-2</v>
      </c>
      <c r="F10" s="2">
        <f t="shared" ref="F10:F12" si="3">E10*B10</f>
        <v>3.6000000000000011E-2</v>
      </c>
    </row>
    <row r="11" spans="1:10" x14ac:dyDescent="0.2">
      <c r="A11" s="10">
        <v>2</v>
      </c>
      <c r="B11" s="10">
        <v>0.3</v>
      </c>
      <c r="C11" s="11">
        <f t="shared" si="0"/>
        <v>0.6</v>
      </c>
      <c r="D11" s="11">
        <f t="shared" si="1"/>
        <v>0.7</v>
      </c>
      <c r="E11" s="7">
        <f t="shared" si="2"/>
        <v>0.48999999999999994</v>
      </c>
      <c r="F11" s="2">
        <f t="shared" si="3"/>
        <v>0.14699999999999996</v>
      </c>
    </row>
    <row r="12" spans="1:10" x14ac:dyDescent="0.2">
      <c r="A12" s="10">
        <v>3</v>
      </c>
      <c r="B12" s="10">
        <v>0.1</v>
      </c>
      <c r="C12" s="11">
        <f t="shared" si="0"/>
        <v>0.30000000000000004</v>
      </c>
      <c r="D12" s="11">
        <f t="shared" si="1"/>
        <v>1.7</v>
      </c>
      <c r="E12" s="7">
        <f t="shared" si="2"/>
        <v>2.8899999999999997</v>
      </c>
      <c r="F12" s="2">
        <f t="shared" si="3"/>
        <v>0.28899999999999998</v>
      </c>
    </row>
    <row r="13" spans="1:10" x14ac:dyDescent="0.2">
      <c r="C13" s="11">
        <f>SUM(C9:C12)</f>
        <v>1.3</v>
      </c>
      <c r="D13" s="10"/>
      <c r="F13">
        <f>SUM(F9:F12)</f>
        <v>0.81</v>
      </c>
    </row>
    <row r="15" spans="1:10" x14ac:dyDescent="0.2">
      <c r="A15" s="17" t="s">
        <v>67</v>
      </c>
    </row>
    <row r="17" spans="1:19" x14ac:dyDescent="0.2">
      <c r="A17" s="17" t="s">
        <v>68</v>
      </c>
      <c r="B17" s="17" t="s">
        <v>69</v>
      </c>
    </row>
    <row r="18" spans="1:19" x14ac:dyDescent="0.2">
      <c r="A18" s="17">
        <v>0</v>
      </c>
      <c r="B18" s="17">
        <v>8</v>
      </c>
      <c r="C18">
        <f>A18*B18</f>
        <v>0</v>
      </c>
      <c r="Q18" s="19"/>
      <c r="S18" s="20"/>
    </row>
    <row r="19" spans="1:19" x14ac:dyDescent="0.2">
      <c r="A19" s="17">
        <v>1</v>
      </c>
      <c r="B19" s="17">
        <v>10</v>
      </c>
      <c r="C19">
        <f t="shared" ref="C19:C22" si="4">A19*B19</f>
        <v>10</v>
      </c>
      <c r="Q19" s="19"/>
      <c r="R19" s="26"/>
      <c r="S19" s="32"/>
    </row>
    <row r="20" spans="1:19" x14ac:dyDescent="0.2">
      <c r="A20" s="17">
        <v>2</v>
      </c>
      <c r="B20" s="17">
        <v>22</v>
      </c>
      <c r="C20">
        <f t="shared" si="4"/>
        <v>44</v>
      </c>
      <c r="Q20" s="19"/>
      <c r="R20" s="26"/>
      <c r="S20" s="32"/>
    </row>
    <row r="21" spans="1:19" x14ac:dyDescent="0.2">
      <c r="A21" s="17">
        <v>3</v>
      </c>
      <c r="B21" s="17">
        <v>9</v>
      </c>
      <c r="C21">
        <f t="shared" si="4"/>
        <v>27</v>
      </c>
      <c r="Q21" s="19"/>
      <c r="R21" s="26"/>
      <c r="S21" s="32"/>
    </row>
    <row r="22" spans="1:19" x14ac:dyDescent="0.2">
      <c r="A22" s="17">
        <v>4</v>
      </c>
      <c r="B22" s="17">
        <v>1</v>
      </c>
      <c r="C22">
        <f t="shared" si="4"/>
        <v>4</v>
      </c>
      <c r="Q22" s="19"/>
      <c r="R22" s="26"/>
      <c r="S22" s="32"/>
    </row>
    <row r="23" spans="1:19" x14ac:dyDescent="0.2">
      <c r="A23" s="17" t="s">
        <v>70</v>
      </c>
      <c r="B23" s="17">
        <v>50</v>
      </c>
      <c r="C23">
        <f>SUM(C18:C22)</f>
        <v>85</v>
      </c>
      <c r="D23">
        <f>C23/B23</f>
        <v>1.7</v>
      </c>
      <c r="Q23" s="19"/>
      <c r="R23" s="26"/>
      <c r="S23" s="32"/>
    </row>
    <row r="24" spans="1:19" x14ac:dyDescent="0.2">
      <c r="Q24" s="17"/>
      <c r="S24" s="32"/>
    </row>
    <row r="25" spans="1:19" x14ac:dyDescent="0.2">
      <c r="A25" s="20" t="s">
        <v>71</v>
      </c>
      <c r="R25" s="26"/>
      <c r="S25" s="32"/>
    </row>
    <row r="26" spans="1:19" x14ac:dyDescent="0.2">
      <c r="A26" s="16" t="s">
        <v>8</v>
      </c>
      <c r="B26" s="16" t="s">
        <v>69</v>
      </c>
      <c r="C26" s="16" t="s">
        <v>58</v>
      </c>
      <c r="D26" s="16" t="s">
        <v>61</v>
      </c>
      <c r="E26" s="16" t="s">
        <v>63</v>
      </c>
      <c r="F26" s="16" t="s">
        <v>64</v>
      </c>
      <c r="G26" s="16" t="s">
        <v>62</v>
      </c>
      <c r="Q26" s="19"/>
      <c r="R26" s="26"/>
      <c r="S26" s="32"/>
    </row>
    <row r="27" spans="1:19" x14ac:dyDescent="0.2">
      <c r="A27" s="10">
        <v>0</v>
      </c>
      <c r="B27" s="10">
        <v>8</v>
      </c>
      <c r="C27" s="10">
        <f>B27/$B$32</f>
        <v>0.16</v>
      </c>
      <c r="D27" s="11">
        <f>A27*C27</f>
        <v>0</v>
      </c>
      <c r="E27" s="11">
        <f>A27-$D$32</f>
        <v>-1.7000000000000002</v>
      </c>
      <c r="F27" s="11">
        <f>(E27^2)</f>
        <v>2.8900000000000006</v>
      </c>
      <c r="G27" s="15">
        <f>F27*C27</f>
        <v>0.46240000000000009</v>
      </c>
      <c r="I27" t="s">
        <v>59</v>
      </c>
      <c r="J27" s="2">
        <f>SUMPRODUCT(A27:A31,C27:C31)</f>
        <v>1.7000000000000002</v>
      </c>
      <c r="K27" t="s">
        <v>10</v>
      </c>
      <c r="Q27" s="19"/>
      <c r="R27" s="26"/>
    </row>
    <row r="28" spans="1:19" x14ac:dyDescent="0.2">
      <c r="A28" s="10">
        <v>1</v>
      </c>
      <c r="B28" s="10">
        <v>10</v>
      </c>
      <c r="C28" s="11">
        <f>B28/$B$32</f>
        <v>0.2</v>
      </c>
      <c r="D28" s="11">
        <f>A28*C28</f>
        <v>0.2</v>
      </c>
      <c r="E28" s="11">
        <f t="shared" ref="E28:E31" si="5">A28-$D$32</f>
        <v>-0.70000000000000018</v>
      </c>
      <c r="F28" s="11">
        <f t="shared" ref="F28:F31" si="6">(E28^2)</f>
        <v>0.49000000000000027</v>
      </c>
      <c r="G28" s="15">
        <f t="shared" ref="G28:G31" si="7">F28*C28</f>
        <v>9.8000000000000059E-2</v>
      </c>
      <c r="I28" t="s">
        <v>60</v>
      </c>
      <c r="J28" s="2">
        <f>G32</f>
        <v>1.01</v>
      </c>
      <c r="K28" t="s">
        <v>66</v>
      </c>
      <c r="R28" s="26"/>
      <c r="S28" s="20"/>
    </row>
    <row r="29" spans="1:19" x14ac:dyDescent="0.2">
      <c r="A29" s="10">
        <v>2</v>
      </c>
      <c r="B29" s="10">
        <v>22</v>
      </c>
      <c r="C29" s="10">
        <f>B29/$B$32</f>
        <v>0.44</v>
      </c>
      <c r="D29" s="11">
        <f>A29*C29</f>
        <v>0.88</v>
      </c>
      <c r="E29" s="11">
        <f t="shared" si="5"/>
        <v>0.29999999999999982</v>
      </c>
      <c r="F29" s="11">
        <f t="shared" si="6"/>
        <v>8.99999999999999E-2</v>
      </c>
      <c r="G29" s="15">
        <f t="shared" si="7"/>
        <v>3.9599999999999955E-2</v>
      </c>
      <c r="I29" t="s">
        <v>65</v>
      </c>
      <c r="J29" s="2">
        <f>SQRT(J28)</f>
        <v>1.004987562112089</v>
      </c>
      <c r="K29" t="s">
        <v>11</v>
      </c>
      <c r="R29" s="26"/>
      <c r="S29" s="32"/>
    </row>
    <row r="30" spans="1:19" x14ac:dyDescent="0.2">
      <c r="A30" s="10">
        <v>3</v>
      </c>
      <c r="B30" s="10">
        <v>9</v>
      </c>
      <c r="C30" s="10">
        <f>B30/$B$32</f>
        <v>0.18</v>
      </c>
      <c r="D30" s="11">
        <f>A30*C30</f>
        <v>0.54</v>
      </c>
      <c r="E30" s="11">
        <f t="shared" si="5"/>
        <v>1.2999999999999998</v>
      </c>
      <c r="F30" s="11">
        <f t="shared" si="6"/>
        <v>1.6899999999999995</v>
      </c>
      <c r="G30" s="15">
        <f t="shared" si="7"/>
        <v>0.30419999999999991</v>
      </c>
      <c r="R30" s="26"/>
      <c r="S30" s="32"/>
    </row>
    <row r="31" spans="1:19" x14ac:dyDescent="0.2">
      <c r="A31" s="10">
        <v>4</v>
      </c>
      <c r="B31" s="10">
        <v>1</v>
      </c>
      <c r="C31" s="10">
        <f>B31/$B$32</f>
        <v>0.02</v>
      </c>
      <c r="D31" s="11">
        <f>A31*C31</f>
        <v>0.08</v>
      </c>
      <c r="E31" s="11">
        <f t="shared" si="5"/>
        <v>2.2999999999999998</v>
      </c>
      <c r="F31" s="11">
        <f t="shared" si="6"/>
        <v>5.2899999999999991</v>
      </c>
      <c r="G31" s="15">
        <f t="shared" si="7"/>
        <v>0.10579999999999999</v>
      </c>
    </row>
    <row r="32" spans="1:19" x14ac:dyDescent="0.2">
      <c r="A32" s="16" t="s">
        <v>70</v>
      </c>
      <c r="B32" s="16">
        <v>50</v>
      </c>
      <c r="C32" s="18">
        <f>SUM(C27:C31)</f>
        <v>1</v>
      </c>
      <c r="D32" s="18">
        <f>SUM(D27:D31)</f>
        <v>1.7000000000000002</v>
      </c>
      <c r="E32" s="18">
        <f>SUM(E27:E31)</f>
        <v>1.4999999999999991</v>
      </c>
      <c r="F32" s="18">
        <f>SUM(F27:F31)</f>
        <v>10.45</v>
      </c>
      <c r="G32" s="18">
        <f>SUM(G27:G31)</f>
        <v>1.01</v>
      </c>
      <c r="R32" s="26"/>
      <c r="S32" s="12"/>
    </row>
    <row r="33" spans="1:19" x14ac:dyDescent="0.2">
      <c r="R33" s="36"/>
      <c r="S33" s="22"/>
    </row>
    <row r="34" spans="1:19" x14ac:dyDescent="0.2">
      <c r="A34" s="20" t="s">
        <v>72</v>
      </c>
    </row>
    <row r="35" spans="1:19" x14ac:dyDescent="0.2">
      <c r="A35" t="s">
        <v>76</v>
      </c>
    </row>
    <row r="37" spans="1:19" x14ac:dyDescent="0.2">
      <c r="A37" s="20" t="s">
        <v>73</v>
      </c>
      <c r="H37" s="20" t="s">
        <v>74</v>
      </c>
    </row>
    <row r="38" spans="1:19" x14ac:dyDescent="0.2">
      <c r="B38" s="10" t="s">
        <v>8</v>
      </c>
      <c r="C38" s="10" t="s">
        <v>58</v>
      </c>
      <c r="I38" s="21">
        <f>D32</f>
        <v>1.7000000000000002</v>
      </c>
    </row>
    <row r="39" spans="1:19" x14ac:dyDescent="0.2">
      <c r="B39" s="10">
        <f>A30</f>
        <v>3</v>
      </c>
      <c r="C39" s="11">
        <f>C30</f>
        <v>0.18</v>
      </c>
    </row>
    <row r="40" spans="1:19" x14ac:dyDescent="0.2">
      <c r="B40" s="10">
        <f>A31</f>
        <v>4</v>
      </c>
      <c r="C40" s="11">
        <f>C31</f>
        <v>0.02</v>
      </c>
      <c r="H40" s="20" t="s">
        <v>75</v>
      </c>
    </row>
    <row r="41" spans="1:19" x14ac:dyDescent="0.2">
      <c r="B41" s="10"/>
      <c r="C41" s="18">
        <f>SUM(C39:C40)</f>
        <v>0.19999999999999998</v>
      </c>
      <c r="I41" s="23">
        <f>SQRT(G32)</f>
        <v>1.004987562112089</v>
      </c>
    </row>
  </sheetData>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2CEF3-53B2-49CE-ACCE-35CC69421C01}">
  <dimension ref="E1:AW172"/>
  <sheetViews>
    <sheetView workbookViewId="0"/>
  </sheetViews>
  <sheetFormatPr defaultRowHeight="12" x14ac:dyDescent="0.2"/>
  <cols>
    <col min="30" max="30" width="9.28515625" customWidth="1"/>
  </cols>
  <sheetData>
    <row r="1" spans="25:38" x14ac:dyDescent="0.2">
      <c r="Y1" s="17" t="s">
        <v>78</v>
      </c>
    </row>
    <row r="2" spans="25:38" x14ac:dyDescent="0.2">
      <c r="Z2" t="s">
        <v>79</v>
      </c>
      <c r="AH2" t="s">
        <v>81</v>
      </c>
    </row>
    <row r="4" spans="25:38" x14ac:dyDescent="0.2">
      <c r="AC4" s="19" t="s">
        <v>86</v>
      </c>
      <c r="AE4" s="44" t="s">
        <v>87</v>
      </c>
      <c r="AJ4" s="19" t="s">
        <v>86</v>
      </c>
      <c r="AL4" s="44" t="s">
        <v>87</v>
      </c>
    </row>
    <row r="5" spans="25:38" x14ac:dyDescent="0.2">
      <c r="AC5" s="19" t="s">
        <v>83</v>
      </c>
      <c r="AD5" s="26" t="s">
        <v>49</v>
      </c>
      <c r="AE5" s="40">
        <v>9</v>
      </c>
      <c r="AJ5" s="19" t="s">
        <v>83</v>
      </c>
      <c r="AK5" s="26" t="s">
        <v>49</v>
      </c>
      <c r="AL5" s="40">
        <v>9</v>
      </c>
    </row>
    <row r="6" spans="25:38" x14ac:dyDescent="0.2">
      <c r="AC6" s="19" t="s">
        <v>84</v>
      </c>
      <c r="AD6" s="26" t="s">
        <v>8</v>
      </c>
      <c r="AE6" s="40">
        <v>2</v>
      </c>
      <c r="AJ6" s="19" t="s">
        <v>84</v>
      </c>
      <c r="AK6" s="26" t="s">
        <v>8</v>
      </c>
      <c r="AL6" s="40">
        <v>0</v>
      </c>
    </row>
    <row r="7" spans="25:38" x14ac:dyDescent="0.2">
      <c r="AC7" s="19" t="s">
        <v>85</v>
      </c>
      <c r="AD7" s="26" t="s">
        <v>82</v>
      </c>
      <c r="AE7" s="43">
        <v>0.3</v>
      </c>
      <c r="AJ7" s="19" t="s">
        <v>85</v>
      </c>
      <c r="AK7" s="26" t="s">
        <v>82</v>
      </c>
      <c r="AL7" s="43">
        <v>0.3</v>
      </c>
    </row>
    <row r="8" spans="25:38" x14ac:dyDescent="0.2">
      <c r="AC8" s="17"/>
      <c r="AD8" s="26"/>
      <c r="AE8" s="20"/>
      <c r="AJ8" s="17"/>
      <c r="AK8" s="26"/>
      <c r="AL8" s="20"/>
    </row>
    <row r="9" spans="25:38" x14ac:dyDescent="0.2">
      <c r="AC9" s="17"/>
      <c r="AD9" s="26"/>
      <c r="AE9" s="20"/>
      <c r="AJ9" s="17"/>
      <c r="AK9" s="26"/>
      <c r="AL9" s="20"/>
    </row>
    <row r="10" spans="25:38" x14ac:dyDescent="0.2">
      <c r="AC10" s="19" t="s">
        <v>47</v>
      </c>
      <c r="AD10" s="26" t="s">
        <v>10</v>
      </c>
      <c r="AE10" s="28">
        <f>AE5*AE7</f>
        <v>2.6999999999999997</v>
      </c>
      <c r="AJ10" s="19" t="s">
        <v>47</v>
      </c>
      <c r="AK10" s="26" t="s">
        <v>10</v>
      </c>
      <c r="AL10" s="28">
        <f>AL5*AL7</f>
        <v>2.6999999999999997</v>
      </c>
    </row>
    <row r="11" spans="25:38" x14ac:dyDescent="0.2">
      <c r="AC11" s="19" t="s">
        <v>89</v>
      </c>
      <c r="AD11" s="26" t="s">
        <v>91</v>
      </c>
      <c r="AE11" s="28">
        <f>(AE5*AE7)*(1-AE7)</f>
        <v>1.8899999999999997</v>
      </c>
      <c r="AJ11" s="19" t="s">
        <v>89</v>
      </c>
      <c r="AK11" s="26" t="s">
        <v>91</v>
      </c>
      <c r="AL11" s="28">
        <f>(AL5*AL7)*(1-AL7)</f>
        <v>1.8899999999999997</v>
      </c>
    </row>
    <row r="12" spans="25:38" x14ac:dyDescent="0.2">
      <c r="AC12" s="19" t="s">
        <v>90</v>
      </c>
      <c r="AD12" s="26" t="s">
        <v>11</v>
      </c>
      <c r="AE12" s="31">
        <f>SQRT(AE11)</f>
        <v>1.3747727084867518</v>
      </c>
      <c r="AJ12" s="19" t="s">
        <v>90</v>
      </c>
      <c r="AK12" s="26" t="s">
        <v>11</v>
      </c>
      <c r="AL12" s="31">
        <f>SQRT(AL11)</f>
        <v>1.3747727084867518</v>
      </c>
    </row>
    <row r="13" spans="25:38" x14ac:dyDescent="0.2">
      <c r="AE13" s="20"/>
      <c r="AL13" s="20"/>
    </row>
    <row r="14" spans="25:38" x14ac:dyDescent="0.2">
      <c r="AD14" s="26" t="s">
        <v>92</v>
      </c>
      <c r="AE14" s="20">
        <f>FACT(AE5) / (FACT(AE5-AE6)*FACT(AE6))</f>
        <v>36</v>
      </c>
      <c r="AK14" s="26" t="s">
        <v>92</v>
      </c>
      <c r="AL14" s="20">
        <f>FACT(AL5) / (FACT(AL5-AL6)*FACT(AL6))</f>
        <v>1</v>
      </c>
    </row>
    <row r="15" spans="25:38" x14ac:dyDescent="0.2">
      <c r="AD15" s="26" t="s">
        <v>93</v>
      </c>
      <c r="AE15" s="30">
        <f>AE7^AE6</f>
        <v>0.09</v>
      </c>
      <c r="AK15" s="26" t="s">
        <v>93</v>
      </c>
      <c r="AL15" s="30">
        <f>AL7^AL6</f>
        <v>1</v>
      </c>
    </row>
    <row r="16" spans="25:38" x14ac:dyDescent="0.2">
      <c r="AD16" s="26" t="s">
        <v>94</v>
      </c>
      <c r="AE16" s="29">
        <f>(1-AE7)^(AE5-AE6)</f>
        <v>8.235429999999995E-2</v>
      </c>
      <c r="AK16" s="26" t="s">
        <v>94</v>
      </c>
      <c r="AL16" s="29">
        <f>(1-AL7)^(AL5-AL6)</f>
        <v>4.0353606999999972E-2</v>
      </c>
    </row>
    <row r="17" spans="26:38" x14ac:dyDescent="0.2">
      <c r="AD17" s="26" t="s">
        <v>58</v>
      </c>
      <c r="AE17" s="32">
        <f>AE14*AE15*AE16</f>
        <v>0.26682793199999982</v>
      </c>
      <c r="AK17" s="26" t="s">
        <v>58</v>
      </c>
      <c r="AL17" s="32">
        <f>AL14*AL15*AL16</f>
        <v>4.0353606999999972E-2</v>
      </c>
    </row>
    <row r="18" spans="26:38" x14ac:dyDescent="0.2">
      <c r="AD18" s="26" t="s">
        <v>58</v>
      </c>
      <c r="AE18" s="32">
        <f>_xlfn.BINOM.DIST(AE6,AE5,AE7,FALSE)</f>
        <v>0.2668279320000001</v>
      </c>
      <c r="AK18" s="26" t="s">
        <v>58</v>
      </c>
      <c r="AL18" s="32">
        <f>_xlfn.BINOM.DIST(AL6,AL5,AL7,FALSE)</f>
        <v>4.0353606999999993E-2</v>
      </c>
    </row>
    <row r="21" spans="26:38" x14ac:dyDescent="0.2">
      <c r="Z21" t="s">
        <v>80</v>
      </c>
    </row>
    <row r="23" spans="26:38" x14ac:dyDescent="0.2">
      <c r="AC23" s="19" t="s">
        <v>86</v>
      </c>
      <c r="AE23" s="44" t="s">
        <v>87</v>
      </c>
    </row>
    <row r="24" spans="26:38" x14ac:dyDescent="0.2">
      <c r="AC24" s="19" t="s">
        <v>83</v>
      </c>
      <c r="AD24" s="26" t="s">
        <v>49</v>
      </c>
      <c r="AE24" s="40">
        <v>9</v>
      </c>
    </row>
    <row r="25" spans="26:38" x14ac:dyDescent="0.2">
      <c r="AC25" s="19" t="s">
        <v>84</v>
      </c>
      <c r="AD25" s="26" t="s">
        <v>8</v>
      </c>
      <c r="AE25" s="40">
        <v>4</v>
      </c>
    </row>
    <row r="26" spans="26:38" x14ac:dyDescent="0.2">
      <c r="AC26" s="19" t="s">
        <v>85</v>
      </c>
      <c r="AD26" s="26" t="s">
        <v>82</v>
      </c>
      <c r="AE26" s="43">
        <v>0.3</v>
      </c>
    </row>
    <row r="27" spans="26:38" x14ac:dyDescent="0.2">
      <c r="AC27" s="17"/>
      <c r="AD27" s="26"/>
      <c r="AE27" s="20"/>
    </row>
    <row r="28" spans="26:38" x14ac:dyDescent="0.2">
      <c r="AC28" s="17"/>
      <c r="AD28" s="26"/>
      <c r="AE28" s="20"/>
    </row>
    <row r="29" spans="26:38" x14ac:dyDescent="0.2">
      <c r="AC29" s="19" t="s">
        <v>47</v>
      </c>
      <c r="AD29" s="26" t="s">
        <v>10</v>
      </c>
      <c r="AE29" s="28">
        <f>AE24*AE26</f>
        <v>2.6999999999999997</v>
      </c>
    </row>
    <row r="30" spans="26:38" x14ac:dyDescent="0.2">
      <c r="AC30" s="19" t="s">
        <v>89</v>
      </c>
      <c r="AD30" s="26" t="s">
        <v>91</v>
      </c>
      <c r="AE30" s="28">
        <f>(AE24*AE26)*(1-AE26)</f>
        <v>1.8899999999999997</v>
      </c>
    </row>
    <row r="31" spans="26:38" x14ac:dyDescent="0.2">
      <c r="AC31" s="19" t="s">
        <v>90</v>
      </c>
      <c r="AD31" s="26" t="s">
        <v>11</v>
      </c>
      <c r="AE31" s="31">
        <f>SQRT(AE30)</f>
        <v>1.3747727084867518</v>
      </c>
    </row>
    <row r="32" spans="26:38" x14ac:dyDescent="0.2">
      <c r="AE32" s="20"/>
    </row>
    <row r="33" spans="5:31" x14ac:dyDescent="0.2">
      <c r="AD33" s="26" t="s">
        <v>92</v>
      </c>
      <c r="AE33" s="20">
        <f>FACT(AE24) / (FACT(AE24-AE25)*FACT(AE25))</f>
        <v>126</v>
      </c>
    </row>
    <row r="34" spans="5:31" x14ac:dyDescent="0.2">
      <c r="AD34" s="26" t="s">
        <v>93</v>
      </c>
      <c r="AE34" s="30">
        <f>AE26^AE25</f>
        <v>8.0999999999999996E-3</v>
      </c>
    </row>
    <row r="35" spans="5:31" x14ac:dyDescent="0.2">
      <c r="AD35" s="26" t="s">
        <v>94</v>
      </c>
      <c r="AE35" s="29">
        <f>(1-AE26)^(AE24-AE25)</f>
        <v>0.16806999999999994</v>
      </c>
    </row>
    <row r="36" spans="5:31" x14ac:dyDescent="0.2">
      <c r="AD36" s="26" t="s">
        <v>58</v>
      </c>
      <c r="AE36" s="32">
        <f>AE33*AE34*AE35</f>
        <v>0.17153224199999995</v>
      </c>
    </row>
    <row r="37" spans="5:31" x14ac:dyDescent="0.2">
      <c r="AD37" s="26" t="s">
        <v>58</v>
      </c>
      <c r="AE37" s="32">
        <f>_xlfn.BINOM.DIST(AE25,AE24,AE26,FALSE)</f>
        <v>0.171532242</v>
      </c>
    </row>
    <row r="40" spans="5:31" x14ac:dyDescent="0.2">
      <c r="Y40" s="17" t="s">
        <v>95</v>
      </c>
    </row>
    <row r="42" spans="5:31" x14ac:dyDescent="0.2">
      <c r="Z42" s="27" t="s">
        <v>96</v>
      </c>
    </row>
    <row r="43" spans="5:31" x14ac:dyDescent="0.2">
      <c r="E43" s="19" t="s">
        <v>86</v>
      </c>
      <c r="G43" s="44" t="s">
        <v>182</v>
      </c>
      <c r="J43" s="76" t="str">
        <f>G43</f>
        <v>debit purchase</v>
      </c>
      <c r="Z43" s="20" t="s">
        <v>102</v>
      </c>
      <c r="AA43" s="20"/>
    </row>
    <row r="44" spans="5:31" x14ac:dyDescent="0.2">
      <c r="E44" s="19" t="s">
        <v>83</v>
      </c>
      <c r="F44" s="26" t="s">
        <v>49</v>
      </c>
      <c r="G44" s="40">
        <v>10</v>
      </c>
      <c r="I44" s="26" t="s">
        <v>49</v>
      </c>
      <c r="J44" s="77">
        <f>G44</f>
        <v>10</v>
      </c>
      <c r="Z44" s="20"/>
      <c r="AA44" s="20" t="s">
        <v>103</v>
      </c>
    </row>
    <row r="45" spans="5:31" x14ac:dyDescent="0.2">
      <c r="E45" s="19" t="s">
        <v>84</v>
      </c>
      <c r="F45" s="26" t="s">
        <v>8</v>
      </c>
      <c r="G45" s="40">
        <v>5</v>
      </c>
      <c r="I45" s="26" t="s">
        <v>8</v>
      </c>
      <c r="J45" s="40">
        <f>G45+1</f>
        <v>6</v>
      </c>
      <c r="Z45" s="20"/>
      <c r="AA45" s="20" t="s">
        <v>104</v>
      </c>
    </row>
    <row r="46" spans="5:31" x14ac:dyDescent="0.2">
      <c r="E46" s="19" t="s">
        <v>85</v>
      </c>
      <c r="F46" s="26" t="s">
        <v>82</v>
      </c>
      <c r="G46" s="79">
        <v>0.28000000000000003</v>
      </c>
      <c r="I46" s="26" t="s">
        <v>82</v>
      </c>
      <c r="J46" s="80">
        <f>G46</f>
        <v>0.28000000000000003</v>
      </c>
      <c r="Z46" s="20"/>
      <c r="AA46" s="20" t="s">
        <v>106</v>
      </c>
    </row>
    <row r="47" spans="5:31" x14ac:dyDescent="0.2">
      <c r="E47" s="17"/>
      <c r="F47" s="26"/>
      <c r="G47" s="20"/>
      <c r="I47" s="26"/>
      <c r="J47" s="20"/>
      <c r="Z47" s="20"/>
      <c r="AA47" s="20" t="s">
        <v>105</v>
      </c>
    </row>
    <row r="48" spans="5:31" x14ac:dyDescent="0.2">
      <c r="E48" s="17"/>
      <c r="F48" s="26"/>
      <c r="G48" s="20"/>
      <c r="I48" s="26"/>
      <c r="J48" s="20"/>
    </row>
    <row r="49" spans="5:42" x14ac:dyDescent="0.2">
      <c r="E49" s="19" t="s">
        <v>47</v>
      </c>
      <c r="F49" s="26" t="s">
        <v>10</v>
      </c>
      <c r="G49" s="28">
        <f>G44*G46</f>
        <v>2.8000000000000003</v>
      </c>
      <c r="I49" s="26" t="s">
        <v>10</v>
      </c>
      <c r="J49" s="28">
        <f>J44*J46</f>
        <v>2.8000000000000003</v>
      </c>
      <c r="Z49" t="s">
        <v>97</v>
      </c>
      <c r="AG49" t="s">
        <v>98</v>
      </c>
      <c r="AO49" t="s">
        <v>99</v>
      </c>
    </row>
    <row r="50" spans="5:42" x14ac:dyDescent="0.2">
      <c r="E50" s="19" t="s">
        <v>89</v>
      </c>
      <c r="F50" s="26" t="s">
        <v>91</v>
      </c>
      <c r="G50" s="28">
        <f>(G44*G46)*(1-G46)</f>
        <v>2.016</v>
      </c>
      <c r="I50" s="26" t="s">
        <v>91</v>
      </c>
      <c r="J50" s="28">
        <f>(J44*J46)*(1-J46)</f>
        <v>2.016</v>
      </c>
      <c r="AC50" s="19" t="s">
        <v>86</v>
      </c>
      <c r="AE50" s="44" t="s">
        <v>101</v>
      </c>
      <c r="AJ50" s="19" t="s">
        <v>86</v>
      </c>
      <c r="AL50" s="20" t="s">
        <v>101</v>
      </c>
      <c r="AM50" s="20"/>
      <c r="AP50" s="28">
        <f>AE56</f>
        <v>7.8000000000000007</v>
      </c>
    </row>
    <row r="51" spans="5:42" x14ac:dyDescent="0.2">
      <c r="E51" s="19" t="s">
        <v>90</v>
      </c>
      <c r="F51" s="26" t="s">
        <v>11</v>
      </c>
      <c r="G51" s="31">
        <f>SQRT(G50)</f>
        <v>1.4198591479439078</v>
      </c>
      <c r="I51" s="26" t="s">
        <v>11</v>
      </c>
      <c r="J51" s="31">
        <f>SQRT(J50)</f>
        <v>1.4198591479439078</v>
      </c>
      <c r="AC51" s="19" t="s">
        <v>83</v>
      </c>
      <c r="AD51" s="26" t="s">
        <v>49</v>
      </c>
      <c r="AE51" s="40">
        <v>15</v>
      </c>
      <c r="AJ51" s="19" t="s">
        <v>83</v>
      </c>
      <c r="AK51" s="26" t="s">
        <v>49</v>
      </c>
      <c r="AL51" s="29">
        <v>15</v>
      </c>
      <c r="AM51" s="29">
        <v>15</v>
      </c>
    </row>
    <row r="52" spans="5:42" x14ac:dyDescent="0.2">
      <c r="G52" s="20"/>
      <c r="J52" s="20"/>
      <c r="AC52" s="19" t="s">
        <v>84</v>
      </c>
      <c r="AD52" s="26" t="s">
        <v>8</v>
      </c>
      <c r="AE52" s="40">
        <v>5</v>
      </c>
      <c r="AJ52" s="19" t="s">
        <v>84</v>
      </c>
      <c r="AK52" s="26" t="s">
        <v>8</v>
      </c>
      <c r="AL52" s="29">
        <v>7</v>
      </c>
      <c r="AM52" s="29">
        <v>8</v>
      </c>
    </row>
    <row r="53" spans="5:42" x14ac:dyDescent="0.2">
      <c r="F53" s="26" t="s">
        <v>92</v>
      </c>
      <c r="G53" s="20">
        <f>FACT(G44) / (FACT(G44-G45)*FACT(G45))</f>
        <v>252</v>
      </c>
      <c r="I53" s="26" t="s">
        <v>92</v>
      </c>
      <c r="J53" s="20">
        <f>FACT(J44) / (FACT(J44-J45)*FACT(J45))</f>
        <v>210</v>
      </c>
      <c r="AC53" s="19" t="s">
        <v>85</v>
      </c>
      <c r="AD53" s="26" t="s">
        <v>82</v>
      </c>
      <c r="AE53" s="43">
        <v>0.52</v>
      </c>
      <c r="AJ53" s="19" t="s">
        <v>85</v>
      </c>
      <c r="AK53" s="26" t="s">
        <v>82</v>
      </c>
      <c r="AL53" s="30">
        <v>0.52</v>
      </c>
      <c r="AM53" s="30">
        <v>0.52</v>
      </c>
    </row>
    <row r="54" spans="5:42" x14ac:dyDescent="0.2">
      <c r="F54" s="26" t="s">
        <v>93</v>
      </c>
      <c r="G54" s="30">
        <f>G46^G45</f>
        <v>1.7210368000000005E-3</v>
      </c>
      <c r="I54" s="26" t="s">
        <v>93</v>
      </c>
      <c r="J54" s="30">
        <f>J46^J45</f>
        <v>4.818903040000002E-4</v>
      </c>
      <c r="O54" s="30"/>
      <c r="AC54" s="17"/>
      <c r="AD54" s="26"/>
      <c r="AE54" s="20"/>
      <c r="AJ54" s="17"/>
      <c r="AK54" s="26"/>
      <c r="AL54" s="20"/>
      <c r="AM54" s="20"/>
    </row>
    <row r="55" spans="5:42" x14ac:dyDescent="0.2">
      <c r="F55" s="26" t="s">
        <v>94</v>
      </c>
      <c r="G55" s="29">
        <f>(1-G46)^(G44-G45)</f>
        <v>0.19349176319999997</v>
      </c>
      <c r="I55" s="26" t="s">
        <v>94</v>
      </c>
      <c r="J55" s="29">
        <f>(1-J46)^(J44-J45)</f>
        <v>0.26873855999999996</v>
      </c>
      <c r="O55" s="29"/>
      <c r="AC55" s="17"/>
      <c r="AD55" s="26"/>
      <c r="AE55" s="20"/>
      <c r="AJ55" s="17"/>
      <c r="AK55" s="26"/>
      <c r="AL55" s="20"/>
      <c r="AM55" s="20"/>
      <c r="AO55" t="s">
        <v>100</v>
      </c>
    </row>
    <row r="56" spans="5:42" x14ac:dyDescent="0.2">
      <c r="F56" s="26" t="str">
        <f>"P("&amp;G45&amp;")"</f>
        <v>P(5)</v>
      </c>
      <c r="G56" s="32">
        <f>G53*G54*G55</f>
        <v>8.3917624130949622E-2</v>
      </c>
      <c r="I56" s="26" t="str">
        <f>"P("&amp;J45&amp;")"</f>
        <v>P(6)</v>
      </c>
      <c r="J56" s="32">
        <f>J53*J54*J55</f>
        <v>2.7195526338733678E-2</v>
      </c>
      <c r="O56" s="32"/>
      <c r="AC56" s="19" t="s">
        <v>47</v>
      </c>
      <c r="AD56" s="26" t="s">
        <v>10</v>
      </c>
      <c r="AE56" s="28">
        <f>AE51*AE53</f>
        <v>7.8000000000000007</v>
      </c>
      <c r="AJ56" s="19" t="s">
        <v>47</v>
      </c>
      <c r="AK56" s="26" t="s">
        <v>10</v>
      </c>
      <c r="AL56" s="28">
        <f>AL51*AL53</f>
        <v>7.8000000000000007</v>
      </c>
      <c r="AM56" s="28">
        <f>AM51*AM53</f>
        <v>7.8000000000000007</v>
      </c>
      <c r="AP56" s="28">
        <f>AE57</f>
        <v>3.7440000000000002</v>
      </c>
    </row>
    <row r="57" spans="5:42" x14ac:dyDescent="0.2">
      <c r="O57" s="32"/>
      <c r="AC57" s="19" t="s">
        <v>89</v>
      </c>
      <c r="AD57" s="26" t="s">
        <v>91</v>
      </c>
      <c r="AE57" s="28">
        <f>(AE51*AE53)*(1-AE53)</f>
        <v>3.7440000000000002</v>
      </c>
      <c r="AJ57" s="19" t="s">
        <v>89</v>
      </c>
      <c r="AK57" s="26" t="s">
        <v>91</v>
      </c>
      <c r="AL57" s="28">
        <f>(AL51*AL53)*(1-AL53)</f>
        <v>3.7440000000000002</v>
      </c>
      <c r="AM57" s="28">
        <f>(AM51*AM53)*(1-AM53)</f>
        <v>3.7440000000000002</v>
      </c>
    </row>
    <row r="58" spans="5:42" x14ac:dyDescent="0.2">
      <c r="F58" s="26" t="str">
        <f>"P("&amp;G45&amp;")"</f>
        <v>P(5)</v>
      </c>
      <c r="G58" s="78">
        <f>_xlfn.BINOM.DIST(G45,G44,G46,FALSE)</f>
        <v>8.3917624130949636E-2</v>
      </c>
      <c r="I58" s="26" t="str">
        <f>"P("&amp;J45&amp;")"</f>
        <v>P(6)</v>
      </c>
      <c r="J58" s="32">
        <f>_xlfn.BINOM.DIST(J45,J44,J46,FALSE)</f>
        <v>2.7195526338733688E-2</v>
      </c>
      <c r="O58" s="32"/>
      <c r="AC58" s="19" t="s">
        <v>90</v>
      </c>
      <c r="AD58" s="26" t="s">
        <v>11</v>
      </c>
      <c r="AE58" s="31">
        <f>SQRT(AE57)</f>
        <v>1.9349418595916519</v>
      </c>
      <c r="AJ58" s="19" t="s">
        <v>90</v>
      </c>
      <c r="AK58" s="26" t="s">
        <v>11</v>
      </c>
      <c r="AL58" s="31">
        <f>SQRT(AL57)</f>
        <v>1.9349418595916519</v>
      </c>
      <c r="AM58" s="31">
        <f>SQRT(AM57)</f>
        <v>1.9349418595916519</v>
      </c>
    </row>
    <row r="59" spans="5:42" x14ac:dyDescent="0.2">
      <c r="F59" s="26" t="str">
        <f>"P(&lt;"&amp;G45&amp;")"</f>
        <v>P(&lt;5)</v>
      </c>
      <c r="G59" s="78">
        <f>IFERROR(_xlfn.BINOM.DIST(G45-1,G44,G46,TRUE),0)</f>
        <v>0.88188293588057065</v>
      </c>
      <c r="I59" s="26" t="str">
        <f>"P(&lt;"&amp;J45&amp;")"</f>
        <v>P(&lt;6)</v>
      </c>
      <c r="J59" s="32">
        <f>_xlfn.BINOM.DIST(J45-1,J44,J46,TRUE)</f>
        <v>0.96580056001152026</v>
      </c>
      <c r="O59" s="32"/>
      <c r="AE59" s="20"/>
      <c r="AL59" s="20"/>
      <c r="AM59" s="20"/>
    </row>
    <row r="60" spans="5:42" x14ac:dyDescent="0.2">
      <c r="F60" s="26" t="str">
        <f>"P(&lt;="&amp;G45&amp;")"</f>
        <v>P(&lt;=5)</v>
      </c>
      <c r="G60" s="78">
        <f>_xlfn.BINOM.DIST(G45,G44,G46,TRUE)</f>
        <v>0.96580056001152026</v>
      </c>
      <c r="I60" s="26" t="str">
        <f>"P(&lt;="&amp;J45&amp;")"</f>
        <v>P(&lt;=6)</v>
      </c>
      <c r="J60" s="78">
        <f>_xlfn.BINOM.DIST(J45,J44,J46,TRUE)</f>
        <v>0.99299608635025394</v>
      </c>
      <c r="AD60" s="26" t="s">
        <v>92</v>
      </c>
      <c r="AE60" s="20">
        <f>FACT(AE51) / (FACT(AE51-AE52)*FACT(AE52))</f>
        <v>3003</v>
      </c>
      <c r="AK60" s="26" t="s">
        <v>92</v>
      </c>
      <c r="AL60" s="20">
        <f>FACT(AL51) / (FACT(AL51-AL52)*FACT(AL52))</f>
        <v>6435</v>
      </c>
      <c r="AM60" s="20">
        <f>FACT(AM51) / (FACT(AM51-AM52)*FACT(AM52))</f>
        <v>6435</v>
      </c>
    </row>
    <row r="61" spans="5:42" x14ac:dyDescent="0.2">
      <c r="F61" s="26" t="str">
        <f>"P(&gt;="&amp;G45&amp;")"</f>
        <v>P(&gt;=5)</v>
      </c>
      <c r="G61" s="78">
        <f>1-G59</f>
        <v>0.11811706411942935</v>
      </c>
      <c r="I61" s="26" t="str">
        <f>"P(&gt;="&amp;J45&amp;")"</f>
        <v>P(&gt;=6)</v>
      </c>
      <c r="J61" s="32">
        <f>1-J59</f>
        <v>3.4199439988479741E-2</v>
      </c>
      <c r="AD61" s="26" t="s">
        <v>93</v>
      </c>
      <c r="AE61" s="30">
        <f>AE53^AE52</f>
        <v>3.8020403200000011E-2</v>
      </c>
      <c r="AK61" s="26" t="s">
        <v>93</v>
      </c>
      <c r="AL61" s="30">
        <f>AL53^AL52</f>
        <v>1.0280717025280002E-2</v>
      </c>
      <c r="AM61" s="30">
        <f>AM53^AM52</f>
        <v>5.345972853145602E-3</v>
      </c>
    </row>
    <row r="62" spans="5:42" x14ac:dyDescent="0.2">
      <c r="F62" s="26" t="str">
        <f>"P(&gt;"&amp;G45&amp;")"</f>
        <v>P(&gt;5)</v>
      </c>
      <c r="G62" s="78">
        <f>G61-G58</f>
        <v>3.4199439988479713E-2</v>
      </c>
      <c r="I62" s="26" t="str">
        <f>"P(&gt;"&amp;J45&amp;")"</f>
        <v>P(&gt;6)</v>
      </c>
      <c r="J62" s="32">
        <f>J61-J58</f>
        <v>7.0039136497460526E-3</v>
      </c>
      <c r="O62" s="32"/>
      <c r="AD62" s="26" t="s">
        <v>94</v>
      </c>
      <c r="AE62" s="29">
        <f>(1-AE53)^(AE51-AE52)</f>
        <v>6.4925062108545019E-4</v>
      </c>
      <c r="AK62" s="26" t="s">
        <v>94</v>
      </c>
      <c r="AL62" s="29">
        <f>(1-AL53)^(AL51-AL52)</f>
        <v>2.8179280429056E-3</v>
      </c>
      <c r="AM62" s="29">
        <f>(1-AM53)^(AM51-AM52)</f>
        <v>5.8706834227199994E-3</v>
      </c>
    </row>
    <row r="63" spans="5:42" x14ac:dyDescent="0.2">
      <c r="G63" s="12"/>
      <c r="AD63" s="26" t="s">
        <v>58</v>
      </c>
      <c r="AE63" s="32">
        <f>AE60*AE61*AE62</f>
        <v>7.4128365485732289E-2</v>
      </c>
      <c r="AK63" s="26" t="s">
        <v>58</v>
      </c>
      <c r="AL63" s="32">
        <f>AL60*AL61*AL62</f>
        <v>0.18642401439120174</v>
      </c>
      <c r="AM63" s="32">
        <f>AM60*AM61*AM62</f>
        <v>0.20195934892380191</v>
      </c>
    </row>
    <row r="64" spans="5:42" x14ac:dyDescent="0.2">
      <c r="G64" s="26" t="str">
        <f>"P("&amp;G45&amp;"or"&amp;J45&amp;")"</f>
        <v>P(5or6)</v>
      </c>
      <c r="H64" s="32">
        <f>SUM(G56,J56)</f>
        <v>0.1111131504696833</v>
      </c>
      <c r="AD64" s="26" t="s">
        <v>58</v>
      </c>
      <c r="AE64" s="32">
        <f>_xlfn.BINOM.DIST(AE52,AE51,AE53,FALSE)</f>
        <v>7.4128365485732262E-2</v>
      </c>
      <c r="AK64" s="26" t="s">
        <v>58</v>
      </c>
      <c r="AL64" s="32">
        <f>_xlfn.BINOM.DIST(AL52,AL51,AL53,FALSE)</f>
        <v>0.18642401439120171</v>
      </c>
      <c r="AM64" s="32">
        <f>_xlfn.BINOM.DIST(AM52,AM51,AM53,FALSE)</f>
        <v>0.20195934892380188</v>
      </c>
    </row>
    <row r="65" spans="7:49" x14ac:dyDescent="0.2">
      <c r="G65" s="26" t="str">
        <f>"P("&amp;G45&amp;"thru"&amp;J45&amp;")"</f>
        <v>P(5thru6)</v>
      </c>
      <c r="H65" s="32">
        <f>1-G59-J62</f>
        <v>0.1111131504696833</v>
      </c>
      <c r="AL65" s="20"/>
      <c r="AM65" s="20"/>
    </row>
    <row r="66" spans="7:49" x14ac:dyDescent="0.2">
      <c r="AK66" s="26" t="s">
        <v>107</v>
      </c>
      <c r="AL66" s="32">
        <f>SUM(AL63:AM63)</f>
        <v>0.38838336331500367</v>
      </c>
    </row>
    <row r="67" spans="7:49" x14ac:dyDescent="0.2">
      <c r="AK67" s="26"/>
      <c r="AL67" s="20"/>
      <c r="AM67" s="32"/>
    </row>
    <row r="69" spans="7:49" x14ac:dyDescent="0.2">
      <c r="Y69" s="17" t="s">
        <v>108</v>
      </c>
    </row>
    <row r="70" spans="7:49" x14ac:dyDescent="0.2">
      <c r="Z70" s="20" t="s">
        <v>113</v>
      </c>
      <c r="AA70" s="20"/>
    </row>
    <row r="71" spans="7:49" x14ac:dyDescent="0.2">
      <c r="Z71" s="20"/>
      <c r="AA71" s="20" t="s">
        <v>114</v>
      </c>
    </row>
    <row r="72" spans="7:49" x14ac:dyDescent="0.2">
      <c r="Z72" s="20"/>
      <c r="AA72" s="20" t="s">
        <v>116</v>
      </c>
    </row>
    <row r="73" spans="7:49" x14ac:dyDescent="0.2">
      <c r="Z73" s="20"/>
      <c r="AA73" s="20" t="s">
        <v>115</v>
      </c>
    </row>
    <row r="74" spans="7:49" x14ac:dyDescent="0.2">
      <c r="Z74" s="20"/>
      <c r="AA74" s="20" t="s">
        <v>105</v>
      </c>
    </row>
    <row r="76" spans="7:49" x14ac:dyDescent="0.2">
      <c r="Z76" t="s">
        <v>109</v>
      </c>
      <c r="AI76" t="s">
        <v>111</v>
      </c>
      <c r="AQ76" t="s">
        <v>112</v>
      </c>
    </row>
    <row r="77" spans="7:49" x14ac:dyDescent="0.2">
      <c r="AA77" s="2">
        <f>AE87</f>
        <v>10.5</v>
      </c>
      <c r="AL77" s="19" t="s">
        <v>86</v>
      </c>
      <c r="AN77" s="44" t="s">
        <v>117</v>
      </c>
      <c r="AO77" s="44" t="s">
        <v>117</v>
      </c>
      <c r="AT77" s="19" t="s">
        <v>86</v>
      </c>
      <c r="AV77" s="44" t="s">
        <v>117</v>
      </c>
      <c r="AW77" s="20"/>
    </row>
    <row r="78" spans="7:49" x14ac:dyDescent="0.2">
      <c r="AA78" s="2">
        <f>AE89</f>
        <v>1.7748239349298849</v>
      </c>
      <c r="AL78" s="19" t="s">
        <v>83</v>
      </c>
      <c r="AM78" s="26" t="s">
        <v>49</v>
      </c>
      <c r="AN78" s="40">
        <v>15</v>
      </c>
      <c r="AO78" s="40">
        <v>15</v>
      </c>
      <c r="AT78" s="19" t="s">
        <v>83</v>
      </c>
      <c r="AU78" s="26" t="s">
        <v>49</v>
      </c>
      <c r="AV78" s="40">
        <v>15</v>
      </c>
      <c r="AW78" s="29"/>
    </row>
    <row r="79" spans="7:49" x14ac:dyDescent="0.2">
      <c r="AL79" s="19" t="s">
        <v>84</v>
      </c>
      <c r="AM79" s="26" t="s">
        <v>8</v>
      </c>
      <c r="AN79" s="40">
        <v>10</v>
      </c>
      <c r="AO79" s="40">
        <v>11</v>
      </c>
      <c r="AT79" s="19" t="s">
        <v>84</v>
      </c>
      <c r="AU79" s="26" t="s">
        <v>8</v>
      </c>
      <c r="AV79" s="40">
        <v>10</v>
      </c>
      <c r="AW79" s="29"/>
    </row>
    <row r="80" spans="7:49" x14ac:dyDescent="0.2">
      <c r="Z80" t="s">
        <v>110</v>
      </c>
      <c r="AL80" s="19" t="s">
        <v>85</v>
      </c>
      <c r="AM80" s="26" t="s">
        <v>82</v>
      </c>
      <c r="AN80" s="43">
        <v>0.7</v>
      </c>
      <c r="AO80" s="43">
        <v>0.7</v>
      </c>
      <c r="AT80" s="19" t="s">
        <v>85</v>
      </c>
      <c r="AU80" s="26" t="s">
        <v>82</v>
      </c>
      <c r="AV80" s="43">
        <v>0.7</v>
      </c>
      <c r="AW80" s="30"/>
    </row>
    <row r="81" spans="29:49" x14ac:dyDescent="0.2">
      <c r="AC81" s="19" t="s">
        <v>86</v>
      </c>
      <c r="AE81" s="44" t="s">
        <v>117</v>
      </c>
      <c r="AL81" s="17"/>
      <c r="AM81" s="26"/>
      <c r="AN81" s="20"/>
      <c r="AO81" s="20"/>
      <c r="AT81" s="17"/>
      <c r="AU81" s="26"/>
      <c r="AV81" s="20"/>
      <c r="AW81" s="20"/>
    </row>
    <row r="82" spans="29:49" x14ac:dyDescent="0.2">
      <c r="AC82" s="19" t="s">
        <v>83</v>
      </c>
      <c r="AD82" s="26" t="s">
        <v>49</v>
      </c>
      <c r="AE82" s="40">
        <v>15</v>
      </c>
      <c r="AL82" s="17"/>
      <c r="AM82" s="26"/>
      <c r="AN82" s="20"/>
      <c r="AO82" s="20"/>
      <c r="AT82" s="17"/>
      <c r="AU82" s="26" t="s">
        <v>58</v>
      </c>
      <c r="AV82" s="32">
        <f>_xlfn.BINOM.DIST(AV79,AV78,AV80,TRUE)</f>
        <v>0.48450894077315698</v>
      </c>
      <c r="AW82" s="33" t="s">
        <v>120</v>
      </c>
    </row>
    <row r="83" spans="29:49" x14ac:dyDescent="0.2">
      <c r="AC83" s="19" t="s">
        <v>84</v>
      </c>
      <c r="AD83" s="26" t="s">
        <v>8</v>
      </c>
      <c r="AE83" s="40">
        <v>10</v>
      </c>
      <c r="AL83" s="19" t="s">
        <v>47</v>
      </c>
      <c r="AM83" s="26" t="s">
        <v>10</v>
      </c>
      <c r="AN83" s="28">
        <f>AN78*AN80</f>
        <v>10.5</v>
      </c>
      <c r="AO83" s="28">
        <f>AO78*AO80</f>
        <v>10.5</v>
      </c>
      <c r="AT83" s="19"/>
      <c r="AW83" s="28"/>
    </row>
    <row r="84" spans="29:49" x14ac:dyDescent="0.2">
      <c r="AC84" s="19" t="s">
        <v>85</v>
      </c>
      <c r="AD84" s="26" t="s">
        <v>82</v>
      </c>
      <c r="AE84" s="43">
        <v>0.7</v>
      </c>
      <c r="AL84" s="19" t="s">
        <v>89</v>
      </c>
      <c r="AM84" s="26" t="s">
        <v>91</v>
      </c>
      <c r="AN84" s="28">
        <f>(AN78*AN80)*(1-AN80)</f>
        <v>3.1500000000000004</v>
      </c>
      <c r="AO84" s="28">
        <f>(AO78*AO80)*(1-AO80)</f>
        <v>3.1500000000000004</v>
      </c>
      <c r="AT84" s="19"/>
      <c r="AU84" s="26" t="s">
        <v>119</v>
      </c>
      <c r="AV84" s="32">
        <f>1-AV82</f>
        <v>0.51549105922684302</v>
      </c>
      <c r="AW84" s="34" t="s">
        <v>121</v>
      </c>
    </row>
    <row r="85" spans="29:49" x14ac:dyDescent="0.2">
      <c r="AC85" s="17"/>
      <c r="AD85" s="26"/>
      <c r="AE85" s="20"/>
      <c r="AL85" s="19" t="s">
        <v>90</v>
      </c>
      <c r="AM85" s="26" t="s">
        <v>11</v>
      </c>
      <c r="AN85" s="31">
        <f>SQRT(AN84)</f>
        <v>1.7748239349298849</v>
      </c>
      <c r="AO85" s="31">
        <f>SQRT(AO84)</f>
        <v>1.7748239349298849</v>
      </c>
      <c r="AT85" s="19"/>
      <c r="AV85" s="20" t="s">
        <v>122</v>
      </c>
      <c r="AW85" s="31"/>
    </row>
    <row r="86" spans="29:49" x14ac:dyDescent="0.2">
      <c r="AC86" s="17"/>
      <c r="AD86" s="26"/>
      <c r="AE86" s="20"/>
      <c r="AN86" s="20"/>
      <c r="AO86" s="20"/>
      <c r="AV86" s="20"/>
      <c r="AW86" s="20"/>
    </row>
    <row r="87" spans="29:49" x14ac:dyDescent="0.2">
      <c r="AC87" s="19" t="s">
        <v>47</v>
      </c>
      <c r="AD87" s="26" t="s">
        <v>10</v>
      </c>
      <c r="AE87" s="28">
        <f>AE82*AE84</f>
        <v>10.5</v>
      </c>
      <c r="AM87" s="26" t="s">
        <v>92</v>
      </c>
      <c r="AN87" s="20">
        <f>FACT(AN78) / (FACT(AN78-AN79)*FACT(AN79))</f>
        <v>3003</v>
      </c>
      <c r="AO87" s="20">
        <f>FACT(AO78) / (FACT(AO78-AO79)*FACT(AO79))</f>
        <v>1365</v>
      </c>
      <c r="AU87" s="26"/>
      <c r="AV87" s="20"/>
      <c r="AW87" s="20"/>
    </row>
    <row r="88" spans="29:49" x14ac:dyDescent="0.2">
      <c r="AC88" s="19" t="s">
        <v>89</v>
      </c>
      <c r="AD88" s="26" t="s">
        <v>91</v>
      </c>
      <c r="AE88" s="28">
        <f>(AE82*AE84)*(1-AE84)</f>
        <v>3.1500000000000004</v>
      </c>
      <c r="AM88" s="26" t="s">
        <v>93</v>
      </c>
      <c r="AN88" s="30">
        <f>AN80^AN79</f>
        <v>2.824752489999998E-2</v>
      </c>
      <c r="AO88" s="30">
        <f>AO80^AO79</f>
        <v>1.9773267429999984E-2</v>
      </c>
      <c r="AU88" s="26"/>
      <c r="AV88" s="30"/>
      <c r="AW88" s="30"/>
    </row>
    <row r="89" spans="29:49" x14ac:dyDescent="0.2">
      <c r="AC89" s="19" t="s">
        <v>90</v>
      </c>
      <c r="AD89" s="26" t="s">
        <v>11</v>
      </c>
      <c r="AE89" s="31">
        <f>SQRT(AE88)</f>
        <v>1.7748239349298849</v>
      </c>
      <c r="AM89" s="26" t="s">
        <v>94</v>
      </c>
      <c r="AN89" s="29">
        <f>(1-AN80)^(AN78-AN79)</f>
        <v>2.4300000000000016E-3</v>
      </c>
      <c r="AO89" s="29">
        <f>(1-AO80)^(AO78-AO79)</f>
        <v>8.1000000000000048E-3</v>
      </c>
      <c r="AU89" s="26"/>
      <c r="AV89" s="29"/>
      <c r="AW89" s="29"/>
    </row>
    <row r="90" spans="29:49" x14ac:dyDescent="0.2">
      <c r="AE90" s="20"/>
      <c r="AM90" s="26" t="s">
        <v>58</v>
      </c>
      <c r="AN90" s="32">
        <f>AN87*AN88*AN89</f>
        <v>0.20613038097752098</v>
      </c>
      <c r="AO90" s="32">
        <f>AO87*AO88*AO89</f>
        <v>0.21862313133979494</v>
      </c>
      <c r="AU90" s="26"/>
      <c r="AV90" s="32"/>
      <c r="AW90" s="32"/>
    </row>
    <row r="91" spans="29:49" x14ac:dyDescent="0.2">
      <c r="AD91" s="26" t="s">
        <v>92</v>
      </c>
      <c r="AE91" s="20">
        <f>FACT(AE82) / (FACT(AE82-AE83)*FACT(AE83))</f>
        <v>3003</v>
      </c>
      <c r="AM91" s="26" t="s">
        <v>58</v>
      </c>
      <c r="AN91" s="32">
        <f>_xlfn.BINOM.DIST(AN79,AN78,AN80,FALSE)</f>
        <v>0.20613038097752104</v>
      </c>
      <c r="AO91" s="32">
        <f>_xlfn.BINOM.DIST(AO79,AO78,AO80,FALSE)</f>
        <v>0.21862313133979494</v>
      </c>
      <c r="AW91" s="32"/>
    </row>
    <row r="92" spans="29:49" x14ac:dyDescent="0.2">
      <c r="AD92" s="26" t="s">
        <v>93</v>
      </c>
      <c r="AE92" s="30">
        <f>AE84^AE83</f>
        <v>2.824752489999998E-2</v>
      </c>
    </row>
    <row r="93" spans="29:49" x14ac:dyDescent="0.2">
      <c r="AD93" s="26" t="s">
        <v>94</v>
      </c>
      <c r="AE93" s="29">
        <f>(1-AE84)^(AE82-AE83)</f>
        <v>2.4300000000000016E-3</v>
      </c>
      <c r="AM93" s="26" t="s">
        <v>118</v>
      </c>
      <c r="AN93" s="32">
        <f>SUM(AN90:AO90)</f>
        <v>0.42475351231731595</v>
      </c>
    </row>
    <row r="94" spans="29:49" x14ac:dyDescent="0.2">
      <c r="AD94" s="26" t="s">
        <v>58</v>
      </c>
      <c r="AE94" s="32">
        <f>AE91*AE92*AE93</f>
        <v>0.20613038097752098</v>
      </c>
    </row>
    <row r="95" spans="29:49" x14ac:dyDescent="0.2">
      <c r="AD95" s="26" t="s">
        <v>58</v>
      </c>
      <c r="AE95" s="32">
        <f>_xlfn.BINOM.DIST(AE83,AE82,AE84,FALSE)</f>
        <v>0.20613038097752104</v>
      </c>
    </row>
    <row r="97" spans="25:39" x14ac:dyDescent="0.2">
      <c r="Y97" s="17" t="s">
        <v>160</v>
      </c>
    </row>
    <row r="98" spans="25:39" x14ac:dyDescent="0.2">
      <c r="Z98" t="s">
        <v>161</v>
      </c>
    </row>
    <row r="99" spans="25:39" x14ac:dyDescent="0.2">
      <c r="AA99" s="42">
        <f>AE109</f>
        <v>3.5</v>
      </c>
    </row>
    <row r="101" spans="25:39" x14ac:dyDescent="0.2">
      <c r="Z101" t="s">
        <v>162</v>
      </c>
      <c r="AH101" t="s">
        <v>163</v>
      </c>
    </row>
    <row r="103" spans="25:39" x14ac:dyDescent="0.2">
      <c r="AC103" s="19" t="s">
        <v>86</v>
      </c>
      <c r="AE103" s="44" t="s">
        <v>164</v>
      </c>
      <c r="AK103" s="19" t="s">
        <v>86</v>
      </c>
      <c r="AM103" s="44" t="s">
        <v>164</v>
      </c>
    </row>
    <row r="104" spans="25:39" x14ac:dyDescent="0.2">
      <c r="AC104" s="19" t="s">
        <v>83</v>
      </c>
      <c r="AD104" s="26" t="s">
        <v>49</v>
      </c>
      <c r="AE104" s="40">
        <v>10</v>
      </c>
      <c r="AK104" s="19" t="s">
        <v>83</v>
      </c>
      <c r="AL104" s="26" t="s">
        <v>49</v>
      </c>
      <c r="AM104" s="40">
        <v>10</v>
      </c>
    </row>
    <row r="105" spans="25:39" x14ac:dyDescent="0.2">
      <c r="AC105" s="19" t="s">
        <v>84</v>
      </c>
      <c r="AD105" s="26" t="s">
        <v>8</v>
      </c>
      <c r="AE105" s="40">
        <v>4</v>
      </c>
      <c r="AK105" s="19" t="s">
        <v>84</v>
      </c>
      <c r="AL105" s="26" t="s">
        <v>8</v>
      </c>
      <c r="AM105" s="40">
        <v>4</v>
      </c>
    </row>
    <row r="106" spans="25:39" x14ac:dyDescent="0.2">
      <c r="AC106" s="19" t="s">
        <v>85</v>
      </c>
      <c r="AD106" s="26" t="s">
        <v>82</v>
      </c>
      <c r="AE106" s="43">
        <v>0.35</v>
      </c>
      <c r="AK106" s="19" t="s">
        <v>85</v>
      </c>
      <c r="AL106" s="26" t="s">
        <v>82</v>
      </c>
      <c r="AM106" s="43">
        <v>0.35</v>
      </c>
    </row>
    <row r="107" spans="25:39" x14ac:dyDescent="0.2">
      <c r="AC107" s="17"/>
      <c r="AD107" s="26"/>
      <c r="AE107" s="20"/>
      <c r="AK107" s="17"/>
      <c r="AL107" s="26"/>
      <c r="AM107" s="20"/>
    </row>
    <row r="108" spans="25:39" x14ac:dyDescent="0.2">
      <c r="AC108" s="17"/>
      <c r="AD108" s="26"/>
      <c r="AE108" s="20"/>
      <c r="AK108" s="17"/>
      <c r="AL108" s="26"/>
      <c r="AM108" s="20"/>
    </row>
    <row r="109" spans="25:39" x14ac:dyDescent="0.2">
      <c r="AC109" s="19" t="s">
        <v>47</v>
      </c>
      <c r="AD109" s="26" t="s">
        <v>10</v>
      </c>
      <c r="AE109" s="28">
        <f>AE104*AE106</f>
        <v>3.5</v>
      </c>
      <c r="AK109" s="19" t="s">
        <v>47</v>
      </c>
      <c r="AL109" s="26" t="s">
        <v>10</v>
      </c>
      <c r="AM109" s="28">
        <f>AM104*AM106</f>
        <v>3.5</v>
      </c>
    </row>
    <row r="110" spans="25:39" x14ac:dyDescent="0.2">
      <c r="AC110" s="19" t="s">
        <v>89</v>
      </c>
      <c r="AD110" s="26" t="s">
        <v>91</v>
      </c>
      <c r="AE110" s="28">
        <f>(AE104*AE106)*(1-AE106)</f>
        <v>2.2749999999999999</v>
      </c>
      <c r="AK110" s="19" t="s">
        <v>89</v>
      </c>
      <c r="AL110" s="26" t="s">
        <v>91</v>
      </c>
      <c r="AM110" s="28">
        <f>(AM104*AM106)*(1-AM106)</f>
        <v>2.2749999999999999</v>
      </c>
    </row>
    <row r="111" spans="25:39" x14ac:dyDescent="0.2">
      <c r="AC111" s="19" t="s">
        <v>90</v>
      </c>
      <c r="AD111" s="26" t="s">
        <v>11</v>
      </c>
      <c r="AE111" s="31">
        <f>SQRT(AE110)</f>
        <v>1.5083103128998356</v>
      </c>
      <c r="AK111" s="19" t="s">
        <v>90</v>
      </c>
      <c r="AL111" s="26" t="s">
        <v>11</v>
      </c>
      <c r="AM111" s="31">
        <f>SQRT(AM110)</f>
        <v>1.5083103128998356</v>
      </c>
    </row>
    <row r="112" spans="25:39" x14ac:dyDescent="0.2">
      <c r="AE112" s="20"/>
      <c r="AM112" s="20"/>
    </row>
    <row r="113" spans="25:40" x14ac:dyDescent="0.2">
      <c r="AD113" s="26" t="s">
        <v>92</v>
      </c>
      <c r="AE113" s="20">
        <f>FACT(AE104) / (FACT(AE104-AE105)*FACT(AE105))</f>
        <v>210</v>
      </c>
      <c r="AL113" s="26" t="s">
        <v>92</v>
      </c>
      <c r="AM113" s="20">
        <f>FACT(AM104) / (FACT(AM104-AM105)*FACT(AM105))</f>
        <v>210</v>
      </c>
    </row>
    <row r="114" spans="25:40" x14ac:dyDescent="0.2">
      <c r="AD114" s="26" t="s">
        <v>93</v>
      </c>
      <c r="AE114" s="30">
        <f>AE106^AE105</f>
        <v>1.5006249999999995E-2</v>
      </c>
      <c r="AL114" s="26" t="s">
        <v>93</v>
      </c>
      <c r="AM114" s="30">
        <f>AM106^AM105</f>
        <v>1.5006249999999995E-2</v>
      </c>
    </row>
    <row r="115" spans="25:40" x14ac:dyDescent="0.2">
      <c r="AD115" s="26" t="s">
        <v>94</v>
      </c>
      <c r="AE115" s="29">
        <f>(1-AE106)^(AE104-AE105)</f>
        <v>7.5418890625000026E-2</v>
      </c>
      <c r="AL115" s="26" t="s">
        <v>94</v>
      </c>
      <c r="AM115" s="29">
        <f>(1-AM106)^(AM104-AM105)</f>
        <v>7.5418890625000026E-2</v>
      </c>
    </row>
    <row r="116" spans="25:40" x14ac:dyDescent="0.2">
      <c r="AD116" s="26" t="str">
        <f>"P("&amp;AE105&amp;")"</f>
        <v>P(4)</v>
      </c>
      <c r="AE116" s="32">
        <f>AE113*AE114*AE115</f>
        <v>0.23766849276269533</v>
      </c>
      <c r="AL116" s="26" t="str">
        <f>"P("&amp;AM105&amp;")"</f>
        <v>P(4)</v>
      </c>
      <c r="AM116" s="32">
        <f>AM113*AM114*AM115</f>
        <v>0.23766849276269533</v>
      </c>
    </row>
    <row r="117" spans="25:40" x14ac:dyDescent="0.2">
      <c r="AD117" s="26" t="str">
        <f>"P("&amp;AE105&amp;")"</f>
        <v>P(4)</v>
      </c>
      <c r="AE117" s="32">
        <f>_xlfn.BINOM.DIST(AE105,AE104,AE106,FALSE)</f>
        <v>0.23766849276269536</v>
      </c>
      <c r="AL117" s="26" t="str">
        <f>"P("&amp;AM105&amp;")"</f>
        <v>P(4)</v>
      </c>
      <c r="AM117" s="32">
        <f>_xlfn.BINOM.DIST(AM105,AM104,AM106,FALSE)</f>
        <v>0.23766849276269536</v>
      </c>
      <c r="AN117" s="33" t="s">
        <v>165</v>
      </c>
    </row>
    <row r="119" spans="25:40" x14ac:dyDescent="0.2">
      <c r="AD119" s="26"/>
      <c r="AL119" s="26" t="str">
        <f>"P(&lt;"&amp;AM105&amp;")"</f>
        <v>P(&lt;4)</v>
      </c>
      <c r="AM119" s="32">
        <f>_xlfn.BINOM.DIST(AM105-1,AM104,AM106,TRUE)</f>
        <v>0.51382701635585959</v>
      </c>
      <c r="AN119" s="33" t="s">
        <v>166</v>
      </c>
    </row>
    <row r="120" spans="25:40" x14ac:dyDescent="0.2">
      <c r="AL120" s="26" t="str">
        <f>"P(&gt;="&amp;AM105&amp;")"</f>
        <v>P(&gt;=4)</v>
      </c>
      <c r="AM120" s="32">
        <f>1-AM119</f>
        <v>0.48617298364414041</v>
      </c>
      <c r="AN120" s="33" t="s">
        <v>167</v>
      </c>
    </row>
    <row r="122" spans="25:40" x14ac:dyDescent="0.2">
      <c r="Y122" s="17" t="s">
        <v>183</v>
      </c>
    </row>
    <row r="123" spans="25:40" x14ac:dyDescent="0.2">
      <c r="Y123" s="17"/>
    </row>
    <row r="124" spans="25:40" x14ac:dyDescent="0.2">
      <c r="Z124" s="19" t="s">
        <v>86</v>
      </c>
      <c r="AB124" s="44" t="s">
        <v>187</v>
      </c>
      <c r="AE124" s="76" t="str">
        <f>AB124</f>
        <v>has a drug problem</v>
      </c>
    </row>
    <row r="125" spans="25:40" x14ac:dyDescent="0.2">
      <c r="Z125" s="19" t="s">
        <v>83</v>
      </c>
      <c r="AA125" s="26" t="s">
        <v>49</v>
      </c>
      <c r="AB125" s="40">
        <v>20</v>
      </c>
      <c r="AD125" s="26" t="s">
        <v>49</v>
      </c>
      <c r="AE125" s="77">
        <f>AB125</f>
        <v>20</v>
      </c>
      <c r="AH125" t="s">
        <v>184</v>
      </c>
    </row>
    <row r="126" spans="25:40" x14ac:dyDescent="0.2">
      <c r="Z126" s="19" t="s">
        <v>84</v>
      </c>
      <c r="AA126" s="26" t="s">
        <v>8</v>
      </c>
      <c r="AB126" s="40">
        <v>0</v>
      </c>
      <c r="AD126" s="26" t="s">
        <v>8</v>
      </c>
      <c r="AE126" s="40">
        <f>AB126+1</f>
        <v>1</v>
      </c>
      <c r="AI126" s="2">
        <f>AB130</f>
        <v>1.5</v>
      </c>
    </row>
    <row r="127" spans="25:40" x14ac:dyDescent="0.2">
      <c r="Z127" s="19" t="s">
        <v>85</v>
      </c>
      <c r="AA127" s="26" t="s">
        <v>82</v>
      </c>
      <c r="AB127" s="41">
        <v>7.4999999999999997E-2</v>
      </c>
      <c r="AD127" s="26" t="s">
        <v>82</v>
      </c>
      <c r="AE127" s="86">
        <f>AB127</f>
        <v>7.4999999999999997E-2</v>
      </c>
      <c r="AI127" s="2">
        <f>AB132</f>
        <v>1.1779218989389748</v>
      </c>
    </row>
    <row r="128" spans="25:40" x14ac:dyDescent="0.2">
      <c r="Z128" s="17"/>
      <c r="AA128" s="26"/>
      <c r="AB128" s="20"/>
      <c r="AD128" s="26"/>
      <c r="AE128" s="20"/>
    </row>
    <row r="129" spans="26:35" x14ac:dyDescent="0.2">
      <c r="Z129" s="17"/>
      <c r="AA129" s="26"/>
      <c r="AB129" s="20"/>
      <c r="AD129" s="26"/>
      <c r="AE129" s="20"/>
      <c r="AH129" t="s">
        <v>185</v>
      </c>
    </row>
    <row r="130" spans="26:35" x14ac:dyDescent="0.2">
      <c r="Z130" s="19" t="s">
        <v>47</v>
      </c>
      <c r="AA130" s="26" t="s">
        <v>10</v>
      </c>
      <c r="AB130" s="28">
        <f>AB125*AB127</f>
        <v>1.5</v>
      </c>
      <c r="AD130" s="26" t="s">
        <v>10</v>
      </c>
      <c r="AE130" s="28">
        <f>AE125*AE127</f>
        <v>1.5</v>
      </c>
      <c r="AI130" s="12">
        <f>AB139</f>
        <v>0.21029776386659393</v>
      </c>
    </row>
    <row r="131" spans="26:35" x14ac:dyDescent="0.2">
      <c r="Z131" s="19" t="s">
        <v>89</v>
      </c>
      <c r="AA131" s="26" t="s">
        <v>91</v>
      </c>
      <c r="AB131" s="28">
        <f>(AB125*AB127)*(1-AB127)</f>
        <v>1.3875000000000002</v>
      </c>
      <c r="AD131" s="26" t="s">
        <v>91</v>
      </c>
      <c r="AE131" s="28">
        <f>(AE125*AE127)*(1-AE127)</f>
        <v>1.3875000000000002</v>
      </c>
    </row>
    <row r="132" spans="26:35" x14ac:dyDescent="0.2">
      <c r="Z132" s="19" t="s">
        <v>90</v>
      </c>
      <c r="AA132" s="26" t="s">
        <v>11</v>
      </c>
      <c r="AB132" s="31">
        <f>SQRT(AB131)</f>
        <v>1.1779218989389748</v>
      </c>
      <c r="AD132" s="26" t="s">
        <v>11</v>
      </c>
      <c r="AE132" s="31">
        <f>SQRT(AE131)</f>
        <v>1.1779218989389748</v>
      </c>
      <c r="AH132" t="s">
        <v>186</v>
      </c>
    </row>
    <row r="133" spans="26:35" x14ac:dyDescent="0.2">
      <c r="AB133" s="20"/>
      <c r="AE133" s="20"/>
      <c r="AI133" s="12">
        <f>AE142</f>
        <v>0.78970223613340607</v>
      </c>
    </row>
    <row r="134" spans="26:35" x14ac:dyDescent="0.2">
      <c r="AA134" s="26" t="s">
        <v>92</v>
      </c>
      <c r="AB134" s="20">
        <f>FACT(AB125) / (FACT(AB125-AB126)*FACT(AB126))</f>
        <v>1</v>
      </c>
      <c r="AD134" s="26" t="s">
        <v>92</v>
      </c>
      <c r="AE134" s="20">
        <f>FACT(AE125) / (FACT(AE125-AE126)*FACT(AE126))</f>
        <v>20</v>
      </c>
    </row>
    <row r="135" spans="26:35" x14ac:dyDescent="0.2">
      <c r="AA135" s="26" t="s">
        <v>93</v>
      </c>
      <c r="AB135" s="30">
        <f>AB127^AB126</f>
        <v>1</v>
      </c>
      <c r="AD135" s="26" t="s">
        <v>93</v>
      </c>
      <c r="AE135" s="30">
        <f>AE127^AE126</f>
        <v>7.4999999999999997E-2</v>
      </c>
    </row>
    <row r="136" spans="26:35" x14ac:dyDescent="0.2">
      <c r="AA136" s="26" t="s">
        <v>94</v>
      </c>
      <c r="AB136" s="29">
        <f>(1-AB127)^(AB125-AB126)</f>
        <v>0.21029776386659407</v>
      </c>
      <c r="AD136" s="26" t="s">
        <v>94</v>
      </c>
      <c r="AE136" s="29">
        <f>(1-AE127)^(AE125-AE126)</f>
        <v>0.22734893390983141</v>
      </c>
    </row>
    <row r="137" spans="26:35" x14ac:dyDescent="0.2">
      <c r="AA137" s="26" t="str">
        <f>"P("&amp;AB126&amp;")"</f>
        <v>P(0)</v>
      </c>
      <c r="AB137" s="32">
        <f>AB134*AB135*AB136</f>
        <v>0.21029776386659407</v>
      </c>
      <c r="AD137" s="26" t="str">
        <f>"P("&amp;AE126&amp;")"</f>
        <v>P(1)</v>
      </c>
      <c r="AE137" s="32">
        <f>AE134*AE135*AE136</f>
        <v>0.34102340086474714</v>
      </c>
    </row>
    <row r="139" spans="26:35" x14ac:dyDescent="0.2">
      <c r="AA139" s="26" t="str">
        <f>"P("&amp;AB126&amp;")"</f>
        <v>P(0)</v>
      </c>
      <c r="AB139" s="78">
        <f>_xlfn.BINOM.DIST(AB126,AB125,AB127,FALSE)</f>
        <v>0.21029776386659393</v>
      </c>
      <c r="AD139" s="26" t="str">
        <f>"P("&amp;AE126&amp;")"</f>
        <v>P(1)</v>
      </c>
      <c r="AE139" s="32">
        <f>_xlfn.BINOM.DIST(AE126,AE125,AE127,FALSE)</f>
        <v>0.34102340086474697</v>
      </c>
    </row>
    <row r="140" spans="26:35" x14ac:dyDescent="0.2">
      <c r="AA140" s="26" t="str">
        <f>"P(&lt;"&amp;AB126&amp;")"</f>
        <v>P(&lt;0)</v>
      </c>
      <c r="AB140" s="78">
        <f>IFERROR(_xlfn.BINOM.DIST(AB126-1,AB125,AB127,TRUE),0)</f>
        <v>0</v>
      </c>
      <c r="AD140" s="26" t="str">
        <f>"P(&lt;"&amp;AE126&amp;")"</f>
        <v>P(&lt;1)</v>
      </c>
      <c r="AE140" s="32">
        <f>_xlfn.BINOM.DIST(AE126-1,AE125,AE127,TRUE)</f>
        <v>0.21029776386659393</v>
      </c>
    </row>
    <row r="141" spans="26:35" x14ac:dyDescent="0.2">
      <c r="AA141" s="26" t="str">
        <f>"P(&lt;="&amp;AB126&amp;")"</f>
        <v>P(&lt;=0)</v>
      </c>
      <c r="AB141" s="78">
        <f>_xlfn.BINOM.DIST(AB126,AB125,AB127,TRUE)</f>
        <v>0.21029776386659393</v>
      </c>
      <c r="AD141" s="26" t="str">
        <f>"P(&lt;="&amp;AE126&amp;")"</f>
        <v>P(&lt;=1)</v>
      </c>
      <c r="AE141" s="78">
        <f>_xlfn.BINOM.DIST(AE126,AE125,AE127,TRUE)</f>
        <v>0.55132116473134096</v>
      </c>
    </row>
    <row r="142" spans="26:35" x14ac:dyDescent="0.2">
      <c r="AA142" s="26" t="str">
        <f>"P(&gt;="&amp;AB126&amp;")"</f>
        <v>P(&gt;=0)</v>
      </c>
      <c r="AB142" s="78">
        <f>1-AB140</f>
        <v>1</v>
      </c>
      <c r="AD142" s="26" t="str">
        <f>"P(&gt;="&amp;AE126&amp;")"</f>
        <v>P(&gt;=1)</v>
      </c>
      <c r="AE142" s="32">
        <f>1-AE140</f>
        <v>0.78970223613340607</v>
      </c>
    </row>
    <row r="143" spans="26:35" x14ac:dyDescent="0.2">
      <c r="AA143" s="26" t="str">
        <f>"P(&gt;"&amp;AB126&amp;")"</f>
        <v>P(&gt;0)</v>
      </c>
      <c r="AB143" s="78">
        <f>AB142-AB139</f>
        <v>0.78970223613340607</v>
      </c>
      <c r="AD143" s="26" t="str">
        <f>"P(&gt;"&amp;AE126&amp;")"</f>
        <v>P(&gt;1)</v>
      </c>
      <c r="AE143" s="32">
        <f>AE142-AE139</f>
        <v>0.44867883526865909</v>
      </c>
    </row>
    <row r="144" spans="26:35" x14ac:dyDescent="0.2">
      <c r="AB144" s="12"/>
    </row>
    <row r="145" spans="25:37" x14ac:dyDescent="0.2">
      <c r="AB145" s="26" t="str">
        <f>"P("&amp;AB126&amp;"or"&amp;AE126&amp;")"</f>
        <v>P(0or1)</v>
      </c>
      <c r="AC145" s="32">
        <f>SUM(AB137,AE137)</f>
        <v>0.55132116473134118</v>
      </c>
    </row>
    <row r="146" spans="25:37" x14ac:dyDescent="0.2">
      <c r="AB146" s="26" t="str">
        <f>"P("&amp;AB126&amp;"thru"&amp;AE126&amp;")"</f>
        <v>P(0thru1)</v>
      </c>
      <c r="AC146" s="32">
        <f>1-AB140-AE143</f>
        <v>0.55132116473134096</v>
      </c>
    </row>
    <row r="148" spans="25:37" x14ac:dyDescent="0.2">
      <c r="Y148" s="17" t="s">
        <v>207</v>
      </c>
      <c r="Z148" s="17"/>
    </row>
    <row r="149" spans="25:37" x14ac:dyDescent="0.2">
      <c r="Y149" s="17"/>
      <c r="Z149" s="17" t="s">
        <v>208</v>
      </c>
    </row>
    <row r="150" spans="25:37" x14ac:dyDescent="0.2">
      <c r="AA150" s="19" t="s">
        <v>86</v>
      </c>
      <c r="AC150" s="44" t="s">
        <v>203</v>
      </c>
      <c r="AF150" s="76" t="str">
        <f>AC150</f>
        <v>pennies should not be eliminated</v>
      </c>
      <c r="AJ150" t="s">
        <v>204</v>
      </c>
    </row>
    <row r="151" spans="25:37" x14ac:dyDescent="0.2">
      <c r="AA151" s="19" t="s">
        <v>83</v>
      </c>
      <c r="AB151" s="26" t="s">
        <v>49</v>
      </c>
      <c r="AC151" s="40">
        <v>12</v>
      </c>
      <c r="AE151" s="26" t="s">
        <v>49</v>
      </c>
      <c r="AF151" s="77">
        <f>AC151</f>
        <v>12</v>
      </c>
      <c r="AK151" s="2">
        <f>AC156</f>
        <v>8</v>
      </c>
    </row>
    <row r="152" spans="25:37" x14ac:dyDescent="0.2">
      <c r="AA152" s="19" t="s">
        <v>84</v>
      </c>
      <c r="AB152" s="26" t="s">
        <v>8</v>
      </c>
      <c r="AC152" s="40">
        <v>8</v>
      </c>
      <c r="AE152" s="26" t="s">
        <v>8</v>
      </c>
      <c r="AF152" s="40">
        <v>7</v>
      </c>
      <c r="AJ152" t="s">
        <v>205</v>
      </c>
    </row>
    <row r="153" spans="25:37" x14ac:dyDescent="0.2">
      <c r="AA153" s="19" t="s">
        <v>85</v>
      </c>
      <c r="AB153" s="26" t="s">
        <v>82</v>
      </c>
      <c r="AC153" s="79">
        <f>2/3</f>
        <v>0.66666666666666663</v>
      </c>
      <c r="AE153" s="26" t="s">
        <v>82</v>
      </c>
      <c r="AF153" s="80">
        <f>AC153</f>
        <v>0.66666666666666663</v>
      </c>
      <c r="AK153" s="12">
        <f>AC165</f>
        <v>0.23844603634269848</v>
      </c>
    </row>
    <row r="154" spans="25:37" x14ac:dyDescent="0.2">
      <c r="AA154" s="17"/>
      <c r="AB154" s="26"/>
      <c r="AC154" s="20"/>
      <c r="AE154" s="26"/>
      <c r="AF154" s="20"/>
      <c r="AJ154" t="s">
        <v>206</v>
      </c>
    </row>
    <row r="155" spans="25:37" x14ac:dyDescent="0.2">
      <c r="AA155" s="17"/>
      <c r="AB155" s="26"/>
      <c r="AC155" s="20"/>
      <c r="AE155" s="26"/>
      <c r="AF155" s="20"/>
      <c r="AK155" s="12">
        <f>AF168</f>
        <v>0.82227754350906301</v>
      </c>
    </row>
    <row r="156" spans="25:37" x14ac:dyDescent="0.2">
      <c r="AA156" s="19" t="s">
        <v>47</v>
      </c>
      <c r="AB156" s="26" t="s">
        <v>10</v>
      </c>
      <c r="AC156" s="28">
        <f>AC151*AC153</f>
        <v>8</v>
      </c>
      <c r="AE156" s="26" t="s">
        <v>10</v>
      </c>
      <c r="AF156" s="28">
        <f>AF151*AF153</f>
        <v>8</v>
      </c>
    </row>
    <row r="157" spans="25:37" x14ac:dyDescent="0.2">
      <c r="AA157" s="19" t="s">
        <v>89</v>
      </c>
      <c r="AB157" s="26" t="s">
        <v>91</v>
      </c>
      <c r="AC157" s="28">
        <f>(AC151*AC153)*(1-AC153)</f>
        <v>2.666666666666667</v>
      </c>
      <c r="AE157" s="26" t="s">
        <v>91</v>
      </c>
      <c r="AF157" s="28">
        <f>(AF151*AF153)*(1-AF153)</f>
        <v>2.666666666666667</v>
      </c>
    </row>
    <row r="158" spans="25:37" x14ac:dyDescent="0.2">
      <c r="AA158" s="19" t="s">
        <v>90</v>
      </c>
      <c r="AB158" s="26" t="s">
        <v>11</v>
      </c>
      <c r="AC158" s="31">
        <f>SQRT(AC157)</f>
        <v>1.6329931618554521</v>
      </c>
      <c r="AE158" s="26" t="s">
        <v>11</v>
      </c>
      <c r="AF158" s="31">
        <f>SQRT(AF157)</f>
        <v>1.6329931618554521</v>
      </c>
    </row>
    <row r="159" spans="25:37" x14ac:dyDescent="0.2">
      <c r="AC159" s="20"/>
      <c r="AF159" s="20"/>
    </row>
    <row r="160" spans="25:37" x14ac:dyDescent="0.2">
      <c r="AB160" s="26" t="s">
        <v>92</v>
      </c>
      <c r="AC160" s="20">
        <f>FACT(AC151) / (FACT(AC151-AC152)*FACT(AC152))</f>
        <v>495</v>
      </c>
      <c r="AE160" s="26" t="s">
        <v>92</v>
      </c>
      <c r="AF160" s="20">
        <f>FACT(AF151) / (FACT(AF151-AF152)*FACT(AF152))</f>
        <v>792</v>
      </c>
    </row>
    <row r="161" spans="28:32" x14ac:dyDescent="0.2">
      <c r="AB161" s="26" t="s">
        <v>93</v>
      </c>
      <c r="AC161" s="30">
        <f>AC153^AC152</f>
        <v>3.9018442310623375E-2</v>
      </c>
      <c r="AE161" s="26" t="s">
        <v>93</v>
      </c>
      <c r="AF161" s="30">
        <f>AF153^AF152</f>
        <v>5.8527663465935062E-2</v>
      </c>
    </row>
    <row r="162" spans="28:32" x14ac:dyDescent="0.2">
      <c r="AB162" s="26" t="s">
        <v>94</v>
      </c>
      <c r="AC162" s="29">
        <f>(1-AC153)^(AC151-AC152)</f>
        <v>1.2345679012345684E-2</v>
      </c>
      <c r="AE162" s="26" t="s">
        <v>94</v>
      </c>
      <c r="AF162" s="29">
        <f>(1-AF153)^(AF151-AF152)</f>
        <v>4.1152263374485618E-3</v>
      </c>
    </row>
    <row r="163" spans="28:32" x14ac:dyDescent="0.2">
      <c r="AB163" s="26" t="str">
        <f>"P("&amp;AC152&amp;")"</f>
        <v>P(8)</v>
      </c>
      <c r="AC163" s="32">
        <f>AC160*AC161*AC162</f>
        <v>0.23844603634269851</v>
      </c>
      <c r="AE163" s="26" t="str">
        <f>"P("&amp;AF152&amp;")"</f>
        <v>P(7)</v>
      </c>
      <c r="AF163" s="32">
        <f>AF160*AF161*AF162</f>
        <v>0.19075682907415883</v>
      </c>
    </row>
    <row r="165" spans="28:32" x14ac:dyDescent="0.2">
      <c r="AB165" s="26" t="str">
        <f>"P("&amp;AC152&amp;")"</f>
        <v>P(8)</v>
      </c>
      <c r="AC165" s="78">
        <f>_xlfn.BINOM.DIST(AC152,AC151,AC153,FALSE)</f>
        <v>0.23844603634269848</v>
      </c>
      <c r="AE165" s="26" t="str">
        <f>"P("&amp;AF152&amp;")"</f>
        <v>P(7)</v>
      </c>
      <c r="AF165" s="32">
        <f>_xlfn.BINOM.DIST(AF152,AF151,AF153,FALSE)</f>
        <v>0.19075682907415883</v>
      </c>
    </row>
    <row r="166" spans="28:32" x14ac:dyDescent="0.2">
      <c r="AB166" s="26" t="str">
        <f>"P(&lt;"&amp;AC152&amp;")"</f>
        <v>P(&lt;8)</v>
      </c>
      <c r="AC166" s="78">
        <f>IFERROR(_xlfn.BINOM.DIST(AC152-1,AC151,AC153,TRUE),0)</f>
        <v>0.36847928556509574</v>
      </c>
      <c r="AE166" s="26" t="str">
        <f>"P(&lt;"&amp;AF152&amp;")"</f>
        <v>P(&lt;7)</v>
      </c>
      <c r="AF166" s="32">
        <f>_xlfn.BINOM.DIST(AF152-1,AF151,AF153,TRUE)</f>
        <v>0.17772245649093704</v>
      </c>
    </row>
    <row r="167" spans="28:32" x14ac:dyDescent="0.2">
      <c r="AB167" s="26" t="str">
        <f>"P(&lt;="&amp;AC152&amp;")"</f>
        <v>P(&lt;=8)</v>
      </c>
      <c r="AC167" s="78">
        <f>_xlfn.BINOM.DIST(AC152,AC151,AC153,TRUE)</f>
        <v>0.60692532190779414</v>
      </c>
      <c r="AE167" s="26" t="str">
        <f>"P(&lt;="&amp;AF152&amp;")"</f>
        <v>P(&lt;=7)</v>
      </c>
      <c r="AF167" s="78">
        <f>_xlfn.BINOM.DIST(AF152,AF151,AF153,TRUE)</f>
        <v>0.36847928556509574</v>
      </c>
    </row>
    <row r="168" spans="28:32" x14ac:dyDescent="0.2">
      <c r="AB168" s="26" t="str">
        <f>"P(&gt;="&amp;AC152&amp;")"</f>
        <v>P(&gt;=8)</v>
      </c>
      <c r="AC168" s="78">
        <f>1-AC166</f>
        <v>0.63152071443490421</v>
      </c>
      <c r="AE168" s="26" t="str">
        <f>"P(&gt;="&amp;AF152&amp;")"</f>
        <v>P(&gt;=7)</v>
      </c>
      <c r="AF168" s="32">
        <f>1-AF166</f>
        <v>0.82227754350906301</v>
      </c>
    </row>
    <row r="169" spans="28:32" x14ac:dyDescent="0.2">
      <c r="AB169" s="26" t="str">
        <f>"P(&gt;"&amp;AC152&amp;")"</f>
        <v>P(&gt;8)</v>
      </c>
      <c r="AC169" s="78">
        <f>AC168-AC165</f>
        <v>0.39307467809220575</v>
      </c>
      <c r="AE169" s="26" t="str">
        <f>"P(&gt;"&amp;AF152&amp;")"</f>
        <v>P(&gt;7)</v>
      </c>
      <c r="AF169" s="32">
        <f>AF168-AF165</f>
        <v>0.63152071443490421</v>
      </c>
    </row>
    <row r="170" spans="28:32" x14ac:dyDescent="0.2">
      <c r="AC170" s="12"/>
    </row>
    <row r="171" spans="28:32" x14ac:dyDescent="0.2">
      <c r="AC171" s="26" t="str">
        <f>"P("&amp;AC152&amp;"or"&amp;AF152&amp;")"</f>
        <v>P(8or7)</v>
      </c>
      <c r="AD171" s="32">
        <f>SUM(AC163,AF163)</f>
        <v>0.42920286541685737</v>
      </c>
    </row>
    <row r="172" spans="28:32" x14ac:dyDescent="0.2">
      <c r="AC172" s="26" t="str">
        <f>"P("&amp;AC152&amp;"thru"&amp;AF152&amp;")"</f>
        <v>P(8thru7)</v>
      </c>
      <c r="AD172" s="32">
        <f>1-AC166-AF169</f>
        <v>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5FFE9-D5D0-41B1-837D-835A1D5EFCCA}">
  <dimension ref="C1:AW119"/>
  <sheetViews>
    <sheetView workbookViewId="0"/>
  </sheetViews>
  <sheetFormatPr defaultRowHeight="12" x14ac:dyDescent="0.2"/>
  <cols>
    <col min="30" max="30" width="9.28515625" customWidth="1"/>
  </cols>
  <sheetData>
    <row r="1" spans="25:38" x14ac:dyDescent="0.2">
      <c r="Y1" s="17" t="s">
        <v>124</v>
      </c>
    </row>
    <row r="2" spans="25:38" x14ac:dyDescent="0.2">
      <c r="Y2" s="17" t="s">
        <v>125</v>
      </c>
    </row>
    <row r="4" spans="25:38" x14ac:dyDescent="0.2">
      <c r="AB4" s="19" t="s">
        <v>86</v>
      </c>
      <c r="AD4" s="44" t="s">
        <v>130</v>
      </c>
      <c r="AE4" s="20"/>
      <c r="AJ4" s="19"/>
      <c r="AL4" s="20"/>
    </row>
    <row r="5" spans="25:38" x14ac:dyDescent="0.2">
      <c r="AB5" s="19" t="s">
        <v>126</v>
      </c>
      <c r="AC5" s="26" t="s">
        <v>127</v>
      </c>
      <c r="AD5" s="40">
        <v>10</v>
      </c>
      <c r="AE5" s="29"/>
      <c r="AJ5" s="19"/>
      <c r="AK5" s="26"/>
      <c r="AL5" s="29"/>
    </row>
    <row r="6" spans="25:38" x14ac:dyDescent="0.2">
      <c r="AB6" s="19" t="s">
        <v>129</v>
      </c>
      <c r="AC6" s="26" t="s">
        <v>128</v>
      </c>
      <c r="AD6" s="40">
        <v>3</v>
      </c>
      <c r="AE6" s="29"/>
      <c r="AJ6" s="19"/>
      <c r="AK6" s="26"/>
      <c r="AL6" s="29"/>
    </row>
    <row r="7" spans="25:38" x14ac:dyDescent="0.2">
      <c r="AB7" s="19" t="s">
        <v>131</v>
      </c>
      <c r="AC7" s="26" t="s">
        <v>8</v>
      </c>
      <c r="AD7" s="40">
        <v>0</v>
      </c>
      <c r="AE7" s="30"/>
      <c r="AJ7" s="19"/>
      <c r="AK7" s="26"/>
      <c r="AL7" s="30"/>
    </row>
    <row r="8" spans="25:38" x14ac:dyDescent="0.2">
      <c r="AB8" s="19" t="s">
        <v>132</v>
      </c>
      <c r="AC8" s="26" t="s">
        <v>49</v>
      </c>
      <c r="AD8" s="44">
        <v>2</v>
      </c>
      <c r="AE8" s="20"/>
      <c r="AJ8" s="17"/>
      <c r="AK8" s="26"/>
      <c r="AL8" s="20"/>
    </row>
    <row r="9" spans="25:38" x14ac:dyDescent="0.2">
      <c r="AB9" s="17"/>
      <c r="AE9" s="20"/>
      <c r="AJ9" s="17"/>
      <c r="AK9" s="26"/>
      <c r="AL9" s="20"/>
    </row>
    <row r="10" spans="25:38" x14ac:dyDescent="0.2">
      <c r="AB10" s="19"/>
      <c r="AC10" s="26" t="s">
        <v>137</v>
      </c>
      <c r="AD10" s="25">
        <f>AD5-AD6</f>
        <v>7</v>
      </c>
      <c r="AE10" s="28"/>
      <c r="AJ10" s="19"/>
      <c r="AK10" s="26"/>
      <c r="AL10" s="28"/>
    </row>
    <row r="11" spans="25:38" x14ac:dyDescent="0.2">
      <c r="AB11" s="19"/>
      <c r="AC11" s="26" t="s">
        <v>136</v>
      </c>
      <c r="AD11" s="25">
        <f>AD8-AD7</f>
        <v>2</v>
      </c>
      <c r="AE11" s="28"/>
      <c r="AJ11" s="19"/>
      <c r="AK11" s="26"/>
      <c r="AL11" s="28"/>
    </row>
    <row r="12" spans="25:38" x14ac:dyDescent="0.2">
      <c r="AB12" s="19"/>
      <c r="AE12" s="31"/>
      <c r="AJ12" s="19"/>
      <c r="AK12" s="26"/>
      <c r="AL12" s="31"/>
    </row>
    <row r="13" spans="25:38" x14ac:dyDescent="0.2">
      <c r="AC13" s="26" t="s">
        <v>133</v>
      </c>
      <c r="AD13" s="20">
        <f>FACT(AD6) / (FACT(AD6-AD7)*FACT(AD7))</f>
        <v>1</v>
      </c>
      <c r="AE13" s="20"/>
      <c r="AL13" s="20"/>
    </row>
    <row r="14" spans="25:38" x14ac:dyDescent="0.2">
      <c r="AC14" s="26" t="s">
        <v>134</v>
      </c>
      <c r="AD14" s="20">
        <f>FACT(AD10) / (FACT(AD10-AD11)*FACT(AD11))</f>
        <v>21</v>
      </c>
      <c r="AE14" s="30"/>
      <c r="AK14" s="26"/>
      <c r="AL14" s="20"/>
    </row>
    <row r="15" spans="25:38" x14ac:dyDescent="0.2">
      <c r="AC15" s="26" t="s">
        <v>135</v>
      </c>
      <c r="AD15" s="29">
        <f>FACT(AD5) / (FACT(AD5-AD8)*FACT(AD8))</f>
        <v>45</v>
      </c>
      <c r="AE15" s="29"/>
      <c r="AK15" s="26"/>
      <c r="AL15" s="30"/>
    </row>
    <row r="16" spans="25:38" x14ac:dyDescent="0.2">
      <c r="AC16" s="26" t="str">
        <f>"P("&amp;AD7&amp;")"</f>
        <v>P(0)</v>
      </c>
      <c r="AD16" s="32">
        <f>AD13*AD14/AD15</f>
        <v>0.46666666666666667</v>
      </c>
      <c r="AE16" s="32"/>
      <c r="AK16" s="26"/>
      <c r="AL16" s="29"/>
    </row>
    <row r="17" spans="4:38" x14ac:dyDescent="0.2">
      <c r="AC17" s="26" t="str">
        <f>"P("&amp;AD7&amp;")"</f>
        <v>P(0)</v>
      </c>
      <c r="AD17" s="32">
        <f>_xlfn.HYPGEOM.DIST(AD7,AD8,AD6,AD5,FALSE)</f>
        <v>0.46666666666666667</v>
      </c>
      <c r="AE17" s="35" t="s">
        <v>138</v>
      </c>
      <c r="AK17" s="26"/>
      <c r="AL17" s="32"/>
    </row>
    <row r="18" spans="4:38" x14ac:dyDescent="0.2">
      <c r="AK18" s="26"/>
      <c r="AL18" s="32"/>
    </row>
    <row r="19" spans="4:38" x14ac:dyDescent="0.2">
      <c r="AC19" s="19"/>
      <c r="AD19" s="26"/>
    </row>
    <row r="20" spans="4:38" x14ac:dyDescent="0.2">
      <c r="Y20" s="17" t="s">
        <v>139</v>
      </c>
    </row>
    <row r="22" spans="4:38" x14ac:dyDescent="0.2">
      <c r="AB22" s="19" t="s">
        <v>86</v>
      </c>
      <c r="AD22" s="20" t="s">
        <v>140</v>
      </c>
    </row>
    <row r="23" spans="4:38" x14ac:dyDescent="0.2">
      <c r="AB23" s="19" t="s">
        <v>126</v>
      </c>
      <c r="AC23" s="26" t="s">
        <v>127</v>
      </c>
      <c r="AD23" s="29">
        <v>15</v>
      </c>
      <c r="AE23" s="20"/>
    </row>
    <row r="24" spans="4:38" x14ac:dyDescent="0.2">
      <c r="AB24" s="19" t="s">
        <v>129</v>
      </c>
      <c r="AC24" s="26" t="s">
        <v>128</v>
      </c>
      <c r="AD24" s="29">
        <v>6</v>
      </c>
      <c r="AE24" s="29"/>
    </row>
    <row r="25" spans="4:38" x14ac:dyDescent="0.2">
      <c r="D25" s="19" t="s">
        <v>86</v>
      </c>
      <c r="F25" s="44" t="s">
        <v>130</v>
      </c>
      <c r="G25" s="20"/>
      <c r="I25" s="76" t="str">
        <f>F25</f>
        <v>is an underwater loan</v>
      </c>
      <c r="AB25" s="19" t="s">
        <v>131</v>
      </c>
      <c r="AC25" s="26" t="s">
        <v>8</v>
      </c>
      <c r="AD25" s="29">
        <v>2</v>
      </c>
      <c r="AE25" s="29"/>
    </row>
    <row r="26" spans="4:38" x14ac:dyDescent="0.2">
      <c r="D26" s="19" t="s">
        <v>126</v>
      </c>
      <c r="E26" s="26" t="s">
        <v>127</v>
      </c>
      <c r="F26" s="40">
        <v>10</v>
      </c>
      <c r="G26" s="29"/>
      <c r="H26" s="26" t="s">
        <v>127</v>
      </c>
      <c r="I26" s="77">
        <f>F26</f>
        <v>10</v>
      </c>
      <c r="AB26" s="19" t="s">
        <v>132</v>
      </c>
      <c r="AC26" s="26" t="s">
        <v>49</v>
      </c>
      <c r="AD26" s="20">
        <v>5</v>
      </c>
      <c r="AE26" s="30"/>
    </row>
    <row r="27" spans="4:38" x14ac:dyDescent="0.2">
      <c r="D27" s="19" t="s">
        <v>129</v>
      </c>
      <c r="E27" s="26" t="s">
        <v>128</v>
      </c>
      <c r="F27" s="40">
        <v>3</v>
      </c>
      <c r="G27" s="29"/>
      <c r="H27" s="26" t="s">
        <v>128</v>
      </c>
      <c r="I27" s="77">
        <f>F27</f>
        <v>3</v>
      </c>
      <c r="AB27" s="17"/>
      <c r="AE27" s="20"/>
    </row>
    <row r="28" spans="4:38" x14ac:dyDescent="0.2">
      <c r="D28" s="19" t="s">
        <v>131</v>
      </c>
      <c r="E28" s="26" t="s">
        <v>8</v>
      </c>
      <c r="F28" s="40">
        <v>0</v>
      </c>
      <c r="G28" s="30"/>
      <c r="H28" s="26" t="s">
        <v>8</v>
      </c>
      <c r="I28" s="40">
        <f>F28+1</f>
        <v>1</v>
      </c>
      <c r="AB28" s="19"/>
      <c r="AC28" s="26" t="s">
        <v>137</v>
      </c>
      <c r="AD28" s="25">
        <f>AD23-AD24</f>
        <v>9</v>
      </c>
      <c r="AE28" s="20"/>
    </row>
    <row r="29" spans="4:38" x14ac:dyDescent="0.2">
      <c r="D29" s="19" t="s">
        <v>132</v>
      </c>
      <c r="E29" s="26" t="s">
        <v>49</v>
      </c>
      <c r="F29" s="44">
        <v>2</v>
      </c>
      <c r="G29" s="20"/>
      <c r="H29" s="26" t="s">
        <v>49</v>
      </c>
      <c r="I29" s="76">
        <f>F29</f>
        <v>2</v>
      </c>
      <c r="AB29" s="19"/>
      <c r="AC29" s="26" t="s">
        <v>136</v>
      </c>
      <c r="AD29" s="25">
        <f>AD26-AD25</f>
        <v>3</v>
      </c>
      <c r="AE29" s="28"/>
    </row>
    <row r="30" spans="4:38" x14ac:dyDescent="0.2">
      <c r="D30" s="17"/>
      <c r="G30" s="20"/>
      <c r="AB30" s="19"/>
      <c r="AE30" s="28"/>
    </row>
    <row r="31" spans="4:38" x14ac:dyDescent="0.2">
      <c r="D31" s="19"/>
      <c r="E31" s="26" t="s">
        <v>137</v>
      </c>
      <c r="F31" s="25">
        <f>F26-F27</f>
        <v>7</v>
      </c>
      <c r="G31" s="28"/>
      <c r="H31" s="26" t="s">
        <v>137</v>
      </c>
      <c r="I31" s="25">
        <f>I26-I27</f>
        <v>7</v>
      </c>
      <c r="AC31" s="26" t="s">
        <v>133</v>
      </c>
      <c r="AD31" s="20">
        <f>FACT(AD24) / (FACT(AD24-AD25)*FACT(AD25))</f>
        <v>15</v>
      </c>
      <c r="AE31" s="31"/>
    </row>
    <row r="32" spans="4:38" x14ac:dyDescent="0.2">
      <c r="D32" s="19"/>
      <c r="E32" s="26" t="s">
        <v>136</v>
      </c>
      <c r="F32" s="25">
        <f>F29-F28</f>
        <v>2</v>
      </c>
      <c r="G32" s="28"/>
      <c r="H32" s="26" t="s">
        <v>136</v>
      </c>
      <c r="I32" s="25">
        <f>I29-I28</f>
        <v>1</v>
      </c>
      <c r="AC32" s="26" t="s">
        <v>134</v>
      </c>
      <c r="AD32" s="20">
        <f>FACT(AD28) / (FACT(AD28-AD29)*FACT(AD29))</f>
        <v>84</v>
      </c>
      <c r="AE32" s="20"/>
    </row>
    <row r="33" spans="3:37" x14ac:dyDescent="0.2">
      <c r="D33" s="19"/>
      <c r="G33" s="31"/>
      <c r="AC33" s="26" t="s">
        <v>135</v>
      </c>
      <c r="AD33" s="29">
        <f>FACT(AD23) / (FACT(AD23-AD26)*FACT(AD26))</f>
        <v>3003</v>
      </c>
      <c r="AE33" s="20"/>
    </row>
    <row r="34" spans="3:37" x14ac:dyDescent="0.2">
      <c r="E34" s="26" t="s">
        <v>133</v>
      </c>
      <c r="F34" s="20">
        <f>FACT(F27) / (FACT(F27-F28)*FACT(F28))</f>
        <v>1</v>
      </c>
      <c r="G34" s="20"/>
      <c r="H34" s="26" t="s">
        <v>133</v>
      </c>
      <c r="I34" s="20">
        <f>FACT(I27) / (FACT(I27-I28)*FACT(I28))</f>
        <v>3</v>
      </c>
      <c r="AC34" s="26" t="s">
        <v>58</v>
      </c>
      <c r="AD34" s="32">
        <f>AD31*AD32/AD33</f>
        <v>0.41958041958041958</v>
      </c>
      <c r="AE34" s="30"/>
    </row>
    <row r="35" spans="3:37" x14ac:dyDescent="0.2">
      <c r="E35" s="26" t="s">
        <v>134</v>
      </c>
      <c r="F35" s="20">
        <f>FACT(F31) / (FACT(F31-F32)*FACT(F32))</f>
        <v>21</v>
      </c>
      <c r="G35" s="30"/>
      <c r="H35" s="26" t="s">
        <v>134</v>
      </c>
      <c r="I35" s="20">
        <f>FACT(I31) / (FACT(I31-I32)*FACT(I32))</f>
        <v>7</v>
      </c>
      <c r="AC35" s="26" t="s">
        <v>58</v>
      </c>
      <c r="AD35" s="32">
        <f>_xlfn.HYPGEOM.DIST(AD25,AD26,AD24,AD23,FALSE)</f>
        <v>0.41958041958041964</v>
      </c>
      <c r="AE35" s="29"/>
    </row>
    <row r="36" spans="3:37" x14ac:dyDescent="0.2">
      <c r="E36" s="26" t="s">
        <v>135</v>
      </c>
      <c r="F36" s="29">
        <f>FACT(F26) / (FACT(F26-F29)*FACT(F29))</f>
        <v>45</v>
      </c>
      <c r="G36" s="29"/>
      <c r="H36" s="26" t="s">
        <v>135</v>
      </c>
      <c r="I36" s="29">
        <f>FACT(I26) / (FACT(I26-I29)*FACT(I29))</f>
        <v>45</v>
      </c>
      <c r="AD36" s="26"/>
      <c r="AE36" s="32"/>
    </row>
    <row r="37" spans="3:37" x14ac:dyDescent="0.2">
      <c r="E37" s="26" t="str">
        <f>"P("&amp;F28&amp;")"</f>
        <v>P(0)</v>
      </c>
      <c r="F37" s="32">
        <f>F34*F35/F36</f>
        <v>0.46666666666666667</v>
      </c>
      <c r="G37" s="32"/>
      <c r="H37" s="26" t="str">
        <f>"P("&amp;I28&amp;")"</f>
        <v>P(1)</v>
      </c>
      <c r="I37" s="32">
        <f>I34*I35/I36</f>
        <v>0.46666666666666667</v>
      </c>
      <c r="Y37" s="17" t="s">
        <v>195</v>
      </c>
      <c r="AD37" s="26"/>
      <c r="AE37" s="32"/>
    </row>
    <row r="38" spans="3:37" x14ac:dyDescent="0.2">
      <c r="E38" s="26" t="str">
        <f>"P("&amp;F28&amp;")"</f>
        <v>P(0)</v>
      </c>
      <c r="F38" s="32">
        <f>_xlfn.HYPGEOM.DIST(F28,F29,F27,F26,FALSE)</f>
        <v>0.46666666666666667</v>
      </c>
      <c r="H38" s="26" t="str">
        <f>"P("&amp;I28&amp;")"</f>
        <v>P(1)</v>
      </c>
      <c r="I38" s="32">
        <f>_xlfn.HYPGEOM.DIST(I28,I29,I27,I26,FALSE)</f>
        <v>0.46666666666666656</v>
      </c>
      <c r="J38" s="35" t="s">
        <v>138</v>
      </c>
      <c r="AJ38" s="17" t="s">
        <v>196</v>
      </c>
    </row>
    <row r="39" spans="3:37" x14ac:dyDescent="0.2">
      <c r="C39" s="5"/>
      <c r="E39" s="26" t="str">
        <f>"P(&lt;"&amp;F28&amp;")"</f>
        <v>P(&lt;0)</v>
      </c>
      <c r="F39" s="32">
        <f>IFERROR(_xlfn.HYPGEOM.DIST(F28-1,F29,F27,F26,TRUE),0)</f>
        <v>0</v>
      </c>
      <c r="H39" s="26" t="str">
        <f>"P(&lt;"&amp;I28&amp;")"</f>
        <v>P(&lt;1)</v>
      </c>
      <c r="I39" s="32">
        <f>_xlfn.HYPGEOM.DIST(I28-1,I29,I27,I26,TRUE)</f>
        <v>0.46666666666666667</v>
      </c>
    </row>
    <row r="40" spans="3:37" x14ac:dyDescent="0.2">
      <c r="C40" s="5"/>
      <c r="E40" s="26" t="str">
        <f>"P(&lt;="&amp;F28&amp;")"</f>
        <v>P(&lt;=0)</v>
      </c>
      <c r="F40" s="32">
        <f>_xlfn.HYPGEOM.DIST(F28,F29,F27,F26,TRUE)</f>
        <v>0.46666666666666667</v>
      </c>
      <c r="G40" s="35"/>
      <c r="H40" s="26" t="str">
        <f>"P(&lt;="&amp;I28&amp;")"</f>
        <v>P(&lt;=1)</v>
      </c>
      <c r="I40" s="32">
        <f>_xlfn.HYPGEOM.DIST(I28,I29,I27,I26,TRUE)</f>
        <v>0.93333333333333335</v>
      </c>
      <c r="AB40" s="19" t="s">
        <v>86</v>
      </c>
      <c r="AD40" s="44" t="s">
        <v>194</v>
      </c>
      <c r="AE40" s="20"/>
      <c r="AG40" s="76" t="str">
        <f>AD40</f>
        <v>lives in Kentucky</v>
      </c>
    </row>
    <row r="41" spans="3:37" x14ac:dyDescent="0.2">
      <c r="C41" s="5"/>
      <c r="E41" s="26" t="str">
        <f>"P(&gt;="&amp;F28&amp;")"</f>
        <v>P(&gt;=0)</v>
      </c>
      <c r="F41" s="32">
        <f>1-F39</f>
        <v>1</v>
      </c>
      <c r="H41" s="26" t="str">
        <f>"P(&gt;="&amp;I28&amp;")"</f>
        <v>P(&gt;=1)</v>
      </c>
      <c r="I41" s="32">
        <f>1-I39</f>
        <v>0.53333333333333333</v>
      </c>
      <c r="AB41" s="19" t="s">
        <v>126</v>
      </c>
      <c r="AC41" s="26" t="s">
        <v>127</v>
      </c>
      <c r="AD41" s="40">
        <v>10</v>
      </c>
      <c r="AE41" s="29"/>
      <c r="AF41" s="26" t="s">
        <v>127</v>
      </c>
      <c r="AG41" s="77">
        <f>AD41</f>
        <v>10</v>
      </c>
      <c r="AJ41" s="17" t="s">
        <v>188</v>
      </c>
    </row>
    <row r="42" spans="3:37" x14ac:dyDescent="0.2">
      <c r="E42" s="26" t="str">
        <f>"P(&gt;"&amp;F28&amp;")"</f>
        <v>P(&gt;0)</v>
      </c>
      <c r="F42" s="32">
        <f>1-F40</f>
        <v>0.53333333333333333</v>
      </c>
      <c r="H42" s="26" t="str">
        <f>"P(&gt;"&amp;I28&amp;")"</f>
        <v>P(&gt;1)</v>
      </c>
      <c r="I42" s="32">
        <f>1-I40</f>
        <v>6.6666666666666652E-2</v>
      </c>
      <c r="AB42" s="19" t="s">
        <v>129</v>
      </c>
      <c r="AC42" s="26" t="s">
        <v>128</v>
      </c>
      <c r="AD42" s="40">
        <v>3</v>
      </c>
      <c r="AE42" s="29"/>
      <c r="AF42" s="26" t="s">
        <v>128</v>
      </c>
      <c r="AG42" s="77">
        <f>AD42</f>
        <v>3</v>
      </c>
      <c r="AK42" s="12">
        <f>AD52</f>
        <v>0.52500000000000002</v>
      </c>
    </row>
    <row r="43" spans="3:37" x14ac:dyDescent="0.2">
      <c r="AB43" s="19" t="s">
        <v>131</v>
      </c>
      <c r="AC43" s="26" t="s">
        <v>8</v>
      </c>
      <c r="AD43" s="40">
        <v>1</v>
      </c>
      <c r="AE43" s="30"/>
      <c r="AF43" s="26" t="s">
        <v>8</v>
      </c>
      <c r="AG43" s="40">
        <f>AD43+1</f>
        <v>2</v>
      </c>
    </row>
    <row r="44" spans="3:37" x14ac:dyDescent="0.2">
      <c r="F44" s="26" t="str">
        <f>"P("&amp;F28&amp;"or"&amp;I28&amp;")"</f>
        <v>P(0or1)</v>
      </c>
      <c r="G44" s="32">
        <f>SUM(F38,I38)</f>
        <v>0.93333333333333324</v>
      </c>
      <c r="AB44" s="19" t="s">
        <v>132</v>
      </c>
      <c r="AC44" s="26" t="s">
        <v>49</v>
      </c>
      <c r="AD44" s="44">
        <v>3</v>
      </c>
      <c r="AE44" s="20"/>
      <c r="AF44" s="26" t="s">
        <v>49</v>
      </c>
      <c r="AG44" s="76">
        <f>AD44</f>
        <v>3</v>
      </c>
      <c r="AJ44" s="17" t="s">
        <v>189</v>
      </c>
    </row>
    <row r="45" spans="3:37" x14ac:dyDescent="0.2">
      <c r="F45" s="26" t="str">
        <f>"P("&amp;F28&amp;"thru"&amp;I28&amp;")"</f>
        <v>P(0thru1)</v>
      </c>
      <c r="G45" s="32">
        <f>1-F39-I42</f>
        <v>0.93333333333333335</v>
      </c>
      <c r="AB45" s="17"/>
      <c r="AE45" s="20"/>
      <c r="AK45" s="12">
        <f>AD56</f>
        <v>0.70833333333333337</v>
      </c>
    </row>
    <row r="46" spans="3:37" x14ac:dyDescent="0.2">
      <c r="AB46" s="19"/>
      <c r="AC46" s="26" t="s">
        <v>137</v>
      </c>
      <c r="AD46" s="25">
        <f>AD41-AD42</f>
        <v>7</v>
      </c>
      <c r="AE46" s="28"/>
      <c r="AF46" s="26" t="s">
        <v>137</v>
      </c>
      <c r="AG46" s="25">
        <f>AG41-AG42</f>
        <v>7</v>
      </c>
    </row>
    <row r="47" spans="3:37" x14ac:dyDescent="0.2">
      <c r="AB47" s="19"/>
      <c r="AC47" s="26" t="s">
        <v>136</v>
      </c>
      <c r="AD47" s="25">
        <f>AD44-AD43</f>
        <v>2</v>
      </c>
      <c r="AE47" s="28"/>
      <c r="AF47" s="26" t="s">
        <v>136</v>
      </c>
      <c r="AG47" s="25">
        <f>AG44-AG43</f>
        <v>1</v>
      </c>
    </row>
    <row r="48" spans="3:37" x14ac:dyDescent="0.2">
      <c r="D48" s="19"/>
      <c r="E48" s="26"/>
      <c r="F48" s="28"/>
      <c r="AB48" s="19"/>
      <c r="AE48" s="31"/>
    </row>
    <row r="49" spans="4:42" x14ac:dyDescent="0.2">
      <c r="D49" s="19"/>
      <c r="E49" s="26"/>
      <c r="F49" s="28"/>
      <c r="AC49" s="26" t="s">
        <v>133</v>
      </c>
      <c r="AD49" s="20">
        <f>FACT(AD42) / (FACT(AD42-AD43)*FACT(AD43))</f>
        <v>3</v>
      </c>
      <c r="AE49" s="20"/>
      <c r="AF49" s="26" t="s">
        <v>133</v>
      </c>
      <c r="AG49" s="20">
        <f>FACT(AG42) / (FACT(AG42-AG43)*FACT(AG43))</f>
        <v>3</v>
      </c>
    </row>
    <row r="50" spans="4:42" x14ac:dyDescent="0.2">
      <c r="D50" s="19"/>
      <c r="E50" s="26"/>
      <c r="F50" s="31"/>
      <c r="AC50" s="26" t="s">
        <v>134</v>
      </c>
      <c r="AD50" s="20">
        <f>FACT(AD46) / (FACT(AD46-AD47)*FACT(AD47))</f>
        <v>21</v>
      </c>
      <c r="AE50" s="30"/>
      <c r="AF50" s="26" t="s">
        <v>134</v>
      </c>
      <c r="AG50" s="20">
        <f>FACT(AG46) / (FACT(AG46-AG47)*FACT(AG47))</f>
        <v>7</v>
      </c>
      <c r="AL50" s="20"/>
      <c r="AM50" s="20"/>
      <c r="AP50" s="28"/>
    </row>
    <row r="51" spans="4:42" x14ac:dyDescent="0.2">
      <c r="AC51" s="26" t="s">
        <v>135</v>
      </c>
      <c r="AD51" s="29">
        <f>FACT(AD41) / (FACT(AD41-AD44)*FACT(AD44))</f>
        <v>120</v>
      </c>
      <c r="AE51" s="29"/>
      <c r="AF51" s="26" t="s">
        <v>135</v>
      </c>
      <c r="AG51" s="29">
        <f>FACT(AG41) / (FACT(AG41-AG44)*FACT(AG44))</f>
        <v>120</v>
      </c>
      <c r="AK51" s="26"/>
      <c r="AL51" s="29"/>
      <c r="AM51" s="29"/>
    </row>
    <row r="52" spans="4:42" x14ac:dyDescent="0.2">
      <c r="AA52" s="5"/>
      <c r="AC52" s="26" t="str">
        <f>"P("&amp;AD43&amp;")"</f>
        <v>P(1)</v>
      </c>
      <c r="AD52" s="32">
        <f>AD49*AD50/AD51</f>
        <v>0.52500000000000002</v>
      </c>
      <c r="AE52" s="32"/>
      <c r="AF52" s="26" t="str">
        <f>"P("&amp;AG43&amp;")"</f>
        <v>P(2)</v>
      </c>
      <c r="AG52" s="32">
        <f>AG49*AG50/AG51</f>
        <v>0.17499999999999999</v>
      </c>
      <c r="AJ52" s="19"/>
      <c r="AK52" s="26"/>
      <c r="AL52" s="29"/>
      <c r="AM52" s="29"/>
    </row>
    <row r="53" spans="4:42" x14ac:dyDescent="0.2">
      <c r="AA53" s="5"/>
      <c r="AC53" s="26" t="str">
        <f>"P("&amp;AD43&amp;")"</f>
        <v>P(1)</v>
      </c>
      <c r="AD53" s="32">
        <f>_xlfn.HYPGEOM.DIST(AD43,AD44,AD42,AD41,FALSE)</f>
        <v>0.52500000000000013</v>
      </c>
      <c r="AF53" s="26" t="str">
        <f>"P("&amp;AG43&amp;")"</f>
        <v>P(2)</v>
      </c>
      <c r="AG53" s="32">
        <f>_xlfn.HYPGEOM.DIST(AG43,AG44,AG42,AG41,FALSE)</f>
        <v>0.17499999999999996</v>
      </c>
      <c r="AH53" s="35" t="s">
        <v>138</v>
      </c>
      <c r="AJ53" s="19"/>
      <c r="AK53" s="26"/>
      <c r="AL53" s="30"/>
      <c r="AM53" s="30"/>
    </row>
    <row r="54" spans="4:42" x14ac:dyDescent="0.2">
      <c r="AA54" s="5"/>
      <c r="AC54" s="26" t="str">
        <f>"P(&lt;"&amp;AD43&amp;")"</f>
        <v>P(&lt;1)</v>
      </c>
      <c r="AD54" s="32">
        <f>IFERROR(_xlfn.HYPGEOM.DIST(AD43-1,AD44,AD42,AD41,TRUE),0)</f>
        <v>0.29166666666666663</v>
      </c>
      <c r="AF54" s="26" t="str">
        <f>"P(&lt;"&amp;AG43&amp;")"</f>
        <v>P(&lt;2)</v>
      </c>
      <c r="AG54" s="32">
        <f>_xlfn.HYPGEOM.DIST(AG43-1,AG44,AG42,AG41,TRUE)</f>
        <v>0.81666666666666665</v>
      </c>
      <c r="AJ54" s="19"/>
      <c r="AK54" s="26"/>
      <c r="AL54" s="20"/>
      <c r="AM54" s="20"/>
    </row>
    <row r="55" spans="4:42" x14ac:dyDescent="0.2">
      <c r="AC55" s="26" t="str">
        <f>"P(&lt;="&amp;AD43&amp;")"</f>
        <v>P(&lt;=1)</v>
      </c>
      <c r="AD55" s="32">
        <f>_xlfn.HYPGEOM.DIST(AD43,AD44,AD42,AD41,TRUE)</f>
        <v>0.81666666666666665</v>
      </c>
      <c r="AE55" s="35"/>
      <c r="AF55" s="26" t="str">
        <f>"P(&lt;="&amp;AG43&amp;")"</f>
        <v>P(&lt;=2)</v>
      </c>
      <c r="AG55" s="32">
        <f>_xlfn.HYPGEOM.DIST(AG43,AG44,AG42,AG41,TRUE)</f>
        <v>0.9916666666666667</v>
      </c>
      <c r="AJ55" s="19"/>
      <c r="AK55" s="26"/>
      <c r="AL55" s="20"/>
      <c r="AM55" s="20"/>
    </row>
    <row r="56" spans="4:42" x14ac:dyDescent="0.2">
      <c r="AC56" s="26" t="str">
        <f>"P(&gt;="&amp;AD43&amp;")"</f>
        <v>P(&gt;=1)</v>
      </c>
      <c r="AD56" s="32">
        <f>1-AD54</f>
        <v>0.70833333333333337</v>
      </c>
      <c r="AF56" s="26" t="str">
        <f>"P(&gt;="&amp;AG43&amp;")"</f>
        <v>P(&gt;=2)</v>
      </c>
      <c r="AG56" s="32">
        <f>1-AG54</f>
        <v>0.18333333333333335</v>
      </c>
      <c r="AJ56" s="17"/>
      <c r="AK56" s="26"/>
      <c r="AL56" s="28"/>
      <c r="AM56" s="28"/>
      <c r="AP56" s="28"/>
    </row>
    <row r="57" spans="4:42" x14ac:dyDescent="0.2">
      <c r="AC57" s="26" t="str">
        <f>"P(&gt;"&amp;AD43&amp;")"</f>
        <v>P(&gt;1)</v>
      </c>
      <c r="AD57" s="32">
        <f>1-AD55</f>
        <v>0.18333333333333335</v>
      </c>
      <c r="AF57" s="26" t="str">
        <f>"P(&gt;"&amp;AG43&amp;")"</f>
        <v>P(&gt;2)</v>
      </c>
      <c r="AG57" s="32">
        <f>1-AG55</f>
        <v>8.3333333333333037E-3</v>
      </c>
      <c r="AJ57" s="17"/>
      <c r="AK57" s="26"/>
      <c r="AL57" s="28"/>
      <c r="AM57" s="28"/>
    </row>
    <row r="58" spans="4:42" x14ac:dyDescent="0.2">
      <c r="AJ58" s="19"/>
      <c r="AK58" s="26"/>
      <c r="AL58" s="31"/>
      <c r="AM58" s="31"/>
    </row>
    <row r="59" spans="4:42" x14ac:dyDescent="0.2">
      <c r="AD59" s="26" t="str">
        <f>"P("&amp;AD43&amp;"or"&amp;AG43&amp;")"</f>
        <v>P(1or2)</v>
      </c>
      <c r="AE59" s="32">
        <f>SUM(AD53,AG53)</f>
        <v>0.70000000000000007</v>
      </c>
      <c r="AJ59" s="19"/>
      <c r="AL59" s="20"/>
      <c r="AM59" s="20"/>
    </row>
    <row r="60" spans="4:42" x14ac:dyDescent="0.2">
      <c r="AD60" s="26" t="str">
        <f>"P("&amp;AD43&amp;"thru"&amp;AG43&amp;")"</f>
        <v>P(1thru2)</v>
      </c>
      <c r="AE60" s="32">
        <f>1-AD54-AG57</f>
        <v>0.70000000000000007</v>
      </c>
      <c r="AJ60" s="19"/>
      <c r="AK60" s="26"/>
      <c r="AL60" s="20"/>
      <c r="AM60" s="20"/>
    </row>
    <row r="61" spans="4:42" x14ac:dyDescent="0.2">
      <c r="AD61" s="26"/>
      <c r="AE61" s="30"/>
      <c r="AK61" s="26"/>
      <c r="AL61" s="30"/>
      <c r="AM61" s="30"/>
    </row>
    <row r="62" spans="4:42" x14ac:dyDescent="0.2">
      <c r="AD62" s="26"/>
      <c r="AE62" s="29"/>
      <c r="AK62" s="26"/>
      <c r="AL62" s="29"/>
      <c r="AM62" s="29"/>
    </row>
    <row r="63" spans="4:42" x14ac:dyDescent="0.2">
      <c r="AD63" s="26"/>
      <c r="AE63" s="32"/>
      <c r="AK63" s="26"/>
      <c r="AL63" s="32"/>
      <c r="AM63" s="32"/>
    </row>
    <row r="64" spans="4:42" x14ac:dyDescent="0.2">
      <c r="AD64" s="26"/>
      <c r="AE64" s="32"/>
      <c r="AK64" s="26"/>
      <c r="AL64" s="32"/>
      <c r="AM64" s="32"/>
    </row>
    <row r="65" spans="25:49" x14ac:dyDescent="0.2">
      <c r="AL65" s="20"/>
      <c r="AM65" s="20"/>
    </row>
    <row r="66" spans="25:49" x14ac:dyDescent="0.2">
      <c r="AK66" s="26"/>
      <c r="AL66" s="32"/>
    </row>
    <row r="67" spans="25:49" x14ac:dyDescent="0.2">
      <c r="AK67" s="26"/>
      <c r="AL67" s="20"/>
      <c r="AM67" s="32"/>
    </row>
    <row r="69" spans="25:49" x14ac:dyDescent="0.2">
      <c r="Y69" s="17"/>
    </row>
    <row r="70" spans="25:49" x14ac:dyDescent="0.2">
      <c r="Z70" s="20"/>
      <c r="AA70" s="20"/>
    </row>
    <row r="71" spans="25:49" x14ac:dyDescent="0.2">
      <c r="Z71" s="20"/>
      <c r="AA71" s="20"/>
    </row>
    <row r="72" spans="25:49" x14ac:dyDescent="0.2">
      <c r="Z72" s="20"/>
      <c r="AA72" s="20"/>
    </row>
    <row r="73" spans="25:49" x14ac:dyDescent="0.2">
      <c r="Z73" s="20"/>
      <c r="AA73" s="20"/>
    </row>
    <row r="74" spans="25:49" x14ac:dyDescent="0.2">
      <c r="Z74" s="20"/>
      <c r="AA74" s="20"/>
    </row>
    <row r="77" spans="25:49" x14ac:dyDescent="0.2">
      <c r="AA77" s="2"/>
      <c r="AL77" s="19"/>
      <c r="AN77" s="20"/>
      <c r="AO77" s="20"/>
      <c r="AT77" s="19"/>
      <c r="AV77" s="20"/>
      <c r="AW77" s="20"/>
    </row>
    <row r="78" spans="25:49" x14ac:dyDescent="0.2">
      <c r="AA78" s="2"/>
      <c r="AL78" s="19"/>
      <c r="AM78" s="26"/>
      <c r="AN78" s="29"/>
      <c r="AO78" s="29"/>
      <c r="AT78" s="19"/>
      <c r="AU78" s="26"/>
      <c r="AV78" s="29"/>
      <c r="AW78" s="29"/>
    </row>
    <row r="79" spans="25:49" x14ac:dyDescent="0.2">
      <c r="AL79" s="19"/>
      <c r="AM79" s="26"/>
      <c r="AN79" s="29"/>
      <c r="AO79" s="29"/>
      <c r="AT79" s="19"/>
      <c r="AU79" s="26"/>
      <c r="AV79" s="29"/>
      <c r="AW79" s="29"/>
    </row>
    <row r="80" spans="25:49" x14ac:dyDescent="0.2">
      <c r="AL80" s="19"/>
      <c r="AM80" s="26"/>
      <c r="AN80" s="30"/>
      <c r="AO80" s="30"/>
      <c r="AT80" s="19"/>
      <c r="AU80" s="26"/>
      <c r="AV80" s="30"/>
      <c r="AW80" s="30"/>
    </row>
    <row r="81" spans="29:49" x14ac:dyDescent="0.2">
      <c r="AC81" s="19"/>
      <c r="AE81" s="20"/>
      <c r="AL81" s="17"/>
      <c r="AM81" s="26"/>
      <c r="AN81" s="20"/>
      <c r="AO81" s="20"/>
      <c r="AT81" s="17"/>
      <c r="AU81" s="26"/>
      <c r="AV81" s="20"/>
      <c r="AW81" s="20"/>
    </row>
    <row r="82" spans="29:49" x14ac:dyDescent="0.2">
      <c r="AC82" s="19"/>
      <c r="AD82" s="26"/>
      <c r="AE82" s="29"/>
      <c r="AL82" s="17"/>
      <c r="AM82" s="26"/>
      <c r="AN82" s="20"/>
      <c r="AO82" s="20"/>
      <c r="AT82" s="17"/>
      <c r="AU82" s="26"/>
      <c r="AV82" s="32"/>
      <c r="AW82" s="33"/>
    </row>
    <row r="83" spans="29:49" x14ac:dyDescent="0.2">
      <c r="AC83" s="19"/>
      <c r="AD83" s="26"/>
      <c r="AE83" s="29"/>
      <c r="AL83" s="19"/>
      <c r="AM83" s="26"/>
      <c r="AN83" s="28"/>
      <c r="AO83" s="28"/>
      <c r="AT83" s="19"/>
      <c r="AW83" s="28"/>
    </row>
    <row r="84" spans="29:49" x14ac:dyDescent="0.2">
      <c r="AC84" s="19"/>
      <c r="AD84" s="26"/>
      <c r="AE84" s="30"/>
      <c r="AL84" s="19"/>
      <c r="AM84" s="26"/>
      <c r="AN84" s="28"/>
      <c r="AO84" s="28"/>
      <c r="AT84" s="19"/>
      <c r="AU84" s="26"/>
      <c r="AV84" s="32"/>
      <c r="AW84" s="34"/>
    </row>
    <row r="85" spans="29:49" x14ac:dyDescent="0.2">
      <c r="AC85" s="17"/>
      <c r="AD85" s="26"/>
      <c r="AE85" s="20"/>
      <c r="AL85" s="19"/>
      <c r="AM85" s="26"/>
      <c r="AN85" s="31"/>
      <c r="AO85" s="31"/>
      <c r="AT85" s="19"/>
      <c r="AV85" s="20"/>
      <c r="AW85" s="31"/>
    </row>
    <row r="86" spans="29:49" x14ac:dyDescent="0.2">
      <c r="AC86" s="17"/>
      <c r="AD86" s="26"/>
      <c r="AE86" s="20"/>
      <c r="AN86" s="20"/>
      <c r="AO86" s="20"/>
      <c r="AV86" s="20"/>
      <c r="AW86" s="20"/>
    </row>
    <row r="87" spans="29:49" x14ac:dyDescent="0.2">
      <c r="AC87" s="19"/>
      <c r="AD87" s="26"/>
      <c r="AE87" s="28"/>
      <c r="AM87" s="26"/>
      <c r="AN87" s="20"/>
      <c r="AO87" s="20"/>
      <c r="AU87" s="26"/>
      <c r="AV87" s="20"/>
      <c r="AW87" s="20"/>
    </row>
    <row r="88" spans="29:49" x14ac:dyDescent="0.2">
      <c r="AC88" s="19"/>
      <c r="AD88" s="26"/>
      <c r="AE88" s="28"/>
      <c r="AM88" s="26"/>
      <c r="AN88" s="30"/>
      <c r="AO88" s="30"/>
      <c r="AU88" s="26"/>
      <c r="AV88" s="30"/>
      <c r="AW88" s="30"/>
    </row>
    <row r="89" spans="29:49" x14ac:dyDescent="0.2">
      <c r="AC89" s="19"/>
      <c r="AD89" s="26"/>
      <c r="AE89" s="31"/>
      <c r="AM89" s="26"/>
      <c r="AN89" s="29"/>
      <c r="AO89" s="29"/>
      <c r="AU89" s="26"/>
      <c r="AV89" s="29"/>
      <c r="AW89" s="29"/>
    </row>
    <row r="90" spans="29:49" x14ac:dyDescent="0.2">
      <c r="AE90" s="20"/>
      <c r="AM90" s="26"/>
      <c r="AN90" s="32"/>
      <c r="AO90" s="32"/>
      <c r="AU90" s="26"/>
      <c r="AV90" s="32"/>
      <c r="AW90" s="32"/>
    </row>
    <row r="91" spans="29:49" x14ac:dyDescent="0.2">
      <c r="AD91" s="26"/>
      <c r="AE91" s="20"/>
      <c r="AM91" s="26"/>
      <c r="AN91" s="32"/>
      <c r="AO91" s="32"/>
      <c r="AW91" s="32"/>
    </row>
    <row r="92" spans="29:49" x14ac:dyDescent="0.2">
      <c r="AD92" s="26"/>
      <c r="AE92" s="30"/>
    </row>
    <row r="93" spans="29:49" x14ac:dyDescent="0.2">
      <c r="AD93" s="26"/>
      <c r="AE93" s="29"/>
      <c r="AM93" s="26"/>
      <c r="AN93" s="32"/>
    </row>
    <row r="94" spans="29:49" x14ac:dyDescent="0.2">
      <c r="AD94" s="26"/>
      <c r="AE94" s="32"/>
    </row>
    <row r="95" spans="29:49" x14ac:dyDescent="0.2">
      <c r="AD95" s="26"/>
      <c r="AE95" s="32"/>
    </row>
    <row r="97" spans="25:31" x14ac:dyDescent="0.2">
      <c r="Y97" s="17"/>
    </row>
    <row r="98" spans="25:31" x14ac:dyDescent="0.2">
      <c r="Y98" s="17"/>
    </row>
    <row r="99" spans="25:31" x14ac:dyDescent="0.2">
      <c r="Z99" s="20"/>
      <c r="AA99" s="20"/>
    </row>
    <row r="100" spans="25:31" x14ac:dyDescent="0.2">
      <c r="Z100" s="20"/>
      <c r="AA100" s="20"/>
    </row>
    <row r="101" spans="25:31" x14ac:dyDescent="0.2">
      <c r="Z101" s="20"/>
      <c r="AA101" s="20"/>
    </row>
    <row r="102" spans="25:31" x14ac:dyDescent="0.2">
      <c r="Z102" s="20"/>
      <c r="AA102" s="20"/>
    </row>
    <row r="103" spans="25:31" x14ac:dyDescent="0.2">
      <c r="Z103" s="20"/>
      <c r="AA103" s="20"/>
    </row>
    <row r="105" spans="25:31" x14ac:dyDescent="0.2">
      <c r="AC105" s="19"/>
      <c r="AE105" s="20"/>
    </row>
    <row r="106" spans="25:31" x14ac:dyDescent="0.2">
      <c r="AC106" s="19"/>
      <c r="AD106" s="26"/>
      <c r="AE106" s="29"/>
    </row>
    <row r="107" spans="25:31" x14ac:dyDescent="0.2">
      <c r="AC107" s="19"/>
      <c r="AD107" s="26"/>
      <c r="AE107" s="29"/>
    </row>
    <row r="108" spans="25:31" x14ac:dyDescent="0.2">
      <c r="AC108" s="19"/>
      <c r="AD108" s="26"/>
      <c r="AE108" s="30"/>
    </row>
    <row r="109" spans="25:31" x14ac:dyDescent="0.2">
      <c r="AC109" s="17"/>
      <c r="AD109" s="26"/>
      <c r="AE109" s="20"/>
    </row>
    <row r="110" spans="25:31" x14ac:dyDescent="0.2">
      <c r="AC110" s="17"/>
      <c r="AD110" s="26"/>
      <c r="AE110" s="20"/>
    </row>
    <row r="111" spans="25:31" x14ac:dyDescent="0.2">
      <c r="AC111" s="19"/>
      <c r="AD111" s="26"/>
      <c r="AE111" s="28"/>
    </row>
    <row r="112" spans="25:31" x14ac:dyDescent="0.2">
      <c r="AC112" s="19"/>
      <c r="AD112" s="26"/>
      <c r="AE112" s="28"/>
    </row>
    <row r="113" spans="29:31" x14ac:dyDescent="0.2">
      <c r="AC113" s="19"/>
      <c r="AD113" s="26"/>
      <c r="AE113" s="31"/>
    </row>
    <row r="114" spans="29:31" x14ac:dyDescent="0.2">
      <c r="AE114" s="20"/>
    </row>
    <row r="115" spans="29:31" x14ac:dyDescent="0.2">
      <c r="AD115" s="26"/>
      <c r="AE115" s="20"/>
    </row>
    <row r="116" spans="29:31" x14ac:dyDescent="0.2">
      <c r="AD116" s="26"/>
      <c r="AE116" s="30"/>
    </row>
    <row r="117" spans="29:31" x14ac:dyDescent="0.2">
      <c r="AD117" s="26"/>
      <c r="AE117" s="29"/>
    </row>
    <row r="118" spans="29:31" x14ac:dyDescent="0.2">
      <c r="AD118" s="26"/>
      <c r="AE118" s="32"/>
    </row>
    <row r="119" spans="29:31" x14ac:dyDescent="0.2">
      <c r="AD119" s="26"/>
      <c r="AE119" s="32"/>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5A66B-8922-4448-8EE0-1E29973D4C5C}">
  <dimension ref="D1:AW119"/>
  <sheetViews>
    <sheetView workbookViewId="0"/>
  </sheetViews>
  <sheetFormatPr defaultRowHeight="12" x14ac:dyDescent="0.2"/>
  <cols>
    <col min="19" max="19" width="9.28515625" customWidth="1"/>
    <col min="30" max="30" width="9.28515625" customWidth="1"/>
  </cols>
  <sheetData>
    <row r="1" spans="14:38" x14ac:dyDescent="0.2">
      <c r="N1" s="17" t="s">
        <v>143</v>
      </c>
      <c r="Y1" s="17"/>
    </row>
    <row r="3" spans="14:38" x14ac:dyDescent="0.2">
      <c r="Q3" t="s">
        <v>144</v>
      </c>
    </row>
    <row r="4" spans="14:38" x14ac:dyDescent="0.2">
      <c r="AC4" s="19"/>
      <c r="AE4" s="20"/>
      <c r="AJ4" s="19"/>
      <c r="AL4" s="20"/>
    </row>
    <row r="5" spans="14:38" x14ac:dyDescent="0.2">
      <c r="Q5" s="19" t="s">
        <v>86</v>
      </c>
      <c r="S5" s="20" t="s">
        <v>153</v>
      </c>
      <c r="T5" s="20"/>
      <c r="Y5" s="19"/>
      <c r="AC5" s="19"/>
      <c r="AD5" s="26"/>
      <c r="AE5" s="29"/>
      <c r="AJ5" s="19"/>
      <c r="AK5" s="26"/>
      <c r="AL5" s="29"/>
    </row>
    <row r="6" spans="14:38" x14ac:dyDescent="0.2">
      <c r="Q6" s="19" t="s">
        <v>147</v>
      </c>
      <c r="R6" s="26" t="s">
        <v>146</v>
      </c>
      <c r="S6" s="32">
        <v>2.71828</v>
      </c>
      <c r="T6" s="29"/>
      <c r="Y6" s="19"/>
      <c r="Z6" s="26"/>
      <c r="AC6" s="19"/>
      <c r="AD6" s="26"/>
      <c r="AE6" s="29"/>
      <c r="AJ6" s="19"/>
      <c r="AK6" s="26"/>
      <c r="AL6" s="29"/>
    </row>
    <row r="7" spans="14:38" x14ac:dyDescent="0.2">
      <c r="Q7" s="19" t="s">
        <v>152</v>
      </c>
      <c r="R7" s="26" t="s">
        <v>49</v>
      </c>
      <c r="S7" s="38">
        <v>40</v>
      </c>
      <c r="T7" s="29"/>
      <c r="Y7" s="19"/>
      <c r="Z7" s="26"/>
      <c r="AC7" s="19"/>
      <c r="AD7" s="26"/>
      <c r="AE7" s="30"/>
      <c r="AJ7" s="19"/>
      <c r="AK7" s="26"/>
      <c r="AL7" s="30"/>
    </row>
    <row r="8" spans="14:38" x14ac:dyDescent="0.2">
      <c r="Q8" s="19" t="s">
        <v>148</v>
      </c>
      <c r="R8" s="26" t="s">
        <v>8</v>
      </c>
      <c r="S8" s="38">
        <v>3</v>
      </c>
      <c r="Y8" s="19"/>
      <c r="Z8" s="26"/>
      <c r="AC8" s="17"/>
      <c r="AD8" s="26"/>
      <c r="AE8" s="20"/>
      <c r="AJ8" s="17"/>
      <c r="AK8" s="26"/>
      <c r="AL8" s="20"/>
    </row>
    <row r="9" spans="14:38" x14ac:dyDescent="0.2">
      <c r="Q9" s="19" t="s">
        <v>85</v>
      </c>
      <c r="R9" s="26" t="s">
        <v>82</v>
      </c>
      <c r="S9" s="39">
        <v>2.5000000000000001E-2</v>
      </c>
      <c r="T9" s="30"/>
      <c r="Y9" s="17"/>
      <c r="Z9" s="26"/>
      <c r="AC9" s="17"/>
      <c r="AD9" s="26"/>
      <c r="AE9" s="20"/>
      <c r="AJ9" s="17"/>
      <c r="AK9" s="26"/>
      <c r="AL9" s="20"/>
    </row>
    <row r="10" spans="14:38" x14ac:dyDescent="0.2">
      <c r="Q10" s="19" t="s">
        <v>47</v>
      </c>
      <c r="R10" s="26" t="s">
        <v>10</v>
      </c>
      <c r="S10" s="29">
        <f>S7*S9</f>
        <v>1</v>
      </c>
      <c r="T10" s="20"/>
      <c r="Y10" s="17"/>
      <c r="Z10" s="26"/>
      <c r="AC10" s="19"/>
      <c r="AD10" s="26"/>
      <c r="AE10" s="28"/>
      <c r="AJ10" s="19"/>
      <c r="AK10" s="26"/>
      <c r="AL10" s="28"/>
    </row>
    <row r="11" spans="14:38" x14ac:dyDescent="0.2">
      <c r="Q11" s="17"/>
      <c r="T11" s="20"/>
      <c r="Y11" s="19"/>
      <c r="Z11" s="26"/>
      <c r="AC11" s="19"/>
      <c r="AD11" s="26"/>
      <c r="AE11" s="28"/>
      <c r="AJ11" s="19"/>
      <c r="AK11" s="26"/>
      <c r="AL11" s="28"/>
    </row>
    <row r="12" spans="14:38" x14ac:dyDescent="0.2">
      <c r="R12" s="26" t="s">
        <v>149</v>
      </c>
      <c r="S12" s="25">
        <f>S10^S8</f>
        <v>1</v>
      </c>
      <c r="T12" s="28"/>
      <c r="Y12" s="19"/>
      <c r="Z12" s="26"/>
      <c r="AC12" s="19"/>
      <c r="AD12" s="26"/>
      <c r="AE12" s="31"/>
      <c r="AJ12" s="19"/>
      <c r="AK12" s="26"/>
      <c r="AL12" s="31"/>
    </row>
    <row r="13" spans="14:38" x14ac:dyDescent="0.2">
      <c r="Q13" s="19"/>
      <c r="R13" s="26" t="s">
        <v>150</v>
      </c>
      <c r="S13" s="25">
        <f>S6^(-S10)</f>
        <v>0.36787968862663156</v>
      </c>
      <c r="T13" s="28"/>
      <c r="Y13" s="19"/>
      <c r="Z13" s="26"/>
      <c r="AA13" s="31"/>
      <c r="AE13" s="20"/>
      <c r="AL13" s="20"/>
    </row>
    <row r="14" spans="14:38" x14ac:dyDescent="0.2">
      <c r="Q14" s="19"/>
      <c r="R14" s="26" t="s">
        <v>151</v>
      </c>
      <c r="S14">
        <f>FACT(S8)</f>
        <v>6</v>
      </c>
      <c r="T14" s="31"/>
      <c r="AA14" s="20"/>
      <c r="AD14" s="26"/>
      <c r="AE14" s="20"/>
      <c r="AK14" s="26"/>
      <c r="AL14" s="20"/>
    </row>
    <row r="15" spans="14:38" x14ac:dyDescent="0.2">
      <c r="R15" s="26"/>
      <c r="S15" s="20"/>
      <c r="T15" s="20"/>
      <c r="Z15" s="26"/>
      <c r="AA15" s="20"/>
      <c r="AD15" s="26"/>
      <c r="AE15" s="30"/>
      <c r="AK15" s="26"/>
      <c r="AL15" s="30"/>
    </row>
    <row r="16" spans="14:38" x14ac:dyDescent="0.2">
      <c r="R16" s="36" t="s">
        <v>155</v>
      </c>
      <c r="S16" s="37">
        <f>(S12*S13)/S14</f>
        <v>6.1313281437771927E-2</v>
      </c>
      <c r="T16" s="32"/>
      <c r="Z16" s="26"/>
      <c r="AA16" s="30"/>
      <c r="AD16" s="26"/>
      <c r="AE16" s="29"/>
      <c r="AK16" s="26"/>
      <c r="AL16" s="29"/>
    </row>
    <row r="17" spans="14:38" x14ac:dyDescent="0.2">
      <c r="R17" s="36" t="s">
        <v>155</v>
      </c>
      <c r="S17" s="37">
        <f>_xlfn.POISSON.DIST(S8,S10,FALSE)</f>
        <v>6.1313240195240391E-2</v>
      </c>
      <c r="T17" s="35" t="s">
        <v>154</v>
      </c>
      <c r="Z17" s="26"/>
      <c r="AA17" s="29"/>
      <c r="AD17" s="26"/>
      <c r="AE17" s="32"/>
      <c r="AK17" s="26"/>
      <c r="AL17" s="32"/>
    </row>
    <row r="18" spans="14:38" x14ac:dyDescent="0.2">
      <c r="Z18" s="26"/>
      <c r="AA18" s="32"/>
      <c r="AD18" s="26"/>
      <c r="AE18" s="32"/>
      <c r="AK18" s="26"/>
      <c r="AL18" s="32"/>
    </row>
    <row r="19" spans="14:38" x14ac:dyDescent="0.2">
      <c r="Q19" t="s">
        <v>145</v>
      </c>
      <c r="Z19" s="26"/>
      <c r="AA19" s="32"/>
    </row>
    <row r="21" spans="14:38" x14ac:dyDescent="0.2">
      <c r="R21" s="5" t="s">
        <v>157</v>
      </c>
      <c r="S21" s="12">
        <f>_xlfn.POISSON.DIST(S8-1,S10,TRUE)</f>
        <v>0.91969860292860584</v>
      </c>
    </row>
    <row r="22" spans="14:38" x14ac:dyDescent="0.2">
      <c r="R22" s="19" t="s">
        <v>156</v>
      </c>
      <c r="S22" s="22">
        <f>1-S21</f>
        <v>8.0301397071394165E-2</v>
      </c>
    </row>
    <row r="23" spans="14:38" x14ac:dyDescent="0.2">
      <c r="AC23" s="19"/>
      <c r="AE23" s="20"/>
    </row>
    <row r="24" spans="14:38" x14ac:dyDescent="0.2">
      <c r="N24" s="17" t="s">
        <v>158</v>
      </c>
      <c r="AC24" s="19"/>
      <c r="AD24" s="26"/>
      <c r="AE24" s="29"/>
    </row>
    <row r="25" spans="14:38" x14ac:dyDescent="0.2">
      <c r="AC25" s="19"/>
      <c r="AD25" s="26"/>
      <c r="AE25" s="29"/>
    </row>
    <row r="26" spans="14:38" x14ac:dyDescent="0.2">
      <c r="Q26" s="19" t="s">
        <v>86</v>
      </c>
      <c r="S26" s="44" t="s">
        <v>159</v>
      </c>
      <c r="V26" s="19"/>
      <c r="AC26" s="19"/>
      <c r="AD26" s="26"/>
      <c r="AE26" s="30"/>
    </row>
    <row r="27" spans="14:38" x14ac:dyDescent="0.2">
      <c r="Q27" s="19" t="s">
        <v>152</v>
      </c>
      <c r="R27" s="26" t="s">
        <v>49</v>
      </c>
      <c r="S27" s="40">
        <v>1200</v>
      </c>
      <c r="V27" s="19"/>
      <c r="W27" s="26"/>
      <c r="AC27" s="17"/>
      <c r="AD27" s="26"/>
      <c r="AE27" s="20"/>
    </row>
    <row r="28" spans="14:38" x14ac:dyDescent="0.2">
      <c r="Q28" s="19" t="s">
        <v>148</v>
      </c>
      <c r="R28" s="26" t="s">
        <v>8</v>
      </c>
      <c r="S28" s="40">
        <v>5</v>
      </c>
      <c r="V28" s="19"/>
      <c r="W28" s="26"/>
      <c r="AC28" s="17"/>
      <c r="AD28" s="26"/>
      <c r="AE28" s="20"/>
    </row>
    <row r="29" spans="14:38" x14ac:dyDescent="0.2">
      <c r="Q29" s="19" t="s">
        <v>85</v>
      </c>
      <c r="R29" s="26" t="s">
        <v>82</v>
      </c>
      <c r="S29" s="66">
        <v>5.0000000000000001E-3</v>
      </c>
      <c r="V29" s="19"/>
      <c r="W29" s="26"/>
      <c r="AC29" s="19"/>
      <c r="AD29" s="26"/>
      <c r="AE29" s="28"/>
    </row>
    <row r="30" spans="14:38" x14ac:dyDescent="0.2">
      <c r="Q30" s="19" t="s">
        <v>147</v>
      </c>
      <c r="R30" s="26" t="s">
        <v>146</v>
      </c>
      <c r="S30" s="32">
        <v>2.71828</v>
      </c>
      <c r="V30" s="17"/>
      <c r="W30" s="26"/>
      <c r="AC30" s="19"/>
      <c r="AD30" s="26"/>
      <c r="AE30" s="28"/>
    </row>
    <row r="31" spans="14:38" x14ac:dyDescent="0.2">
      <c r="Q31" s="19" t="s">
        <v>47</v>
      </c>
      <c r="R31" s="26" t="s">
        <v>10</v>
      </c>
      <c r="S31" s="28">
        <f>S27*S29</f>
        <v>6</v>
      </c>
      <c r="V31" s="19"/>
      <c r="W31" s="26"/>
      <c r="AC31" s="19"/>
      <c r="AD31" s="26"/>
      <c r="AE31" s="31"/>
    </row>
    <row r="32" spans="14:38" x14ac:dyDescent="0.2">
      <c r="Q32" s="19" t="s">
        <v>89</v>
      </c>
      <c r="R32" s="26" t="s">
        <v>91</v>
      </c>
      <c r="S32" s="28">
        <f>S31</f>
        <v>6</v>
      </c>
      <c r="V32" s="19"/>
      <c r="W32" s="26"/>
      <c r="AE32" s="20"/>
    </row>
    <row r="33" spans="4:31" x14ac:dyDescent="0.2">
      <c r="D33" s="19" t="s">
        <v>86</v>
      </c>
      <c r="F33" s="44" t="s">
        <v>159</v>
      </c>
      <c r="I33" s="44" t="str">
        <f>F33</f>
        <v>received a busy signal</v>
      </c>
      <c r="Q33" s="19" t="s">
        <v>90</v>
      </c>
      <c r="R33" s="26" t="s">
        <v>11</v>
      </c>
      <c r="S33" s="31">
        <f>SQRT(S32)</f>
        <v>2.4494897427831779</v>
      </c>
      <c r="V33" s="19"/>
      <c r="W33" s="26"/>
      <c r="AD33" s="26"/>
      <c r="AE33" s="20"/>
    </row>
    <row r="34" spans="4:31" x14ac:dyDescent="0.2">
      <c r="D34" s="19" t="s">
        <v>152</v>
      </c>
      <c r="E34" s="26" t="s">
        <v>49</v>
      </c>
      <c r="F34" s="40">
        <v>1200</v>
      </c>
      <c r="H34" s="26" t="s">
        <v>49</v>
      </c>
      <c r="I34" s="38">
        <f>F34</f>
        <v>1200</v>
      </c>
      <c r="AD34" s="26"/>
      <c r="AE34" s="30"/>
    </row>
    <row r="35" spans="4:31" x14ac:dyDescent="0.2">
      <c r="D35" s="19" t="s">
        <v>148</v>
      </c>
      <c r="E35" s="26" t="s">
        <v>8</v>
      </c>
      <c r="F35" s="40">
        <v>5</v>
      </c>
      <c r="H35" s="26" t="s">
        <v>8</v>
      </c>
      <c r="I35" s="38">
        <f>F35+1</f>
        <v>6</v>
      </c>
      <c r="Q35" s="19"/>
      <c r="AD35" s="26"/>
      <c r="AE35" s="29"/>
    </row>
    <row r="36" spans="4:31" x14ac:dyDescent="0.2">
      <c r="D36" s="19" t="s">
        <v>85</v>
      </c>
      <c r="E36" s="26" t="s">
        <v>82</v>
      </c>
      <c r="F36" s="66">
        <v>5.0000000000000001E-3</v>
      </c>
      <c r="H36" s="26" t="s">
        <v>82</v>
      </c>
      <c r="I36" s="39">
        <f>F36</f>
        <v>5.0000000000000001E-3</v>
      </c>
      <c r="R36" s="26" t="s">
        <v>149</v>
      </c>
      <c r="S36" s="2">
        <f>S31^S28</f>
        <v>7776</v>
      </c>
      <c r="W36" s="26"/>
      <c r="X36" s="20"/>
      <c r="AD36" s="26"/>
      <c r="AE36" s="32"/>
    </row>
    <row r="37" spans="4:31" x14ac:dyDescent="0.2">
      <c r="D37" s="19" t="s">
        <v>147</v>
      </c>
      <c r="E37" s="26" t="s">
        <v>146</v>
      </c>
      <c r="F37" s="32">
        <v>2.71828</v>
      </c>
      <c r="H37" s="26" t="s">
        <v>146</v>
      </c>
      <c r="I37" s="32">
        <v>2.71828</v>
      </c>
      <c r="R37" s="26" t="s">
        <v>150</v>
      </c>
      <c r="S37" s="2">
        <f>S30^(-S31)</f>
        <v>2.4787621807228792E-3</v>
      </c>
      <c r="W37" s="26"/>
      <c r="X37" s="30"/>
      <c r="AD37" s="26"/>
      <c r="AE37" s="32"/>
    </row>
    <row r="38" spans="4:31" x14ac:dyDescent="0.2">
      <c r="D38" s="19" t="s">
        <v>47</v>
      </c>
      <c r="E38" s="26" t="s">
        <v>10</v>
      </c>
      <c r="F38" s="29">
        <f>F34*F36</f>
        <v>6</v>
      </c>
      <c r="H38" s="26" t="s">
        <v>10</v>
      </c>
      <c r="I38" s="29">
        <f>I34*I36</f>
        <v>6</v>
      </c>
      <c r="R38" s="26" t="s">
        <v>151</v>
      </c>
      <c r="S38" s="2">
        <f>FACT(S28)</f>
        <v>120</v>
      </c>
      <c r="W38" s="26"/>
      <c r="X38" s="29"/>
    </row>
    <row r="39" spans="4:31" x14ac:dyDescent="0.2">
      <c r="D39" s="17"/>
      <c r="R39" s="26"/>
      <c r="S39" s="20"/>
      <c r="W39" s="26"/>
      <c r="X39" s="32"/>
    </row>
    <row r="40" spans="4:31" x14ac:dyDescent="0.2">
      <c r="E40" s="26" t="s">
        <v>149</v>
      </c>
      <c r="F40" s="25">
        <f>F38^F35</f>
        <v>7776</v>
      </c>
      <c r="H40" s="26" t="s">
        <v>149</v>
      </c>
      <c r="I40" s="25">
        <f>I38^I35</f>
        <v>46656</v>
      </c>
      <c r="R40" s="26" t="str">
        <f>"P("&amp;S28&amp;")"</f>
        <v>P(5)</v>
      </c>
      <c r="S40" s="32">
        <f>(S36*S37)/S38</f>
        <v>0.16062378931084256</v>
      </c>
      <c r="W40" s="26"/>
      <c r="X40" s="32"/>
      <c r="Y40" s="17"/>
    </row>
    <row r="41" spans="4:31" x14ac:dyDescent="0.2">
      <c r="D41" s="19"/>
      <c r="E41" s="26" t="s">
        <v>150</v>
      </c>
      <c r="F41" s="25">
        <f>F37^(-F38)</f>
        <v>2.4787621807228792E-3</v>
      </c>
      <c r="H41" s="26" t="s">
        <v>150</v>
      </c>
      <c r="I41" s="25">
        <f>I37^(-I38)</f>
        <v>2.4787621807228792E-3</v>
      </c>
      <c r="R41" s="26" t="str">
        <f>"P("&amp;S28&amp;")"</f>
        <v>P(5)</v>
      </c>
      <c r="S41" s="32">
        <f>_xlfn.POISSON.DIST(S28,S31,FALSE)</f>
        <v>0.16062314104798003</v>
      </c>
      <c r="T41" s="33" t="s">
        <v>176</v>
      </c>
    </row>
    <row r="42" spans="4:31" x14ac:dyDescent="0.2">
      <c r="D42" s="19"/>
      <c r="E42" s="26" t="s">
        <v>151</v>
      </c>
      <c r="F42">
        <f>FACT(F35)</f>
        <v>120</v>
      </c>
      <c r="H42" s="26" t="s">
        <v>151</v>
      </c>
      <c r="I42">
        <f>FACT(I35)</f>
        <v>720</v>
      </c>
      <c r="Z42" s="27"/>
    </row>
    <row r="43" spans="4:31" x14ac:dyDescent="0.2">
      <c r="E43" s="36" t="str">
        <f>"P("&amp;F35&amp;")"</f>
        <v>P(5)</v>
      </c>
      <c r="F43" s="37">
        <f>(F40*F41)/F42</f>
        <v>0.16062378931084256</v>
      </c>
      <c r="G43" s="33"/>
      <c r="H43" s="36" t="str">
        <f>"P("&amp;I35&amp;")"</f>
        <v>P(6)</v>
      </c>
      <c r="I43" s="37">
        <f>(I40*I41)/I42</f>
        <v>0.16062378931084256</v>
      </c>
      <c r="N43" s="17"/>
      <c r="R43" s="26" t="str">
        <f>"P(&lt;"&amp;S28&amp;")"</f>
        <v>P(&lt;5)</v>
      </c>
      <c r="S43" s="12">
        <f>_xlfn.POISSON.DIST(S28-1,S31,TRUE)</f>
        <v>0.28505650031663121</v>
      </c>
      <c r="Z43" s="20"/>
      <c r="AA43" s="20"/>
    </row>
    <row r="44" spans="4:31" x14ac:dyDescent="0.2">
      <c r="R44" s="36" t="str">
        <f>"P(&gt;="&amp;S28&amp;")"</f>
        <v>P(&gt;=5)</v>
      </c>
      <c r="S44" s="22">
        <f>1-S43</f>
        <v>0.71494349968336879</v>
      </c>
      <c r="Z44" s="20"/>
      <c r="AA44" s="20"/>
    </row>
    <row r="45" spans="4:31" x14ac:dyDescent="0.2">
      <c r="E45" s="36" t="str">
        <f>"P(&lt;"&amp;F35&amp;")"</f>
        <v>P(&lt;5)</v>
      </c>
      <c r="F45" s="37">
        <f>_xlfn.POISSON.DIST(F35-1,F38,TRUE)</f>
        <v>0.28505650031663121</v>
      </c>
      <c r="G45" s="33"/>
      <c r="H45" s="36" t="str">
        <f>"P(&lt;"&amp;I35&amp;")"</f>
        <v>P(&lt;6)</v>
      </c>
      <c r="I45" s="37">
        <f>_xlfn.POISSON.DIST(I35-1,I38,TRUE)</f>
        <v>0.44567964136461113</v>
      </c>
      <c r="Q45" s="19"/>
      <c r="Z45" s="20"/>
      <c r="AA45" s="20"/>
      <c r="AB45" s="42"/>
    </row>
    <row r="46" spans="4:31" x14ac:dyDescent="0.2">
      <c r="E46" s="36" t="str">
        <f>"P(&lt;="&amp;F35&amp;")"</f>
        <v>P(&lt;=5)</v>
      </c>
      <c r="F46" s="37">
        <f>_xlfn.POISSON.DIST(F35,F38,TRUE)</f>
        <v>0.44567964136461113</v>
      </c>
      <c r="G46" s="33"/>
      <c r="H46" s="36" t="str">
        <f>"P(&lt;="&amp;I35&amp;")"</f>
        <v>P(&lt;=6)</v>
      </c>
      <c r="I46" s="37">
        <f>_xlfn.POISSON.DIST(I35,I38,TRUE)</f>
        <v>0.60630278241259128</v>
      </c>
      <c r="N46" s="17" t="s">
        <v>197</v>
      </c>
      <c r="Q46" s="19"/>
      <c r="R46" s="26"/>
      <c r="S46" s="20"/>
      <c r="Z46" s="20"/>
      <c r="AA46" s="20"/>
      <c r="AB46" s="22"/>
    </row>
    <row r="47" spans="4:31" x14ac:dyDescent="0.2">
      <c r="E47" s="36" t="str">
        <f>"P("&amp;F35&amp;")"</f>
        <v>P(5)</v>
      </c>
      <c r="F47" s="37">
        <f>_xlfn.POISSON.DIST(F35,F38,FALSE)</f>
        <v>0.16062314104798003</v>
      </c>
      <c r="G47" s="33"/>
      <c r="H47" s="36" t="str">
        <f>"P("&amp;I35&amp;")"</f>
        <v>P(6)</v>
      </c>
      <c r="I47" s="37">
        <f>_xlfn.POISSON.DIST(I35,I38,FALSE)</f>
        <v>0.16062314104798003</v>
      </c>
      <c r="Q47" s="19"/>
      <c r="R47" s="26"/>
      <c r="S47" s="20"/>
      <c r="Z47" s="20"/>
      <c r="AA47" s="20"/>
      <c r="AB47" s="22"/>
    </row>
    <row r="48" spans="4:31" x14ac:dyDescent="0.2">
      <c r="E48" s="36" t="str">
        <f>"P(&gt;="&amp;F35&amp;")"</f>
        <v>P(&gt;=5)</v>
      </c>
      <c r="F48" s="37">
        <f>1-F45</f>
        <v>0.71494349968336879</v>
      </c>
      <c r="H48" s="36" t="str">
        <f>"P(&gt;="&amp;I35&amp;")"</f>
        <v>P(&gt;=6)</v>
      </c>
      <c r="I48" s="37">
        <f>1-I45</f>
        <v>0.55432035863538887</v>
      </c>
      <c r="Q48" s="19" t="s">
        <v>86</v>
      </c>
      <c r="S48" s="44" t="s">
        <v>201</v>
      </c>
      <c r="V48" s="44" t="str">
        <f>S48</f>
        <v>motor verhicle theft</v>
      </c>
      <c r="Y48" s="44" t="s">
        <v>201</v>
      </c>
      <c r="Z48" t="s">
        <v>198</v>
      </c>
    </row>
    <row r="49" spans="5:42" x14ac:dyDescent="0.2">
      <c r="E49" s="36" t="str">
        <f>"P(&gt;"&amp;F35&amp;")"</f>
        <v>P(&gt;5)</v>
      </c>
      <c r="F49" s="37">
        <f>1-F46</f>
        <v>0.55432035863538887</v>
      </c>
      <c r="H49" s="36" t="str">
        <f>"P(&gt;"&amp;I35&amp;")"</f>
        <v>P(&gt;6)</v>
      </c>
      <c r="I49" s="37">
        <f>1-I46</f>
        <v>0.39369721758740872</v>
      </c>
      <c r="Q49" s="19" t="s">
        <v>152</v>
      </c>
      <c r="R49" s="26" t="s">
        <v>49</v>
      </c>
      <c r="S49" s="40">
        <v>60</v>
      </c>
      <c r="U49" s="26" t="s">
        <v>49</v>
      </c>
      <c r="V49" s="38">
        <f>S49</f>
        <v>60</v>
      </c>
      <c r="X49" s="26" t="s">
        <v>49</v>
      </c>
      <c r="Y49" s="40">
        <v>60</v>
      </c>
      <c r="AA49" s="12">
        <f>S62</f>
        <v>0.17334951851542044</v>
      </c>
    </row>
    <row r="50" spans="5:42" x14ac:dyDescent="0.2">
      <c r="Q50" s="19" t="s">
        <v>148</v>
      </c>
      <c r="R50" s="26" t="s">
        <v>8</v>
      </c>
      <c r="S50" s="40">
        <v>4</v>
      </c>
      <c r="U50" s="26" t="s">
        <v>8</v>
      </c>
      <c r="V50" s="38">
        <v>0</v>
      </c>
      <c r="X50" s="26" t="s">
        <v>8</v>
      </c>
      <c r="Y50" s="40">
        <v>1</v>
      </c>
      <c r="Z50" t="s">
        <v>199</v>
      </c>
      <c r="AC50" s="19"/>
      <c r="AE50" s="20"/>
      <c r="AJ50" s="19"/>
      <c r="AL50" s="20"/>
      <c r="AM50" s="20"/>
      <c r="AP50" s="28"/>
    </row>
    <row r="51" spans="5:42" x14ac:dyDescent="0.2">
      <c r="F51" s="26" t="str">
        <f>"P("&amp;F35&amp;"or"&amp;I35&amp;")"</f>
        <v>P(5or6)</v>
      </c>
      <c r="G51" s="32">
        <f>SUM(F47,I47)</f>
        <v>0.32124628209596007</v>
      </c>
      <c r="Q51" s="19" t="s">
        <v>85</v>
      </c>
      <c r="R51" s="26" t="s">
        <v>82</v>
      </c>
      <c r="S51" s="66">
        <f>3.1/60</f>
        <v>5.1666666666666666E-2</v>
      </c>
      <c r="U51" s="26" t="s">
        <v>82</v>
      </c>
      <c r="V51" s="39">
        <f>S51</f>
        <v>5.1666666666666666E-2</v>
      </c>
      <c r="X51" s="26" t="s">
        <v>82</v>
      </c>
      <c r="Y51" s="66">
        <f>3.1/60</f>
        <v>5.1666666666666666E-2</v>
      </c>
      <c r="AA51" s="12">
        <f>V62</f>
        <v>4.5049202393557801E-2</v>
      </c>
      <c r="AC51" s="19"/>
      <c r="AD51" s="26"/>
      <c r="AE51" s="29"/>
      <c r="AJ51" s="19"/>
      <c r="AK51" s="26"/>
      <c r="AL51" s="29"/>
      <c r="AM51" s="29"/>
    </row>
    <row r="52" spans="5:42" x14ac:dyDescent="0.2">
      <c r="F52" s="26" t="str">
        <f>"P("&amp;F35&amp;"thru"&amp;I35&amp;")"</f>
        <v>P(5thru6)</v>
      </c>
      <c r="G52" s="32">
        <f>1-F45-I49</f>
        <v>0.32124628209596007</v>
      </c>
      <c r="Q52" s="19" t="s">
        <v>147</v>
      </c>
      <c r="R52" s="26" t="s">
        <v>146</v>
      </c>
      <c r="S52" s="32">
        <v>2.71828</v>
      </c>
      <c r="U52" s="26" t="s">
        <v>146</v>
      </c>
      <c r="V52" s="32">
        <v>2.71828</v>
      </c>
      <c r="X52" s="26" t="s">
        <v>146</v>
      </c>
      <c r="Y52" s="32">
        <v>2.71828</v>
      </c>
      <c r="Z52" t="s">
        <v>200</v>
      </c>
      <c r="AC52" s="19"/>
      <c r="AD52" s="26"/>
      <c r="AE52" s="29"/>
      <c r="AJ52" s="19"/>
      <c r="AK52" s="26"/>
      <c r="AL52" s="29"/>
      <c r="AM52" s="29"/>
    </row>
    <row r="53" spans="5:42" x14ac:dyDescent="0.2">
      <c r="Q53" s="19" t="s">
        <v>47</v>
      </c>
      <c r="R53" s="26" t="s">
        <v>10</v>
      </c>
      <c r="S53" s="29">
        <f>S49*S51</f>
        <v>3.1</v>
      </c>
      <c r="U53" s="26" t="s">
        <v>10</v>
      </c>
      <c r="V53" s="29">
        <f>V49*V51</f>
        <v>3.1</v>
      </c>
      <c r="X53" s="26" t="s">
        <v>10</v>
      </c>
      <c r="Y53" s="29">
        <f>Y49*Y51</f>
        <v>3.1</v>
      </c>
      <c r="AA53" s="12">
        <f>Y63</f>
        <v>0.95495079760644219</v>
      </c>
      <c r="AC53" s="19"/>
      <c r="AD53" s="26"/>
      <c r="AE53" s="30"/>
      <c r="AJ53" s="19"/>
      <c r="AK53" s="26"/>
      <c r="AL53" s="30"/>
      <c r="AM53" s="30"/>
    </row>
    <row r="54" spans="5:42" x14ac:dyDescent="0.2">
      <c r="Q54" s="17"/>
      <c r="AC54" s="17"/>
      <c r="AD54" s="26"/>
      <c r="AE54" s="20"/>
      <c r="AJ54" s="17"/>
      <c r="AK54" s="26"/>
      <c r="AL54" s="20"/>
      <c r="AM54" s="20"/>
    </row>
    <row r="55" spans="5:42" x14ac:dyDescent="0.2">
      <c r="R55" s="26" t="s">
        <v>149</v>
      </c>
      <c r="S55" s="25">
        <f>S53^S50</f>
        <v>92.352100000000021</v>
      </c>
      <c r="U55" s="26" t="s">
        <v>149</v>
      </c>
      <c r="V55" s="25">
        <f>V53^V50</f>
        <v>1</v>
      </c>
      <c r="X55" s="26" t="s">
        <v>149</v>
      </c>
      <c r="Y55" s="25">
        <f>Y53^Y50</f>
        <v>3.1</v>
      </c>
      <c r="AC55" s="17"/>
      <c r="AD55" s="26"/>
      <c r="AE55" s="20"/>
      <c r="AJ55" s="17"/>
      <c r="AK55" s="26"/>
      <c r="AL55" s="20"/>
      <c r="AM55" s="20"/>
    </row>
    <row r="56" spans="5:42" x14ac:dyDescent="0.2">
      <c r="Q56" s="19"/>
      <c r="R56" s="26" t="s">
        <v>150</v>
      </c>
      <c r="S56" s="25">
        <f>S52^(-S53)</f>
        <v>4.5049296331307873E-2</v>
      </c>
      <c r="U56" s="26" t="s">
        <v>150</v>
      </c>
      <c r="V56" s="25">
        <f>V52^(-V53)</f>
        <v>4.5049296331307873E-2</v>
      </c>
      <c r="X56" s="26" t="s">
        <v>150</v>
      </c>
      <c r="Y56" s="25">
        <f>Y52^(-Y53)</f>
        <v>4.5049296331307873E-2</v>
      </c>
      <c r="AC56" s="19"/>
      <c r="AD56" s="26"/>
      <c r="AE56" s="28"/>
      <c r="AJ56" s="19"/>
      <c r="AK56" s="26"/>
      <c r="AL56" s="28"/>
      <c r="AM56" s="28"/>
      <c r="AP56" s="28"/>
    </row>
    <row r="57" spans="5:42" x14ac:dyDescent="0.2">
      <c r="Q57" s="19"/>
      <c r="R57" s="26" t="s">
        <v>151</v>
      </c>
      <c r="S57">
        <f>FACT(S50)</f>
        <v>24</v>
      </c>
      <c r="U57" s="26" t="s">
        <v>151</v>
      </c>
      <c r="V57">
        <f>FACT(V50)</f>
        <v>1</v>
      </c>
      <c r="X57" s="26" t="s">
        <v>151</v>
      </c>
      <c r="Y57">
        <f>FACT(Y50)</f>
        <v>1</v>
      </c>
      <c r="AC57" s="19"/>
      <c r="AD57" s="26"/>
      <c r="AE57" s="28"/>
      <c r="AJ57" s="19"/>
      <c r="AK57" s="26"/>
      <c r="AL57" s="28"/>
      <c r="AM57" s="28"/>
    </row>
    <row r="58" spans="5:42" x14ac:dyDescent="0.2">
      <c r="R58" s="36" t="str">
        <f>"P("&amp;S50&amp;")"</f>
        <v>P(4)</v>
      </c>
      <c r="S58" s="37">
        <f>(S55*S56)/S57</f>
        <v>0.17334987998827411</v>
      </c>
      <c r="T58" s="33"/>
      <c r="U58" s="36" t="str">
        <f>"P("&amp;V50&amp;")"</f>
        <v>P(0)</v>
      </c>
      <c r="V58" s="37">
        <f>(V55*V56)/V57</f>
        <v>4.5049296331307873E-2</v>
      </c>
      <c r="X58" s="36" t="str">
        <f>"P("&amp;Y50&amp;")"</f>
        <v>P(1)</v>
      </c>
      <c r="Y58" s="37">
        <f>(Y55*Y56)/Y57</f>
        <v>0.13965281862705442</v>
      </c>
      <c r="AC58" s="19"/>
      <c r="AD58" s="26"/>
      <c r="AE58" s="31"/>
      <c r="AJ58" s="19"/>
      <c r="AK58" s="26"/>
      <c r="AL58" s="31"/>
      <c r="AM58" s="31"/>
    </row>
    <row r="59" spans="5:42" x14ac:dyDescent="0.2">
      <c r="AE59" s="20"/>
      <c r="AL59" s="20"/>
      <c r="AM59" s="20"/>
    </row>
    <row r="60" spans="5:42" x14ac:dyDescent="0.2">
      <c r="R60" s="36" t="str">
        <f>"P(&lt;"&amp;S50&amp;")"</f>
        <v>P(&lt;4)</v>
      </c>
      <c r="S60" s="37">
        <f>_xlfn.POISSON.DIST(S50-1,S53,TRUE)</f>
        <v>0.62483994539904553</v>
      </c>
      <c r="T60" s="33"/>
      <c r="U60" s="36" t="str">
        <f>"P(&lt;"&amp;V50&amp;")"</f>
        <v>P(&lt;0)</v>
      </c>
      <c r="V60" s="37" t="e">
        <f>_xlfn.POISSON.DIST(V50-1,V53,TRUE)</f>
        <v>#NUM!</v>
      </c>
      <c r="X60" s="36" t="str">
        <f>"P(&lt;"&amp;Y50&amp;")"</f>
        <v>P(&lt;1)</v>
      </c>
      <c r="Y60" s="37">
        <f>_xlfn.POISSON.DIST(Y50-1,Y53,TRUE)</f>
        <v>4.5049202393557801E-2</v>
      </c>
      <c r="AD60" s="26"/>
      <c r="AE60" s="20"/>
      <c r="AK60" s="26"/>
      <c r="AL60" s="20"/>
      <c r="AM60" s="20"/>
    </row>
    <row r="61" spans="5:42" x14ac:dyDescent="0.2">
      <c r="R61" s="36" t="str">
        <f>"P(&lt;="&amp;S50&amp;")"</f>
        <v>P(&lt;=4)</v>
      </c>
      <c r="S61" s="37">
        <f>_xlfn.POISSON.DIST(S50,S53,TRUE)</f>
        <v>0.7981894639144661</v>
      </c>
      <c r="T61" s="33"/>
      <c r="U61" s="36" t="str">
        <f>"P(&lt;="&amp;V50&amp;")"</f>
        <v>P(&lt;=0)</v>
      </c>
      <c r="V61" s="37">
        <f>_xlfn.POISSON.DIST(V50,V53,TRUE)</f>
        <v>4.5049202393557801E-2</v>
      </c>
      <c r="X61" s="36" t="str">
        <f>"P(&lt;="&amp;Y50&amp;")"</f>
        <v>P(&lt;=1)</v>
      </c>
      <c r="Y61" s="37">
        <f>_xlfn.POISSON.DIST(Y50,Y53,TRUE)</f>
        <v>0.18470172981358696</v>
      </c>
      <c r="AD61" s="26"/>
      <c r="AE61" s="30"/>
      <c r="AK61" s="26"/>
      <c r="AL61" s="30"/>
      <c r="AM61" s="30"/>
    </row>
    <row r="62" spans="5:42" x14ac:dyDescent="0.2">
      <c r="R62" s="36" t="str">
        <f>"P("&amp;S50&amp;")"</f>
        <v>P(4)</v>
      </c>
      <c r="S62" s="37">
        <f>_xlfn.POISSON.DIST(S50,S53,FALSE)</f>
        <v>0.17334951851542044</v>
      </c>
      <c r="T62" s="33"/>
      <c r="U62" s="36" t="str">
        <f>"P("&amp;V50&amp;")"</f>
        <v>P(0)</v>
      </c>
      <c r="V62" s="37">
        <f>_xlfn.POISSON.DIST(V50,V53,FALSE)</f>
        <v>4.5049202393557801E-2</v>
      </c>
      <c r="X62" s="36" t="str">
        <f>"P("&amp;Y50&amp;")"</f>
        <v>P(1)</v>
      </c>
      <c r="Y62" s="37">
        <f>_xlfn.POISSON.DIST(Y50,Y53,FALSE)</f>
        <v>0.1396525274200292</v>
      </c>
      <c r="AD62" s="26"/>
      <c r="AE62" s="29"/>
      <c r="AK62" s="26"/>
      <c r="AL62" s="29"/>
      <c r="AM62" s="29"/>
    </row>
    <row r="63" spans="5:42" x14ac:dyDescent="0.2">
      <c r="R63" s="36" t="str">
        <f>"P(&gt;="&amp;S50&amp;")"</f>
        <v>P(&gt;=4)</v>
      </c>
      <c r="S63" s="37">
        <f>1-S60</f>
        <v>0.37516005460095447</v>
      </c>
      <c r="U63" s="36" t="str">
        <f>"P(&gt;="&amp;V50&amp;")"</f>
        <v>P(&gt;=0)</v>
      </c>
      <c r="V63" s="37" t="e">
        <f>1-V60</f>
        <v>#NUM!</v>
      </c>
      <c r="X63" s="36" t="str">
        <f>"P(&gt;="&amp;Y50&amp;")"</f>
        <v>P(&gt;=1)</v>
      </c>
      <c r="Y63" s="37">
        <f>1-Y60</f>
        <v>0.95495079760644219</v>
      </c>
      <c r="AD63" s="26"/>
      <c r="AE63" s="32"/>
      <c r="AK63" s="26"/>
      <c r="AL63" s="32"/>
      <c r="AM63" s="32"/>
    </row>
    <row r="64" spans="5:42" x14ac:dyDescent="0.2">
      <c r="R64" s="36" t="str">
        <f>"P(&gt;"&amp;S50&amp;")"</f>
        <v>P(&gt;4)</v>
      </c>
      <c r="S64" s="37">
        <f>1-S61</f>
        <v>0.2018105360855339</v>
      </c>
      <c r="U64" s="36" t="str">
        <f>"P(&gt;"&amp;V50&amp;")"</f>
        <v>P(&gt;0)</v>
      </c>
      <c r="V64" s="37">
        <f>1-V61</f>
        <v>0.95495079760644219</v>
      </c>
      <c r="X64" s="36" t="str">
        <f>"P(&gt;"&amp;Y50&amp;")"</f>
        <v>P(&gt;1)</v>
      </c>
      <c r="Y64" s="37">
        <f>1-Y61</f>
        <v>0.8152982701864131</v>
      </c>
      <c r="AD64" s="26"/>
      <c r="AE64" s="32"/>
      <c r="AK64" s="26"/>
      <c r="AL64" s="32"/>
      <c r="AM64" s="32"/>
    </row>
    <row r="65" spans="19:49" x14ac:dyDescent="0.2">
      <c r="AL65" s="20"/>
      <c r="AM65" s="20"/>
    </row>
    <row r="66" spans="19:49" x14ac:dyDescent="0.2">
      <c r="S66" s="26" t="str">
        <f>"P("&amp;S50&amp;"or"&amp;V50&amp;")"</f>
        <v>P(4or0)</v>
      </c>
      <c r="T66" s="32">
        <f>SUM(S62,V62)</f>
        <v>0.21839872090897824</v>
      </c>
      <c r="AK66" s="26"/>
      <c r="AL66" s="32"/>
    </row>
    <row r="67" spans="19:49" x14ac:dyDescent="0.2">
      <c r="S67" s="26" t="str">
        <f>"P("&amp;S50&amp;"thru"&amp;V50&amp;")"</f>
        <v>P(4thru0)</v>
      </c>
      <c r="T67" s="32">
        <f>1-S60-V64</f>
        <v>-0.57979074300548772</v>
      </c>
      <c r="AK67" s="26"/>
      <c r="AL67" s="20"/>
      <c r="AM67" s="32"/>
    </row>
    <row r="69" spans="19:49" x14ac:dyDescent="0.2">
      <c r="Y69" s="17"/>
    </row>
    <row r="70" spans="19:49" x14ac:dyDescent="0.2">
      <c r="Z70" s="20"/>
      <c r="AA70" s="20"/>
    </row>
    <row r="71" spans="19:49" x14ac:dyDescent="0.2">
      <c r="Z71" s="20"/>
      <c r="AA71" s="20"/>
    </row>
    <row r="72" spans="19:49" x14ac:dyDescent="0.2">
      <c r="Z72" s="20"/>
      <c r="AA72" s="20"/>
    </row>
    <row r="73" spans="19:49" x14ac:dyDescent="0.2">
      <c r="Z73" s="20"/>
      <c r="AA73" s="20"/>
    </row>
    <row r="74" spans="19:49" x14ac:dyDescent="0.2">
      <c r="Z74" s="20"/>
      <c r="AA74" s="20"/>
    </row>
    <row r="77" spans="19:49" x14ac:dyDescent="0.2">
      <c r="AA77" s="2"/>
      <c r="AL77" s="19"/>
      <c r="AN77" s="20"/>
      <c r="AO77" s="20"/>
      <c r="AT77" s="19"/>
      <c r="AV77" s="20"/>
      <c r="AW77" s="20"/>
    </row>
    <row r="78" spans="19:49" x14ac:dyDescent="0.2">
      <c r="AA78" s="2"/>
      <c r="AL78" s="19"/>
      <c r="AM78" s="26"/>
      <c r="AN78" s="29"/>
      <c r="AO78" s="29"/>
      <c r="AT78" s="19"/>
      <c r="AU78" s="26"/>
      <c r="AV78" s="29"/>
      <c r="AW78" s="29"/>
    </row>
    <row r="79" spans="19:49" x14ac:dyDescent="0.2">
      <c r="AL79" s="19"/>
      <c r="AM79" s="26"/>
      <c r="AN79" s="29"/>
      <c r="AO79" s="29"/>
      <c r="AT79" s="19"/>
      <c r="AU79" s="26"/>
      <c r="AV79" s="29"/>
      <c r="AW79" s="29"/>
    </row>
    <row r="80" spans="19:49" x14ac:dyDescent="0.2">
      <c r="AL80" s="19"/>
      <c r="AM80" s="26"/>
      <c r="AN80" s="30"/>
      <c r="AO80" s="30"/>
      <c r="AT80" s="19"/>
      <c r="AU80" s="26"/>
      <c r="AV80" s="30"/>
      <c r="AW80" s="30"/>
    </row>
    <row r="81" spans="29:49" x14ac:dyDescent="0.2">
      <c r="AC81" s="19"/>
      <c r="AE81" s="20"/>
      <c r="AL81" s="17"/>
      <c r="AM81" s="26"/>
      <c r="AN81" s="20"/>
      <c r="AO81" s="20"/>
      <c r="AT81" s="17"/>
      <c r="AU81" s="26"/>
      <c r="AV81" s="20"/>
      <c r="AW81" s="20"/>
    </row>
    <row r="82" spans="29:49" x14ac:dyDescent="0.2">
      <c r="AC82" s="19"/>
      <c r="AD82" s="26"/>
      <c r="AE82" s="29"/>
      <c r="AL82" s="17"/>
      <c r="AM82" s="26"/>
      <c r="AN82" s="20"/>
      <c r="AO82" s="20"/>
      <c r="AT82" s="17"/>
      <c r="AU82" s="26"/>
      <c r="AV82" s="32"/>
      <c r="AW82" s="33"/>
    </row>
    <row r="83" spans="29:49" x14ac:dyDescent="0.2">
      <c r="AC83" s="19"/>
      <c r="AD83" s="26"/>
      <c r="AE83" s="29"/>
      <c r="AL83" s="19"/>
      <c r="AM83" s="26"/>
      <c r="AN83" s="28"/>
      <c r="AO83" s="28"/>
      <c r="AT83" s="19"/>
      <c r="AW83" s="28"/>
    </row>
    <row r="84" spans="29:49" x14ac:dyDescent="0.2">
      <c r="AC84" s="19"/>
      <c r="AD84" s="26"/>
      <c r="AE84" s="30"/>
      <c r="AL84" s="19"/>
      <c r="AM84" s="26"/>
      <c r="AN84" s="28"/>
      <c r="AO84" s="28"/>
      <c r="AT84" s="19"/>
      <c r="AU84" s="26"/>
      <c r="AV84" s="32"/>
      <c r="AW84" s="34"/>
    </row>
    <row r="85" spans="29:49" x14ac:dyDescent="0.2">
      <c r="AC85" s="17"/>
      <c r="AD85" s="26"/>
      <c r="AE85" s="20"/>
      <c r="AL85" s="19"/>
      <c r="AM85" s="26"/>
      <c r="AN85" s="31"/>
      <c r="AO85" s="31"/>
      <c r="AT85" s="19"/>
      <c r="AV85" s="20"/>
      <c r="AW85" s="31"/>
    </row>
    <row r="86" spans="29:49" x14ac:dyDescent="0.2">
      <c r="AC86" s="17"/>
      <c r="AD86" s="26"/>
      <c r="AE86" s="20"/>
      <c r="AN86" s="20"/>
      <c r="AO86" s="20"/>
      <c r="AV86" s="20"/>
      <c r="AW86" s="20"/>
    </row>
    <row r="87" spans="29:49" x14ac:dyDescent="0.2">
      <c r="AC87" s="19"/>
      <c r="AD87" s="26"/>
      <c r="AE87" s="28"/>
      <c r="AM87" s="26"/>
      <c r="AN87" s="20"/>
      <c r="AO87" s="20"/>
      <c r="AU87" s="26"/>
      <c r="AV87" s="20"/>
      <c r="AW87" s="20"/>
    </row>
    <row r="88" spans="29:49" x14ac:dyDescent="0.2">
      <c r="AC88" s="19"/>
      <c r="AD88" s="26"/>
      <c r="AE88" s="28"/>
      <c r="AM88" s="26"/>
      <c r="AN88" s="30"/>
      <c r="AO88" s="30"/>
      <c r="AU88" s="26"/>
      <c r="AV88" s="30"/>
      <c r="AW88" s="30"/>
    </row>
    <row r="89" spans="29:49" x14ac:dyDescent="0.2">
      <c r="AC89" s="19"/>
      <c r="AD89" s="26"/>
      <c r="AE89" s="31"/>
      <c r="AM89" s="26"/>
      <c r="AN89" s="29"/>
      <c r="AO89" s="29"/>
      <c r="AU89" s="26"/>
      <c r="AV89" s="29"/>
      <c r="AW89" s="29"/>
    </row>
    <row r="90" spans="29:49" x14ac:dyDescent="0.2">
      <c r="AE90" s="20"/>
      <c r="AM90" s="26"/>
      <c r="AN90" s="32"/>
      <c r="AO90" s="32"/>
      <c r="AU90" s="26"/>
      <c r="AV90" s="32"/>
      <c r="AW90" s="32"/>
    </row>
    <row r="91" spans="29:49" x14ac:dyDescent="0.2">
      <c r="AD91" s="26"/>
      <c r="AE91" s="20"/>
      <c r="AM91" s="26"/>
      <c r="AN91" s="32"/>
      <c r="AO91" s="32"/>
      <c r="AW91" s="32"/>
    </row>
    <row r="92" spans="29:49" x14ac:dyDescent="0.2">
      <c r="AD92" s="26"/>
      <c r="AE92" s="30"/>
    </row>
    <row r="93" spans="29:49" x14ac:dyDescent="0.2">
      <c r="AD93" s="26"/>
      <c r="AE93" s="29"/>
      <c r="AM93" s="26"/>
      <c r="AN93" s="32"/>
    </row>
    <row r="94" spans="29:49" x14ac:dyDescent="0.2">
      <c r="AD94" s="26"/>
      <c r="AE94" s="32"/>
    </row>
    <row r="95" spans="29:49" x14ac:dyDescent="0.2">
      <c r="AD95" s="26"/>
      <c r="AE95" s="32"/>
    </row>
    <row r="97" spans="25:31" x14ac:dyDescent="0.2">
      <c r="Y97" s="17"/>
    </row>
    <row r="98" spans="25:31" x14ac:dyDescent="0.2">
      <c r="Y98" s="17"/>
    </row>
    <row r="99" spans="25:31" x14ac:dyDescent="0.2">
      <c r="Z99" s="20"/>
      <c r="AA99" s="20"/>
    </row>
    <row r="100" spans="25:31" x14ac:dyDescent="0.2">
      <c r="Z100" s="20"/>
      <c r="AA100" s="20"/>
    </row>
    <row r="101" spans="25:31" x14ac:dyDescent="0.2">
      <c r="Z101" s="20"/>
      <c r="AA101" s="20"/>
    </row>
    <row r="102" spans="25:31" x14ac:dyDescent="0.2">
      <c r="Z102" s="20"/>
      <c r="AA102" s="20"/>
    </row>
    <row r="103" spans="25:31" x14ac:dyDescent="0.2">
      <c r="Z103" s="20"/>
      <c r="AA103" s="20"/>
    </row>
    <row r="105" spans="25:31" x14ac:dyDescent="0.2">
      <c r="AC105" s="19"/>
      <c r="AE105" s="20"/>
    </row>
    <row r="106" spans="25:31" x14ac:dyDescent="0.2">
      <c r="AC106" s="19"/>
      <c r="AD106" s="26"/>
      <c r="AE106" s="29"/>
    </row>
    <row r="107" spans="25:31" x14ac:dyDescent="0.2">
      <c r="AC107" s="19"/>
      <c r="AD107" s="26"/>
      <c r="AE107" s="29"/>
    </row>
    <row r="108" spans="25:31" x14ac:dyDescent="0.2">
      <c r="AC108" s="19"/>
      <c r="AD108" s="26"/>
      <c r="AE108" s="30"/>
    </row>
    <row r="109" spans="25:31" x14ac:dyDescent="0.2">
      <c r="AC109" s="17"/>
      <c r="AD109" s="26"/>
      <c r="AE109" s="20"/>
    </row>
    <row r="110" spans="25:31" x14ac:dyDescent="0.2">
      <c r="AC110" s="17"/>
      <c r="AD110" s="26"/>
      <c r="AE110" s="20"/>
    </row>
    <row r="111" spans="25:31" x14ac:dyDescent="0.2">
      <c r="AC111" s="19"/>
      <c r="AD111" s="26"/>
      <c r="AE111" s="28"/>
    </row>
    <row r="112" spans="25:31" x14ac:dyDescent="0.2">
      <c r="AC112" s="19"/>
      <c r="AD112" s="26"/>
      <c r="AE112" s="28"/>
    </row>
    <row r="113" spans="29:31" x14ac:dyDescent="0.2">
      <c r="AC113" s="19"/>
      <c r="AD113" s="26"/>
      <c r="AE113" s="31"/>
    </row>
    <row r="114" spans="29:31" x14ac:dyDescent="0.2">
      <c r="AE114" s="20"/>
    </row>
    <row r="115" spans="29:31" x14ac:dyDescent="0.2">
      <c r="AD115" s="26"/>
      <c r="AE115" s="20"/>
    </row>
    <row r="116" spans="29:31" x14ac:dyDescent="0.2">
      <c r="AD116" s="26"/>
      <c r="AE116" s="30"/>
    </row>
    <row r="117" spans="29:31" x14ac:dyDescent="0.2">
      <c r="AD117" s="26"/>
      <c r="AE117" s="29"/>
    </row>
    <row r="118" spans="29:31" x14ac:dyDescent="0.2">
      <c r="AD118" s="26"/>
      <c r="AE118" s="32"/>
    </row>
    <row r="119" spans="29:31" x14ac:dyDescent="0.2">
      <c r="AD119" s="26"/>
      <c r="AE119" s="3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10</vt:i4>
      </vt:variant>
    </vt:vector>
  </HeadingPairs>
  <TitlesOfParts>
    <vt:vector size="35" baseType="lpstr">
      <vt:lpstr>Notes</vt:lpstr>
      <vt:lpstr>z-Table</vt:lpstr>
      <vt:lpstr>t-Table</vt:lpstr>
      <vt:lpstr>When to use what formula</vt:lpstr>
      <vt:lpstr>Ch 6 Discrete Prob Dist</vt:lpstr>
      <vt:lpstr>Frequency Tables Ex Ch6</vt:lpstr>
      <vt:lpstr>Binomial Prob Dist Ex Ch6</vt:lpstr>
      <vt:lpstr>Hypergeometric Ex Ch6</vt:lpstr>
      <vt:lpstr>Poisson Prob Dist Ex Ch6</vt:lpstr>
      <vt:lpstr>Ch 7 Continuous Prob Dist</vt:lpstr>
      <vt:lpstr>Uniform Distribution</vt:lpstr>
      <vt:lpstr>Ch 8 Review</vt:lpstr>
      <vt:lpstr>Ch 9 Review</vt:lpstr>
      <vt:lpstr>9.43</vt:lpstr>
      <vt:lpstr>Review 1</vt:lpstr>
      <vt:lpstr>Review 2</vt:lpstr>
      <vt:lpstr>Review 3</vt:lpstr>
      <vt:lpstr>Review 4</vt:lpstr>
      <vt:lpstr>Review 5</vt:lpstr>
      <vt:lpstr>Review 6</vt:lpstr>
      <vt:lpstr>Review 7</vt:lpstr>
      <vt:lpstr>1</vt:lpstr>
      <vt:lpstr>2</vt:lpstr>
      <vt:lpstr>3</vt:lpstr>
      <vt:lpstr>4</vt:lpstr>
      <vt:lpstr>_binomial</vt:lpstr>
      <vt:lpstr>_binomial_formulas</vt:lpstr>
      <vt:lpstr>_discrete_probability_distributions</vt:lpstr>
      <vt:lpstr>_formula_picker</vt:lpstr>
      <vt:lpstr>_hypergeo_formulas</vt:lpstr>
      <vt:lpstr>_hypergeometric</vt:lpstr>
      <vt:lpstr>_poisson</vt:lpstr>
      <vt:lpstr>_poisson_formulas</vt:lpstr>
      <vt:lpstr>_randVar</vt:lpstr>
      <vt:lpstr>_success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dc:creator>
  <cp:lastModifiedBy>Eric</cp:lastModifiedBy>
  <dcterms:created xsi:type="dcterms:W3CDTF">2020-10-15T02:10:30Z</dcterms:created>
  <dcterms:modified xsi:type="dcterms:W3CDTF">2020-10-17T14:37:54Z</dcterms:modified>
</cp:coreProperties>
</file>