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BB05EBD9-F0AC-490E-B724-BD5E1F4AA814}" xr6:coauthVersionLast="45" xr6:coauthVersionMax="45" xr10:uidLastSave="{00000000-0000-0000-0000-000000000000}"/>
  <bookViews>
    <workbookView xWindow="-120" yWindow="-120" windowWidth="29040" windowHeight="15840" tabRatio="922" xr2:uid="{39856AD9-BEBD-4883-887C-DCC6FA625468}"/>
  </bookViews>
  <sheets>
    <sheet name="One-Factor ANOVA" sheetId="33" r:id="rId1"/>
    <sheet name="Two-Factor ANOVA" sheetId="34" r:id="rId2"/>
  </sheets>
  <externalReferences>
    <externalReference r:id="rId3"/>
  </externalReferences>
  <definedNames>
    <definedName name="_hypTest_known_sigma">#REF!</definedName>
    <definedName name="_hypTest_unknown_sigma">#REF!</definedName>
    <definedName name="_randVar">'[1]When to use what formula'!$J$10</definedName>
    <definedName name="_success">'[1]When to use what formula'!$J$13</definedName>
    <definedName name="_t_table">#REF!</definedName>
    <definedName name="_verify_type_II_error">#REF!</definedName>
    <definedName name="_z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2" i="33" l="1"/>
  <c r="M64" i="33"/>
  <c r="N47" i="33"/>
  <c r="N46" i="33"/>
  <c r="N151" i="33"/>
  <c r="N150" i="33"/>
  <c r="N133" i="33"/>
  <c r="N143" i="33"/>
  <c r="Q20" i="34"/>
  <c r="Q19" i="34"/>
  <c r="Q29" i="34"/>
  <c r="Q28" i="34"/>
  <c r="N153" i="33" l="1"/>
  <c r="M164" i="33" s="1"/>
  <c r="N165" i="33"/>
  <c r="N154" i="33"/>
  <c r="M165" i="33" s="1"/>
  <c r="N164" i="33" l="1"/>
  <c r="E32" i="34" l="1"/>
  <c r="E31" i="34"/>
  <c r="D32" i="34"/>
  <c r="D31" i="34"/>
  <c r="G30" i="34"/>
  <c r="G29" i="34"/>
  <c r="G28" i="34"/>
  <c r="M4" i="34"/>
  <c r="N19" i="34" s="1"/>
  <c r="O4" i="34"/>
  <c r="E21" i="34" s="1"/>
  <c r="F29" i="34"/>
  <c r="F30" i="34"/>
  <c r="F28" i="34"/>
  <c r="M5" i="34"/>
  <c r="E33" i="34" l="1"/>
  <c r="O20" i="34"/>
  <c r="N29" i="34"/>
  <c r="N20" i="34"/>
  <c r="D20" i="34"/>
  <c r="H28" i="34"/>
  <c r="H29" i="34"/>
  <c r="D19" i="34"/>
  <c r="D21" i="34"/>
  <c r="H30" i="34"/>
  <c r="O19" i="34"/>
  <c r="E20" i="34"/>
  <c r="E19" i="34"/>
  <c r="D33" i="34"/>
  <c r="M6" i="34"/>
  <c r="N28" i="34"/>
  <c r="Q117" i="33"/>
  <c r="M119" i="33"/>
  <c r="M118" i="33"/>
  <c r="N15" i="34"/>
  <c r="N117" i="33"/>
  <c r="N99" i="33"/>
  <c r="N121" i="33" s="1"/>
  <c r="N118" i="33"/>
  <c r="E74" i="33"/>
  <c r="D74" i="33"/>
  <c r="C74" i="33"/>
  <c r="E66" i="33"/>
  <c r="D66" i="33"/>
  <c r="C66" i="33"/>
  <c r="E63" i="33"/>
  <c r="D63" i="33"/>
  <c r="C63" i="33"/>
  <c r="E62" i="33"/>
  <c r="D62" i="33"/>
  <c r="C62" i="33"/>
  <c r="N57" i="33"/>
  <c r="N48" i="33"/>
  <c r="N73" i="33"/>
  <c r="E34" i="34" l="1"/>
  <c r="M28" i="34" s="1"/>
  <c r="O28" i="34"/>
  <c r="O21" i="34"/>
  <c r="N21" i="34"/>
  <c r="S29" i="34"/>
  <c r="O35" i="34" s="1"/>
  <c r="S28" i="34"/>
  <c r="O34" i="34" s="1"/>
  <c r="E22" i="34"/>
  <c r="M31" i="34" s="1"/>
  <c r="H31" i="34"/>
  <c r="M29" i="34" s="1"/>
  <c r="O29" i="34" s="1"/>
  <c r="N30" i="34"/>
  <c r="N31" i="34" s="1"/>
  <c r="E64" i="33"/>
  <c r="E76" i="33" s="1"/>
  <c r="M110" i="33"/>
  <c r="M121" i="33" s="1"/>
  <c r="I63" i="33"/>
  <c r="I62" i="33"/>
  <c r="I64" i="33" s="1"/>
  <c r="N74" i="33"/>
  <c r="N75" i="33" s="1"/>
  <c r="D64" i="33"/>
  <c r="D77" i="33" s="1"/>
  <c r="N119" i="33"/>
  <c r="M106" i="33"/>
  <c r="M107" i="33"/>
  <c r="D76" i="33"/>
  <c r="D78" i="33"/>
  <c r="E77" i="33"/>
  <c r="E75" i="33"/>
  <c r="M63" i="33"/>
  <c r="C64" i="33"/>
  <c r="R19" i="34" l="1"/>
  <c r="R28" i="34"/>
  <c r="R29" i="34"/>
  <c r="R20" i="34"/>
  <c r="M30" i="34"/>
  <c r="O30" i="34" s="1"/>
  <c r="E78" i="33"/>
  <c r="D75" i="33"/>
  <c r="M65" i="33"/>
  <c r="M66" i="33" s="1"/>
  <c r="M108" i="33"/>
  <c r="M109" i="33" s="1"/>
  <c r="D80" i="33"/>
  <c r="E69" i="33"/>
  <c r="D68" i="33"/>
  <c r="C67" i="33"/>
  <c r="E70" i="33"/>
  <c r="D69" i="33"/>
  <c r="C68" i="33"/>
  <c r="D70" i="33"/>
  <c r="C69" i="33"/>
  <c r="E67" i="33"/>
  <c r="C70" i="33"/>
  <c r="E68" i="33"/>
  <c r="D67" i="33"/>
  <c r="E80" i="33"/>
  <c r="C76" i="33"/>
  <c r="C78" i="33"/>
  <c r="C77" i="33"/>
  <c r="C75" i="33"/>
  <c r="P28" i="34" l="1"/>
  <c r="M34" i="34" s="1"/>
  <c r="P29" i="34"/>
  <c r="M35" i="34" s="1"/>
  <c r="C72" i="33"/>
  <c r="E72" i="33"/>
  <c r="I72" i="33" s="1"/>
  <c r="M75" i="33" s="1"/>
  <c r="C80" i="33"/>
  <c r="I80" i="33" s="1"/>
  <c r="M74" i="33" s="1"/>
  <c r="O74" i="33" s="1"/>
  <c r="D72" i="33"/>
  <c r="M73" i="33" l="1"/>
  <c r="O73" i="33" s="1"/>
  <c r="P73" i="33" s="1"/>
  <c r="L77" i="33" s="1"/>
  <c r="O118" i="33"/>
  <c r="O6" i="33"/>
  <c r="D17" i="33"/>
  <c r="E17" i="33"/>
  <c r="D18" i="33"/>
  <c r="E18" i="33"/>
  <c r="C18" i="33"/>
  <c r="C17" i="33"/>
  <c r="F17" i="33" l="1"/>
  <c r="F18" i="33"/>
  <c r="F19" i="33" s="1"/>
  <c r="D19" i="33"/>
  <c r="C19" i="33"/>
  <c r="E19" i="33"/>
  <c r="O4" i="33"/>
  <c r="O5" i="33"/>
  <c r="P15" i="33"/>
  <c r="M117" i="33" l="1"/>
  <c r="O117" i="33" s="1"/>
  <c r="P117" i="33" s="1"/>
  <c r="M120" i="33" s="1"/>
  <c r="C25" i="33"/>
  <c r="E23" i="33"/>
  <c r="D22" i="33"/>
  <c r="E24" i="33"/>
  <c r="D23" i="33"/>
  <c r="E25" i="33"/>
  <c r="C23" i="33"/>
  <c r="D25" i="33"/>
  <c r="E22" i="33"/>
  <c r="C22" i="33"/>
  <c r="D24" i="33"/>
  <c r="C24" i="33"/>
  <c r="N22" i="33"/>
  <c r="N32" i="33"/>
  <c r="N21" i="33"/>
  <c r="N23" i="33" s="1"/>
  <c r="M24" i="33" s="1"/>
  <c r="N31" i="33"/>
  <c r="E31" i="33"/>
  <c r="E32" i="33"/>
  <c r="E33" i="33"/>
  <c r="E30" i="33"/>
  <c r="D30" i="33"/>
  <c r="D32" i="33"/>
  <c r="D31" i="33"/>
  <c r="D33" i="33"/>
  <c r="C33" i="33"/>
  <c r="C30" i="33"/>
  <c r="C32" i="33"/>
  <c r="C31" i="33"/>
  <c r="E35" i="33" l="1"/>
  <c r="N33" i="33"/>
  <c r="E27" i="33"/>
  <c r="N120" i="33"/>
  <c r="C35" i="33"/>
  <c r="C27" i="33"/>
  <c r="D35" i="33"/>
  <c r="D27" i="33"/>
  <c r="F27" i="33" s="1"/>
  <c r="M33" i="33" s="1"/>
  <c r="F35" i="33" l="1"/>
  <c r="M32" i="33" s="1"/>
  <c r="O32" i="33" s="1"/>
  <c r="M31" i="33" l="1"/>
  <c r="O31" i="33" s="1"/>
  <c r="P31" i="33" s="1"/>
  <c r="L35" i="33" s="1"/>
</calcChain>
</file>

<file path=xl/sharedStrings.xml><?xml version="1.0" encoding="utf-8"?>
<sst xmlns="http://schemas.openxmlformats.org/spreadsheetml/2006/main" count="460" uniqueCount="136">
  <si>
    <t>n</t>
  </si>
  <si>
    <t>p-value</t>
  </si>
  <si>
    <t>df</t>
  </si>
  <si>
    <t>Mean</t>
  </si>
  <si>
    <t>Variance</t>
  </si>
  <si>
    <t>alpha</t>
  </si>
  <si>
    <t>PROBLEM</t>
  </si>
  <si>
    <t>SOLUTION</t>
  </si>
  <si>
    <t>Step 1:</t>
  </si>
  <si>
    <t>Step 2:</t>
  </si>
  <si>
    <t>Step 3:</t>
  </si>
  <si>
    <t>Step 4:</t>
  </si>
  <si>
    <t xml:space="preserve">alpha </t>
  </si>
  <si>
    <t>H0:</t>
  </si>
  <si>
    <t>Ha:</t>
  </si>
  <si>
    <t>Step 0:</t>
  </si>
  <si>
    <t>State the givens</t>
  </si>
  <si>
    <t>State the hull hypothesis and the alternative hypothesis.</t>
  </si>
  <si>
    <t>Select the level of significance</t>
  </si>
  <si>
    <t>Formulate a decision rule</t>
  </si>
  <si>
    <t>Determine the test statistic</t>
  </si>
  <si>
    <t>Test Statisitic</t>
  </si>
  <si>
    <t>Reject H0 if</t>
  </si>
  <si>
    <t>Make a decision regarding H0</t>
  </si>
  <si>
    <t>Step 5:</t>
  </si>
  <si>
    <t>Step 6:</t>
  </si>
  <si>
    <t>Interpret the Result</t>
  </si>
  <si>
    <t>Critical Value</t>
  </si>
  <si>
    <t>A</t>
  </si>
  <si>
    <t>B</t>
  </si>
  <si>
    <t>C</t>
  </si>
  <si>
    <t>F</t>
  </si>
  <si>
    <t>Ex 7</t>
  </si>
  <si>
    <t>The following are four observations collected from each of three treatments. Test the hypothesis that the treatment means are equal. Use the .05 significance level.</t>
  </si>
  <si>
    <t>Treatment 1</t>
  </si>
  <si>
    <t>Treatment 2</t>
  </si>
  <si>
    <t>Treatment 3</t>
  </si>
  <si>
    <t>State the null and the alternate hypotheses.</t>
  </si>
  <si>
    <t>What is the decision rule?</t>
  </si>
  <si>
    <t>Compute SST, SSE, and SS total.</t>
  </si>
  <si>
    <t>Complete an ANOVA table.</t>
  </si>
  <si>
    <t>State your decision regarding the null hypothesis</t>
  </si>
  <si>
    <t>a</t>
  </si>
  <si>
    <t>b</t>
  </si>
  <si>
    <t>c</t>
  </si>
  <si>
    <t>d</t>
  </si>
  <si>
    <t>e</t>
  </si>
  <si>
    <t>mu1 = mu2 = mu3</t>
  </si>
  <si>
    <t>the means are not all equal</t>
  </si>
  <si>
    <t>f-value</t>
  </si>
  <si>
    <t>Treatments (k)</t>
  </si>
  <si>
    <t>Samples (n)</t>
  </si>
  <si>
    <t>df numerator</t>
  </si>
  <si>
    <t>df denominator</t>
  </si>
  <si>
    <t>=F.INV.RT(P16,U4,U5)</t>
  </si>
  <si>
    <t>k - 1</t>
  </si>
  <si>
    <t>n - k</t>
  </si>
  <si>
    <t>ANOVA Table</t>
  </si>
  <si>
    <t>Source of Variation</t>
  </si>
  <si>
    <t>Mean Square</t>
  </si>
  <si>
    <t>Treatments</t>
  </si>
  <si>
    <t>Error</t>
  </si>
  <si>
    <t>Total</t>
  </si>
  <si>
    <t>SSE</t>
  </si>
  <si>
    <t>x-bar_g</t>
  </si>
  <si>
    <t>Variation</t>
  </si>
  <si>
    <t>Squares</t>
  </si>
  <si>
    <t>Sum of</t>
  </si>
  <si>
    <t>Source of</t>
  </si>
  <si>
    <t>Anova: Single Factor</t>
  </si>
  <si>
    <t>SUMMARY</t>
  </si>
  <si>
    <t>Groups</t>
  </si>
  <si>
    <t>Count</t>
  </si>
  <si>
    <t>Sum</t>
  </si>
  <si>
    <t>Average</t>
  </si>
  <si>
    <t>ANOVA</t>
  </si>
  <si>
    <t>SS</t>
  </si>
  <si>
    <t>MS</t>
  </si>
  <si>
    <t>P-value</t>
  </si>
  <si>
    <t>F crit</t>
  </si>
  <si>
    <t>Between Groups</t>
  </si>
  <si>
    <t>Within Groups</t>
  </si>
  <si>
    <t>Data &gt; Data Analysis &gt; Anova: Single Factor</t>
  </si>
  <si>
    <t>SS Total</t>
  </si>
  <si>
    <t>The means of the treatments are not equal.</t>
  </si>
  <si>
    <t>Ex 9</t>
  </si>
  <si>
    <t>A real estate developer is considering investing in a shopping mall on the outskirts of Atlanta, Georgia. Three parcels of land are being evaluated. Of particular importance is the income in the area surrounding the proposed mall. A random sample of four families is selected near each proposed mall. Following are the sample results. At the .05 significance level, can the developer conclude there is a difference in the mean income?</t>
  </si>
  <si>
    <t>Southwyck Area</t>
  </si>
  <si>
    <t>Franklin Park</t>
  </si>
  <si>
    <t>Old Orchard</t>
  </si>
  <si>
    <t>Ex 13</t>
  </si>
  <si>
    <t>A senior accounting major at Midsouth State University has job offers from four CPA firms. To explore the offers further, she asked a sample of recent trainees from each firm: How many months did you work before receiving a raise in salary? Using the following ANOVA table, is there a difference in the mean number of months before receiving a raise among the four firms? Use the .05 level of significance.</t>
  </si>
  <si>
    <t>P</t>
  </si>
  <si>
    <t>mu1 = mu2 = mu3 = mu4</t>
  </si>
  <si>
    <t>Ex 15</t>
  </si>
  <si>
    <t>Conduct a test of hypothesis to determine whether the block or the treatment means differ. Using the .05 significance level: (a) state the null and alternate hypotheses for treatments; (b) state the decision rule for treatments; and (c) state the null and alternate hypotheses for blocks. Also, state the decision rule for blocks, then: (d) compute SST, SSB, SS total, and SSE; (e) complete an ANOVA table; and (f) give your decision regarding the two sets of hypotheses and interpret the results.</t>
  </si>
  <si>
    <t>The following data were collected for a two-factor ANOVA with two treatments and three blocks.</t>
  </si>
  <si>
    <t>Block</t>
  </si>
  <si>
    <t>Treatment</t>
  </si>
  <si>
    <t>Blocks</t>
  </si>
  <si>
    <t>Square</t>
  </si>
  <si>
    <t>SSB</t>
  </si>
  <si>
    <t>Blocks (b)</t>
  </si>
  <si>
    <t>Sums</t>
  </si>
  <si>
    <t>Means</t>
  </si>
  <si>
    <t>(x-bar_b -</t>
  </si>
  <si>
    <t xml:space="preserve"> x-bar_g)^2</t>
  </si>
  <si>
    <t>SST</t>
  </si>
  <si>
    <t>(x - x-bar_g)^2</t>
  </si>
  <si>
    <t>Observations (n)</t>
  </si>
  <si>
    <t>Treatment Sums</t>
  </si>
  <si>
    <t>Treatment Means</t>
  </si>
  <si>
    <t>(x-bar_t - x-bar_g)^2</t>
  </si>
  <si>
    <t>SSB and SST</t>
  </si>
  <si>
    <t>Ua = Ub = Uc</t>
  </si>
  <si>
    <t>U1 = U2</t>
  </si>
  <si>
    <t>the treatment means are not equal</t>
  </si>
  <si>
    <t>the block  means are not equal</t>
  </si>
  <si>
    <t>Formulate decision rules</t>
  </si>
  <si>
    <t>Anova: Two-Factor Without Replication</t>
  </si>
  <si>
    <t>Rows</t>
  </si>
  <si>
    <t>Columns</t>
  </si>
  <si>
    <t>Data &gt; Data Analysis &gt; Anova: Two-Factor Without Replication</t>
  </si>
  <si>
    <t>Manual</t>
  </si>
  <si>
    <t>Excel Data Analysis</t>
  </si>
  <si>
    <t>The means of the treatments are not equal. However the means for the blocks are equal.</t>
  </si>
  <si>
    <t>Ex 35</t>
  </si>
  <si>
    <t>The fuel efficiencies for a sample of 27 compact, midsize, and large cars are entered into a statistical software package. Analysis of variance is used to investigate if there is a difference in the mean miles per gallon of the three car sizes. What do you conclude? Use the .01 significance level. The results of the analysis follow:</t>
  </si>
  <si>
    <t>Compact</t>
  </si>
  <si>
    <t>Midsize</t>
  </si>
  <si>
    <t>Large</t>
  </si>
  <si>
    <t>Sample</t>
  </si>
  <si>
    <t>Size</t>
  </si>
  <si>
    <t>Summary</t>
  </si>
  <si>
    <t>Uc = Um = Ul</t>
  </si>
  <si>
    <t>&lt;---- text says 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</si>
</sst>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_);_(* \(#,##0.0\);_(* &quot;-&quot;??_);_(@_)"/>
    <numFmt numFmtId="166" formatCode="0.0000"/>
    <numFmt numFmtId="167" formatCode="0.0"/>
    <numFmt numFmtId="169" formatCode="0.00000"/>
    <numFmt numFmtId="170" formatCode="0.000000"/>
  </numFmts>
  <fonts count="5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8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/>
    <xf numFmtId="0" fontId="0" fillId="0" borderId="0" xfId="0" applyFill="1" applyBorder="1" applyAlignment="1">
      <alignment horizontal="right"/>
    </xf>
    <xf numFmtId="0" fontId="0" fillId="2" borderId="0" xfId="0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Border="1"/>
    <xf numFmtId="166" fontId="0" fillId="0" borderId="0" xfId="0" applyNumberFormat="1" applyBorder="1"/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vertical="top" wrapText="1"/>
    </xf>
    <xf numFmtId="0" fontId="0" fillId="0" borderId="0" xfId="0" quotePrefix="1"/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right"/>
    </xf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left"/>
    </xf>
    <xf numFmtId="0" fontId="2" fillId="0" borderId="2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2" fontId="2" fillId="0" borderId="2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2" fontId="0" fillId="2" borderId="0" xfId="0" applyNumberFormat="1" applyFill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quotePrefix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right" wrapText="1"/>
    </xf>
    <xf numFmtId="0" fontId="0" fillId="0" borderId="5" xfId="0" applyBorder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left"/>
    </xf>
    <xf numFmtId="170" fontId="0" fillId="0" borderId="0" xfId="0" applyNumberFormat="1" applyFill="1" applyAlignment="1">
      <alignment horizontal="left"/>
    </xf>
    <xf numFmtId="2" fontId="0" fillId="0" borderId="0" xfId="0" applyNumberFormat="1" applyFill="1"/>
    <xf numFmtId="0" fontId="0" fillId="2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%20Archive\Spheres\BIZ\_education\Data%20Science\Formal\CSULB%20MSIS\IS%20640\learning-python\csulb-is-601\exams\exam2\IS601%20Exam%202%20Guid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cratch Pad"/>
      <sheetName val="Ch 6 Discrete Prob Dist"/>
      <sheetName val="Frequency Tables Ex Ch6"/>
      <sheetName val="When to use what formula"/>
      <sheetName val="Binomial Prob Dist Ex Ch6"/>
      <sheetName val="Hypergeometric Ex Ch6"/>
      <sheetName val="Poisson Prob Dist Ex Ch6"/>
      <sheetName val="Ch 7 Continuous Prob Dist"/>
      <sheetName val="Uniform Distribution"/>
      <sheetName val="Normal Distribution"/>
      <sheetName val="Exponential Distribution"/>
      <sheetName val="Ch 8 Sampling and Central Limit"/>
      <sheetName val="Ch 9 Estimation and Conf Interv"/>
      <sheetName val="z-Table"/>
      <sheetName val="t-Table"/>
      <sheetName val="Ch 9 Review"/>
      <sheetName val="Review 1"/>
      <sheetName val="Review 2"/>
      <sheetName val="Review 3"/>
      <sheetName val="Review 4"/>
      <sheetName val="Review 5"/>
      <sheetName val="Review 6"/>
      <sheetName val="Review 7"/>
      <sheetName val="1"/>
      <sheetName val="2"/>
      <sheetName val="3"/>
      <sheetName val="4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0">
          <cell r="J10" t="str">
            <v>number of customers that enter a store</v>
          </cell>
        </row>
        <row r="13">
          <cell r="J13" t="str">
            <v>pennies should not be eliminated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B29D-1E30-4E60-B718-064FA93780B5}">
  <dimension ref="A1:AE171"/>
  <sheetViews>
    <sheetView tabSelected="1" workbookViewId="0"/>
  </sheetViews>
  <sheetFormatPr defaultRowHeight="12" x14ac:dyDescent="0.2"/>
  <cols>
    <col min="1" max="1" width="5" customWidth="1"/>
    <col min="2" max="2" width="9.42578125" customWidth="1"/>
    <col min="3" max="5" width="9.5703125" customWidth="1"/>
    <col min="6" max="6" width="9" bestFit="1" customWidth="1"/>
    <col min="16" max="16" width="9.42578125" bestFit="1" customWidth="1"/>
    <col min="18" max="18" width="15.7109375" customWidth="1"/>
    <col min="19" max="24" width="8.7109375" customWidth="1"/>
  </cols>
  <sheetData>
    <row r="1" spans="1:24" x14ac:dyDescent="0.2">
      <c r="A1" s="1" t="s">
        <v>6</v>
      </c>
      <c r="K1" s="1" t="s">
        <v>7</v>
      </c>
    </row>
    <row r="2" spans="1:24" ht="12" customHeight="1" x14ac:dyDescent="0.2">
      <c r="A2" s="1" t="s">
        <v>32</v>
      </c>
      <c r="B2" s="51" t="s">
        <v>33</v>
      </c>
      <c r="C2" s="51"/>
      <c r="D2" s="51"/>
      <c r="E2" s="51"/>
      <c r="F2" s="51"/>
      <c r="G2" s="51"/>
      <c r="H2" s="51"/>
      <c r="I2" s="51"/>
    </row>
    <row r="3" spans="1:24" x14ac:dyDescent="0.2">
      <c r="B3" s="51"/>
      <c r="C3" s="51"/>
      <c r="D3" s="51"/>
      <c r="E3" s="51"/>
      <c r="F3" s="51"/>
      <c r="G3" s="51"/>
      <c r="H3" s="51"/>
      <c r="I3" s="51"/>
      <c r="K3" s="23" t="s">
        <v>15</v>
      </c>
      <c r="L3" s="17" t="s">
        <v>16</v>
      </c>
      <c r="M3" s="16"/>
      <c r="N3" s="15"/>
      <c r="O3" s="15"/>
      <c r="P3" s="15"/>
      <c r="R3" s="1" t="s">
        <v>82</v>
      </c>
    </row>
    <row r="4" spans="1:24" x14ac:dyDescent="0.2">
      <c r="B4" s="51"/>
      <c r="C4" s="51"/>
      <c r="D4" s="51"/>
      <c r="E4" s="51"/>
      <c r="F4" s="51"/>
      <c r="G4" s="51"/>
      <c r="H4" s="51"/>
      <c r="I4" s="51"/>
      <c r="K4" s="17"/>
      <c r="L4" s="17"/>
      <c r="N4" s="16" t="s">
        <v>50</v>
      </c>
      <c r="O4" s="21">
        <f>COUNTA('One-Factor ANOVA'!$C$11:$E$11)</f>
        <v>3</v>
      </c>
      <c r="P4" s="15"/>
      <c r="R4" t="s">
        <v>69</v>
      </c>
    </row>
    <row r="5" spans="1:24" x14ac:dyDescent="0.2">
      <c r="B5" s="6" t="s">
        <v>42</v>
      </c>
      <c r="C5" t="s">
        <v>37</v>
      </c>
      <c r="D5" s="33"/>
      <c r="E5" s="33"/>
      <c r="F5" s="33"/>
      <c r="G5" s="33"/>
      <c r="H5" s="33"/>
      <c r="I5" s="33"/>
      <c r="K5" s="31"/>
      <c r="L5" s="19"/>
      <c r="M5" s="19"/>
      <c r="N5" s="20" t="s">
        <v>51</v>
      </c>
      <c r="O5" s="21">
        <f>COUNT('One-Factor ANOVA'!$C$12:$E$15)</f>
        <v>12</v>
      </c>
      <c r="P5" s="15"/>
    </row>
    <row r="6" spans="1:24" ht="12.75" thickBot="1" x14ac:dyDescent="0.25">
      <c r="B6" s="6" t="s">
        <v>43</v>
      </c>
      <c r="C6" t="s">
        <v>38</v>
      </c>
      <c r="F6" s="33"/>
      <c r="G6" s="33"/>
      <c r="H6" s="33"/>
      <c r="I6" s="33"/>
      <c r="K6" s="31"/>
      <c r="L6" s="19"/>
      <c r="M6" s="19"/>
      <c r="N6" s="20" t="s">
        <v>64</v>
      </c>
      <c r="O6" s="21">
        <f>AVERAGE('One-Factor ANOVA'!$C$12:$E$15)</f>
        <v>5.083333333333333</v>
      </c>
      <c r="P6" s="15"/>
      <c r="R6" t="s">
        <v>70</v>
      </c>
    </row>
    <row r="7" spans="1:24" x14ac:dyDescent="0.2">
      <c r="B7" s="6" t="s">
        <v>44</v>
      </c>
      <c r="C7" t="s">
        <v>39</v>
      </c>
      <c r="F7" s="33"/>
      <c r="G7" s="33"/>
      <c r="H7" s="33"/>
      <c r="I7" s="33"/>
      <c r="K7" s="31"/>
      <c r="L7" s="19"/>
      <c r="M7" s="19"/>
      <c r="N7" s="20"/>
      <c r="O7" s="21"/>
      <c r="P7" s="15"/>
      <c r="R7" s="11" t="s">
        <v>71</v>
      </c>
      <c r="S7" s="11" t="s">
        <v>72</v>
      </c>
      <c r="T7" s="11" t="s">
        <v>73</v>
      </c>
      <c r="U7" s="11" t="s">
        <v>74</v>
      </c>
      <c r="V7" s="11" t="s">
        <v>4</v>
      </c>
    </row>
    <row r="8" spans="1:24" x14ac:dyDescent="0.2">
      <c r="B8" s="6" t="s">
        <v>45</v>
      </c>
      <c r="C8" t="s">
        <v>40</v>
      </c>
      <c r="F8" s="33"/>
      <c r="G8" s="33"/>
      <c r="H8" s="33"/>
      <c r="I8" s="33"/>
      <c r="K8" s="31"/>
      <c r="L8" s="19"/>
      <c r="M8" s="19"/>
      <c r="N8" s="20" t="s">
        <v>12</v>
      </c>
      <c r="O8" s="21">
        <v>0.05</v>
      </c>
      <c r="P8" s="15"/>
      <c r="R8" s="18" t="s">
        <v>34</v>
      </c>
      <c r="S8" s="40">
        <v>4</v>
      </c>
      <c r="T8" s="40">
        <v>33</v>
      </c>
      <c r="U8" s="40">
        <v>8.25</v>
      </c>
      <c r="V8" s="40">
        <v>2.9166666666666665</v>
      </c>
      <c r="W8" s="5"/>
      <c r="X8" s="5"/>
    </row>
    <row r="9" spans="1:24" x14ac:dyDescent="0.2">
      <c r="B9" s="6" t="s">
        <v>46</v>
      </c>
      <c r="C9" t="s">
        <v>41</v>
      </c>
      <c r="F9" s="33"/>
      <c r="G9" s="33"/>
      <c r="H9" s="33"/>
      <c r="I9" s="33"/>
      <c r="K9" s="15"/>
      <c r="L9" s="15"/>
      <c r="M9" s="15"/>
      <c r="N9" s="15"/>
      <c r="O9" s="15"/>
      <c r="P9" s="15"/>
      <c r="R9" s="18" t="s">
        <v>35</v>
      </c>
      <c r="S9" s="40">
        <v>4</v>
      </c>
      <c r="T9" s="40">
        <v>12</v>
      </c>
      <c r="U9" s="40">
        <v>3</v>
      </c>
      <c r="V9" s="40">
        <v>0.66666666666666663</v>
      </c>
      <c r="W9" s="5"/>
      <c r="X9" s="5"/>
    </row>
    <row r="10" spans="1:24" ht="12.75" thickBot="1" x14ac:dyDescent="0.25">
      <c r="B10" s="33"/>
      <c r="F10" s="33"/>
      <c r="G10" s="33"/>
      <c r="H10" s="33"/>
      <c r="I10" s="33"/>
      <c r="K10" s="23" t="s">
        <v>8</v>
      </c>
      <c r="L10" s="17" t="s">
        <v>17</v>
      </c>
      <c r="O10" s="15"/>
      <c r="P10" s="15"/>
      <c r="R10" s="39" t="s">
        <v>36</v>
      </c>
      <c r="S10" s="41">
        <v>4</v>
      </c>
      <c r="T10" s="41">
        <v>16</v>
      </c>
      <c r="U10" s="41">
        <v>4</v>
      </c>
      <c r="V10" s="41">
        <v>0.66666666666666663</v>
      </c>
      <c r="W10" s="5"/>
      <c r="X10" s="5"/>
    </row>
    <row r="11" spans="1:24" x14ac:dyDescent="0.2">
      <c r="B11" s="6" t="s">
        <v>64</v>
      </c>
      <c r="C11" s="6" t="s">
        <v>34</v>
      </c>
      <c r="D11" s="6" t="s">
        <v>35</v>
      </c>
      <c r="E11" s="6" t="s">
        <v>36</v>
      </c>
      <c r="K11" s="15"/>
      <c r="L11" s="15"/>
      <c r="N11" s="29" t="s">
        <v>13</v>
      </c>
      <c r="O11" s="30" t="s">
        <v>47</v>
      </c>
      <c r="P11" s="19"/>
      <c r="S11" s="5"/>
      <c r="T11" s="5"/>
      <c r="U11" s="5"/>
      <c r="V11" s="5"/>
      <c r="W11" s="5"/>
      <c r="X11" s="5"/>
    </row>
    <row r="12" spans="1:24" x14ac:dyDescent="0.2">
      <c r="B12" s="2"/>
      <c r="C12" s="2">
        <v>8</v>
      </c>
      <c r="D12" s="2">
        <v>3</v>
      </c>
      <c r="E12" s="2">
        <v>3</v>
      </c>
      <c r="K12" s="17"/>
      <c r="L12" s="15"/>
      <c r="N12" s="29" t="s">
        <v>14</v>
      </c>
      <c r="O12" s="30" t="s">
        <v>48</v>
      </c>
      <c r="P12" s="19"/>
      <c r="S12" s="5"/>
      <c r="T12" s="5"/>
      <c r="U12" s="5"/>
      <c r="V12" s="5"/>
      <c r="W12" s="5"/>
      <c r="X12" s="5"/>
    </row>
    <row r="13" spans="1:24" ht="12.75" thickBot="1" x14ac:dyDescent="0.25">
      <c r="B13" s="2"/>
      <c r="C13" s="2">
        <v>6</v>
      </c>
      <c r="D13" s="2">
        <v>2</v>
      </c>
      <c r="E13" s="2">
        <v>4</v>
      </c>
      <c r="R13" t="s">
        <v>75</v>
      </c>
      <c r="S13" s="5"/>
      <c r="T13" s="5"/>
      <c r="U13" s="5"/>
      <c r="V13" s="5"/>
      <c r="W13" s="5"/>
      <c r="X13" s="5"/>
    </row>
    <row r="14" spans="1:24" x14ac:dyDescent="0.2">
      <c r="B14" s="2"/>
      <c r="C14" s="2">
        <v>10</v>
      </c>
      <c r="D14" s="2">
        <v>4</v>
      </c>
      <c r="E14" s="2">
        <v>5</v>
      </c>
      <c r="K14" s="23" t="s">
        <v>9</v>
      </c>
      <c r="L14" s="17" t="s">
        <v>18</v>
      </c>
      <c r="M14" s="15"/>
      <c r="N14" s="15"/>
      <c r="O14" s="15"/>
      <c r="P14" s="15"/>
      <c r="R14" s="38" t="s">
        <v>58</v>
      </c>
      <c r="S14" s="42" t="s">
        <v>76</v>
      </c>
      <c r="T14" s="42" t="s">
        <v>2</v>
      </c>
      <c r="U14" s="42" t="s">
        <v>77</v>
      </c>
      <c r="V14" s="42" t="s">
        <v>31</v>
      </c>
      <c r="W14" s="42" t="s">
        <v>78</v>
      </c>
      <c r="X14" s="42" t="s">
        <v>79</v>
      </c>
    </row>
    <row r="15" spans="1:24" x14ac:dyDescent="0.2">
      <c r="B15" s="2"/>
      <c r="C15" s="2">
        <v>9</v>
      </c>
      <c r="D15" s="2">
        <v>3</v>
      </c>
      <c r="E15" s="2">
        <v>4</v>
      </c>
      <c r="K15" s="15"/>
      <c r="L15" s="15"/>
      <c r="O15" s="25" t="s">
        <v>5</v>
      </c>
      <c r="P15" s="28">
        <f>O8</f>
        <v>0.05</v>
      </c>
      <c r="R15" s="18" t="s">
        <v>80</v>
      </c>
      <c r="S15" s="40">
        <v>62.166666666666657</v>
      </c>
      <c r="T15" s="40">
        <v>2</v>
      </c>
      <c r="U15" s="40">
        <v>31.083333333333329</v>
      </c>
      <c r="V15" s="40">
        <v>21.941176470588232</v>
      </c>
      <c r="W15" s="40">
        <v>3.4609300831992722E-4</v>
      </c>
      <c r="X15" s="40">
        <v>4.2564947290937507</v>
      </c>
    </row>
    <row r="16" spans="1:24" x14ac:dyDescent="0.2">
      <c r="B16" s="2"/>
      <c r="C16" s="2"/>
      <c r="D16" s="2"/>
      <c r="E16" s="2"/>
      <c r="K16" s="24"/>
      <c r="L16" s="15"/>
      <c r="M16" s="15"/>
      <c r="N16" s="15"/>
      <c r="O16" s="15"/>
      <c r="P16" s="15"/>
      <c r="R16" s="18" t="s">
        <v>81</v>
      </c>
      <c r="S16" s="40">
        <v>12.75</v>
      </c>
      <c r="T16" s="40">
        <v>9</v>
      </c>
      <c r="U16" s="40">
        <v>1.4166666666666667</v>
      </c>
      <c r="V16" s="40"/>
      <c r="W16" s="40"/>
      <c r="X16" s="40"/>
    </row>
    <row r="17" spans="2:31" x14ac:dyDescent="0.2">
      <c r="B17" s="6" t="s">
        <v>62</v>
      </c>
      <c r="C17" s="2">
        <f>SUM('One-Factor ANOVA'!C12:C15)</f>
        <v>33</v>
      </c>
      <c r="D17" s="2">
        <f>SUM('One-Factor ANOVA'!D12:D15)</f>
        <v>12</v>
      </c>
      <c r="E17" s="2">
        <f>SUM('One-Factor ANOVA'!E12:E15)</f>
        <v>16</v>
      </c>
      <c r="F17">
        <f>SUM(C17:E17)</f>
        <v>61</v>
      </c>
      <c r="K17" s="23" t="s">
        <v>10</v>
      </c>
      <c r="L17" s="17" t="s">
        <v>20</v>
      </c>
      <c r="M17" s="15"/>
      <c r="N17" s="15"/>
      <c r="O17" s="15"/>
      <c r="P17" s="15"/>
      <c r="R17" s="9"/>
      <c r="S17" s="40"/>
      <c r="T17" s="40"/>
      <c r="U17" s="40"/>
      <c r="V17" s="40"/>
      <c r="W17" s="40"/>
      <c r="X17" s="40"/>
    </row>
    <row r="18" spans="2:31" ht="12.75" thickBot="1" x14ac:dyDescent="0.25">
      <c r="B18" s="6" t="s">
        <v>0</v>
      </c>
      <c r="C18" s="2">
        <f>COUNT('One-Factor ANOVA'!C12:C15)</f>
        <v>4</v>
      </c>
      <c r="D18" s="2">
        <f>COUNT('One-Factor ANOVA'!D12:D15)</f>
        <v>4</v>
      </c>
      <c r="E18" s="2">
        <f>COUNT('One-Factor ANOVA'!E12:E15)</f>
        <v>4</v>
      </c>
      <c r="F18">
        <f>SUM(C18:E18)</f>
        <v>12</v>
      </c>
      <c r="M18" s="26"/>
      <c r="O18" s="6" t="s">
        <v>21</v>
      </c>
      <c r="P18" s="22" t="s">
        <v>49</v>
      </c>
      <c r="R18" s="10" t="s">
        <v>62</v>
      </c>
      <c r="S18" s="41">
        <v>74.916666666666657</v>
      </c>
      <c r="T18" s="41">
        <v>11</v>
      </c>
      <c r="U18" s="41"/>
      <c r="V18" s="41"/>
      <c r="W18" s="41"/>
      <c r="X18" s="41"/>
    </row>
    <row r="19" spans="2:31" x14ac:dyDescent="0.2">
      <c r="B19" s="6" t="s">
        <v>3</v>
      </c>
      <c r="C19" s="7">
        <f>C17/C18</f>
        <v>8.25</v>
      </c>
      <c r="D19" s="7">
        <f t="shared" ref="D19:E19" si="0">D17/D18</f>
        <v>3</v>
      </c>
      <c r="E19" s="7">
        <f t="shared" si="0"/>
        <v>4</v>
      </c>
      <c r="F19" s="7">
        <f>F17/F18</f>
        <v>5.083333333333333</v>
      </c>
      <c r="G19" s="7"/>
    </row>
    <row r="20" spans="2:31" x14ac:dyDescent="0.2">
      <c r="B20" s="2"/>
      <c r="K20" s="23" t="s">
        <v>11</v>
      </c>
      <c r="L20" s="17" t="s">
        <v>19</v>
      </c>
      <c r="P20" s="26"/>
    </row>
    <row r="21" spans="2:31" x14ac:dyDescent="0.2">
      <c r="B21" s="6" t="s">
        <v>83</v>
      </c>
      <c r="C21" s="6" t="s">
        <v>34</v>
      </c>
      <c r="D21" s="6" t="s">
        <v>35</v>
      </c>
      <c r="E21" s="6" t="s">
        <v>36</v>
      </c>
      <c r="M21" s="2" t="s">
        <v>52</v>
      </c>
      <c r="N21">
        <f>O4-1</f>
        <v>2</v>
      </c>
      <c r="O21" s="27" t="s">
        <v>55</v>
      </c>
    </row>
    <row r="22" spans="2:31" x14ac:dyDescent="0.2">
      <c r="B22" s="2"/>
      <c r="C22" s="5">
        <f>(C12-F19)^2</f>
        <v>8.5069444444444464</v>
      </c>
      <c r="D22" s="5">
        <f>(D12-F19)^2</f>
        <v>4.3402777777777768</v>
      </c>
      <c r="E22" s="5">
        <f>(E12-F19)^2</f>
        <v>4.3402777777777768</v>
      </c>
      <c r="F22" s="5"/>
      <c r="M22" s="2" t="s">
        <v>53</v>
      </c>
      <c r="N22">
        <f>O5-O4</f>
        <v>9</v>
      </c>
      <c r="O22" t="s">
        <v>56</v>
      </c>
    </row>
    <row r="23" spans="2:31" x14ac:dyDescent="0.2">
      <c r="B23" s="2"/>
      <c r="C23" s="5">
        <f>(C13-F19)^2</f>
        <v>0.84027777777777835</v>
      </c>
      <c r="D23" s="5">
        <f>(D13-F19)^2</f>
        <v>9.5069444444444429</v>
      </c>
      <c r="E23" s="5">
        <f>(E13-F19)^2</f>
        <v>1.1736111111111105</v>
      </c>
      <c r="F23" s="5"/>
      <c r="M23" s="2" t="s">
        <v>27</v>
      </c>
      <c r="N23">
        <f>_xlfn.F.INV.RT(P15,N21,N22)</f>
        <v>4.2564947290937507</v>
      </c>
      <c r="O23" s="27" t="s">
        <v>54</v>
      </c>
    </row>
    <row r="24" spans="2:31" x14ac:dyDescent="0.2">
      <c r="B24" s="2"/>
      <c r="C24" s="5">
        <f>(C14-F19)^2</f>
        <v>24.173611111111114</v>
      </c>
      <c r="D24" s="5">
        <f>(D14-F19)^2</f>
        <v>1.1736111111111105</v>
      </c>
      <c r="E24" s="5">
        <f>(E14-F19)^2</f>
        <v>6.9444444444443955E-3</v>
      </c>
      <c r="F24" s="5"/>
      <c r="L24" s="6" t="s">
        <v>22</v>
      </c>
      <c r="M24" s="8" t="str">
        <f>P18&amp;" &gt; "&amp;ROUND(N23,2)</f>
        <v>f-value &gt; 4.26</v>
      </c>
    </row>
    <row r="25" spans="2:31" x14ac:dyDescent="0.2">
      <c r="B25" s="2"/>
      <c r="C25" s="5">
        <f>(C15-F19)^2</f>
        <v>15.34027777777778</v>
      </c>
      <c r="D25" s="5">
        <f>(D15-F19)^2</f>
        <v>4.3402777777777768</v>
      </c>
      <c r="E25" s="5">
        <f>(E15-F19)^2</f>
        <v>1.1736111111111105</v>
      </c>
      <c r="F25" s="5"/>
    </row>
    <row r="26" spans="2:31" x14ac:dyDescent="0.2">
      <c r="B26" s="2"/>
      <c r="C26" s="5"/>
      <c r="D26" s="5"/>
      <c r="E26" s="5"/>
      <c r="F26" s="5"/>
      <c r="K26" s="23" t="s">
        <v>24</v>
      </c>
      <c r="L26" s="17" t="s">
        <v>23</v>
      </c>
      <c r="M26" s="15"/>
    </row>
    <row r="27" spans="2:31" x14ac:dyDescent="0.2">
      <c r="B27" s="6" t="s">
        <v>62</v>
      </c>
      <c r="C27" s="7">
        <f>SUM('One-Factor ANOVA'!C22:C25)</f>
        <v>48.861111111111121</v>
      </c>
      <c r="D27" s="7">
        <f>SUM('One-Factor ANOVA'!D22:D25)</f>
        <v>19.361111111111107</v>
      </c>
      <c r="E27" s="7">
        <f>SUM('One-Factor ANOVA'!E22:E25)</f>
        <v>6.6944444444444429</v>
      </c>
      <c r="F27" s="5">
        <f>SUM(C27:E27)</f>
        <v>74.916666666666671</v>
      </c>
      <c r="AE27" s="15"/>
    </row>
    <row r="28" spans="2:31" x14ac:dyDescent="0.2">
      <c r="B28" s="2"/>
      <c r="C28" s="7"/>
      <c r="D28" s="7"/>
      <c r="E28" s="7"/>
      <c r="F28" s="5"/>
      <c r="L28" s="50" t="s">
        <v>57</v>
      </c>
      <c r="M28" s="50"/>
      <c r="N28" s="50"/>
      <c r="O28" s="50"/>
      <c r="P28" s="50"/>
    </row>
    <row r="29" spans="2:31" x14ac:dyDescent="0.2">
      <c r="B29" s="6" t="s">
        <v>63</v>
      </c>
      <c r="C29" s="43" t="s">
        <v>34</v>
      </c>
      <c r="D29" s="43" t="s">
        <v>35</v>
      </c>
      <c r="E29" s="43" t="s">
        <v>36</v>
      </c>
      <c r="F29" s="5"/>
      <c r="L29" s="35" t="s">
        <v>68</v>
      </c>
      <c r="M29" s="35" t="s">
        <v>67</v>
      </c>
      <c r="N29" s="35"/>
      <c r="O29" s="35"/>
      <c r="P29" s="35"/>
    </row>
    <row r="30" spans="2:31" x14ac:dyDescent="0.2">
      <c r="B30" s="2"/>
      <c r="C30" s="5">
        <f>(C12-C19)^2</f>
        <v>6.25E-2</v>
      </c>
      <c r="D30" s="5">
        <f>(D12-D19)^2</f>
        <v>0</v>
      </c>
      <c r="E30" s="5">
        <f>(E12-E19)^2</f>
        <v>1</v>
      </c>
      <c r="F30" s="5"/>
      <c r="L30" s="1" t="s">
        <v>65</v>
      </c>
      <c r="M30" s="1" t="s">
        <v>66</v>
      </c>
      <c r="N30" s="1" t="s">
        <v>2</v>
      </c>
      <c r="O30" s="1" t="s">
        <v>59</v>
      </c>
      <c r="P30" s="1" t="s">
        <v>31</v>
      </c>
    </row>
    <row r="31" spans="2:31" x14ac:dyDescent="0.2">
      <c r="B31" s="2"/>
      <c r="C31" s="5">
        <f>(C13-C19)^2</f>
        <v>5.0625</v>
      </c>
      <c r="D31" s="5">
        <f>(D13-D19)^2</f>
        <v>1</v>
      </c>
      <c r="E31" s="5">
        <f>(E13-E19)^2</f>
        <v>0</v>
      </c>
      <c r="F31" s="5"/>
      <c r="L31" s="2" t="s">
        <v>60</v>
      </c>
      <c r="M31" s="37">
        <f>M33-M32</f>
        <v>62.166666666666671</v>
      </c>
      <c r="N31" s="37">
        <f>O4-1</f>
        <v>2</v>
      </c>
      <c r="O31" s="37">
        <f>M31/N31</f>
        <v>31.083333333333336</v>
      </c>
      <c r="P31" s="37">
        <f>O31/O32</f>
        <v>21.941176470588236</v>
      </c>
    </row>
    <row r="32" spans="2:31" x14ac:dyDescent="0.2">
      <c r="B32" s="2"/>
      <c r="C32" s="5">
        <f>(C14-C19)^2</f>
        <v>3.0625</v>
      </c>
      <c r="D32" s="5">
        <f>(D14-D19)^2</f>
        <v>1</v>
      </c>
      <c r="E32" s="5">
        <f>(E14-E19)^2</f>
        <v>1</v>
      </c>
      <c r="F32" s="5"/>
      <c r="L32" s="2" t="s">
        <v>61</v>
      </c>
      <c r="M32" s="37">
        <f>F35</f>
        <v>12.75</v>
      </c>
      <c r="N32" s="37">
        <f>O5-O4</f>
        <v>9</v>
      </c>
      <c r="O32" s="37">
        <f>M32/N32</f>
        <v>1.4166666666666667</v>
      </c>
      <c r="P32" s="37"/>
    </row>
    <row r="33" spans="1:18" x14ac:dyDescent="0.2">
      <c r="B33" s="2"/>
      <c r="C33" s="5">
        <f>(C15-C19)^2</f>
        <v>0.5625</v>
      </c>
      <c r="D33" s="5">
        <f>(D15-D19)^2</f>
        <v>0</v>
      </c>
      <c r="E33" s="5">
        <f>(E15-E19)^2</f>
        <v>0</v>
      </c>
      <c r="F33" s="5"/>
      <c r="L33" s="13" t="s">
        <v>62</v>
      </c>
      <c r="M33" s="37">
        <f>F27</f>
        <v>74.916666666666671</v>
      </c>
      <c r="N33" s="37">
        <f>SUM(N31:N32)</f>
        <v>11</v>
      </c>
      <c r="O33" s="5"/>
      <c r="P33" s="5"/>
    </row>
    <row r="34" spans="1:18" x14ac:dyDescent="0.2">
      <c r="B34" s="2"/>
      <c r="C34" s="5"/>
      <c r="D34" s="5"/>
      <c r="E34" s="5"/>
      <c r="F34" s="5"/>
    </row>
    <row r="35" spans="1:18" x14ac:dyDescent="0.2">
      <c r="B35" s="6" t="s">
        <v>62</v>
      </c>
      <c r="C35" s="7">
        <f>SUM('One-Factor ANOVA'!C30:C33)</f>
        <v>8.75</v>
      </c>
      <c r="D35" s="7">
        <f>SUM('One-Factor ANOVA'!D30:D33)</f>
        <v>2</v>
      </c>
      <c r="E35" s="7">
        <f>SUM('One-Factor ANOVA'!E30:E33)</f>
        <v>2</v>
      </c>
      <c r="F35" s="5">
        <f>SUM(C35:E35)</f>
        <v>12.75</v>
      </c>
      <c r="L35" s="1" t="str">
        <f>IF(P31&gt;N23,"Reject H0","Fail to Reject H0")</f>
        <v>Reject H0</v>
      </c>
    </row>
    <row r="37" spans="1:18" x14ac:dyDescent="0.2">
      <c r="K37" s="23" t="s">
        <v>25</v>
      </c>
      <c r="L37" s="1" t="s">
        <v>26</v>
      </c>
    </row>
    <row r="38" spans="1:18" x14ac:dyDescent="0.2">
      <c r="L38" s="49" t="s">
        <v>84</v>
      </c>
      <c r="M38" s="49"/>
      <c r="N38" s="49"/>
      <c r="O38" s="49"/>
      <c r="P38" s="49"/>
    </row>
    <row r="39" spans="1:18" x14ac:dyDescent="0.2">
      <c r="L39" s="49"/>
      <c r="M39" s="49"/>
      <c r="N39" s="49"/>
      <c r="O39" s="49"/>
      <c r="P39" s="49"/>
    </row>
    <row r="40" spans="1:18" x14ac:dyDescent="0.2">
      <c r="L40" s="49"/>
      <c r="M40" s="49"/>
      <c r="N40" s="49"/>
      <c r="O40" s="49"/>
      <c r="P40" s="49"/>
    </row>
    <row r="41" spans="1:18" x14ac:dyDescent="0.2">
      <c r="L41" s="49"/>
      <c r="M41" s="49"/>
      <c r="N41" s="49"/>
      <c r="O41" s="49"/>
      <c r="P41" s="49"/>
    </row>
    <row r="43" spans="1:18" x14ac:dyDescent="0.2">
      <c r="A43" s="1" t="s">
        <v>6</v>
      </c>
      <c r="K43" s="1" t="s">
        <v>7</v>
      </c>
    </row>
    <row r="44" spans="1:18" x14ac:dyDescent="0.2">
      <c r="A44" s="1" t="s">
        <v>85</v>
      </c>
      <c r="B44" s="51" t="s">
        <v>86</v>
      </c>
      <c r="C44" s="51"/>
      <c r="D44" s="51"/>
      <c r="E44" s="51"/>
      <c r="F44" s="51"/>
      <c r="G44" s="51"/>
      <c r="H44" s="51"/>
      <c r="I44" s="51"/>
    </row>
    <row r="45" spans="1:18" x14ac:dyDescent="0.2">
      <c r="B45" s="51"/>
      <c r="C45" s="51"/>
      <c r="D45" s="51"/>
      <c r="E45" s="51"/>
      <c r="F45" s="51"/>
      <c r="G45" s="51"/>
      <c r="H45" s="51"/>
      <c r="I45" s="51"/>
      <c r="K45" s="23" t="s">
        <v>15</v>
      </c>
      <c r="L45" s="17" t="s">
        <v>16</v>
      </c>
      <c r="M45" s="16"/>
      <c r="N45" s="15"/>
      <c r="O45" s="15"/>
      <c r="P45" s="15"/>
      <c r="R45" s="1" t="s">
        <v>82</v>
      </c>
    </row>
    <row r="46" spans="1:18" x14ac:dyDescent="0.2">
      <c r="B46" s="51"/>
      <c r="C46" s="51"/>
      <c r="D46" s="51"/>
      <c r="E46" s="51"/>
      <c r="F46" s="51"/>
      <c r="G46" s="51"/>
      <c r="H46" s="51"/>
      <c r="I46" s="51"/>
      <c r="K46" s="17"/>
      <c r="L46" s="44"/>
      <c r="M46" s="18" t="s">
        <v>50</v>
      </c>
      <c r="N46" s="32">
        <f>COUNTA(C56:H56)</f>
        <v>3</v>
      </c>
      <c r="P46" s="15"/>
      <c r="R46" t="s">
        <v>69</v>
      </c>
    </row>
    <row r="47" spans="1:18" x14ac:dyDescent="0.2">
      <c r="B47" s="51"/>
      <c r="C47" s="51"/>
      <c r="D47" s="51"/>
      <c r="E47" s="51"/>
      <c r="F47" s="51"/>
      <c r="G47" s="51"/>
      <c r="H47" s="51"/>
      <c r="I47" s="51"/>
      <c r="K47" s="31"/>
      <c r="L47" s="31"/>
      <c r="M47" s="45" t="s">
        <v>51</v>
      </c>
      <c r="N47" s="32">
        <f>COUNT(C57:H61)</f>
        <v>12</v>
      </c>
      <c r="P47" s="15"/>
    </row>
    <row r="48" spans="1:18" ht="12.75" thickBot="1" x14ac:dyDescent="0.25">
      <c r="B48" s="51"/>
      <c r="C48" s="51"/>
      <c r="D48" s="51"/>
      <c r="E48" s="51"/>
      <c r="F48" s="51"/>
      <c r="G48" s="51"/>
      <c r="H48" s="51"/>
      <c r="I48" s="51"/>
      <c r="K48" s="31"/>
      <c r="L48" s="31"/>
      <c r="M48" s="45" t="s">
        <v>64</v>
      </c>
      <c r="N48" s="32">
        <f>AVERAGE(C57:H61)</f>
        <v>71.25</v>
      </c>
      <c r="P48" s="15"/>
      <c r="R48" t="s">
        <v>70</v>
      </c>
    </row>
    <row r="49" spans="2:24" x14ac:dyDescent="0.2">
      <c r="B49" s="51"/>
      <c r="C49" s="51"/>
      <c r="D49" s="51"/>
      <c r="E49" s="51"/>
      <c r="F49" s="51"/>
      <c r="G49" s="51"/>
      <c r="H49" s="51"/>
      <c r="I49" s="51"/>
      <c r="K49" s="31"/>
      <c r="L49" s="31"/>
      <c r="M49" s="45"/>
      <c r="N49" s="32"/>
      <c r="P49" s="15"/>
      <c r="R49" s="11" t="s">
        <v>71</v>
      </c>
      <c r="S49" s="11" t="s">
        <v>72</v>
      </c>
      <c r="T49" s="11" t="s">
        <v>73</v>
      </c>
      <c r="U49" s="11" t="s">
        <v>74</v>
      </c>
      <c r="V49" s="11" t="s">
        <v>4</v>
      </c>
    </row>
    <row r="50" spans="2:24" x14ac:dyDescent="0.2">
      <c r="B50" s="6" t="s">
        <v>42</v>
      </c>
      <c r="C50" t="s">
        <v>37</v>
      </c>
      <c r="F50" s="33"/>
      <c r="G50" s="33"/>
      <c r="H50" s="33"/>
      <c r="I50" s="33"/>
      <c r="K50" s="31"/>
      <c r="L50" s="31"/>
      <c r="M50" s="45" t="s">
        <v>12</v>
      </c>
      <c r="N50" s="21">
        <v>0.05</v>
      </c>
      <c r="P50" s="15"/>
      <c r="R50" s="9" t="s">
        <v>87</v>
      </c>
      <c r="S50" s="9">
        <v>4</v>
      </c>
      <c r="T50" s="9">
        <v>262</v>
      </c>
      <c r="U50" s="9">
        <v>65.5</v>
      </c>
      <c r="V50" s="9">
        <v>19.666666666666668</v>
      </c>
    </row>
    <row r="51" spans="2:24" x14ac:dyDescent="0.2">
      <c r="B51" s="6" t="s">
        <v>43</v>
      </c>
      <c r="C51" t="s">
        <v>38</v>
      </c>
      <c r="F51" s="33"/>
      <c r="G51" s="33"/>
      <c r="H51" s="33"/>
      <c r="I51" s="33"/>
      <c r="K51" s="15"/>
      <c r="L51" s="15"/>
      <c r="M51" s="15"/>
      <c r="N51" s="15"/>
      <c r="O51" s="15"/>
      <c r="P51" s="15"/>
      <c r="R51" s="9" t="s">
        <v>88</v>
      </c>
      <c r="S51" s="9">
        <v>4</v>
      </c>
      <c r="T51" s="9">
        <v>284</v>
      </c>
      <c r="U51" s="9">
        <v>71</v>
      </c>
      <c r="V51" s="9">
        <v>4.666666666666667</v>
      </c>
    </row>
    <row r="52" spans="2:24" ht="12.75" thickBot="1" x14ac:dyDescent="0.25">
      <c r="B52" s="6" t="s">
        <v>44</v>
      </c>
      <c r="C52" t="s">
        <v>39</v>
      </c>
      <c r="F52" s="33"/>
      <c r="G52" s="33"/>
      <c r="H52" s="33"/>
      <c r="I52" s="33"/>
      <c r="K52" s="23" t="s">
        <v>8</v>
      </c>
      <c r="L52" s="17" t="s">
        <v>17</v>
      </c>
      <c r="O52" s="15"/>
      <c r="P52" s="15"/>
      <c r="R52" s="10" t="s">
        <v>89</v>
      </c>
      <c r="S52" s="10">
        <v>4</v>
      </c>
      <c r="T52" s="10">
        <v>309</v>
      </c>
      <c r="U52" s="10">
        <v>77.25</v>
      </c>
      <c r="V52" s="10">
        <v>4.916666666666667</v>
      </c>
    </row>
    <row r="53" spans="2:24" x14ac:dyDescent="0.2">
      <c r="B53" s="6" t="s">
        <v>45</v>
      </c>
      <c r="C53" t="s">
        <v>40</v>
      </c>
      <c r="K53" s="15"/>
      <c r="L53" s="29" t="s">
        <v>13</v>
      </c>
      <c r="M53" s="30" t="s">
        <v>47</v>
      </c>
      <c r="N53" s="19"/>
    </row>
    <row r="54" spans="2:24" x14ac:dyDescent="0.2">
      <c r="B54" s="6" t="s">
        <v>46</v>
      </c>
      <c r="C54" t="s">
        <v>41</v>
      </c>
      <c r="K54" s="17"/>
      <c r="L54" s="29" t="s">
        <v>14</v>
      </c>
      <c r="M54" s="30" t="s">
        <v>48</v>
      </c>
      <c r="N54" s="19"/>
    </row>
    <row r="55" spans="2:24" ht="12.75" thickBot="1" x14ac:dyDescent="0.25">
      <c r="R55" t="s">
        <v>75</v>
      </c>
    </row>
    <row r="56" spans="2:24" x14ac:dyDescent="0.2">
      <c r="B56" s="6" t="s">
        <v>64</v>
      </c>
      <c r="C56" s="6" t="s">
        <v>87</v>
      </c>
      <c r="D56" s="6" t="s">
        <v>88</v>
      </c>
      <c r="E56" s="6" t="s">
        <v>89</v>
      </c>
      <c r="K56" s="23" t="s">
        <v>9</v>
      </c>
      <c r="L56" s="17" t="s">
        <v>18</v>
      </c>
      <c r="M56" s="15"/>
      <c r="N56" s="15"/>
      <c r="O56" s="15"/>
      <c r="P56" s="15"/>
      <c r="R56" s="11" t="s">
        <v>58</v>
      </c>
      <c r="S56" s="11" t="s">
        <v>76</v>
      </c>
      <c r="T56" s="11" t="s">
        <v>2</v>
      </c>
      <c r="U56" s="11" t="s">
        <v>77</v>
      </c>
      <c r="V56" s="11" t="s">
        <v>31</v>
      </c>
      <c r="W56" s="11" t="s">
        <v>78</v>
      </c>
      <c r="X56" s="11" t="s">
        <v>79</v>
      </c>
    </row>
    <row r="57" spans="2:24" x14ac:dyDescent="0.2">
      <c r="B57" s="2"/>
      <c r="C57" s="2">
        <v>64</v>
      </c>
      <c r="D57" s="2">
        <v>74</v>
      </c>
      <c r="E57" s="2">
        <v>75</v>
      </c>
      <c r="K57" s="15"/>
      <c r="L57" s="15"/>
      <c r="M57" s="25" t="s">
        <v>5</v>
      </c>
      <c r="N57" s="28">
        <f>N50</f>
        <v>0.05</v>
      </c>
      <c r="R57" s="9" t="s">
        <v>80</v>
      </c>
      <c r="S57" s="9">
        <v>276.5</v>
      </c>
      <c r="T57" s="9">
        <v>2</v>
      </c>
      <c r="U57" s="9">
        <v>138.25</v>
      </c>
      <c r="V57" s="9">
        <v>14.179487179487179</v>
      </c>
      <c r="W57" s="9">
        <v>1.6531567744185612E-3</v>
      </c>
      <c r="X57" s="9">
        <v>4.2564947290937507</v>
      </c>
    </row>
    <row r="58" spans="2:24" x14ac:dyDescent="0.2">
      <c r="B58" s="2"/>
      <c r="C58" s="2">
        <v>68</v>
      </c>
      <c r="D58" s="2">
        <v>71</v>
      </c>
      <c r="E58" s="2">
        <v>80</v>
      </c>
      <c r="K58" s="24"/>
      <c r="L58" s="15"/>
      <c r="M58" s="15"/>
      <c r="N58" s="15"/>
      <c r="O58" s="15"/>
      <c r="P58" s="15"/>
      <c r="R58" s="9" t="s">
        <v>81</v>
      </c>
      <c r="S58" s="9">
        <v>87.75</v>
      </c>
      <c r="T58" s="9">
        <v>9</v>
      </c>
      <c r="U58" s="9">
        <v>9.75</v>
      </c>
      <c r="V58" s="9"/>
      <c r="W58" s="9"/>
      <c r="X58" s="9"/>
    </row>
    <row r="59" spans="2:24" x14ac:dyDescent="0.2">
      <c r="B59" s="2"/>
      <c r="C59" s="2">
        <v>70</v>
      </c>
      <c r="D59" s="2">
        <v>69</v>
      </c>
      <c r="E59" s="2">
        <v>76</v>
      </c>
      <c r="K59" s="23" t="s">
        <v>10</v>
      </c>
      <c r="L59" s="17" t="s">
        <v>20</v>
      </c>
      <c r="M59" s="15"/>
      <c r="N59" s="15"/>
      <c r="O59" s="15"/>
      <c r="P59" s="15"/>
      <c r="R59" s="9"/>
      <c r="S59" s="9"/>
      <c r="T59" s="9"/>
      <c r="U59" s="9"/>
      <c r="V59" s="9"/>
      <c r="W59" s="9"/>
      <c r="X59" s="9"/>
    </row>
    <row r="60" spans="2:24" ht="12.75" thickBot="1" x14ac:dyDescent="0.25">
      <c r="B60" s="2"/>
      <c r="C60" s="2">
        <v>60</v>
      </c>
      <c r="D60" s="2">
        <v>70</v>
      </c>
      <c r="E60" s="2">
        <v>78</v>
      </c>
      <c r="M60" s="6" t="s">
        <v>21</v>
      </c>
      <c r="N60" s="34" t="s">
        <v>49</v>
      </c>
      <c r="R60" s="10" t="s">
        <v>62</v>
      </c>
      <c r="S60" s="10">
        <v>364.25</v>
      </c>
      <c r="T60" s="10">
        <v>11</v>
      </c>
      <c r="U60" s="10"/>
      <c r="V60" s="10"/>
      <c r="W60" s="10"/>
      <c r="X60" s="10"/>
    </row>
    <row r="61" spans="2:24" x14ac:dyDescent="0.2">
      <c r="B61" s="2"/>
      <c r="C61" s="2"/>
      <c r="D61" s="2"/>
      <c r="E61" s="2"/>
      <c r="G61" s="7"/>
    </row>
    <row r="62" spans="2:24" x14ac:dyDescent="0.2">
      <c r="B62" s="6" t="s">
        <v>62</v>
      </c>
      <c r="C62" s="2">
        <f>SUM('One-Factor ANOVA'!C57:C61)</f>
        <v>262</v>
      </c>
      <c r="D62" s="2">
        <f>SUM('One-Factor ANOVA'!D57:D61)</f>
        <v>284</v>
      </c>
      <c r="E62" s="2">
        <f>SUM('One-Factor ANOVA'!E57:E61)</f>
        <v>309</v>
      </c>
      <c r="I62">
        <f>SUM(C62:H62)</f>
        <v>855</v>
      </c>
      <c r="K62" s="23" t="s">
        <v>11</v>
      </c>
      <c r="L62" s="17" t="s">
        <v>19</v>
      </c>
      <c r="P62" s="26"/>
    </row>
    <row r="63" spans="2:24" x14ac:dyDescent="0.2">
      <c r="B63" s="6" t="s">
        <v>0</v>
      </c>
      <c r="C63" s="2">
        <f>COUNT('One-Factor ANOVA'!C57:C61)</f>
        <v>4</v>
      </c>
      <c r="D63" s="2">
        <f>COUNT('One-Factor ANOVA'!D57:D61)</f>
        <v>4</v>
      </c>
      <c r="E63" s="2">
        <f>COUNT('One-Factor ANOVA'!E57:E61)</f>
        <v>4</v>
      </c>
      <c r="I63">
        <f>SUM(C63:H63)</f>
        <v>12</v>
      </c>
      <c r="L63" s="2" t="s">
        <v>52</v>
      </c>
      <c r="M63">
        <f>N46-1</f>
        <v>2</v>
      </c>
      <c r="N63" s="27" t="s">
        <v>55</v>
      </c>
    </row>
    <row r="64" spans="2:24" x14ac:dyDescent="0.2">
      <c r="B64" s="6" t="s">
        <v>3</v>
      </c>
      <c r="C64" s="7">
        <f>C62/C63</f>
        <v>65.5</v>
      </c>
      <c r="D64" s="7">
        <f t="shared" ref="D64" si="1">D62/D63</f>
        <v>71</v>
      </c>
      <c r="E64" s="7">
        <f t="shared" ref="E64" si="2">E62/E63</f>
        <v>77.25</v>
      </c>
      <c r="I64" s="7">
        <f>I62/I63</f>
        <v>71.25</v>
      </c>
      <c r="L64" s="2" t="s">
        <v>53</v>
      </c>
      <c r="M64">
        <f>N47-N46</f>
        <v>9</v>
      </c>
      <c r="N64" t="s">
        <v>56</v>
      </c>
    </row>
    <row r="65" spans="2:16" x14ac:dyDescent="0.2">
      <c r="B65" s="2"/>
      <c r="L65" s="2" t="s">
        <v>27</v>
      </c>
      <c r="M65">
        <f>_xlfn.F.INV.RT(N57,M63,M64)</f>
        <v>4.2564947290937507</v>
      </c>
      <c r="N65" s="27" t="s">
        <v>54</v>
      </c>
    </row>
    <row r="66" spans="2:16" x14ac:dyDescent="0.2">
      <c r="B66" s="6" t="s">
        <v>83</v>
      </c>
      <c r="C66" s="6" t="str">
        <f>C56</f>
        <v>Southwyck Area</v>
      </c>
      <c r="D66" s="6" t="str">
        <f>D56</f>
        <v>Franklin Park</v>
      </c>
      <c r="E66" s="6" t="str">
        <f>E56</f>
        <v>Old Orchard</v>
      </c>
      <c r="L66" s="6" t="s">
        <v>22</v>
      </c>
      <c r="M66" s="8" t="str">
        <f>N60&amp;" &gt; "&amp;ROUND(M65,2)</f>
        <v>f-value &gt; 4.26</v>
      </c>
    </row>
    <row r="67" spans="2:16" x14ac:dyDescent="0.2">
      <c r="B67" s="2"/>
      <c r="C67" s="5">
        <f>(C57-I64)^2</f>
        <v>52.5625</v>
      </c>
      <c r="D67" s="5">
        <f>(D57-I64)^2</f>
        <v>7.5625</v>
      </c>
      <c r="E67" s="5">
        <f>(E57-I64)^2</f>
        <v>14.0625</v>
      </c>
      <c r="F67" s="5"/>
    </row>
    <row r="68" spans="2:16" x14ac:dyDescent="0.2">
      <c r="B68" s="2"/>
      <c r="C68" s="5">
        <f>(C58-I64)^2</f>
        <v>10.5625</v>
      </c>
      <c r="D68" s="5">
        <f>(D58-I64)^2</f>
        <v>6.25E-2</v>
      </c>
      <c r="E68" s="5">
        <f>(E58-I64)^2</f>
        <v>76.5625</v>
      </c>
      <c r="F68" s="5"/>
      <c r="K68" s="23" t="s">
        <v>24</v>
      </c>
      <c r="L68" s="17" t="s">
        <v>23</v>
      </c>
      <c r="M68" s="15"/>
    </row>
    <row r="69" spans="2:16" x14ac:dyDescent="0.2">
      <c r="B69" s="2"/>
      <c r="C69" s="5">
        <f>(C59-I64)^2</f>
        <v>1.5625</v>
      </c>
      <c r="D69" s="5">
        <f>(D59-I64)^2</f>
        <v>5.0625</v>
      </c>
      <c r="E69" s="5">
        <f>(E59-I64)^2</f>
        <v>22.5625</v>
      </c>
      <c r="F69" s="5"/>
    </row>
    <row r="70" spans="2:16" x14ac:dyDescent="0.2">
      <c r="B70" s="2"/>
      <c r="C70" s="5">
        <f>(C60-I64)^2</f>
        <v>126.5625</v>
      </c>
      <c r="D70" s="5">
        <f>(D60-I64)^2</f>
        <v>1.5625</v>
      </c>
      <c r="E70" s="5">
        <f>(E60-I64)^2</f>
        <v>45.5625</v>
      </c>
      <c r="F70" s="5"/>
      <c r="L70" s="50" t="s">
        <v>57</v>
      </c>
      <c r="M70" s="50"/>
      <c r="N70" s="50"/>
      <c r="O70" s="50"/>
      <c r="P70" s="50"/>
    </row>
    <row r="71" spans="2:16" x14ac:dyDescent="0.2">
      <c r="B71" s="2"/>
      <c r="C71" s="5"/>
      <c r="D71" s="5"/>
      <c r="E71" s="5"/>
      <c r="F71" s="5"/>
      <c r="L71" s="35" t="s">
        <v>68</v>
      </c>
      <c r="M71" s="35" t="s">
        <v>67</v>
      </c>
      <c r="N71" s="35"/>
      <c r="O71" s="35"/>
      <c r="P71" s="35"/>
    </row>
    <row r="72" spans="2:16" x14ac:dyDescent="0.2">
      <c r="B72" s="6" t="s">
        <v>62</v>
      </c>
      <c r="C72" s="7">
        <f>SUM('One-Factor ANOVA'!C67:C70)</f>
        <v>191.25</v>
      </c>
      <c r="D72" s="7">
        <f>SUM('One-Factor ANOVA'!D67:D70)</f>
        <v>14.25</v>
      </c>
      <c r="E72" s="7">
        <f>SUM('One-Factor ANOVA'!E67:E70)</f>
        <v>158.75</v>
      </c>
      <c r="I72" s="5">
        <f>SUM(C72:H72)</f>
        <v>364.25</v>
      </c>
      <c r="L72" s="1" t="s">
        <v>65</v>
      </c>
      <c r="M72" s="1" t="s">
        <v>66</v>
      </c>
      <c r="N72" s="1" t="s">
        <v>2</v>
      </c>
      <c r="O72" s="1" t="s">
        <v>59</v>
      </c>
      <c r="P72" s="1" t="s">
        <v>31</v>
      </c>
    </row>
    <row r="73" spans="2:16" x14ac:dyDescent="0.2">
      <c r="B73" s="2"/>
      <c r="C73" s="7"/>
      <c r="D73" s="7"/>
      <c r="E73" s="7"/>
      <c r="F73" s="5"/>
      <c r="L73" s="2" t="s">
        <v>60</v>
      </c>
      <c r="M73" s="37">
        <f>M75-M74</f>
        <v>276.5</v>
      </c>
      <c r="N73" s="37">
        <f>N46-1</f>
        <v>2</v>
      </c>
      <c r="O73" s="37">
        <f>M73/N73</f>
        <v>138.25</v>
      </c>
      <c r="P73" s="37">
        <f>O73/O74</f>
        <v>14.179487179487179</v>
      </c>
    </row>
    <row r="74" spans="2:16" x14ac:dyDescent="0.2">
      <c r="B74" s="6" t="s">
        <v>63</v>
      </c>
      <c r="C74" s="43" t="str">
        <f>C56</f>
        <v>Southwyck Area</v>
      </c>
      <c r="D74" s="43" t="str">
        <f>D56</f>
        <v>Franklin Park</v>
      </c>
      <c r="E74" s="43" t="str">
        <f>E56</f>
        <v>Old Orchard</v>
      </c>
      <c r="F74" s="5"/>
      <c r="L74" s="2" t="s">
        <v>61</v>
      </c>
      <c r="M74" s="37">
        <f>I80</f>
        <v>87.75</v>
      </c>
      <c r="N74" s="37">
        <f>N47-N46</f>
        <v>9</v>
      </c>
      <c r="O74" s="37">
        <f>M74/N74</f>
        <v>9.75</v>
      </c>
      <c r="P74" s="37"/>
    </row>
    <row r="75" spans="2:16" x14ac:dyDescent="0.2">
      <c r="B75" s="2"/>
      <c r="C75" s="5">
        <f>(C57-C64)^2</f>
        <v>2.25</v>
      </c>
      <c r="D75" s="5">
        <f>(D57-D64)^2</f>
        <v>9</v>
      </c>
      <c r="E75" s="5">
        <f>(E57-E64)^2</f>
        <v>5.0625</v>
      </c>
      <c r="F75" s="5"/>
      <c r="L75" s="13" t="s">
        <v>62</v>
      </c>
      <c r="M75" s="37">
        <f>I72</f>
        <v>364.25</v>
      </c>
      <c r="N75" s="37">
        <f>SUM(N73:N74)</f>
        <v>11</v>
      </c>
      <c r="O75" s="5"/>
      <c r="P75" s="5"/>
    </row>
    <row r="76" spans="2:16" x14ac:dyDescent="0.2">
      <c r="B76" s="2"/>
      <c r="C76" s="5">
        <f>(C58-C64)^2</f>
        <v>6.25</v>
      </c>
      <c r="D76" s="5">
        <f>(D58-D64)^2</f>
        <v>0</v>
      </c>
      <c r="E76" s="5">
        <f>(E58-E64)^2</f>
        <v>7.5625</v>
      </c>
      <c r="F76" s="5"/>
    </row>
    <row r="77" spans="2:16" x14ac:dyDescent="0.2">
      <c r="B77" s="2"/>
      <c r="C77" s="5">
        <f>(C59-C64)^2</f>
        <v>20.25</v>
      </c>
      <c r="D77" s="5">
        <f>(D59-D64)^2</f>
        <v>4</v>
      </c>
      <c r="E77" s="5">
        <f>(E59-E64)^2</f>
        <v>1.5625</v>
      </c>
      <c r="F77" s="5"/>
      <c r="L77" s="1" t="str">
        <f>IF(P73&gt;M65,"Reject H0","Fail to Reject H0")</f>
        <v>Reject H0</v>
      </c>
    </row>
    <row r="78" spans="2:16" x14ac:dyDescent="0.2">
      <c r="B78" s="2"/>
      <c r="C78" s="5">
        <f>(C60-C64)^2</f>
        <v>30.25</v>
      </c>
      <c r="D78" s="5">
        <f>(D60-D64)^2</f>
        <v>1</v>
      </c>
      <c r="E78" s="5">
        <f>(E60-E64)^2</f>
        <v>0.5625</v>
      </c>
      <c r="F78" s="5"/>
    </row>
    <row r="79" spans="2:16" x14ac:dyDescent="0.2">
      <c r="B79" s="2"/>
      <c r="C79" s="5"/>
      <c r="D79" s="5"/>
      <c r="E79" s="5"/>
      <c r="F79" s="5"/>
      <c r="K79" s="23" t="s">
        <v>25</v>
      </c>
      <c r="L79" s="1" t="s">
        <v>26</v>
      </c>
    </row>
    <row r="80" spans="2:16" x14ac:dyDescent="0.2">
      <c r="B80" s="6" t="s">
        <v>62</v>
      </c>
      <c r="C80" s="7">
        <f>SUM('One-Factor ANOVA'!C75:C78)</f>
        <v>59</v>
      </c>
      <c r="D80" s="7">
        <f>SUM('One-Factor ANOVA'!D75:D78)</f>
        <v>14</v>
      </c>
      <c r="E80" s="7">
        <f>SUM('One-Factor ANOVA'!E75:E78)</f>
        <v>14.75</v>
      </c>
      <c r="I80" s="5">
        <f>SUM(C80:H80)</f>
        <v>87.75</v>
      </c>
      <c r="L80" s="49" t="s">
        <v>84</v>
      </c>
      <c r="M80" s="49"/>
      <c r="N80" s="49"/>
      <c r="O80" s="49"/>
      <c r="P80" s="49"/>
    </row>
    <row r="81" spans="1:16" x14ac:dyDescent="0.2">
      <c r="L81" s="49"/>
      <c r="M81" s="49"/>
      <c r="N81" s="49"/>
      <c r="O81" s="49"/>
      <c r="P81" s="49"/>
    </row>
    <row r="82" spans="1:16" x14ac:dyDescent="0.2">
      <c r="L82" s="49"/>
      <c r="M82" s="49"/>
      <c r="N82" s="49"/>
      <c r="O82" s="49"/>
      <c r="P82" s="49"/>
    </row>
    <row r="83" spans="1:16" x14ac:dyDescent="0.2">
      <c r="L83" s="49"/>
      <c r="M83" s="49"/>
      <c r="N83" s="49"/>
      <c r="O83" s="49"/>
      <c r="P83" s="49"/>
    </row>
    <row r="85" spans="1:16" x14ac:dyDescent="0.2">
      <c r="A85" s="1" t="s">
        <v>6</v>
      </c>
      <c r="K85" s="1" t="s">
        <v>7</v>
      </c>
    </row>
    <row r="86" spans="1:16" ht="12" customHeight="1" x14ac:dyDescent="0.2">
      <c r="A86" s="1" t="s">
        <v>90</v>
      </c>
      <c r="B86" s="51" t="s">
        <v>91</v>
      </c>
      <c r="C86" s="51"/>
      <c r="D86" s="51"/>
      <c r="E86" s="51"/>
      <c r="F86" s="51"/>
      <c r="G86" s="51"/>
      <c r="H86" s="51"/>
      <c r="I86" s="51"/>
    </row>
    <row r="87" spans="1:16" x14ac:dyDescent="0.2">
      <c r="B87" s="51"/>
      <c r="C87" s="51"/>
      <c r="D87" s="51"/>
      <c r="E87" s="51"/>
      <c r="F87" s="51"/>
      <c r="G87" s="51"/>
      <c r="H87" s="51"/>
      <c r="I87" s="51"/>
      <c r="K87" s="23" t="s">
        <v>15</v>
      </c>
      <c r="L87" s="17" t="s">
        <v>16</v>
      </c>
      <c r="M87" s="16"/>
      <c r="N87" s="15"/>
      <c r="O87" s="15"/>
      <c r="P87" s="15"/>
    </row>
    <row r="88" spans="1:16" x14ac:dyDescent="0.2">
      <c r="B88" s="51"/>
      <c r="C88" s="51"/>
      <c r="D88" s="51"/>
      <c r="E88" s="51"/>
      <c r="F88" s="51"/>
      <c r="G88" s="51"/>
      <c r="H88" s="51"/>
      <c r="I88" s="51"/>
      <c r="K88" s="17"/>
      <c r="L88" s="44"/>
      <c r="M88" s="18" t="s">
        <v>50</v>
      </c>
      <c r="N88" s="21">
        <v>4</v>
      </c>
      <c r="P88" s="15"/>
    </row>
    <row r="89" spans="1:16" x14ac:dyDescent="0.2">
      <c r="B89" s="51"/>
      <c r="C89" s="51"/>
      <c r="D89" s="51"/>
      <c r="E89" s="51"/>
      <c r="F89" s="51"/>
      <c r="G89" s="51"/>
      <c r="H89" s="51"/>
      <c r="I89" s="51"/>
      <c r="K89" s="31"/>
      <c r="L89" s="31"/>
      <c r="M89" s="45" t="s">
        <v>51</v>
      </c>
      <c r="N89" s="21">
        <v>14</v>
      </c>
      <c r="P89" s="15"/>
    </row>
    <row r="90" spans="1:16" x14ac:dyDescent="0.2">
      <c r="B90" s="51"/>
      <c r="C90" s="51"/>
      <c r="D90" s="51"/>
      <c r="E90" s="51"/>
      <c r="F90" s="51"/>
      <c r="G90" s="51"/>
      <c r="H90" s="51"/>
      <c r="I90" s="51"/>
      <c r="K90" s="31"/>
      <c r="L90" s="31"/>
      <c r="M90" s="45" t="s">
        <v>12</v>
      </c>
      <c r="N90" s="21">
        <v>0.05</v>
      </c>
      <c r="P90" s="15"/>
    </row>
    <row r="91" spans="1:16" x14ac:dyDescent="0.2">
      <c r="B91" s="33"/>
      <c r="C91" s="33"/>
      <c r="D91" s="33"/>
      <c r="E91" s="33"/>
      <c r="F91" s="33"/>
      <c r="G91" s="33"/>
      <c r="H91" s="33"/>
      <c r="I91" s="33"/>
      <c r="K91" s="31"/>
      <c r="L91" s="31"/>
      <c r="M91" s="45"/>
      <c r="N91" s="32"/>
      <c r="P91" s="15"/>
    </row>
    <row r="92" spans="1:16" x14ac:dyDescent="0.2">
      <c r="B92" s="6" t="s">
        <v>42</v>
      </c>
      <c r="C92" t="s">
        <v>37</v>
      </c>
      <c r="F92" s="33"/>
      <c r="G92" s="33"/>
      <c r="H92" s="33"/>
      <c r="I92" s="33"/>
      <c r="K92" s="31"/>
      <c r="L92" s="31"/>
      <c r="P92" s="15"/>
    </row>
    <row r="93" spans="1:16" x14ac:dyDescent="0.2">
      <c r="B93" s="6" t="s">
        <v>43</v>
      </c>
      <c r="C93" t="s">
        <v>38</v>
      </c>
      <c r="F93" s="33"/>
      <c r="G93" s="33"/>
      <c r="H93" s="33"/>
      <c r="I93" s="33"/>
      <c r="K93" s="15"/>
      <c r="L93" s="15"/>
      <c r="M93" s="15"/>
      <c r="N93" s="15"/>
      <c r="O93" s="15"/>
      <c r="P93" s="15"/>
    </row>
    <row r="94" spans="1:16" x14ac:dyDescent="0.2">
      <c r="B94" s="6" t="s">
        <v>44</v>
      </c>
      <c r="C94" t="s">
        <v>39</v>
      </c>
      <c r="F94" s="33"/>
      <c r="G94" s="33"/>
      <c r="H94" s="33"/>
      <c r="I94" s="33"/>
      <c r="K94" s="23" t="s">
        <v>8</v>
      </c>
      <c r="L94" s="17" t="s">
        <v>17</v>
      </c>
      <c r="O94" s="15"/>
      <c r="P94" s="15"/>
    </row>
    <row r="95" spans="1:16" x14ac:dyDescent="0.2">
      <c r="B95" s="6" t="s">
        <v>45</v>
      </c>
      <c r="C95" t="s">
        <v>40</v>
      </c>
      <c r="K95" s="15"/>
      <c r="L95" s="29" t="s">
        <v>13</v>
      </c>
      <c r="M95" s="30" t="s">
        <v>93</v>
      </c>
      <c r="N95" s="19"/>
    </row>
    <row r="96" spans="1:16" x14ac:dyDescent="0.2">
      <c r="B96" s="6" t="s">
        <v>46</v>
      </c>
      <c r="C96" t="s">
        <v>41</v>
      </c>
      <c r="K96" s="17"/>
      <c r="L96" s="29" t="s">
        <v>14</v>
      </c>
      <c r="M96" s="30" t="s">
        <v>48</v>
      </c>
      <c r="N96" s="19"/>
    </row>
    <row r="98" spans="2:16" x14ac:dyDescent="0.2">
      <c r="B98" s="6"/>
      <c r="C98" s="6"/>
      <c r="D98" s="6"/>
      <c r="E98" s="6"/>
      <c r="F98" s="6"/>
      <c r="K98" s="23" t="s">
        <v>9</v>
      </c>
      <c r="L98" s="17" t="s">
        <v>18</v>
      </c>
      <c r="M98" s="15"/>
      <c r="N98" s="15"/>
      <c r="O98" s="15"/>
      <c r="P98" s="15"/>
    </row>
    <row r="99" spans="2:16" x14ac:dyDescent="0.2">
      <c r="B99" s="50" t="s">
        <v>57</v>
      </c>
      <c r="C99" s="50"/>
      <c r="D99" s="50"/>
      <c r="E99" s="50"/>
      <c r="F99" s="50"/>
      <c r="G99" s="50"/>
      <c r="K99" s="15"/>
      <c r="L99" s="15"/>
      <c r="M99" s="25" t="s">
        <v>5</v>
      </c>
      <c r="N99" s="28">
        <f>N90</f>
        <v>0.05</v>
      </c>
    </row>
    <row r="100" spans="2:16" x14ac:dyDescent="0.2">
      <c r="B100" s="35" t="s">
        <v>68</v>
      </c>
      <c r="C100" s="35" t="s">
        <v>67</v>
      </c>
      <c r="D100" s="35"/>
      <c r="E100" s="35"/>
      <c r="F100" s="35"/>
      <c r="K100" s="24"/>
      <c r="L100" s="15"/>
      <c r="M100" s="15"/>
      <c r="N100" s="15"/>
      <c r="O100" s="15"/>
      <c r="P100" s="15"/>
    </row>
    <row r="101" spans="2:16" x14ac:dyDescent="0.2">
      <c r="B101" s="1" t="s">
        <v>65</v>
      </c>
      <c r="C101" s="1" t="s">
        <v>66</v>
      </c>
      <c r="D101" s="1" t="s">
        <v>2</v>
      </c>
      <c r="E101" s="1" t="s">
        <v>59</v>
      </c>
      <c r="F101" s="1" t="s">
        <v>31</v>
      </c>
      <c r="G101" s="1" t="s">
        <v>92</v>
      </c>
      <c r="K101" s="23" t="s">
        <v>10</v>
      </c>
      <c r="L101" s="17" t="s">
        <v>20</v>
      </c>
      <c r="M101" s="15"/>
      <c r="N101" s="15"/>
      <c r="O101" s="15"/>
      <c r="P101" s="15"/>
    </row>
    <row r="102" spans="2:16" x14ac:dyDescent="0.2">
      <c r="B102" s="2" t="s">
        <v>60</v>
      </c>
      <c r="C102" s="37">
        <v>32.33</v>
      </c>
      <c r="D102" s="37">
        <v>3</v>
      </c>
      <c r="E102" s="37">
        <v>10.776666666666666</v>
      </c>
      <c r="F102" s="37">
        <v>2.3596817750529153</v>
      </c>
      <c r="G102" s="37">
        <v>0.113</v>
      </c>
      <c r="M102" s="6" t="s">
        <v>21</v>
      </c>
      <c r="N102" s="34" t="s">
        <v>49</v>
      </c>
    </row>
    <row r="103" spans="2:16" x14ac:dyDescent="0.2">
      <c r="B103" s="2" t="s">
        <v>61</v>
      </c>
      <c r="C103" s="37">
        <v>45.67</v>
      </c>
      <c r="D103" s="37">
        <v>10</v>
      </c>
      <c r="E103" s="37">
        <v>4.5670000000000002</v>
      </c>
      <c r="F103" s="37"/>
      <c r="G103" s="37"/>
      <c r="N103" s="34" t="s">
        <v>1</v>
      </c>
    </row>
    <row r="104" spans="2:16" x14ac:dyDescent="0.2">
      <c r="B104" s="13" t="s">
        <v>62</v>
      </c>
      <c r="C104" s="37">
        <v>78</v>
      </c>
      <c r="D104" s="37">
        <v>13</v>
      </c>
      <c r="E104" s="37"/>
      <c r="F104" s="37"/>
      <c r="G104" s="37"/>
      <c r="H104" s="2"/>
      <c r="P104" s="26"/>
    </row>
    <row r="105" spans="2:16" x14ac:dyDescent="0.2">
      <c r="B105" s="6"/>
      <c r="C105" s="2"/>
      <c r="D105" s="2"/>
      <c r="E105" s="2"/>
      <c r="F105" s="2"/>
      <c r="G105" s="2"/>
      <c r="H105" s="2"/>
      <c r="K105" s="23" t="s">
        <v>11</v>
      </c>
      <c r="L105" s="17" t="s">
        <v>19</v>
      </c>
    </row>
    <row r="106" spans="2:16" x14ac:dyDescent="0.2">
      <c r="B106" s="6"/>
      <c r="C106" s="7"/>
      <c r="D106" s="7"/>
      <c r="E106" s="7"/>
      <c r="F106" s="7"/>
      <c r="G106" s="7"/>
      <c r="H106" s="7"/>
      <c r="I106" s="7"/>
      <c r="L106" s="2" t="s">
        <v>52</v>
      </c>
      <c r="M106">
        <f>N88-1</f>
        <v>3</v>
      </c>
      <c r="N106" s="27" t="s">
        <v>55</v>
      </c>
    </row>
    <row r="107" spans="2:16" x14ac:dyDescent="0.2">
      <c r="B107" s="2"/>
      <c r="L107" s="2" t="s">
        <v>53</v>
      </c>
      <c r="M107">
        <f>N89-N88</f>
        <v>10</v>
      </c>
      <c r="N107" t="s">
        <v>56</v>
      </c>
    </row>
    <row r="108" spans="2:16" x14ac:dyDescent="0.2">
      <c r="B108" s="6"/>
      <c r="C108" s="6"/>
      <c r="D108" s="6"/>
      <c r="E108" s="6"/>
      <c r="L108" s="2" t="s">
        <v>27</v>
      </c>
      <c r="M108">
        <f>_xlfn.F.INV.RT(N99,M106,M107)</f>
        <v>3.7082648190468448</v>
      </c>
      <c r="N108" s="27" t="s">
        <v>54</v>
      </c>
    </row>
    <row r="109" spans="2:16" x14ac:dyDescent="0.2">
      <c r="B109" s="2"/>
      <c r="C109" s="5"/>
      <c r="D109" s="5"/>
      <c r="E109" s="5"/>
      <c r="F109" s="5"/>
      <c r="L109" s="6" t="s">
        <v>22</v>
      </c>
      <c r="M109" s="8" t="str">
        <f>N102&amp;" &gt; "&amp;ROUND(M108,2)</f>
        <v>f-value &gt; 3.71</v>
      </c>
    </row>
    <row r="110" spans="2:16" x14ac:dyDescent="0.2">
      <c r="B110" s="2"/>
      <c r="C110" s="5"/>
      <c r="D110" s="5"/>
      <c r="E110" s="5"/>
      <c r="F110" s="5"/>
      <c r="L110" s="6" t="s">
        <v>22</v>
      </c>
      <c r="M110" s="1" t="str">
        <f>N103&amp;" &lt; "&amp;ROUND(N99,2)</f>
        <v>p-value &lt; 0.05</v>
      </c>
    </row>
    <row r="111" spans="2:16" x14ac:dyDescent="0.2">
      <c r="B111" s="2"/>
      <c r="C111" s="5"/>
      <c r="D111" s="5"/>
      <c r="E111" s="5"/>
      <c r="F111" s="5"/>
    </row>
    <row r="112" spans="2:16" x14ac:dyDescent="0.2">
      <c r="B112" s="2"/>
      <c r="C112" s="5"/>
      <c r="D112" s="5"/>
      <c r="E112" s="5"/>
      <c r="F112" s="5"/>
      <c r="K112" s="23" t="s">
        <v>24</v>
      </c>
      <c r="L112" s="17" t="s">
        <v>23</v>
      </c>
      <c r="M112" s="15"/>
    </row>
    <row r="113" spans="2:17" x14ac:dyDescent="0.2">
      <c r="B113" s="2"/>
      <c r="C113" s="5"/>
      <c r="D113" s="5"/>
      <c r="E113" s="5"/>
      <c r="F113" s="5"/>
    </row>
    <row r="114" spans="2:17" x14ac:dyDescent="0.2">
      <c r="B114" s="6"/>
      <c r="C114" s="7"/>
      <c r="D114" s="7"/>
      <c r="E114" s="7"/>
      <c r="F114" s="7"/>
      <c r="G114" s="7"/>
      <c r="H114" s="7"/>
      <c r="I114" s="5"/>
      <c r="L114" s="50" t="s">
        <v>57</v>
      </c>
      <c r="M114" s="50"/>
      <c r="N114" s="50"/>
      <c r="O114" s="50"/>
      <c r="P114" s="50"/>
      <c r="Q114" s="50"/>
    </row>
    <row r="115" spans="2:17" x14ac:dyDescent="0.2">
      <c r="B115" s="2"/>
      <c r="C115" s="7"/>
      <c r="D115" s="7"/>
      <c r="E115" s="7"/>
      <c r="F115" s="5"/>
      <c r="L115" s="35" t="s">
        <v>68</v>
      </c>
      <c r="M115" s="35" t="s">
        <v>67</v>
      </c>
      <c r="N115" s="35"/>
      <c r="O115" s="35"/>
      <c r="P115" s="35"/>
    </row>
    <row r="116" spans="2:17" x14ac:dyDescent="0.2">
      <c r="B116" s="6"/>
      <c r="C116" s="43"/>
      <c r="D116" s="43"/>
      <c r="E116" s="43"/>
      <c r="F116" s="5"/>
      <c r="L116" s="1" t="s">
        <v>65</v>
      </c>
      <c r="M116" s="1" t="s">
        <v>66</v>
      </c>
      <c r="N116" s="1" t="s">
        <v>2</v>
      </c>
      <c r="O116" s="1" t="s">
        <v>59</v>
      </c>
      <c r="P116" s="1" t="s">
        <v>31</v>
      </c>
      <c r="Q116" s="1" t="s">
        <v>92</v>
      </c>
    </row>
    <row r="117" spans="2:17" x14ac:dyDescent="0.2">
      <c r="B117" s="2"/>
      <c r="C117" s="5"/>
      <c r="D117" s="5"/>
      <c r="E117" s="5"/>
      <c r="F117" s="5"/>
      <c r="L117" s="2" t="s">
        <v>60</v>
      </c>
      <c r="M117" s="37">
        <f>M119-M118</f>
        <v>32.33</v>
      </c>
      <c r="N117" s="37">
        <f>N88-1</f>
        <v>3</v>
      </c>
      <c r="O117" s="37">
        <f>M117/N117</f>
        <v>10.776666666666666</v>
      </c>
      <c r="P117" s="37">
        <f>O117/O118</f>
        <v>2.3596817750529153</v>
      </c>
      <c r="Q117" s="46">
        <f>G102</f>
        <v>0.113</v>
      </c>
    </row>
    <row r="118" spans="2:17" x14ac:dyDescent="0.2">
      <c r="B118" s="2"/>
      <c r="C118" s="5"/>
      <c r="D118" s="5"/>
      <c r="E118" s="5"/>
      <c r="F118" s="5"/>
      <c r="L118" s="2" t="s">
        <v>61</v>
      </c>
      <c r="M118" s="46">
        <f>C103</f>
        <v>45.67</v>
      </c>
      <c r="N118" s="37">
        <f>N89-N88</f>
        <v>10</v>
      </c>
      <c r="O118" s="37">
        <f>M118/N118</f>
        <v>4.5670000000000002</v>
      </c>
      <c r="P118" s="37"/>
    </row>
    <row r="119" spans="2:17" x14ac:dyDescent="0.2">
      <c r="B119" s="2"/>
      <c r="C119" s="5"/>
      <c r="D119" s="5"/>
      <c r="E119" s="5"/>
      <c r="F119" s="5"/>
      <c r="L119" s="13" t="s">
        <v>62</v>
      </c>
      <c r="M119" s="46">
        <f>C104</f>
        <v>78</v>
      </c>
      <c r="N119" s="37">
        <f>SUM(N117:N118)</f>
        <v>13</v>
      </c>
      <c r="O119" s="5"/>
      <c r="P119" s="5"/>
    </row>
    <row r="120" spans="2:17" x14ac:dyDescent="0.2">
      <c r="B120" s="2"/>
      <c r="C120" s="5"/>
      <c r="D120" s="5"/>
      <c r="E120" s="5"/>
      <c r="F120" s="5"/>
      <c r="M120" s="2" t="str">
        <f>SUBSTITUTE(M109, N102,TEXT(P117,"0.00"))</f>
        <v>2.36 &gt; 3.71</v>
      </c>
      <c r="N120" s="1" t="str">
        <f>IF(P117&gt;M108,"Reject H0","Fail to Reject H0")</f>
        <v>Fail to Reject H0</v>
      </c>
    </row>
    <row r="121" spans="2:17" x14ac:dyDescent="0.2">
      <c r="B121" s="2"/>
      <c r="C121" s="5"/>
      <c r="D121" s="5"/>
      <c r="E121" s="5"/>
      <c r="F121" s="5"/>
      <c r="M121" s="2" t="str">
        <f>SUBSTITUTE(M110, N103,TEXT(Q117,"0.00"))</f>
        <v>0.11 &lt; 0.05</v>
      </c>
      <c r="N121" s="1" t="str">
        <f>IF(Q117&lt;N99,"Reject H0","Fail to Reject H0")</f>
        <v>Fail to Reject H0</v>
      </c>
    </row>
    <row r="122" spans="2:17" x14ac:dyDescent="0.2">
      <c r="B122" s="6"/>
      <c r="C122" s="7"/>
      <c r="D122" s="7"/>
      <c r="E122" s="7"/>
      <c r="F122" s="7"/>
      <c r="G122" s="7"/>
      <c r="H122" s="7"/>
      <c r="I122" s="5"/>
    </row>
    <row r="123" spans="2:17" x14ac:dyDescent="0.2">
      <c r="K123" s="23" t="s">
        <v>25</v>
      </c>
      <c r="L123" s="1" t="s">
        <v>26</v>
      </c>
    </row>
    <row r="124" spans="2:17" x14ac:dyDescent="0.2">
      <c r="L124" s="49" t="s">
        <v>84</v>
      </c>
      <c r="M124" s="49"/>
      <c r="N124" s="49"/>
      <c r="O124" s="49"/>
      <c r="P124" s="49"/>
    </row>
    <row r="125" spans="2:17" x14ac:dyDescent="0.2">
      <c r="L125" s="49"/>
      <c r="M125" s="49"/>
      <c r="N125" s="49"/>
      <c r="O125" s="49"/>
      <c r="P125" s="49"/>
    </row>
    <row r="126" spans="2:17" x14ac:dyDescent="0.2">
      <c r="L126" s="49"/>
      <c r="M126" s="49"/>
      <c r="N126" s="49"/>
      <c r="O126" s="49"/>
      <c r="P126" s="49"/>
    </row>
    <row r="127" spans="2:17" x14ac:dyDescent="0.2">
      <c r="L127" s="49"/>
      <c r="M127" s="49"/>
      <c r="N127" s="49"/>
      <c r="O127" s="49"/>
      <c r="P127" s="49"/>
    </row>
    <row r="129" spans="1:16" x14ac:dyDescent="0.2">
      <c r="A129" s="1" t="s">
        <v>6</v>
      </c>
      <c r="K129" s="1" t="s">
        <v>7</v>
      </c>
    </row>
    <row r="130" spans="1:16" x14ac:dyDescent="0.2">
      <c r="A130" s="1" t="s">
        <v>126</v>
      </c>
      <c r="B130" s="51" t="s">
        <v>127</v>
      </c>
      <c r="C130" s="51"/>
      <c r="D130" s="51"/>
      <c r="E130" s="51"/>
      <c r="F130" s="51"/>
      <c r="G130" s="51"/>
      <c r="H130" s="51"/>
      <c r="I130" s="51"/>
    </row>
    <row r="131" spans="1:16" x14ac:dyDescent="0.2">
      <c r="B131" s="51"/>
      <c r="C131" s="51"/>
      <c r="D131" s="51"/>
      <c r="E131" s="51"/>
      <c r="F131" s="51"/>
      <c r="G131" s="51"/>
      <c r="H131" s="51"/>
      <c r="I131" s="51"/>
      <c r="K131" s="23" t="s">
        <v>15</v>
      </c>
      <c r="L131" s="17" t="s">
        <v>16</v>
      </c>
      <c r="M131" s="16"/>
      <c r="N131" s="15"/>
      <c r="O131" s="15"/>
      <c r="P131" s="15"/>
    </row>
    <row r="132" spans="1:16" x14ac:dyDescent="0.2">
      <c r="B132" s="51"/>
      <c r="C132" s="51"/>
      <c r="D132" s="51"/>
      <c r="E132" s="51"/>
      <c r="F132" s="51"/>
      <c r="G132" s="51"/>
      <c r="H132" s="51"/>
      <c r="I132" s="51"/>
      <c r="K132" s="17"/>
      <c r="L132" s="44"/>
      <c r="M132" s="45" t="s">
        <v>50</v>
      </c>
      <c r="N132" s="54">
        <v>3</v>
      </c>
      <c r="P132" s="15"/>
    </row>
    <row r="133" spans="1:16" x14ac:dyDescent="0.2">
      <c r="B133" s="51"/>
      <c r="C133" s="51"/>
      <c r="D133" s="51"/>
      <c r="E133" s="51"/>
      <c r="F133" s="51"/>
      <c r="G133" s="51"/>
      <c r="H133" s="51"/>
      <c r="I133" s="51"/>
      <c r="K133" s="31"/>
      <c r="L133" s="31"/>
      <c r="M133" s="45" t="s">
        <v>51</v>
      </c>
      <c r="N133" s="54">
        <f>SUM(D145:D147)</f>
        <v>27</v>
      </c>
      <c r="P133" s="15"/>
    </row>
    <row r="134" spans="1:16" x14ac:dyDescent="0.2">
      <c r="B134" s="51"/>
      <c r="C134" s="51"/>
      <c r="D134" s="51"/>
      <c r="E134" s="51"/>
      <c r="F134" s="51"/>
      <c r="G134" s="51"/>
      <c r="H134" s="51"/>
      <c r="I134" s="51"/>
      <c r="K134" s="31"/>
      <c r="L134" s="31"/>
      <c r="M134" s="45" t="s">
        <v>12</v>
      </c>
      <c r="N134" s="54">
        <v>0.01</v>
      </c>
      <c r="P134" s="15"/>
    </row>
    <row r="135" spans="1:16" x14ac:dyDescent="0.2">
      <c r="B135" s="33"/>
      <c r="C135" s="33"/>
      <c r="D135" s="33"/>
      <c r="E135" s="33"/>
      <c r="F135" s="33"/>
      <c r="G135" s="33"/>
      <c r="H135" s="33"/>
      <c r="I135" s="33"/>
      <c r="K135" s="31"/>
      <c r="L135" s="31"/>
      <c r="M135" s="45"/>
      <c r="N135" s="32"/>
      <c r="P135" s="15"/>
    </row>
    <row r="136" spans="1:16" x14ac:dyDescent="0.2">
      <c r="B136" s="6" t="s">
        <v>42</v>
      </c>
      <c r="C136" t="s">
        <v>37</v>
      </c>
      <c r="F136" s="33"/>
      <c r="G136" s="33"/>
      <c r="H136" s="33"/>
      <c r="I136" s="33"/>
      <c r="K136" s="31"/>
      <c r="L136" s="31"/>
      <c r="P136" s="15"/>
    </row>
    <row r="137" spans="1:16" x14ac:dyDescent="0.2">
      <c r="B137" s="6" t="s">
        <v>43</v>
      </c>
      <c r="C137" t="s">
        <v>38</v>
      </c>
      <c r="F137" s="33"/>
      <c r="G137" s="33"/>
      <c r="H137" s="33"/>
      <c r="I137" s="33"/>
      <c r="K137" s="15"/>
      <c r="L137" s="15"/>
      <c r="M137" s="15"/>
      <c r="N137" s="15"/>
      <c r="O137" s="15"/>
      <c r="P137" s="15"/>
    </row>
    <row r="138" spans="1:16" x14ac:dyDescent="0.2">
      <c r="B138" s="6" t="s">
        <v>44</v>
      </c>
      <c r="C138" t="s">
        <v>39</v>
      </c>
      <c r="F138" s="33"/>
      <c r="G138" s="33"/>
      <c r="H138" s="33"/>
      <c r="I138" s="33"/>
      <c r="K138" s="23" t="s">
        <v>8</v>
      </c>
      <c r="L138" s="17" t="s">
        <v>17</v>
      </c>
      <c r="O138" s="15"/>
      <c r="P138" s="15"/>
    </row>
    <row r="139" spans="1:16" x14ac:dyDescent="0.2">
      <c r="B139" s="6" t="s">
        <v>45</v>
      </c>
      <c r="C139" t="s">
        <v>40</v>
      </c>
      <c r="K139" s="15"/>
      <c r="L139" s="29" t="s">
        <v>13</v>
      </c>
      <c r="M139" s="78" t="s">
        <v>134</v>
      </c>
      <c r="N139" s="19"/>
    </row>
    <row r="140" spans="1:16" x14ac:dyDescent="0.2">
      <c r="B140" s="6" t="s">
        <v>46</v>
      </c>
      <c r="C140" t="s">
        <v>41</v>
      </c>
      <c r="K140" s="17"/>
      <c r="L140" s="29" t="s">
        <v>14</v>
      </c>
      <c r="M140" s="78" t="s">
        <v>48</v>
      </c>
      <c r="N140" s="19"/>
    </row>
    <row r="142" spans="1:16" x14ac:dyDescent="0.2">
      <c r="B142" s="6"/>
      <c r="C142" s="50" t="s">
        <v>133</v>
      </c>
      <c r="D142" s="50"/>
      <c r="E142" s="50"/>
      <c r="F142" s="50"/>
      <c r="G142" s="50"/>
      <c r="K142" s="23" t="s">
        <v>9</v>
      </c>
      <c r="L142" s="17" t="s">
        <v>18</v>
      </c>
      <c r="M142" s="15"/>
      <c r="N142" s="15"/>
      <c r="O142" s="15"/>
      <c r="P142" s="15"/>
    </row>
    <row r="143" spans="1:16" x14ac:dyDescent="0.2">
      <c r="C143" s="59"/>
      <c r="D143" s="68" t="s">
        <v>131</v>
      </c>
      <c r="E143" s="68"/>
      <c r="F143" s="68"/>
      <c r="G143" s="68"/>
      <c r="K143" s="15"/>
      <c r="L143" s="15"/>
      <c r="M143" s="25" t="s">
        <v>5</v>
      </c>
      <c r="N143" s="79">
        <f>N134</f>
        <v>0.01</v>
      </c>
    </row>
    <row r="144" spans="1:16" x14ac:dyDescent="0.2">
      <c r="C144" s="67" t="s">
        <v>71</v>
      </c>
      <c r="D144" s="69" t="s">
        <v>132</v>
      </c>
      <c r="E144" s="69" t="s">
        <v>73</v>
      </c>
      <c r="F144" s="69" t="s">
        <v>74</v>
      </c>
      <c r="G144" s="69" t="s">
        <v>4</v>
      </c>
      <c r="K144" s="24"/>
      <c r="L144" s="15"/>
      <c r="M144" s="15"/>
      <c r="N144" s="15"/>
      <c r="O144" s="15"/>
      <c r="P144" s="15"/>
    </row>
    <row r="145" spans="2:17" x14ac:dyDescent="0.2">
      <c r="C145" t="s">
        <v>128</v>
      </c>
      <c r="D145" s="2">
        <v>12</v>
      </c>
      <c r="E145" s="2">
        <v>268.3</v>
      </c>
      <c r="F145" s="2">
        <v>22.358329999999999</v>
      </c>
      <c r="G145" s="2">
        <v>9.3881060000000005</v>
      </c>
      <c r="K145" s="23" t="s">
        <v>10</v>
      </c>
      <c r="L145" s="17" t="s">
        <v>20</v>
      </c>
      <c r="M145" s="15"/>
      <c r="N145" s="15"/>
      <c r="O145" s="15"/>
      <c r="P145" s="15"/>
    </row>
    <row r="146" spans="2:17" x14ac:dyDescent="0.2">
      <c r="C146" t="s">
        <v>129</v>
      </c>
      <c r="D146" s="2">
        <v>9</v>
      </c>
      <c r="E146" s="2">
        <v>172.4</v>
      </c>
      <c r="F146" s="2">
        <v>19.155560000000001</v>
      </c>
      <c r="G146" s="2">
        <v>7.3152780000000002</v>
      </c>
      <c r="M146" s="6" t="s">
        <v>21</v>
      </c>
      <c r="N146" s="80" t="s">
        <v>49</v>
      </c>
    </row>
    <row r="147" spans="2:17" x14ac:dyDescent="0.2">
      <c r="C147" t="s">
        <v>130</v>
      </c>
      <c r="D147" s="2">
        <v>6</v>
      </c>
      <c r="E147" s="2">
        <v>100.5</v>
      </c>
      <c r="F147" s="2">
        <v>16.75</v>
      </c>
      <c r="G147" s="2">
        <v>7.3029999999999999</v>
      </c>
      <c r="I147" s="2"/>
      <c r="N147" s="80" t="s">
        <v>1</v>
      </c>
    </row>
    <row r="148" spans="2:17" x14ac:dyDescent="0.2">
      <c r="C148" s="6"/>
      <c r="D148" s="2"/>
      <c r="E148" s="2"/>
      <c r="F148" s="2"/>
      <c r="G148" s="2"/>
      <c r="H148" s="2"/>
      <c r="I148" s="2"/>
      <c r="P148" s="26"/>
    </row>
    <row r="149" spans="2:17" x14ac:dyDescent="0.2">
      <c r="C149" s="50" t="s">
        <v>57</v>
      </c>
      <c r="D149" s="50"/>
      <c r="E149" s="50"/>
      <c r="F149" s="50"/>
      <c r="G149" s="50"/>
      <c r="H149" s="50"/>
      <c r="I149" s="7"/>
      <c r="K149" s="23" t="s">
        <v>11</v>
      </c>
      <c r="L149" s="17" t="s">
        <v>19</v>
      </c>
    </row>
    <row r="150" spans="2:17" x14ac:dyDescent="0.2">
      <c r="C150" s="70" t="s">
        <v>68</v>
      </c>
      <c r="D150" s="71" t="s">
        <v>67</v>
      </c>
      <c r="E150" s="71"/>
      <c r="F150" s="71" t="s">
        <v>3</v>
      </c>
      <c r="G150" s="71"/>
      <c r="H150" s="72"/>
      <c r="M150" s="2" t="s">
        <v>52</v>
      </c>
      <c r="N150" s="14">
        <f>N132-1</f>
        <v>2</v>
      </c>
      <c r="O150" s="27" t="s">
        <v>55</v>
      </c>
    </row>
    <row r="151" spans="2:17" x14ac:dyDescent="0.2">
      <c r="C151" s="67" t="s">
        <v>65</v>
      </c>
      <c r="D151" s="69" t="s">
        <v>66</v>
      </c>
      <c r="E151" s="69" t="s">
        <v>2</v>
      </c>
      <c r="F151" s="69" t="s">
        <v>100</v>
      </c>
      <c r="G151" s="69" t="s">
        <v>31</v>
      </c>
      <c r="H151" s="69" t="s">
        <v>92</v>
      </c>
      <c r="M151" s="2" t="s">
        <v>53</v>
      </c>
      <c r="N151" s="14">
        <f>N133-N132</f>
        <v>24</v>
      </c>
      <c r="O151" t="s">
        <v>56</v>
      </c>
    </row>
    <row r="152" spans="2:17" x14ac:dyDescent="0.2">
      <c r="C152" s="2" t="s">
        <v>80</v>
      </c>
      <c r="D152" s="7">
        <v>136.4803</v>
      </c>
      <c r="E152" s="7">
        <v>2</v>
      </c>
      <c r="F152" s="73">
        <v>68.240139999999997</v>
      </c>
      <c r="G152" s="73">
        <v>8.2587519999999994</v>
      </c>
      <c r="H152" s="74">
        <v>1.866E-3</v>
      </c>
      <c r="M152" s="2" t="s">
        <v>27</v>
      </c>
      <c r="N152" s="14">
        <f>_xlfn.F.INV.RT(N143,N150,N151)</f>
        <v>5.6135912114648372</v>
      </c>
      <c r="O152" s="27" t="s">
        <v>135</v>
      </c>
    </row>
    <row r="153" spans="2:17" x14ac:dyDescent="0.2">
      <c r="C153" s="2" t="s">
        <v>81</v>
      </c>
      <c r="D153" s="7">
        <v>198.3064</v>
      </c>
      <c r="E153" s="7">
        <v>24</v>
      </c>
      <c r="F153" s="73">
        <v>8.2627659999999992</v>
      </c>
      <c r="G153" s="7"/>
      <c r="H153" s="7"/>
      <c r="M153" s="6" t="s">
        <v>22</v>
      </c>
      <c r="N153" s="12" t="str">
        <f>N146&amp;" &gt; "&amp;ROUND(N152,2)</f>
        <v>f-value &gt; 5.61</v>
      </c>
    </row>
    <row r="154" spans="2:17" x14ac:dyDescent="0.2">
      <c r="C154" s="13" t="s">
        <v>62</v>
      </c>
      <c r="D154" s="7">
        <v>334.7867</v>
      </c>
      <c r="E154" s="7">
        <v>26</v>
      </c>
      <c r="F154" s="73"/>
      <c r="G154" s="7"/>
      <c r="H154" s="7"/>
      <c r="M154" s="6" t="s">
        <v>22</v>
      </c>
      <c r="N154" s="12" t="str">
        <f>N147&amp;" &lt; "&amp;ROUND(N143,2)</f>
        <v>p-value &lt; 0.01</v>
      </c>
    </row>
    <row r="156" spans="2:17" x14ac:dyDescent="0.2">
      <c r="K156" s="23" t="s">
        <v>24</v>
      </c>
      <c r="L156" s="17" t="s">
        <v>23</v>
      </c>
      <c r="M156" s="15"/>
    </row>
    <row r="158" spans="2:17" x14ac:dyDescent="0.2">
      <c r="B158" s="6"/>
      <c r="C158" s="7"/>
      <c r="D158" s="7"/>
      <c r="E158" s="7"/>
      <c r="F158" s="7"/>
      <c r="G158" s="7"/>
      <c r="H158" s="7"/>
      <c r="I158" s="5"/>
      <c r="L158" s="50" t="s">
        <v>57</v>
      </c>
      <c r="M158" s="50"/>
      <c r="N158" s="50"/>
      <c r="O158" s="50"/>
      <c r="P158" s="50"/>
      <c r="Q158" s="50"/>
    </row>
    <row r="159" spans="2:17" x14ac:dyDescent="0.2">
      <c r="B159" s="2"/>
      <c r="C159" s="7"/>
      <c r="D159" s="7"/>
      <c r="E159" s="7"/>
      <c r="F159" s="5"/>
      <c r="L159" s="35" t="s">
        <v>68</v>
      </c>
      <c r="M159" s="35" t="s">
        <v>67</v>
      </c>
      <c r="N159" s="35"/>
      <c r="O159" s="35"/>
      <c r="P159" s="35"/>
    </row>
    <row r="160" spans="2:17" x14ac:dyDescent="0.2">
      <c r="B160" s="6"/>
      <c r="C160" s="43"/>
      <c r="D160" s="43"/>
      <c r="E160" s="43"/>
      <c r="F160" s="5"/>
      <c r="L160" s="1" t="s">
        <v>65</v>
      </c>
      <c r="M160" s="1" t="s">
        <v>66</v>
      </c>
      <c r="N160" s="1" t="s">
        <v>2</v>
      </c>
      <c r="O160" s="1" t="s">
        <v>100</v>
      </c>
      <c r="P160" s="1" t="s">
        <v>31</v>
      </c>
      <c r="Q160" s="1" t="s">
        <v>92</v>
      </c>
    </row>
    <row r="161" spans="2:17" x14ac:dyDescent="0.2">
      <c r="B161" s="2"/>
      <c r="C161" s="5"/>
      <c r="D161" s="5"/>
      <c r="E161" s="5"/>
      <c r="F161" s="5"/>
      <c r="L161" s="2" t="s">
        <v>80</v>
      </c>
      <c r="M161" s="75">
        <v>136.4803</v>
      </c>
      <c r="N161" s="75">
        <v>2</v>
      </c>
      <c r="O161" s="75">
        <v>68.240139999999997</v>
      </c>
      <c r="P161" s="76">
        <v>8.2587519999999994</v>
      </c>
      <c r="Q161" s="76">
        <v>1.866E-3</v>
      </c>
    </row>
    <row r="162" spans="2:17" x14ac:dyDescent="0.2">
      <c r="L162" s="2" t="s">
        <v>81</v>
      </c>
      <c r="M162" s="75">
        <v>198.3064</v>
      </c>
      <c r="N162" s="75">
        <v>24</v>
      </c>
      <c r="O162" s="75">
        <v>8.2627659999999992</v>
      </c>
      <c r="P162" s="75"/>
      <c r="Q162" s="4"/>
    </row>
    <row r="163" spans="2:17" x14ac:dyDescent="0.2">
      <c r="L163" s="13" t="s">
        <v>62</v>
      </c>
      <c r="M163" s="75">
        <v>334.7867</v>
      </c>
      <c r="N163" s="75">
        <v>26</v>
      </c>
      <c r="O163" s="77"/>
      <c r="P163" s="77"/>
      <c r="Q163" s="4"/>
    </row>
    <row r="164" spans="2:17" x14ac:dyDescent="0.2">
      <c r="M164" s="2" t="str">
        <f>SUBSTITUTE(N153, N146,TEXT(P161,"0.00"))</f>
        <v>8.26 &gt; 5.61</v>
      </c>
      <c r="N164" s="1" t="str">
        <f>IF(P161&gt;N152,"Reject H0","Fail to Reject H0")</f>
        <v>Reject H0</v>
      </c>
    </row>
    <row r="165" spans="2:17" x14ac:dyDescent="0.2">
      <c r="M165" s="2" t="str">
        <f>SUBSTITUTE(N154, N147,TEXT(Q161,"0.00"))</f>
        <v>0.00 &lt; 0.01</v>
      </c>
      <c r="N165" s="1" t="str">
        <f>IF(Q161&lt;N143,"Reject H0","Fail to Reject H0")</f>
        <v>Reject H0</v>
      </c>
    </row>
    <row r="166" spans="2:17" x14ac:dyDescent="0.2">
      <c r="I166" s="5"/>
    </row>
    <row r="167" spans="2:17" x14ac:dyDescent="0.2">
      <c r="K167" s="23" t="s">
        <v>25</v>
      </c>
      <c r="L167" s="1" t="s">
        <v>26</v>
      </c>
    </row>
    <row r="168" spans="2:17" x14ac:dyDescent="0.2">
      <c r="L168" s="49" t="s">
        <v>84</v>
      </c>
      <c r="M168" s="49"/>
      <c r="N168" s="49"/>
      <c r="O168" s="49"/>
      <c r="P168" s="49"/>
    </row>
    <row r="169" spans="2:17" x14ac:dyDescent="0.2">
      <c r="L169" s="49"/>
      <c r="M169" s="49"/>
      <c r="N169" s="49"/>
      <c r="O169" s="49"/>
      <c r="P169" s="49"/>
    </row>
    <row r="170" spans="2:17" x14ac:dyDescent="0.2">
      <c r="L170" s="49"/>
      <c r="M170" s="49"/>
      <c r="N170" s="49"/>
      <c r="O170" s="49"/>
      <c r="P170" s="49"/>
    </row>
    <row r="171" spans="2:17" x14ac:dyDescent="0.2">
      <c r="L171" s="49"/>
      <c r="M171" s="49"/>
      <c r="N171" s="49"/>
      <c r="O171" s="49"/>
      <c r="P171" s="49"/>
    </row>
  </sheetData>
  <mergeCells count="15">
    <mergeCell ref="L158:Q158"/>
    <mergeCell ref="L168:P171"/>
    <mergeCell ref="C142:G142"/>
    <mergeCell ref="B2:I4"/>
    <mergeCell ref="L38:P41"/>
    <mergeCell ref="L28:P28"/>
    <mergeCell ref="B130:I134"/>
    <mergeCell ref="C149:H149"/>
    <mergeCell ref="L114:Q114"/>
    <mergeCell ref="L124:P127"/>
    <mergeCell ref="B86:I90"/>
    <mergeCell ref="B99:G99"/>
    <mergeCell ref="B44:I49"/>
    <mergeCell ref="L70:P70"/>
    <mergeCell ref="L80:P83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F411-F743-4334-B027-3D4C3D1DF9A5}">
  <dimension ref="A1:AA57"/>
  <sheetViews>
    <sheetView workbookViewId="0">
      <selection activeCell="R22" sqref="R22"/>
    </sheetView>
  </sheetViews>
  <sheetFormatPr defaultRowHeight="12" x14ac:dyDescent="0.2"/>
  <cols>
    <col min="1" max="1" width="5" customWidth="1"/>
    <col min="2" max="2" width="9.140625" customWidth="1"/>
    <col min="3" max="3" width="13.28515625" customWidth="1"/>
    <col min="4" max="9" width="9.140625" customWidth="1"/>
    <col min="14" max="14" width="9.140625" customWidth="1"/>
    <col min="16" max="16" width="6.42578125" bestFit="1" customWidth="1"/>
    <col min="17" max="17" width="6.85546875" bestFit="1" customWidth="1"/>
    <col min="18" max="19" width="5.42578125" bestFit="1" customWidth="1"/>
    <col min="20" max="24" width="8.7109375" customWidth="1"/>
  </cols>
  <sheetData>
    <row r="1" spans="1:27" x14ac:dyDescent="0.2">
      <c r="A1" s="1" t="s">
        <v>6</v>
      </c>
      <c r="K1" s="1" t="s">
        <v>7</v>
      </c>
    </row>
    <row r="2" spans="1:27" ht="12" customHeight="1" x14ac:dyDescent="0.2">
      <c r="A2" s="1" t="s">
        <v>94</v>
      </c>
      <c r="B2" s="51" t="s">
        <v>95</v>
      </c>
      <c r="C2" s="51"/>
      <c r="D2" s="51"/>
      <c r="E2" s="51"/>
      <c r="F2" s="51"/>
      <c r="G2" s="51"/>
      <c r="H2" s="51"/>
      <c r="I2" s="51"/>
      <c r="K2" s="1" t="s">
        <v>123</v>
      </c>
      <c r="U2" s="1" t="s">
        <v>124</v>
      </c>
    </row>
    <row r="3" spans="1:27" x14ac:dyDescent="0.2">
      <c r="B3" s="51"/>
      <c r="C3" s="51"/>
      <c r="D3" s="51"/>
      <c r="E3" s="51"/>
      <c r="F3" s="51"/>
      <c r="G3" s="51"/>
      <c r="H3" s="51"/>
      <c r="I3" s="51"/>
      <c r="K3" s="23" t="s">
        <v>15</v>
      </c>
      <c r="L3" s="17" t="s">
        <v>16</v>
      </c>
      <c r="M3" s="16"/>
      <c r="U3" s="1" t="s">
        <v>122</v>
      </c>
    </row>
    <row r="4" spans="1:27" x14ac:dyDescent="0.2">
      <c r="B4" s="51"/>
      <c r="C4" s="51"/>
      <c r="D4" s="51"/>
      <c r="E4" s="51"/>
      <c r="F4" s="51"/>
      <c r="G4" s="51"/>
      <c r="H4" s="51"/>
      <c r="I4" s="51"/>
      <c r="K4" s="17"/>
      <c r="L4" s="18" t="s">
        <v>50</v>
      </c>
      <c r="M4" s="55">
        <f>COUNTA(D12:H12)</f>
        <v>2</v>
      </c>
      <c r="N4" s="65" t="s">
        <v>64</v>
      </c>
      <c r="O4" s="55">
        <f>AVERAGE(D13:E15)</f>
        <v>36.5</v>
      </c>
      <c r="U4" t="s">
        <v>119</v>
      </c>
    </row>
    <row r="5" spans="1:27" ht="12.75" thickBot="1" x14ac:dyDescent="0.25">
      <c r="B5" s="51"/>
      <c r="C5" s="51"/>
      <c r="D5" s="51"/>
      <c r="E5" s="51"/>
      <c r="F5" s="51"/>
      <c r="G5" s="51"/>
      <c r="H5" s="51"/>
      <c r="I5" s="51"/>
      <c r="K5" s="31"/>
      <c r="L5" s="65" t="s">
        <v>102</v>
      </c>
      <c r="M5" s="55">
        <f>COUNTA(C13:C16)</f>
        <v>3</v>
      </c>
      <c r="N5" s="65" t="s">
        <v>12</v>
      </c>
      <c r="O5" s="54">
        <v>0.05</v>
      </c>
    </row>
    <row r="6" spans="1:27" x14ac:dyDescent="0.2">
      <c r="B6" s="51"/>
      <c r="C6" s="51"/>
      <c r="D6" s="51"/>
      <c r="E6" s="51"/>
      <c r="F6" s="51"/>
      <c r="G6" s="51"/>
      <c r="H6" s="51"/>
      <c r="I6" s="51"/>
      <c r="K6" s="31"/>
      <c r="L6" s="65" t="s">
        <v>109</v>
      </c>
      <c r="M6" s="55">
        <f>M4*M5</f>
        <v>6</v>
      </c>
      <c r="U6" s="11" t="s">
        <v>70</v>
      </c>
      <c r="V6" s="11" t="s">
        <v>72</v>
      </c>
      <c r="W6" s="11" t="s">
        <v>73</v>
      </c>
      <c r="X6" s="11" t="s">
        <v>74</v>
      </c>
      <c r="Y6" s="11" t="s">
        <v>4</v>
      </c>
    </row>
    <row r="7" spans="1:27" x14ac:dyDescent="0.2">
      <c r="B7" s="51"/>
      <c r="C7" s="51"/>
      <c r="D7" s="51"/>
      <c r="E7" s="51"/>
      <c r="F7" s="51"/>
      <c r="G7" s="51"/>
      <c r="H7" s="51"/>
      <c r="I7" s="51"/>
      <c r="K7" s="31"/>
      <c r="U7" s="18" t="s">
        <v>28</v>
      </c>
      <c r="V7" s="9">
        <v>2</v>
      </c>
      <c r="W7" s="9">
        <v>77</v>
      </c>
      <c r="X7" s="9">
        <v>38.5</v>
      </c>
      <c r="Y7" s="9">
        <v>112.5</v>
      </c>
    </row>
    <row r="8" spans="1:27" x14ac:dyDescent="0.2">
      <c r="B8" s="52" t="s">
        <v>96</v>
      </c>
      <c r="C8" s="52"/>
      <c r="D8" s="52"/>
      <c r="E8" s="52"/>
      <c r="F8" s="52"/>
      <c r="G8" s="52"/>
      <c r="H8" s="52"/>
      <c r="I8" s="52"/>
      <c r="K8" s="23" t="s">
        <v>8</v>
      </c>
      <c r="L8" s="17" t="s">
        <v>17</v>
      </c>
      <c r="O8" s="15"/>
      <c r="P8" s="15"/>
      <c r="U8" s="18" t="s">
        <v>29</v>
      </c>
      <c r="V8" s="9">
        <v>2</v>
      </c>
      <c r="W8" s="9">
        <v>63</v>
      </c>
      <c r="X8" s="9">
        <v>31.5</v>
      </c>
      <c r="Y8" s="9">
        <v>60.5</v>
      </c>
    </row>
    <row r="9" spans="1:27" x14ac:dyDescent="0.2">
      <c r="B9" s="52"/>
      <c r="C9" s="52"/>
      <c r="D9" s="52"/>
      <c r="E9" s="52"/>
      <c r="F9" s="52"/>
      <c r="G9" s="52"/>
      <c r="H9" s="52"/>
      <c r="I9" s="52"/>
      <c r="K9" s="15"/>
      <c r="L9" t="s">
        <v>98</v>
      </c>
      <c r="M9" s="29" t="s">
        <v>13</v>
      </c>
      <c r="N9" s="30" t="s">
        <v>115</v>
      </c>
      <c r="O9" s="19"/>
      <c r="P9" s="3"/>
      <c r="U9" s="18" t="s">
        <v>30</v>
      </c>
      <c r="V9" s="9">
        <v>2</v>
      </c>
      <c r="W9" s="9">
        <v>79</v>
      </c>
      <c r="X9" s="9">
        <v>39.5</v>
      </c>
      <c r="Y9" s="9">
        <v>40.5</v>
      </c>
    </row>
    <row r="10" spans="1:27" x14ac:dyDescent="0.2">
      <c r="B10" s="33"/>
      <c r="F10" s="33"/>
      <c r="G10" s="33"/>
      <c r="H10" s="33"/>
      <c r="I10" s="33"/>
      <c r="K10" s="17"/>
      <c r="M10" s="29" t="s">
        <v>14</v>
      </c>
      <c r="N10" s="30" t="s">
        <v>116</v>
      </c>
      <c r="O10" s="19"/>
      <c r="P10" s="3"/>
      <c r="U10" s="18"/>
      <c r="V10" s="9"/>
      <c r="W10" s="9"/>
      <c r="X10" s="9"/>
      <c r="Y10" s="9"/>
    </row>
    <row r="11" spans="1:27" x14ac:dyDescent="0.2">
      <c r="C11" s="6"/>
      <c r="D11" s="53" t="s">
        <v>98</v>
      </c>
      <c r="E11" s="53"/>
      <c r="L11" t="s">
        <v>97</v>
      </c>
      <c r="M11" s="29" t="s">
        <v>13</v>
      </c>
      <c r="N11" s="30" t="s">
        <v>114</v>
      </c>
      <c r="O11" s="19"/>
      <c r="P11" s="3"/>
      <c r="U11" s="18">
        <v>1</v>
      </c>
      <c r="V11" s="9">
        <v>3</v>
      </c>
      <c r="W11" s="9">
        <v>127</v>
      </c>
      <c r="X11" s="9">
        <v>42.333333333333336</v>
      </c>
      <c r="Y11" s="9">
        <v>22.333333333333336</v>
      </c>
    </row>
    <row r="12" spans="1:27" ht="12.75" thickBot="1" x14ac:dyDescent="0.25">
      <c r="C12" s="47" t="s">
        <v>97</v>
      </c>
      <c r="D12" s="47">
        <v>1</v>
      </c>
      <c r="E12" s="47">
        <v>2</v>
      </c>
      <c r="M12" s="29" t="s">
        <v>14</v>
      </c>
      <c r="N12" s="30" t="s">
        <v>117</v>
      </c>
      <c r="O12" s="19"/>
      <c r="P12" s="3"/>
      <c r="U12" s="39">
        <v>2</v>
      </c>
      <c r="V12" s="10">
        <v>3</v>
      </c>
      <c r="W12" s="10">
        <v>92</v>
      </c>
      <c r="X12" s="10">
        <v>30.666666666666668</v>
      </c>
      <c r="Y12" s="10">
        <v>20.333333333333258</v>
      </c>
    </row>
    <row r="13" spans="1:27" x14ac:dyDescent="0.2">
      <c r="C13" s="13" t="s">
        <v>28</v>
      </c>
      <c r="D13" s="13">
        <v>46</v>
      </c>
      <c r="E13" s="13">
        <v>31</v>
      </c>
    </row>
    <row r="14" spans="1:27" x14ac:dyDescent="0.2">
      <c r="C14" s="13" t="s">
        <v>29</v>
      </c>
      <c r="D14" s="13">
        <v>37</v>
      </c>
      <c r="E14" s="13">
        <v>26</v>
      </c>
      <c r="K14" s="23" t="s">
        <v>9</v>
      </c>
      <c r="L14" s="17" t="s">
        <v>18</v>
      </c>
      <c r="M14" s="15"/>
      <c r="N14" s="15"/>
      <c r="O14" s="23" t="s">
        <v>10</v>
      </c>
      <c r="P14" s="17" t="s">
        <v>20</v>
      </c>
      <c r="Q14" s="15"/>
      <c r="R14" s="15"/>
    </row>
    <row r="15" spans="1:27" ht="12.75" thickBot="1" x14ac:dyDescent="0.25">
      <c r="C15" s="13" t="s">
        <v>30</v>
      </c>
      <c r="D15" s="13">
        <v>44</v>
      </c>
      <c r="E15" s="13">
        <v>35</v>
      </c>
      <c r="K15" s="15"/>
      <c r="L15" s="15"/>
      <c r="M15" s="25" t="s">
        <v>5</v>
      </c>
      <c r="N15" s="28">
        <f>O5</f>
        <v>0.05</v>
      </c>
      <c r="Q15" s="6" t="s">
        <v>21</v>
      </c>
      <c r="R15" s="34" t="s">
        <v>49</v>
      </c>
      <c r="U15" t="s">
        <v>75</v>
      </c>
    </row>
    <row r="16" spans="1:27" x14ac:dyDescent="0.2">
      <c r="K16" s="24"/>
      <c r="L16" s="15"/>
      <c r="M16" s="15"/>
      <c r="N16" s="15"/>
      <c r="O16" s="15"/>
      <c r="P16" s="15"/>
      <c r="U16" s="11" t="s">
        <v>58</v>
      </c>
      <c r="V16" s="11" t="s">
        <v>76</v>
      </c>
      <c r="W16" s="11" t="s">
        <v>2</v>
      </c>
      <c r="X16" s="11" t="s">
        <v>77</v>
      </c>
      <c r="Y16" s="11" t="s">
        <v>31</v>
      </c>
      <c r="Z16" s="11" t="s">
        <v>78</v>
      </c>
      <c r="AA16" s="11" t="s">
        <v>79</v>
      </c>
    </row>
    <row r="17" spans="2:27" x14ac:dyDescent="0.2">
      <c r="B17" s="6" t="s">
        <v>83</v>
      </c>
      <c r="C17" s="6" t="s">
        <v>108</v>
      </c>
      <c r="D17" s="53" t="s">
        <v>98</v>
      </c>
      <c r="E17" s="53"/>
      <c r="K17" s="23" t="s">
        <v>11</v>
      </c>
      <c r="L17" s="17" t="s">
        <v>118</v>
      </c>
      <c r="P17" s="15"/>
      <c r="U17" s="9" t="s">
        <v>120</v>
      </c>
      <c r="V17" s="9">
        <v>76</v>
      </c>
      <c r="W17" s="9">
        <v>2</v>
      </c>
      <c r="X17" s="9">
        <v>38</v>
      </c>
      <c r="Y17" s="9">
        <v>8.1428571428571104</v>
      </c>
      <c r="Z17" s="9">
        <v>0.1093750000000004</v>
      </c>
      <c r="AA17" s="9">
        <v>18.999999999999996</v>
      </c>
    </row>
    <row r="18" spans="2:27" x14ac:dyDescent="0.2">
      <c r="C18" s="47" t="s">
        <v>97</v>
      </c>
      <c r="D18" s="47">
        <v>1</v>
      </c>
      <c r="E18" s="47">
        <v>2</v>
      </c>
      <c r="N18" t="s">
        <v>98</v>
      </c>
      <c r="O18" t="s">
        <v>97</v>
      </c>
      <c r="Q18" s="6" t="s">
        <v>22</v>
      </c>
      <c r="U18" s="9" t="s">
        <v>121</v>
      </c>
      <c r="V18" s="9">
        <v>204.16666666666666</v>
      </c>
      <c r="W18" s="9">
        <v>1</v>
      </c>
      <c r="X18" s="9">
        <v>204.16666666666666</v>
      </c>
      <c r="Y18" s="9">
        <v>43.749999999999822</v>
      </c>
      <c r="Z18" s="9">
        <v>2.2102176602553064E-2</v>
      </c>
      <c r="AA18" s="9">
        <v>18.512820512820511</v>
      </c>
    </row>
    <row r="19" spans="2:27" x14ac:dyDescent="0.2">
      <c r="C19" s="13" t="s">
        <v>28</v>
      </c>
      <c r="D19" s="13">
        <f>(D13-O4)^2</f>
        <v>90.25</v>
      </c>
      <c r="E19" s="13">
        <f>(E13-O4)^2</f>
        <v>30.25</v>
      </c>
      <c r="M19" s="2" t="s">
        <v>52</v>
      </c>
      <c r="N19" s="13">
        <f>M4-1</f>
        <v>1</v>
      </c>
      <c r="O19" s="66">
        <f>M5-1</f>
        <v>2</v>
      </c>
      <c r="Q19" s="2" t="str">
        <f>N18</f>
        <v>Treatment</v>
      </c>
      <c r="R19" s="8" t="str">
        <f>R15&amp;" &gt; "&amp;ROUND(N21,2)</f>
        <v>f-value &gt; 18.51</v>
      </c>
      <c r="U19" s="9" t="s">
        <v>61</v>
      </c>
      <c r="V19" s="9">
        <v>9.3333333333333712</v>
      </c>
      <c r="W19" s="9">
        <v>2</v>
      </c>
      <c r="X19" s="9">
        <v>4.6666666666666856</v>
      </c>
      <c r="Y19" s="9"/>
      <c r="Z19" s="9"/>
      <c r="AA19" s="9"/>
    </row>
    <row r="20" spans="2:27" x14ac:dyDescent="0.2">
      <c r="C20" s="13" t="s">
        <v>29</v>
      </c>
      <c r="D20" s="13">
        <f>(D14-O4)^2</f>
        <v>0.25</v>
      </c>
      <c r="E20" s="13">
        <f>(E14-O4)^2</f>
        <v>110.25</v>
      </c>
      <c r="M20" s="2" t="s">
        <v>53</v>
      </c>
      <c r="N20" s="13">
        <f>(M5-1)*(M4-1)</f>
        <v>2</v>
      </c>
      <c r="O20" s="13">
        <f>(M5-1)*(M4-1)</f>
        <v>2</v>
      </c>
      <c r="P20" s="26"/>
      <c r="Q20" s="2" t="str">
        <f>O18</f>
        <v>Block</v>
      </c>
      <c r="R20" s="8" t="str">
        <f>R15&amp;" &gt; "&amp;ROUND(O21,2)</f>
        <v>f-value &gt; 19</v>
      </c>
      <c r="U20" s="9"/>
      <c r="V20" s="9"/>
      <c r="W20" s="9"/>
      <c r="X20" s="9"/>
      <c r="Y20" s="9"/>
      <c r="Z20" s="9"/>
      <c r="AA20" s="9"/>
    </row>
    <row r="21" spans="2:27" ht="12.75" thickBot="1" x14ac:dyDescent="0.25">
      <c r="C21" s="13" t="s">
        <v>30</v>
      </c>
      <c r="D21" s="13">
        <f>(D15-O4)^2</f>
        <v>56.25</v>
      </c>
      <c r="E21" s="13">
        <f>(E15-O4)^2</f>
        <v>2.25</v>
      </c>
      <c r="N21" s="60">
        <f>_xlfn.F.INV.RT(N15,N19,N20)</f>
        <v>18.512820512820511</v>
      </c>
      <c r="O21" s="66">
        <f>_xlfn.F.INV.RT(N15,O19,O20)</f>
        <v>18.999999999999996</v>
      </c>
      <c r="U21" s="10" t="s">
        <v>62</v>
      </c>
      <c r="V21" s="10">
        <v>289.5</v>
      </c>
      <c r="W21" s="10">
        <v>5</v>
      </c>
      <c r="X21" s="10"/>
      <c r="Y21" s="10"/>
      <c r="Z21" s="10"/>
      <c r="AA21" s="10"/>
    </row>
    <row r="22" spans="2:27" x14ac:dyDescent="0.2">
      <c r="D22" s="36" t="s">
        <v>107</v>
      </c>
      <c r="E22" s="36">
        <f>SUM(D19:E21)</f>
        <v>289.5</v>
      </c>
    </row>
    <row r="23" spans="2:27" x14ac:dyDescent="0.2">
      <c r="K23" s="23" t="s">
        <v>24</v>
      </c>
      <c r="L23" s="17" t="s">
        <v>23</v>
      </c>
      <c r="M23" s="15"/>
    </row>
    <row r="25" spans="2:27" x14ac:dyDescent="0.2">
      <c r="B25" s="6" t="s">
        <v>113</v>
      </c>
      <c r="C25" s="6"/>
      <c r="D25" s="56" t="s">
        <v>98</v>
      </c>
      <c r="E25" s="56"/>
      <c r="I25" s="7"/>
      <c r="L25" s="50" t="s">
        <v>57</v>
      </c>
      <c r="M25" s="50"/>
      <c r="N25" s="50"/>
      <c r="O25" s="50"/>
      <c r="P25" s="50"/>
    </row>
    <row r="26" spans="2:27" x14ac:dyDescent="0.2">
      <c r="B26" s="6"/>
      <c r="C26" s="59"/>
      <c r="D26" s="59"/>
      <c r="E26" s="59"/>
      <c r="F26" s="57" t="s">
        <v>97</v>
      </c>
      <c r="G26" s="57" t="s">
        <v>97</v>
      </c>
      <c r="H26" s="57" t="s">
        <v>105</v>
      </c>
      <c r="L26" s="35" t="s">
        <v>68</v>
      </c>
      <c r="M26" s="35" t="s">
        <v>67</v>
      </c>
      <c r="N26" s="35"/>
      <c r="O26" s="35" t="s">
        <v>3</v>
      </c>
      <c r="P26" s="35"/>
    </row>
    <row r="27" spans="2:27" x14ac:dyDescent="0.2">
      <c r="B27" s="2"/>
      <c r="C27" s="48" t="s">
        <v>97</v>
      </c>
      <c r="D27" s="48">
        <v>1</v>
      </c>
      <c r="E27" s="48">
        <v>2</v>
      </c>
      <c r="F27" s="48" t="s">
        <v>103</v>
      </c>
      <c r="G27" s="48" t="s">
        <v>104</v>
      </c>
      <c r="H27" s="58" t="s">
        <v>106</v>
      </c>
      <c r="L27" s="1" t="s">
        <v>65</v>
      </c>
      <c r="M27" s="1" t="s">
        <v>66</v>
      </c>
      <c r="N27" s="1" t="s">
        <v>2</v>
      </c>
      <c r="O27" s="1" t="s">
        <v>100</v>
      </c>
      <c r="P27" s="1" t="s">
        <v>31</v>
      </c>
      <c r="Q27" s="1" t="s">
        <v>1</v>
      </c>
      <c r="R27" s="1" t="s">
        <v>79</v>
      </c>
      <c r="S27" s="1" t="s">
        <v>5</v>
      </c>
    </row>
    <row r="28" spans="2:27" x14ac:dyDescent="0.2">
      <c r="B28" s="2"/>
      <c r="C28" s="13" t="s">
        <v>28</v>
      </c>
      <c r="D28" s="13">
        <v>46</v>
      </c>
      <c r="E28" s="13">
        <v>31</v>
      </c>
      <c r="F28" s="13">
        <f>SUM(D28:E28)</f>
        <v>77</v>
      </c>
      <c r="G28" s="13">
        <f>AVERAGE(D28:E28)</f>
        <v>38.5</v>
      </c>
      <c r="H28" s="60">
        <f>M4*(G28-AVERAGE(D13:E15))^2</f>
        <v>8</v>
      </c>
      <c r="I28" s="5"/>
      <c r="L28" s="14" t="s">
        <v>60</v>
      </c>
      <c r="M28" s="37">
        <f>E34</f>
        <v>204.16666666666671</v>
      </c>
      <c r="N28" s="37">
        <f>M4-1</f>
        <v>1</v>
      </c>
      <c r="O28" s="37">
        <f>M28/N28</f>
        <v>204.16666666666671</v>
      </c>
      <c r="P28" s="37">
        <f>O28/O30</f>
        <v>43.750000000000234</v>
      </c>
      <c r="Q28">
        <f>Z17</f>
        <v>0.1093750000000004</v>
      </c>
      <c r="R28" s="5">
        <f>N21</f>
        <v>18.512820512820511</v>
      </c>
      <c r="S28">
        <f>N15</f>
        <v>0.05</v>
      </c>
    </row>
    <row r="29" spans="2:27" x14ac:dyDescent="0.2">
      <c r="B29" s="2"/>
      <c r="C29" s="13" t="s">
        <v>29</v>
      </c>
      <c r="D29" s="13">
        <v>37</v>
      </c>
      <c r="E29" s="13">
        <v>26</v>
      </c>
      <c r="F29" s="13">
        <f t="shared" ref="F29:F30" si="0">SUM(D29:E29)</f>
        <v>63</v>
      </c>
      <c r="G29" s="13">
        <f t="shared" ref="G29:G30" si="1">AVERAGE(D29:E29)</f>
        <v>31.5</v>
      </c>
      <c r="H29" s="60">
        <f>M4*(G29-AVERAGE(D13:E15))^2</f>
        <v>50</v>
      </c>
      <c r="I29" s="5"/>
      <c r="L29" s="14" t="s">
        <v>99</v>
      </c>
      <c r="M29" s="37">
        <f>H31</f>
        <v>76</v>
      </c>
      <c r="N29" s="37">
        <f>M5-1</f>
        <v>2</v>
      </c>
      <c r="O29" s="37">
        <f>M29/N29</f>
        <v>38</v>
      </c>
      <c r="P29" s="37">
        <f>O29/O30</f>
        <v>8.142857142857185</v>
      </c>
      <c r="Q29">
        <f>Z18</f>
        <v>2.2102176602553064E-2</v>
      </c>
      <c r="R29">
        <f>O21</f>
        <v>18.999999999999996</v>
      </c>
      <c r="S29">
        <f>N15</f>
        <v>0.05</v>
      </c>
    </row>
    <row r="30" spans="2:27" x14ac:dyDescent="0.2">
      <c r="B30" s="2"/>
      <c r="C30" s="13" t="s">
        <v>30</v>
      </c>
      <c r="D30" s="13">
        <v>44</v>
      </c>
      <c r="E30" s="13">
        <v>35</v>
      </c>
      <c r="F30" s="13">
        <f t="shared" si="0"/>
        <v>79</v>
      </c>
      <c r="G30" s="13">
        <f t="shared" si="1"/>
        <v>39.5</v>
      </c>
      <c r="H30" s="60">
        <f>M4*(G30-AVERAGE(D13:E15))^2</f>
        <v>18</v>
      </c>
      <c r="I30" s="5"/>
      <c r="L30" s="14" t="s">
        <v>61</v>
      </c>
      <c r="M30" s="64">
        <f>M31-M28-M29</f>
        <v>9.333333333333286</v>
      </c>
      <c r="N30" s="64">
        <f>N28*N29</f>
        <v>2</v>
      </c>
      <c r="O30" s="37">
        <f>M30/N30</f>
        <v>4.666666666666643</v>
      </c>
      <c r="P30" s="37"/>
    </row>
    <row r="31" spans="2:27" x14ac:dyDescent="0.2">
      <c r="B31" s="6"/>
      <c r="C31" s="6" t="s">
        <v>110</v>
      </c>
      <c r="D31" s="63">
        <f>SUM(D28:D30)</f>
        <v>127</v>
      </c>
      <c r="E31" s="63">
        <f>SUM(E28:E30)</f>
        <v>92</v>
      </c>
      <c r="G31" s="36" t="s">
        <v>101</v>
      </c>
      <c r="H31" s="61">
        <f>SUM(H28:H30)</f>
        <v>76</v>
      </c>
      <c r="I31" s="5"/>
      <c r="L31" s="13" t="s">
        <v>62</v>
      </c>
      <c r="M31" s="37">
        <f>E22</f>
        <v>289.5</v>
      </c>
      <c r="N31" s="37">
        <f>SUM(N28:N30)</f>
        <v>5</v>
      </c>
      <c r="O31" s="5"/>
      <c r="P31" s="5"/>
    </row>
    <row r="32" spans="2:27" x14ac:dyDescent="0.2">
      <c r="B32" s="6"/>
      <c r="C32" s="6" t="s">
        <v>111</v>
      </c>
      <c r="D32" s="62">
        <f>AVERAGE(D28:D30)</f>
        <v>42.333333333333336</v>
      </c>
      <c r="E32" s="62">
        <f>AVERAGE(E28:E30)</f>
        <v>30.666666666666668</v>
      </c>
      <c r="I32" s="5"/>
    </row>
    <row r="33" spans="2:19" x14ac:dyDescent="0.2">
      <c r="C33" s="43" t="s">
        <v>112</v>
      </c>
      <c r="D33" s="60">
        <f>M5*(D32-AVERAGE(D13:E15))^2</f>
        <v>102.08333333333343</v>
      </c>
      <c r="E33" s="60">
        <f>M5*(E32-AVERAGE(D13:E15))^2</f>
        <v>102.08333333333329</v>
      </c>
      <c r="I33" s="5"/>
      <c r="M33" t="s">
        <v>49</v>
      </c>
      <c r="O33" t="s">
        <v>1</v>
      </c>
    </row>
    <row r="34" spans="2:19" x14ac:dyDescent="0.2">
      <c r="B34" s="2"/>
      <c r="C34" s="7"/>
      <c r="D34" s="61" t="s">
        <v>107</v>
      </c>
      <c r="E34" s="61">
        <f>SUM(D33:E33)</f>
        <v>204.16666666666671</v>
      </c>
      <c r="I34" s="5"/>
      <c r="L34" s="14" t="s">
        <v>98</v>
      </c>
      <c r="M34" s="1" t="str">
        <f>IF(P28&gt;R28,"Reject H0","Fail to Reject H0")</f>
        <v>Reject H0</v>
      </c>
      <c r="O34" s="1" t="str">
        <f>IF(Q28&gt;S28,"Reject H0","Fail to Reject H0")</f>
        <v>Reject H0</v>
      </c>
    </row>
    <row r="35" spans="2:19" x14ac:dyDescent="0.2">
      <c r="B35" s="2"/>
      <c r="L35" s="14" t="s">
        <v>97</v>
      </c>
      <c r="M35" s="1" t="str">
        <f>IF(P29&gt;R29,"Reject H0","Fail to Reject H0")</f>
        <v>Fail to Reject H0</v>
      </c>
      <c r="O35" s="1" t="str">
        <f>IF(Q29&gt;S29,"Reject H0","Fail to Reject H0")</f>
        <v>Fail to Reject H0</v>
      </c>
    </row>
    <row r="36" spans="2:19" x14ac:dyDescent="0.2">
      <c r="B36" s="2"/>
    </row>
    <row r="37" spans="2:19" x14ac:dyDescent="0.2">
      <c r="B37" s="2"/>
      <c r="K37" s="23" t="s">
        <v>25</v>
      </c>
      <c r="L37" s="1" t="s">
        <v>26</v>
      </c>
    </row>
    <row r="38" spans="2:19" x14ac:dyDescent="0.2">
      <c r="B38" s="2"/>
      <c r="L38" s="49" t="s">
        <v>125</v>
      </c>
      <c r="M38" s="49"/>
      <c r="N38" s="49"/>
      <c r="O38" s="49"/>
      <c r="P38" s="49"/>
      <c r="Q38" s="49"/>
      <c r="R38" s="49"/>
      <c r="S38" s="49"/>
    </row>
    <row r="39" spans="2:19" x14ac:dyDescent="0.2">
      <c r="B39" s="2"/>
      <c r="L39" s="49"/>
      <c r="M39" s="49"/>
      <c r="N39" s="49"/>
      <c r="O39" s="49"/>
      <c r="P39" s="49"/>
      <c r="Q39" s="49"/>
      <c r="R39" s="49"/>
      <c r="S39" s="49"/>
    </row>
    <row r="40" spans="2:19" ht="12" customHeight="1" x14ac:dyDescent="0.2">
      <c r="B40" s="2"/>
      <c r="L40" s="49"/>
      <c r="M40" s="49"/>
      <c r="N40" s="49"/>
      <c r="O40" s="49"/>
      <c r="P40" s="49"/>
      <c r="Q40" s="49"/>
      <c r="R40" s="49"/>
      <c r="S40" s="49"/>
    </row>
    <row r="41" spans="2:19" x14ac:dyDescent="0.2">
      <c r="B41" s="2"/>
      <c r="L41" s="49"/>
      <c r="M41" s="49"/>
      <c r="N41" s="49"/>
      <c r="O41" s="49"/>
      <c r="P41" s="49"/>
      <c r="Q41" s="49"/>
      <c r="R41" s="49"/>
      <c r="S41" s="49"/>
    </row>
    <row r="42" spans="2:19" x14ac:dyDescent="0.2">
      <c r="B42" s="2"/>
    </row>
    <row r="43" spans="2:19" x14ac:dyDescent="0.2">
      <c r="I43" s="5"/>
    </row>
    <row r="44" spans="2:19" x14ac:dyDescent="0.2">
      <c r="I44" s="5"/>
    </row>
    <row r="45" spans="2:19" x14ac:dyDescent="0.2">
      <c r="I45" s="5"/>
    </row>
    <row r="46" spans="2:19" x14ac:dyDescent="0.2">
      <c r="I46" s="5"/>
    </row>
    <row r="47" spans="2:19" x14ac:dyDescent="0.2">
      <c r="I47" s="5"/>
    </row>
    <row r="48" spans="2:19" x14ac:dyDescent="0.2">
      <c r="I48" s="5"/>
    </row>
    <row r="49" spans="2:9" x14ac:dyDescent="0.2">
      <c r="I49" s="5"/>
    </row>
    <row r="51" spans="2:9" x14ac:dyDescent="0.2">
      <c r="B51" s="6"/>
      <c r="C51" s="43"/>
      <c r="D51" s="43"/>
      <c r="E51" s="43"/>
    </row>
    <row r="52" spans="2:9" x14ac:dyDescent="0.2">
      <c r="B52" s="2"/>
      <c r="C52" s="5"/>
      <c r="D52" s="5"/>
      <c r="E52" s="5"/>
    </row>
    <row r="53" spans="2:9" x14ac:dyDescent="0.2">
      <c r="B53" s="2"/>
      <c r="C53" s="5"/>
      <c r="D53" s="5"/>
      <c r="E53" s="5"/>
    </row>
    <row r="54" spans="2:9" x14ac:dyDescent="0.2">
      <c r="B54" s="2"/>
      <c r="C54" s="5"/>
      <c r="D54" s="5"/>
      <c r="E54" s="5"/>
    </row>
    <row r="55" spans="2:9" x14ac:dyDescent="0.2">
      <c r="B55" s="2"/>
      <c r="C55" s="5"/>
      <c r="D55" s="5"/>
      <c r="E55" s="5"/>
    </row>
    <row r="56" spans="2:9" x14ac:dyDescent="0.2">
      <c r="B56" s="2"/>
      <c r="C56" s="5"/>
      <c r="D56" s="5"/>
      <c r="E56" s="5"/>
    </row>
    <row r="57" spans="2:9" x14ac:dyDescent="0.2">
      <c r="B57" s="6"/>
      <c r="C57" s="7"/>
      <c r="D57" s="7"/>
      <c r="E57" s="7"/>
    </row>
  </sheetData>
  <mergeCells count="7">
    <mergeCell ref="B2:I7"/>
    <mergeCell ref="L25:P25"/>
    <mergeCell ref="B8:I9"/>
    <mergeCell ref="D11:E11"/>
    <mergeCell ref="D25:E25"/>
    <mergeCell ref="D17:E17"/>
    <mergeCell ref="L38:S4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One-Factor ANOVA</vt:lpstr>
      <vt:lpstr>Two-Factor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2020-10-26T23:28:57Z</dcterms:created>
  <dcterms:modified xsi:type="dcterms:W3CDTF">2020-11-18T17:31:12Z</dcterms:modified>
</cp:coreProperties>
</file>