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05" windowWidth="28455" windowHeight="122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M62" i="1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K62"/>
  <c r="K61"/>
  <c r="K60"/>
  <c r="K59"/>
  <c r="K58"/>
  <c r="K57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D62"/>
  <c r="C62"/>
  <c r="B62"/>
  <c r="D61"/>
  <c r="C61"/>
  <c r="B61"/>
  <c r="D60"/>
  <c r="C60"/>
  <c r="B60"/>
  <c r="D59"/>
  <c r="C59"/>
  <c r="B59"/>
  <c r="D58"/>
  <c r="C58"/>
  <c r="B58"/>
  <c r="D57"/>
  <c r="C57"/>
  <c r="B57"/>
  <c r="D56"/>
  <c r="C56"/>
  <c r="B56"/>
  <c r="D55"/>
  <c r="C55"/>
  <c r="B55"/>
  <c r="D54"/>
  <c r="C54"/>
  <c r="B54"/>
  <c r="D53"/>
  <c r="C53"/>
  <c r="B53"/>
  <c r="D52"/>
  <c r="C52"/>
  <c r="B52"/>
  <c r="D51"/>
  <c r="C51"/>
  <c r="B51"/>
  <c r="D50"/>
  <c r="C50"/>
  <c r="B50"/>
  <c r="D49"/>
  <c r="C49"/>
  <c r="B49"/>
  <c r="D48"/>
  <c r="C48"/>
  <c r="B48"/>
  <c r="D47"/>
  <c r="C47"/>
  <c r="B47"/>
  <c r="D46"/>
  <c r="C46"/>
  <c r="B46"/>
  <c r="D45"/>
  <c r="C45"/>
  <c r="B45"/>
  <c r="D44"/>
  <c r="C44"/>
  <c r="B44"/>
  <c r="D43"/>
  <c r="C43"/>
  <c r="B43"/>
  <c r="D42"/>
  <c r="C42"/>
  <c r="B42"/>
  <c r="D41"/>
  <c r="C41"/>
  <c r="B41"/>
  <c r="D40"/>
  <c r="C40"/>
  <c r="B40"/>
  <c r="D39"/>
  <c r="C39"/>
  <c r="B39"/>
  <c r="D38"/>
  <c r="C38"/>
  <c r="B38"/>
  <c r="D37"/>
  <c r="C37"/>
  <c r="B37"/>
  <c r="D36"/>
  <c r="C36"/>
  <c r="B36"/>
  <c r="D35"/>
  <c r="C35"/>
  <c r="B35"/>
  <c r="D34"/>
  <c r="C34"/>
  <c r="B34"/>
  <c r="D33"/>
  <c r="C33"/>
  <c r="B33"/>
  <c r="D32"/>
  <c r="C32"/>
  <c r="B32"/>
  <c r="D31"/>
  <c r="C31"/>
  <c r="B31"/>
  <c r="D30"/>
  <c r="C30"/>
  <c r="B30"/>
  <c r="D29"/>
  <c r="C29"/>
  <c r="B29"/>
  <c r="D28"/>
  <c r="C28"/>
  <c r="B28"/>
  <c r="D27"/>
  <c r="C27"/>
  <c r="B27"/>
  <c r="D26"/>
  <c r="C26"/>
  <c r="B26"/>
  <c r="D25"/>
  <c r="C25"/>
  <c r="B25"/>
  <c r="D24"/>
  <c r="C24"/>
  <c r="B24"/>
  <c r="D23"/>
  <c r="C23"/>
  <c r="B23"/>
  <c r="D22"/>
  <c r="C22"/>
  <c r="B22"/>
  <c r="D21"/>
  <c r="C21"/>
  <c r="B21"/>
  <c r="D20"/>
  <c r="C20"/>
  <c r="B20"/>
  <c r="D19"/>
  <c r="C19"/>
  <c r="B19"/>
  <c r="D18"/>
  <c r="C18"/>
  <c r="B18"/>
  <c r="D17"/>
  <c r="C17"/>
  <c r="B17"/>
  <c r="D16"/>
  <c r="C16"/>
  <c r="B16"/>
  <c r="D15"/>
  <c r="C15"/>
  <c r="B15"/>
  <c r="D14"/>
  <c r="C14"/>
  <c r="B14"/>
  <c r="D13"/>
  <c r="C13"/>
  <c r="B13"/>
  <c r="D12"/>
  <c r="C12"/>
  <c r="B12"/>
  <c r="D11"/>
  <c r="C11"/>
  <c r="B11"/>
  <c r="D10"/>
  <c r="C10"/>
  <c r="B10"/>
  <c r="D9"/>
  <c r="C9"/>
  <c r="B9"/>
  <c r="D8"/>
  <c r="C8"/>
  <c r="B8"/>
  <c r="D7"/>
  <c r="C7"/>
  <c r="B7"/>
  <c r="D6"/>
  <c r="C6"/>
  <c r="B6"/>
  <c r="D5"/>
  <c r="C5"/>
  <c r="B5"/>
  <c r="D4"/>
  <c r="C4"/>
  <c r="B4"/>
  <c r="D3"/>
  <c r="C3"/>
  <c r="B3"/>
</calcChain>
</file>

<file path=xl/comments1.xml><?xml version="1.0" encoding="utf-8"?>
<comments xmlns="http://schemas.openxmlformats.org/spreadsheetml/2006/main">
  <authors>
    <author>fss</author>
  </authors>
  <commentList>
    <comment ref="B2" authorId="0">
      <text>
        <r>
          <rPr>
            <sz val="9"/>
            <color indexed="81"/>
            <rFont val="Tahoma"/>
            <charset val="222"/>
          </rPr>
          <t>ASPEN_THAI_REF_FIELD&amp;FORMULA_COLUMN,Field:$B$2:$A$3-$A$62</t>
        </r>
      </text>
    </comment>
    <comment ref="C2" authorId="0">
      <text>
        <r>
          <rPr>
            <sz val="9"/>
            <color indexed="81"/>
            <rFont val="Tahoma"/>
            <charset val="222"/>
          </rPr>
          <t>ASPEN_THAI_REF_FIELD&amp;FORMULA_COLUMN,Field:$C$2:$A$3-$A$62</t>
        </r>
      </text>
    </comment>
    <comment ref="D2" authorId="0">
      <text>
        <r>
          <rPr>
            <sz val="9"/>
            <color indexed="81"/>
            <rFont val="Tahoma"/>
            <charset val="222"/>
          </rPr>
          <t>ASPEN_THAI_REF_FIELD&amp;FORMULA_COLUMN,Field:$D$2:$A$3-$A$62</t>
        </r>
      </text>
    </comment>
    <comment ref="G2" authorId="0">
      <text>
        <r>
          <rPr>
            <sz val="9"/>
            <color indexed="81"/>
            <rFont val="Tahoma"/>
            <charset val="222"/>
          </rPr>
          <t>ASPEN_THAI_REF_FIELD&amp;FORMULA_COLUMN,Field:$G$2:$F$3-$F$62</t>
        </r>
      </text>
    </comment>
    <comment ref="I2" authorId="0">
      <text>
        <r>
          <rPr>
            <sz val="9"/>
            <color indexed="81"/>
            <rFont val="Tahoma"/>
            <charset val="222"/>
          </rPr>
          <t>ASPEN_THAI_REF_FIELD&amp;FORMULA_COLUMN,Field:$I$2:$H$3-$H$62</t>
        </r>
      </text>
    </comment>
    <comment ref="K2" authorId="0">
      <text>
        <r>
          <rPr>
            <sz val="9"/>
            <color indexed="81"/>
            <rFont val="Tahoma"/>
            <charset val="222"/>
          </rPr>
          <t>ASPEN_THAI_REF_FIELD&amp;FORMULA_COLUMN,Field:$K$2:$J$3-$J$62</t>
        </r>
      </text>
    </comment>
    <comment ref="M2" authorId="0">
      <text>
        <r>
          <rPr>
            <sz val="9"/>
            <color indexed="81"/>
            <rFont val="Tahoma"/>
            <charset val="222"/>
          </rPr>
          <t>ASPEN_THAI_REF_FIELD&amp;FORMULA_COLUMN,Field:$M$2:$L$3-$L$62</t>
        </r>
      </text>
    </comment>
    <comment ref="A3" authorId="0">
      <text>
        <r>
          <rPr>
            <sz val="9"/>
            <color indexed="81"/>
            <rFont val="Tahoma"/>
            <charset val="222"/>
          </rPr>
          <t>ASPEN_THAI_REF_SYMBOL_ROW,Symbol:$A$3:$B$2-$D$2</t>
        </r>
      </text>
    </comment>
    <comment ref="F3" authorId="0">
      <text>
        <r>
          <rPr>
            <sz val="9"/>
            <color indexed="81"/>
            <rFont val="Tahoma"/>
            <charset val="222"/>
          </rPr>
          <t>ASPEN_THAI_REF_SYMBOL_ROW,Symbol:$F$3:$G$2-$G$2</t>
        </r>
      </text>
    </comment>
    <comment ref="H3" authorId="0">
      <text>
        <r>
          <rPr>
            <sz val="9"/>
            <color indexed="81"/>
            <rFont val="Tahoma"/>
            <charset val="222"/>
          </rPr>
          <t>ASPEN_THAI_REF_SYMBOL_ROW,Symbol:$H$3:$I$2-$I$2</t>
        </r>
      </text>
    </comment>
    <comment ref="J3" authorId="0">
      <text>
        <r>
          <rPr>
            <sz val="9"/>
            <color indexed="81"/>
            <rFont val="Tahoma"/>
            <charset val="222"/>
          </rPr>
          <t>ASPEN_THAI_REF_SYMBOL_ROW,Symbol:$J$3:$K$2-$K$2</t>
        </r>
      </text>
    </comment>
    <comment ref="L3" authorId="0">
      <text>
        <r>
          <rPr>
            <sz val="9"/>
            <color indexed="81"/>
            <rFont val="Tahoma"/>
            <charset val="222"/>
          </rPr>
          <t>ASPEN_THAI_REF_SYMBOL_ROW,Symbol:$L$3:$M$2-$M$2</t>
        </r>
      </text>
    </comment>
    <comment ref="A4" authorId="0">
      <text>
        <r>
          <rPr>
            <sz val="9"/>
            <color indexed="81"/>
            <rFont val="Tahoma"/>
            <charset val="222"/>
          </rPr>
          <t>ASPEN_THAI_REF_SYMBOL_ROW,Symbol:$A$4:$B$2-$D$2</t>
        </r>
      </text>
    </comment>
    <comment ref="F4" authorId="0">
      <text>
        <r>
          <rPr>
            <sz val="9"/>
            <color indexed="81"/>
            <rFont val="Tahoma"/>
            <charset val="222"/>
          </rPr>
          <t>ASPEN_THAI_REF_SYMBOL_ROW,Symbol:$F$4:$G$2-$G$2</t>
        </r>
      </text>
    </comment>
    <comment ref="H4" authorId="0">
      <text>
        <r>
          <rPr>
            <sz val="9"/>
            <color indexed="81"/>
            <rFont val="Tahoma"/>
            <charset val="222"/>
          </rPr>
          <t>ASPEN_THAI_REF_SYMBOL_ROW,Symbol:$H$4:$I$2-$I$2</t>
        </r>
      </text>
    </comment>
    <comment ref="J4" authorId="0">
      <text>
        <r>
          <rPr>
            <sz val="9"/>
            <color indexed="81"/>
            <rFont val="Tahoma"/>
            <charset val="222"/>
          </rPr>
          <t>ASPEN_THAI_REF_SYMBOL_ROW,Symbol:$J$4:$K$2-$K$2</t>
        </r>
      </text>
    </comment>
    <comment ref="L4" authorId="0">
      <text>
        <r>
          <rPr>
            <sz val="9"/>
            <color indexed="81"/>
            <rFont val="Tahoma"/>
            <charset val="222"/>
          </rPr>
          <t>ASPEN_THAI_REF_SYMBOL_ROW,Symbol:$L$4:$M$2-$M$2</t>
        </r>
      </text>
    </comment>
    <comment ref="A5" authorId="0">
      <text>
        <r>
          <rPr>
            <sz val="9"/>
            <color indexed="81"/>
            <rFont val="Tahoma"/>
            <charset val="222"/>
          </rPr>
          <t>ASPEN_THAI_REF_SYMBOL_ROW,Symbol:$A$5:$B$2-$D$2</t>
        </r>
      </text>
    </comment>
    <comment ref="F5" authorId="0">
      <text>
        <r>
          <rPr>
            <sz val="9"/>
            <color indexed="81"/>
            <rFont val="Tahoma"/>
            <charset val="222"/>
          </rPr>
          <t>ASPEN_THAI_REF_SYMBOL_ROW,Symbol:$F$5:$G$2-$G$2</t>
        </r>
      </text>
    </comment>
    <comment ref="H5" authorId="0">
      <text>
        <r>
          <rPr>
            <sz val="9"/>
            <color indexed="81"/>
            <rFont val="Tahoma"/>
            <charset val="222"/>
          </rPr>
          <t>ASPEN_THAI_REF_SYMBOL_ROW,Symbol:$H$5:$I$2-$I$2</t>
        </r>
      </text>
    </comment>
    <comment ref="J5" authorId="0">
      <text>
        <r>
          <rPr>
            <sz val="9"/>
            <color indexed="81"/>
            <rFont val="Tahoma"/>
            <charset val="222"/>
          </rPr>
          <t>ASPEN_THAI_REF_SYMBOL_ROW,Symbol:$J$5:$K$2-$K$2</t>
        </r>
      </text>
    </comment>
    <comment ref="L5" authorId="0">
      <text>
        <r>
          <rPr>
            <sz val="9"/>
            <color indexed="81"/>
            <rFont val="Tahoma"/>
            <charset val="222"/>
          </rPr>
          <t>ASPEN_THAI_REF_SYMBOL_ROW,Symbol:$L$5:$M$2-$M$2</t>
        </r>
      </text>
    </comment>
    <comment ref="A6" authorId="0">
      <text>
        <r>
          <rPr>
            <sz val="9"/>
            <color indexed="81"/>
            <rFont val="Tahoma"/>
            <charset val="222"/>
          </rPr>
          <t>ASPEN_THAI_REF_SYMBOL_ROW,Symbol:$A$6:$B$2-$D$2</t>
        </r>
      </text>
    </comment>
    <comment ref="F6" authorId="0">
      <text>
        <r>
          <rPr>
            <sz val="9"/>
            <color indexed="81"/>
            <rFont val="Tahoma"/>
            <charset val="222"/>
          </rPr>
          <t>ASPEN_THAI_REF_SYMBOL_ROW,Symbol:$F$6:$G$2-$G$2</t>
        </r>
      </text>
    </comment>
    <comment ref="H6" authorId="0">
      <text>
        <r>
          <rPr>
            <sz val="9"/>
            <color indexed="81"/>
            <rFont val="Tahoma"/>
            <charset val="222"/>
          </rPr>
          <t>ASPEN_THAI_REF_SYMBOL_ROW,Symbol:$H$6:$I$2-$I$2</t>
        </r>
      </text>
    </comment>
    <comment ref="J6" authorId="0">
      <text>
        <r>
          <rPr>
            <sz val="9"/>
            <color indexed="81"/>
            <rFont val="Tahoma"/>
            <charset val="222"/>
          </rPr>
          <t>ASPEN_THAI_REF_SYMBOL_ROW,Symbol:$J$6:$K$2-$K$2</t>
        </r>
      </text>
    </comment>
    <comment ref="L6" authorId="0">
      <text>
        <r>
          <rPr>
            <sz val="9"/>
            <color indexed="81"/>
            <rFont val="Tahoma"/>
            <charset val="222"/>
          </rPr>
          <t>ASPEN_THAI_REF_SYMBOL_ROW,Symbol:$L$6:$M$2-$M$2</t>
        </r>
      </text>
    </comment>
    <comment ref="A7" authorId="0">
      <text>
        <r>
          <rPr>
            <sz val="9"/>
            <color indexed="81"/>
            <rFont val="Tahoma"/>
            <charset val="222"/>
          </rPr>
          <t>ASPEN_THAI_REF_SYMBOL_ROW,Symbol:$A$7:$B$2-$D$2</t>
        </r>
      </text>
    </comment>
    <comment ref="F7" authorId="0">
      <text>
        <r>
          <rPr>
            <sz val="9"/>
            <color indexed="81"/>
            <rFont val="Tahoma"/>
            <charset val="222"/>
          </rPr>
          <t>ASPEN_THAI_REF_SYMBOL_ROW,Symbol:$F$7:$G$2-$G$2</t>
        </r>
      </text>
    </comment>
    <comment ref="H7" authorId="0">
      <text>
        <r>
          <rPr>
            <sz val="9"/>
            <color indexed="81"/>
            <rFont val="Tahoma"/>
            <charset val="222"/>
          </rPr>
          <t>ASPEN_THAI_REF_SYMBOL_ROW,Symbol:$H$7:$I$2-$I$2</t>
        </r>
      </text>
    </comment>
    <comment ref="J7" authorId="0">
      <text>
        <r>
          <rPr>
            <sz val="9"/>
            <color indexed="81"/>
            <rFont val="Tahoma"/>
            <charset val="222"/>
          </rPr>
          <t>ASPEN_THAI_REF_SYMBOL_ROW,Symbol:$J$7:$K$2-$K$2</t>
        </r>
      </text>
    </comment>
    <comment ref="L7" authorId="0">
      <text>
        <r>
          <rPr>
            <sz val="9"/>
            <color indexed="81"/>
            <rFont val="Tahoma"/>
            <charset val="222"/>
          </rPr>
          <t>ASPEN_THAI_REF_SYMBOL_ROW,Symbol:$L$7:$M$2-$M$2</t>
        </r>
      </text>
    </comment>
    <comment ref="A8" authorId="0">
      <text>
        <r>
          <rPr>
            <sz val="9"/>
            <color indexed="81"/>
            <rFont val="Tahoma"/>
            <charset val="222"/>
          </rPr>
          <t>ASPEN_THAI_REF_SYMBOL_ROW,Symbol:$A$8:$B$2-$D$2</t>
        </r>
      </text>
    </comment>
    <comment ref="F8" authorId="0">
      <text>
        <r>
          <rPr>
            <sz val="9"/>
            <color indexed="81"/>
            <rFont val="Tahoma"/>
            <charset val="222"/>
          </rPr>
          <t>ASPEN_THAI_REF_SYMBOL_ROW,Symbol:$F$8:$G$2-$G$2</t>
        </r>
      </text>
    </comment>
    <comment ref="H8" authorId="0">
      <text>
        <r>
          <rPr>
            <sz val="9"/>
            <color indexed="81"/>
            <rFont val="Tahoma"/>
            <charset val="222"/>
          </rPr>
          <t>ASPEN_THAI_REF_SYMBOL_ROW,Symbol:$H$8:$I$2-$I$2</t>
        </r>
      </text>
    </comment>
    <comment ref="J8" authorId="0">
      <text>
        <r>
          <rPr>
            <sz val="9"/>
            <color indexed="81"/>
            <rFont val="Tahoma"/>
            <charset val="222"/>
          </rPr>
          <t>ASPEN_THAI_REF_SYMBOL_ROW,Symbol:$J$8:$K$2-$K$2</t>
        </r>
      </text>
    </comment>
    <comment ref="L8" authorId="0">
      <text>
        <r>
          <rPr>
            <sz val="9"/>
            <color indexed="81"/>
            <rFont val="Tahoma"/>
            <charset val="222"/>
          </rPr>
          <t>ASPEN_THAI_REF_SYMBOL_ROW,Symbol:$L$8:$M$2-$M$2</t>
        </r>
      </text>
    </comment>
    <comment ref="A9" authorId="0">
      <text>
        <r>
          <rPr>
            <sz val="9"/>
            <color indexed="81"/>
            <rFont val="Tahoma"/>
            <charset val="222"/>
          </rPr>
          <t>ASPEN_THAI_REF_SYMBOL_ROW,Symbol:$A$9:$B$2-$D$2</t>
        </r>
      </text>
    </comment>
    <comment ref="F9" authorId="0">
      <text>
        <r>
          <rPr>
            <sz val="9"/>
            <color indexed="81"/>
            <rFont val="Tahoma"/>
            <charset val="222"/>
          </rPr>
          <t>ASPEN_THAI_REF_SYMBOL_ROW,Symbol:$F$9:$G$2-$G$2</t>
        </r>
      </text>
    </comment>
    <comment ref="H9" authorId="0">
      <text>
        <r>
          <rPr>
            <sz val="9"/>
            <color indexed="81"/>
            <rFont val="Tahoma"/>
            <charset val="222"/>
          </rPr>
          <t>ASPEN_THAI_REF_SYMBOL_ROW,Symbol:$H$9:$I$2-$I$2</t>
        </r>
      </text>
    </comment>
    <comment ref="J9" authorId="0">
      <text>
        <r>
          <rPr>
            <sz val="9"/>
            <color indexed="81"/>
            <rFont val="Tahoma"/>
            <charset val="222"/>
          </rPr>
          <t>ASPEN_THAI_REF_SYMBOL_ROW,Symbol:$J$9:$K$2-$K$2</t>
        </r>
      </text>
    </comment>
    <comment ref="L9" authorId="0">
      <text>
        <r>
          <rPr>
            <sz val="9"/>
            <color indexed="81"/>
            <rFont val="Tahoma"/>
            <charset val="222"/>
          </rPr>
          <t>ASPEN_THAI_REF_SYMBOL_ROW,Symbol:$L$9:$M$2-$M$2</t>
        </r>
      </text>
    </comment>
    <comment ref="A10" authorId="0">
      <text>
        <r>
          <rPr>
            <sz val="9"/>
            <color indexed="81"/>
            <rFont val="Tahoma"/>
            <charset val="222"/>
          </rPr>
          <t>ASPEN_THAI_REF_SYMBOL_ROW,Symbol:$A$10:$B$2-$D$2</t>
        </r>
      </text>
    </comment>
    <comment ref="F10" authorId="0">
      <text>
        <r>
          <rPr>
            <sz val="9"/>
            <color indexed="81"/>
            <rFont val="Tahoma"/>
            <charset val="222"/>
          </rPr>
          <t>ASPEN_THAI_REF_SYMBOL_ROW,Symbol:$F$10:$G$2-$G$2</t>
        </r>
      </text>
    </comment>
    <comment ref="H10" authorId="0">
      <text>
        <r>
          <rPr>
            <sz val="9"/>
            <color indexed="81"/>
            <rFont val="Tahoma"/>
            <charset val="222"/>
          </rPr>
          <t>ASPEN_THAI_REF_SYMBOL_ROW,Symbol:$H$10:$I$2-$I$2</t>
        </r>
      </text>
    </comment>
    <comment ref="J10" authorId="0">
      <text>
        <r>
          <rPr>
            <sz val="9"/>
            <color indexed="81"/>
            <rFont val="Tahoma"/>
            <charset val="222"/>
          </rPr>
          <t>ASPEN_THAI_REF_SYMBOL_ROW,Symbol:$J$10:$K$2-$K$2</t>
        </r>
      </text>
    </comment>
    <comment ref="L10" authorId="0">
      <text>
        <r>
          <rPr>
            <sz val="9"/>
            <color indexed="81"/>
            <rFont val="Tahoma"/>
            <charset val="222"/>
          </rPr>
          <t>ASPEN_THAI_REF_SYMBOL_ROW,Symbol:$L$10:$M$2-$M$2</t>
        </r>
      </text>
    </comment>
    <comment ref="A11" authorId="0">
      <text>
        <r>
          <rPr>
            <sz val="9"/>
            <color indexed="81"/>
            <rFont val="Tahoma"/>
            <charset val="222"/>
          </rPr>
          <t>ASPEN_THAI_REF_SYMBOL_ROW,Symbol:$A$11:$B$2-$D$2</t>
        </r>
      </text>
    </comment>
    <comment ref="F11" authorId="0">
      <text>
        <r>
          <rPr>
            <sz val="9"/>
            <color indexed="81"/>
            <rFont val="Tahoma"/>
            <charset val="222"/>
          </rPr>
          <t>ASPEN_THAI_REF_SYMBOL_ROW,Symbol:$F$11:$G$2-$G$2</t>
        </r>
      </text>
    </comment>
    <comment ref="H11" authorId="0">
      <text>
        <r>
          <rPr>
            <sz val="9"/>
            <color indexed="81"/>
            <rFont val="Tahoma"/>
            <charset val="222"/>
          </rPr>
          <t>ASPEN_THAI_REF_SYMBOL_ROW,Symbol:$H$11:$I$2-$I$2</t>
        </r>
      </text>
    </comment>
    <comment ref="J11" authorId="0">
      <text>
        <r>
          <rPr>
            <sz val="9"/>
            <color indexed="81"/>
            <rFont val="Tahoma"/>
            <charset val="222"/>
          </rPr>
          <t>ASPEN_THAI_REF_SYMBOL_ROW,Symbol:$J$11:$K$2-$K$2</t>
        </r>
      </text>
    </comment>
    <comment ref="L11" authorId="0">
      <text>
        <r>
          <rPr>
            <sz val="9"/>
            <color indexed="81"/>
            <rFont val="Tahoma"/>
            <charset val="222"/>
          </rPr>
          <t>ASPEN_THAI_REF_SYMBOL_ROW,Symbol:$L$11:$M$2-$M$2</t>
        </r>
      </text>
    </comment>
    <comment ref="A12" authorId="0">
      <text>
        <r>
          <rPr>
            <sz val="9"/>
            <color indexed="81"/>
            <rFont val="Tahoma"/>
            <charset val="222"/>
          </rPr>
          <t>ASPEN_THAI_REF_SYMBOL_ROW,Symbol:$A$12:$B$2-$D$2</t>
        </r>
      </text>
    </comment>
    <comment ref="F12" authorId="0">
      <text>
        <r>
          <rPr>
            <sz val="9"/>
            <color indexed="81"/>
            <rFont val="Tahoma"/>
            <charset val="222"/>
          </rPr>
          <t>ASPEN_THAI_REF_SYMBOL_ROW,Symbol:$F$12:$G$2-$G$2</t>
        </r>
      </text>
    </comment>
    <comment ref="H12" authorId="0">
      <text>
        <r>
          <rPr>
            <sz val="9"/>
            <color indexed="81"/>
            <rFont val="Tahoma"/>
            <charset val="222"/>
          </rPr>
          <t>ASPEN_THAI_REF_SYMBOL_ROW,Symbol:$H$12:$I$2-$I$2</t>
        </r>
      </text>
    </comment>
    <comment ref="J12" authorId="0">
      <text>
        <r>
          <rPr>
            <sz val="9"/>
            <color indexed="81"/>
            <rFont val="Tahoma"/>
            <charset val="222"/>
          </rPr>
          <t>ASPEN_THAI_REF_SYMBOL_ROW,Symbol:$J$12:$K$2-$K$2</t>
        </r>
      </text>
    </comment>
    <comment ref="L12" authorId="0">
      <text>
        <r>
          <rPr>
            <sz val="9"/>
            <color indexed="81"/>
            <rFont val="Tahoma"/>
            <charset val="222"/>
          </rPr>
          <t>ASPEN_THAI_REF_SYMBOL_ROW,Symbol:$L$12:$M$2-$M$2</t>
        </r>
      </text>
    </comment>
    <comment ref="A13" authorId="0">
      <text>
        <r>
          <rPr>
            <sz val="9"/>
            <color indexed="81"/>
            <rFont val="Tahoma"/>
            <charset val="222"/>
          </rPr>
          <t>ASPEN_THAI_REF_SYMBOL_ROW,Symbol:$A$13:$B$2-$D$2</t>
        </r>
      </text>
    </comment>
    <comment ref="F13" authorId="0">
      <text>
        <r>
          <rPr>
            <sz val="9"/>
            <color indexed="81"/>
            <rFont val="Tahoma"/>
            <charset val="222"/>
          </rPr>
          <t>ASPEN_THAI_REF_SYMBOL_ROW,Symbol:$F$13:$G$2-$G$2</t>
        </r>
      </text>
    </comment>
    <comment ref="H13" authorId="0">
      <text>
        <r>
          <rPr>
            <sz val="9"/>
            <color indexed="81"/>
            <rFont val="Tahoma"/>
            <charset val="222"/>
          </rPr>
          <t>ASPEN_THAI_REF_SYMBOL_ROW,Symbol:$H$13:$I$2-$I$2</t>
        </r>
      </text>
    </comment>
    <comment ref="J13" authorId="0">
      <text>
        <r>
          <rPr>
            <sz val="9"/>
            <color indexed="81"/>
            <rFont val="Tahoma"/>
            <charset val="222"/>
          </rPr>
          <t>ASPEN_THAI_REF_SYMBOL_ROW,Symbol:$J$13:$K$2-$K$2</t>
        </r>
      </text>
    </comment>
    <comment ref="L13" authorId="0">
      <text>
        <r>
          <rPr>
            <sz val="9"/>
            <color indexed="81"/>
            <rFont val="Tahoma"/>
            <charset val="222"/>
          </rPr>
          <t>ASPEN_THAI_REF_SYMBOL_ROW,Symbol:$L$13:$M$2-$M$2</t>
        </r>
      </text>
    </comment>
    <comment ref="A14" authorId="0">
      <text>
        <r>
          <rPr>
            <sz val="9"/>
            <color indexed="81"/>
            <rFont val="Tahoma"/>
            <charset val="222"/>
          </rPr>
          <t>ASPEN_THAI_REF_SYMBOL_ROW,Symbol:$A$14:$B$2-$D$2</t>
        </r>
      </text>
    </comment>
    <comment ref="F14" authorId="0">
      <text>
        <r>
          <rPr>
            <sz val="9"/>
            <color indexed="81"/>
            <rFont val="Tahoma"/>
            <charset val="222"/>
          </rPr>
          <t>ASPEN_THAI_REF_SYMBOL_ROW,Symbol:$F$14:$G$2-$G$2</t>
        </r>
      </text>
    </comment>
    <comment ref="H14" authorId="0">
      <text>
        <r>
          <rPr>
            <sz val="9"/>
            <color indexed="81"/>
            <rFont val="Tahoma"/>
            <charset val="222"/>
          </rPr>
          <t>ASPEN_THAI_REF_SYMBOL_ROW,Symbol:$H$14:$I$2-$I$2</t>
        </r>
      </text>
    </comment>
    <comment ref="J14" authorId="0">
      <text>
        <r>
          <rPr>
            <sz val="9"/>
            <color indexed="81"/>
            <rFont val="Tahoma"/>
            <charset val="222"/>
          </rPr>
          <t>ASPEN_THAI_REF_SYMBOL_ROW,Symbol:$J$14:$K$2-$K$2</t>
        </r>
      </text>
    </comment>
    <comment ref="L14" authorId="0">
      <text>
        <r>
          <rPr>
            <sz val="9"/>
            <color indexed="81"/>
            <rFont val="Tahoma"/>
            <charset val="222"/>
          </rPr>
          <t>ASPEN_THAI_REF_SYMBOL_ROW,Symbol:$L$14:$M$2-$M$2</t>
        </r>
      </text>
    </comment>
    <comment ref="A15" authorId="0">
      <text>
        <r>
          <rPr>
            <sz val="9"/>
            <color indexed="81"/>
            <rFont val="Tahoma"/>
            <charset val="222"/>
          </rPr>
          <t>ASPEN_THAI_REF_SYMBOL_ROW,Symbol:$A$15:$B$2-$D$2</t>
        </r>
      </text>
    </comment>
    <comment ref="F15" authorId="0">
      <text>
        <r>
          <rPr>
            <sz val="9"/>
            <color indexed="81"/>
            <rFont val="Tahoma"/>
            <charset val="222"/>
          </rPr>
          <t>ASPEN_THAI_REF_SYMBOL_ROW,Symbol:$F$15:$G$2-$G$2</t>
        </r>
      </text>
    </comment>
    <comment ref="H15" authorId="0">
      <text>
        <r>
          <rPr>
            <sz val="9"/>
            <color indexed="81"/>
            <rFont val="Tahoma"/>
            <charset val="222"/>
          </rPr>
          <t>ASPEN_THAI_REF_SYMBOL_ROW,Symbol:$H$15:$I$2-$I$2</t>
        </r>
      </text>
    </comment>
    <comment ref="J15" authorId="0">
      <text>
        <r>
          <rPr>
            <sz val="9"/>
            <color indexed="81"/>
            <rFont val="Tahoma"/>
            <charset val="222"/>
          </rPr>
          <t>ASPEN_THAI_REF_SYMBOL_ROW,Symbol:$J$15:$K$2-$K$2</t>
        </r>
      </text>
    </comment>
    <comment ref="L15" authorId="0">
      <text>
        <r>
          <rPr>
            <sz val="9"/>
            <color indexed="81"/>
            <rFont val="Tahoma"/>
            <charset val="222"/>
          </rPr>
          <t>ASPEN_THAI_REF_SYMBOL_ROW,Symbol:$L$15:$M$2-$M$2</t>
        </r>
      </text>
    </comment>
    <comment ref="A16" authorId="0">
      <text>
        <r>
          <rPr>
            <sz val="9"/>
            <color indexed="81"/>
            <rFont val="Tahoma"/>
            <charset val="222"/>
          </rPr>
          <t>ASPEN_THAI_REF_SYMBOL_ROW,Symbol:$A$16:$B$2-$D$2</t>
        </r>
      </text>
    </comment>
    <comment ref="F16" authorId="0">
      <text>
        <r>
          <rPr>
            <sz val="9"/>
            <color indexed="81"/>
            <rFont val="Tahoma"/>
            <charset val="222"/>
          </rPr>
          <t>ASPEN_THAI_REF_SYMBOL_ROW,Symbol:$F$16:$G$2-$G$2</t>
        </r>
      </text>
    </comment>
    <comment ref="H16" authorId="0">
      <text>
        <r>
          <rPr>
            <sz val="9"/>
            <color indexed="81"/>
            <rFont val="Tahoma"/>
            <charset val="222"/>
          </rPr>
          <t>ASPEN_THAI_REF_SYMBOL_ROW,Symbol:$H$16:$I$2-$I$2</t>
        </r>
      </text>
    </comment>
    <comment ref="J16" authorId="0">
      <text>
        <r>
          <rPr>
            <sz val="9"/>
            <color indexed="81"/>
            <rFont val="Tahoma"/>
            <charset val="222"/>
          </rPr>
          <t>ASPEN_THAI_REF_SYMBOL_ROW,Symbol:$J$16:$K$2-$K$2</t>
        </r>
      </text>
    </comment>
    <comment ref="L16" authorId="0">
      <text>
        <r>
          <rPr>
            <sz val="9"/>
            <color indexed="81"/>
            <rFont val="Tahoma"/>
            <charset val="222"/>
          </rPr>
          <t>ASPEN_THAI_REF_SYMBOL_ROW,Symbol:$L$16:$M$2-$M$2</t>
        </r>
      </text>
    </comment>
    <comment ref="A17" authorId="0">
      <text>
        <r>
          <rPr>
            <sz val="9"/>
            <color indexed="81"/>
            <rFont val="Tahoma"/>
            <charset val="222"/>
          </rPr>
          <t>ASPEN_THAI_REF_SYMBOL_ROW,Symbol:$A$17:$B$2-$D$2</t>
        </r>
      </text>
    </comment>
    <comment ref="F17" authorId="0">
      <text>
        <r>
          <rPr>
            <sz val="9"/>
            <color indexed="81"/>
            <rFont val="Tahoma"/>
            <charset val="222"/>
          </rPr>
          <t>ASPEN_THAI_REF_SYMBOL_ROW,Symbol:$F$17:$G$2-$G$2</t>
        </r>
      </text>
    </comment>
    <comment ref="H17" authorId="0">
      <text>
        <r>
          <rPr>
            <sz val="9"/>
            <color indexed="81"/>
            <rFont val="Tahoma"/>
            <charset val="222"/>
          </rPr>
          <t>ASPEN_THAI_REF_SYMBOL_ROW,Symbol:$H$17:$I$2-$I$2</t>
        </r>
      </text>
    </comment>
    <comment ref="J17" authorId="0">
      <text>
        <r>
          <rPr>
            <sz val="9"/>
            <color indexed="81"/>
            <rFont val="Tahoma"/>
            <charset val="222"/>
          </rPr>
          <t>ASPEN_THAI_REF_SYMBOL_ROW,Symbol:$J$17:$K$2-$K$2</t>
        </r>
      </text>
    </comment>
    <comment ref="L17" authorId="0">
      <text>
        <r>
          <rPr>
            <sz val="9"/>
            <color indexed="81"/>
            <rFont val="Tahoma"/>
            <charset val="222"/>
          </rPr>
          <t>ASPEN_THAI_REF_SYMBOL_ROW,Symbol:$L$17:$M$2-$M$2</t>
        </r>
      </text>
    </comment>
    <comment ref="A18" authorId="0">
      <text>
        <r>
          <rPr>
            <sz val="9"/>
            <color indexed="81"/>
            <rFont val="Tahoma"/>
            <charset val="222"/>
          </rPr>
          <t>ASPEN_THAI_REF_SYMBOL_ROW,Symbol:$A$18:$B$2-$D$2</t>
        </r>
      </text>
    </comment>
    <comment ref="F18" authorId="0">
      <text>
        <r>
          <rPr>
            <sz val="9"/>
            <color indexed="81"/>
            <rFont val="Tahoma"/>
            <charset val="222"/>
          </rPr>
          <t>ASPEN_THAI_REF_SYMBOL_ROW,Symbol:$F$18:$G$2-$G$2</t>
        </r>
      </text>
    </comment>
    <comment ref="H18" authorId="0">
      <text>
        <r>
          <rPr>
            <sz val="9"/>
            <color indexed="81"/>
            <rFont val="Tahoma"/>
            <charset val="222"/>
          </rPr>
          <t>ASPEN_THAI_REF_SYMBOL_ROW,Symbol:$H$18:$I$2-$I$2</t>
        </r>
      </text>
    </comment>
    <comment ref="J18" authorId="0">
      <text>
        <r>
          <rPr>
            <sz val="9"/>
            <color indexed="81"/>
            <rFont val="Tahoma"/>
            <charset val="222"/>
          </rPr>
          <t>ASPEN_THAI_REF_SYMBOL_ROW,Symbol:$J$18:$K$2-$K$2</t>
        </r>
      </text>
    </comment>
    <comment ref="L18" authorId="0">
      <text>
        <r>
          <rPr>
            <sz val="9"/>
            <color indexed="81"/>
            <rFont val="Tahoma"/>
            <charset val="222"/>
          </rPr>
          <t>ASPEN_THAI_REF_SYMBOL_ROW,Symbol:$L$18:$M$2-$M$2</t>
        </r>
      </text>
    </comment>
    <comment ref="A19" authorId="0">
      <text>
        <r>
          <rPr>
            <sz val="9"/>
            <color indexed="81"/>
            <rFont val="Tahoma"/>
            <charset val="222"/>
          </rPr>
          <t>ASPEN_THAI_REF_SYMBOL_ROW,Symbol:$A$19:$B$2-$D$2</t>
        </r>
      </text>
    </comment>
    <comment ref="F19" authorId="0">
      <text>
        <r>
          <rPr>
            <sz val="9"/>
            <color indexed="81"/>
            <rFont val="Tahoma"/>
            <charset val="222"/>
          </rPr>
          <t>ASPEN_THAI_REF_SYMBOL_ROW,Symbol:$F$19:$G$2-$G$2</t>
        </r>
      </text>
    </comment>
    <comment ref="H19" authorId="0">
      <text>
        <r>
          <rPr>
            <sz val="9"/>
            <color indexed="81"/>
            <rFont val="Tahoma"/>
            <charset val="222"/>
          </rPr>
          <t>ASPEN_THAI_REF_SYMBOL_ROW,Symbol:$H$19:$I$2-$I$2</t>
        </r>
      </text>
    </comment>
    <comment ref="J19" authorId="0">
      <text>
        <r>
          <rPr>
            <sz val="9"/>
            <color indexed="81"/>
            <rFont val="Tahoma"/>
            <charset val="222"/>
          </rPr>
          <t>ASPEN_THAI_REF_SYMBOL_ROW,Symbol:$J$19:$K$2-$K$2</t>
        </r>
      </text>
    </comment>
    <comment ref="L19" authorId="0">
      <text>
        <r>
          <rPr>
            <sz val="9"/>
            <color indexed="81"/>
            <rFont val="Tahoma"/>
            <charset val="222"/>
          </rPr>
          <t>ASPEN_THAI_REF_SYMBOL_ROW,Symbol:$L$19:$M$2-$M$2</t>
        </r>
      </text>
    </comment>
    <comment ref="A20" authorId="0">
      <text>
        <r>
          <rPr>
            <sz val="9"/>
            <color indexed="81"/>
            <rFont val="Tahoma"/>
            <charset val="222"/>
          </rPr>
          <t>ASPEN_THAI_REF_SYMBOL_ROW,Symbol:$A$20:$B$2-$D$2</t>
        </r>
      </text>
    </comment>
    <comment ref="F20" authorId="0">
      <text>
        <r>
          <rPr>
            <sz val="9"/>
            <color indexed="81"/>
            <rFont val="Tahoma"/>
            <charset val="222"/>
          </rPr>
          <t>ASPEN_THAI_REF_SYMBOL_ROW,Symbol:$F$20:$G$2-$G$2</t>
        </r>
      </text>
    </comment>
    <comment ref="H20" authorId="0">
      <text>
        <r>
          <rPr>
            <sz val="9"/>
            <color indexed="81"/>
            <rFont val="Tahoma"/>
            <charset val="222"/>
          </rPr>
          <t>ASPEN_THAI_REF_SYMBOL_ROW,Symbol:$H$20:$I$2-$I$2</t>
        </r>
      </text>
    </comment>
    <comment ref="J20" authorId="0">
      <text>
        <r>
          <rPr>
            <sz val="9"/>
            <color indexed="81"/>
            <rFont val="Tahoma"/>
            <charset val="222"/>
          </rPr>
          <t>ASPEN_THAI_REF_SYMBOL_ROW,Symbol:$J$20:$K$2-$K$2</t>
        </r>
      </text>
    </comment>
    <comment ref="L20" authorId="0">
      <text>
        <r>
          <rPr>
            <sz val="9"/>
            <color indexed="81"/>
            <rFont val="Tahoma"/>
            <charset val="222"/>
          </rPr>
          <t>ASPEN_THAI_REF_SYMBOL_ROW,Symbol:$L$20:$M$2-$M$2</t>
        </r>
      </text>
    </comment>
    <comment ref="A21" authorId="0">
      <text>
        <r>
          <rPr>
            <sz val="9"/>
            <color indexed="81"/>
            <rFont val="Tahoma"/>
            <charset val="222"/>
          </rPr>
          <t>ASPEN_THAI_REF_SYMBOL_ROW,Symbol:$A$21:$B$2-$D$2</t>
        </r>
      </text>
    </comment>
    <comment ref="F21" authorId="0">
      <text>
        <r>
          <rPr>
            <sz val="9"/>
            <color indexed="81"/>
            <rFont val="Tahoma"/>
            <charset val="222"/>
          </rPr>
          <t>ASPEN_THAI_REF_SYMBOL_ROW,Symbol:$F$21:$G$2-$G$2</t>
        </r>
      </text>
    </comment>
    <comment ref="H21" authorId="0">
      <text>
        <r>
          <rPr>
            <sz val="9"/>
            <color indexed="81"/>
            <rFont val="Tahoma"/>
            <charset val="222"/>
          </rPr>
          <t>ASPEN_THAI_REF_SYMBOL_ROW,Symbol:$H$21:$I$2-$I$2</t>
        </r>
      </text>
    </comment>
    <comment ref="J21" authorId="0">
      <text>
        <r>
          <rPr>
            <sz val="9"/>
            <color indexed="81"/>
            <rFont val="Tahoma"/>
            <charset val="222"/>
          </rPr>
          <t>ASPEN_THAI_REF_SYMBOL_ROW,Symbol:$J$21:$K$2-$K$2</t>
        </r>
      </text>
    </comment>
    <comment ref="L21" authorId="0">
      <text>
        <r>
          <rPr>
            <sz val="9"/>
            <color indexed="81"/>
            <rFont val="Tahoma"/>
            <charset val="222"/>
          </rPr>
          <t>ASPEN_THAI_REF_SYMBOL_ROW,Symbol:$L$21:$M$2-$M$2</t>
        </r>
      </text>
    </comment>
    <comment ref="A22" authorId="0">
      <text>
        <r>
          <rPr>
            <sz val="9"/>
            <color indexed="81"/>
            <rFont val="Tahoma"/>
            <charset val="222"/>
          </rPr>
          <t>ASPEN_THAI_REF_SYMBOL_ROW,Symbol:$A$22:$B$2-$D$2</t>
        </r>
      </text>
    </comment>
    <comment ref="F22" authorId="0">
      <text>
        <r>
          <rPr>
            <sz val="9"/>
            <color indexed="81"/>
            <rFont val="Tahoma"/>
            <charset val="222"/>
          </rPr>
          <t>ASPEN_THAI_REF_SYMBOL_ROW,Symbol:$F$22:$G$2-$G$2</t>
        </r>
      </text>
    </comment>
    <comment ref="H22" authorId="0">
      <text>
        <r>
          <rPr>
            <sz val="9"/>
            <color indexed="81"/>
            <rFont val="Tahoma"/>
            <charset val="222"/>
          </rPr>
          <t>ASPEN_THAI_REF_SYMBOL_ROW,Symbol:$H$22:$I$2-$I$2</t>
        </r>
      </text>
    </comment>
    <comment ref="J22" authorId="0">
      <text>
        <r>
          <rPr>
            <sz val="9"/>
            <color indexed="81"/>
            <rFont val="Tahoma"/>
            <charset val="222"/>
          </rPr>
          <t>ASPEN_THAI_REF_SYMBOL_ROW,Symbol:$J$22:$K$2-$K$2</t>
        </r>
      </text>
    </comment>
    <comment ref="L22" authorId="0">
      <text>
        <r>
          <rPr>
            <sz val="9"/>
            <color indexed="81"/>
            <rFont val="Tahoma"/>
            <charset val="222"/>
          </rPr>
          <t>ASPEN_THAI_REF_SYMBOL_ROW,Symbol:$L$22:$M$2-$M$2</t>
        </r>
      </text>
    </comment>
    <comment ref="A23" authorId="0">
      <text>
        <r>
          <rPr>
            <sz val="9"/>
            <color indexed="81"/>
            <rFont val="Tahoma"/>
            <charset val="222"/>
          </rPr>
          <t>ASPEN_THAI_REF_SYMBOL_ROW,Symbol:$A$23:$B$2-$D$2</t>
        </r>
      </text>
    </comment>
    <comment ref="F23" authorId="0">
      <text>
        <r>
          <rPr>
            <sz val="9"/>
            <color indexed="81"/>
            <rFont val="Tahoma"/>
            <charset val="222"/>
          </rPr>
          <t>ASPEN_THAI_REF_SYMBOL_ROW,Symbol:$F$23:$G$2-$G$2</t>
        </r>
      </text>
    </comment>
    <comment ref="H23" authorId="0">
      <text>
        <r>
          <rPr>
            <sz val="9"/>
            <color indexed="81"/>
            <rFont val="Tahoma"/>
            <charset val="222"/>
          </rPr>
          <t>ASPEN_THAI_REF_SYMBOL_ROW,Symbol:$H$23:$I$2-$I$2</t>
        </r>
      </text>
    </comment>
    <comment ref="J23" authorId="0">
      <text>
        <r>
          <rPr>
            <sz val="9"/>
            <color indexed="81"/>
            <rFont val="Tahoma"/>
            <charset val="222"/>
          </rPr>
          <t>ASPEN_THAI_REF_SYMBOL_ROW,Symbol:$J$23:$K$2-$K$2</t>
        </r>
      </text>
    </comment>
    <comment ref="L23" authorId="0">
      <text>
        <r>
          <rPr>
            <sz val="9"/>
            <color indexed="81"/>
            <rFont val="Tahoma"/>
            <charset val="222"/>
          </rPr>
          <t>ASPEN_THAI_REF_SYMBOL_ROW,Symbol:$L$23:$M$2-$M$2</t>
        </r>
      </text>
    </comment>
    <comment ref="A24" authorId="0">
      <text>
        <r>
          <rPr>
            <sz val="9"/>
            <color indexed="81"/>
            <rFont val="Tahoma"/>
            <charset val="222"/>
          </rPr>
          <t>ASPEN_THAI_REF_SYMBOL_ROW,Symbol:$A$24:$B$2-$D$2</t>
        </r>
      </text>
    </comment>
    <comment ref="F24" authorId="0">
      <text>
        <r>
          <rPr>
            <sz val="9"/>
            <color indexed="81"/>
            <rFont val="Tahoma"/>
            <charset val="222"/>
          </rPr>
          <t>ASPEN_THAI_REF_SYMBOL_ROW,Symbol:$F$24:$G$2-$G$2</t>
        </r>
      </text>
    </comment>
    <comment ref="H24" authorId="0">
      <text>
        <r>
          <rPr>
            <sz val="9"/>
            <color indexed="81"/>
            <rFont val="Tahoma"/>
            <charset val="222"/>
          </rPr>
          <t>ASPEN_THAI_REF_SYMBOL_ROW,Symbol:$H$24:$I$2-$I$2</t>
        </r>
      </text>
    </comment>
    <comment ref="J24" authorId="0">
      <text>
        <r>
          <rPr>
            <sz val="9"/>
            <color indexed="81"/>
            <rFont val="Tahoma"/>
            <charset val="222"/>
          </rPr>
          <t>ASPEN_THAI_REF_SYMBOL_ROW,Symbol:$J$24:$K$2-$K$2</t>
        </r>
      </text>
    </comment>
    <comment ref="L24" authorId="0">
      <text>
        <r>
          <rPr>
            <sz val="9"/>
            <color indexed="81"/>
            <rFont val="Tahoma"/>
            <charset val="222"/>
          </rPr>
          <t>ASPEN_THAI_REF_SYMBOL_ROW,Symbol:$L$24:$M$2-$M$2</t>
        </r>
      </text>
    </comment>
    <comment ref="A25" authorId="0">
      <text>
        <r>
          <rPr>
            <sz val="9"/>
            <color indexed="81"/>
            <rFont val="Tahoma"/>
            <charset val="222"/>
          </rPr>
          <t>ASPEN_THAI_REF_SYMBOL_ROW,Symbol:$A$25:$B$2-$D$2</t>
        </r>
      </text>
    </comment>
    <comment ref="F25" authorId="0">
      <text>
        <r>
          <rPr>
            <sz val="9"/>
            <color indexed="81"/>
            <rFont val="Tahoma"/>
            <charset val="222"/>
          </rPr>
          <t>ASPEN_THAI_REF_SYMBOL_ROW,Symbol:$F$25:$G$2-$G$2</t>
        </r>
      </text>
    </comment>
    <comment ref="H25" authorId="0">
      <text>
        <r>
          <rPr>
            <sz val="9"/>
            <color indexed="81"/>
            <rFont val="Tahoma"/>
            <charset val="222"/>
          </rPr>
          <t>ASPEN_THAI_REF_SYMBOL_ROW,Symbol:$H$25:$I$2-$I$2</t>
        </r>
      </text>
    </comment>
    <comment ref="J25" authorId="0">
      <text>
        <r>
          <rPr>
            <sz val="9"/>
            <color indexed="81"/>
            <rFont val="Tahoma"/>
            <charset val="222"/>
          </rPr>
          <t>ASPEN_THAI_REF_SYMBOL_ROW,Symbol:$J$25:$K$2-$K$2</t>
        </r>
      </text>
    </comment>
    <comment ref="L25" authorId="0">
      <text>
        <r>
          <rPr>
            <sz val="9"/>
            <color indexed="81"/>
            <rFont val="Tahoma"/>
            <charset val="222"/>
          </rPr>
          <t>ASPEN_THAI_REF_SYMBOL_ROW,Symbol:$L$25:$M$2-$M$2</t>
        </r>
      </text>
    </comment>
    <comment ref="A26" authorId="0">
      <text>
        <r>
          <rPr>
            <sz val="9"/>
            <color indexed="81"/>
            <rFont val="Tahoma"/>
            <charset val="222"/>
          </rPr>
          <t>ASPEN_THAI_REF_SYMBOL_ROW,Symbol:$A$26:$B$2-$D$2</t>
        </r>
      </text>
    </comment>
    <comment ref="F26" authorId="0">
      <text>
        <r>
          <rPr>
            <sz val="9"/>
            <color indexed="81"/>
            <rFont val="Tahoma"/>
            <charset val="222"/>
          </rPr>
          <t>ASPEN_THAI_REF_SYMBOL_ROW,Symbol:$F$26:$G$2-$G$2</t>
        </r>
      </text>
    </comment>
    <comment ref="H26" authorId="0">
      <text>
        <r>
          <rPr>
            <sz val="9"/>
            <color indexed="81"/>
            <rFont val="Tahoma"/>
            <charset val="222"/>
          </rPr>
          <t>ASPEN_THAI_REF_SYMBOL_ROW,Symbol:$H$26:$I$2-$I$2</t>
        </r>
      </text>
    </comment>
    <comment ref="J26" authorId="0">
      <text>
        <r>
          <rPr>
            <sz val="9"/>
            <color indexed="81"/>
            <rFont val="Tahoma"/>
            <charset val="222"/>
          </rPr>
          <t>ASPEN_THAI_REF_SYMBOL_ROW,Symbol:$J$26:$K$2-$K$2</t>
        </r>
      </text>
    </comment>
    <comment ref="L26" authorId="0">
      <text>
        <r>
          <rPr>
            <sz val="9"/>
            <color indexed="81"/>
            <rFont val="Tahoma"/>
            <charset val="222"/>
          </rPr>
          <t>ASPEN_THAI_REF_SYMBOL_ROW,Symbol:$L$26:$M$2-$M$2</t>
        </r>
      </text>
    </comment>
    <comment ref="A27" authorId="0">
      <text>
        <r>
          <rPr>
            <sz val="9"/>
            <color indexed="81"/>
            <rFont val="Tahoma"/>
            <charset val="222"/>
          </rPr>
          <t>ASPEN_THAI_REF_SYMBOL_ROW,Symbol:$A$27:$B$2-$D$2</t>
        </r>
      </text>
    </comment>
    <comment ref="F27" authorId="0">
      <text>
        <r>
          <rPr>
            <sz val="9"/>
            <color indexed="81"/>
            <rFont val="Tahoma"/>
            <charset val="222"/>
          </rPr>
          <t>ASPEN_THAI_REF_SYMBOL_ROW,Symbol:$F$27:$G$2-$G$2</t>
        </r>
      </text>
    </comment>
    <comment ref="H27" authorId="0">
      <text>
        <r>
          <rPr>
            <sz val="9"/>
            <color indexed="81"/>
            <rFont val="Tahoma"/>
            <charset val="222"/>
          </rPr>
          <t>ASPEN_THAI_REF_SYMBOL_ROW,Symbol:$H$27:$I$2-$I$2</t>
        </r>
      </text>
    </comment>
    <comment ref="J27" authorId="0">
      <text>
        <r>
          <rPr>
            <sz val="9"/>
            <color indexed="81"/>
            <rFont val="Tahoma"/>
            <charset val="222"/>
          </rPr>
          <t>ASPEN_THAI_REF_SYMBOL_ROW,Symbol:$J$27:$K$2-$K$2</t>
        </r>
      </text>
    </comment>
    <comment ref="L27" authorId="0">
      <text>
        <r>
          <rPr>
            <sz val="9"/>
            <color indexed="81"/>
            <rFont val="Tahoma"/>
            <charset val="222"/>
          </rPr>
          <t>ASPEN_THAI_REF_SYMBOL_ROW,Symbol:$L$27:$M$2-$M$2</t>
        </r>
      </text>
    </comment>
    <comment ref="A28" authorId="0">
      <text>
        <r>
          <rPr>
            <sz val="9"/>
            <color indexed="81"/>
            <rFont val="Tahoma"/>
            <charset val="222"/>
          </rPr>
          <t>ASPEN_THAI_REF_SYMBOL_ROW,Symbol:$A$28:$B$2-$D$2</t>
        </r>
      </text>
    </comment>
    <comment ref="F28" authorId="0">
      <text>
        <r>
          <rPr>
            <sz val="9"/>
            <color indexed="81"/>
            <rFont val="Tahoma"/>
            <charset val="222"/>
          </rPr>
          <t>ASPEN_THAI_REF_SYMBOL_ROW,Symbol:$F$28:$G$2-$G$2</t>
        </r>
      </text>
    </comment>
    <comment ref="H28" authorId="0">
      <text>
        <r>
          <rPr>
            <sz val="9"/>
            <color indexed="81"/>
            <rFont val="Tahoma"/>
            <charset val="222"/>
          </rPr>
          <t>ASPEN_THAI_REF_SYMBOL_ROW,Symbol:$H$28:$I$2-$I$2</t>
        </r>
      </text>
    </comment>
    <comment ref="J28" authorId="0">
      <text>
        <r>
          <rPr>
            <sz val="9"/>
            <color indexed="81"/>
            <rFont val="Tahoma"/>
            <charset val="222"/>
          </rPr>
          <t>ASPEN_THAI_REF_SYMBOL_ROW,Symbol:$J$28:$K$2-$K$2</t>
        </r>
      </text>
    </comment>
    <comment ref="L28" authorId="0">
      <text>
        <r>
          <rPr>
            <sz val="9"/>
            <color indexed="81"/>
            <rFont val="Tahoma"/>
            <charset val="222"/>
          </rPr>
          <t>ASPEN_THAI_REF_SYMBOL_ROW,Symbol:$L$28:$M$2-$M$2</t>
        </r>
      </text>
    </comment>
    <comment ref="A29" authorId="0">
      <text>
        <r>
          <rPr>
            <sz val="9"/>
            <color indexed="81"/>
            <rFont val="Tahoma"/>
            <charset val="222"/>
          </rPr>
          <t>ASPEN_THAI_REF_SYMBOL_ROW,Symbol:$A$29:$B$2-$D$2</t>
        </r>
      </text>
    </comment>
    <comment ref="F29" authorId="0">
      <text>
        <r>
          <rPr>
            <sz val="9"/>
            <color indexed="81"/>
            <rFont val="Tahoma"/>
            <charset val="222"/>
          </rPr>
          <t>ASPEN_THAI_REF_SYMBOL_ROW,Symbol:$F$29:$G$2-$G$2</t>
        </r>
      </text>
    </comment>
    <comment ref="H29" authorId="0">
      <text>
        <r>
          <rPr>
            <sz val="9"/>
            <color indexed="81"/>
            <rFont val="Tahoma"/>
            <charset val="222"/>
          </rPr>
          <t>ASPEN_THAI_REF_SYMBOL_ROW,Symbol:$H$29:$I$2-$I$2</t>
        </r>
      </text>
    </comment>
    <comment ref="J29" authorId="0">
      <text>
        <r>
          <rPr>
            <sz val="9"/>
            <color indexed="81"/>
            <rFont val="Tahoma"/>
            <charset val="222"/>
          </rPr>
          <t>ASPEN_THAI_REF_SYMBOL_ROW,Symbol:$J$29:$K$2-$K$2</t>
        </r>
      </text>
    </comment>
    <comment ref="L29" authorId="0">
      <text>
        <r>
          <rPr>
            <sz val="9"/>
            <color indexed="81"/>
            <rFont val="Tahoma"/>
            <charset val="222"/>
          </rPr>
          <t>ASPEN_THAI_REF_SYMBOL_ROW,Symbol:$L$29:$M$2-$M$2</t>
        </r>
      </text>
    </comment>
    <comment ref="A30" authorId="0">
      <text>
        <r>
          <rPr>
            <sz val="9"/>
            <color indexed="81"/>
            <rFont val="Tahoma"/>
            <charset val="222"/>
          </rPr>
          <t>ASPEN_THAI_REF_SYMBOL_ROW,Symbol:$A$30:$B$2-$D$2</t>
        </r>
      </text>
    </comment>
    <comment ref="F30" authorId="0">
      <text>
        <r>
          <rPr>
            <sz val="9"/>
            <color indexed="81"/>
            <rFont val="Tahoma"/>
            <charset val="222"/>
          </rPr>
          <t>ASPEN_THAI_REF_SYMBOL_ROW,Symbol:$F$30:$G$2-$G$2</t>
        </r>
      </text>
    </comment>
    <comment ref="H30" authorId="0">
      <text>
        <r>
          <rPr>
            <sz val="9"/>
            <color indexed="81"/>
            <rFont val="Tahoma"/>
            <charset val="222"/>
          </rPr>
          <t>ASPEN_THAI_REF_SYMBOL_ROW,Symbol:$H$30:$I$2-$I$2</t>
        </r>
      </text>
    </comment>
    <comment ref="J30" authorId="0">
      <text>
        <r>
          <rPr>
            <sz val="9"/>
            <color indexed="81"/>
            <rFont val="Tahoma"/>
            <charset val="222"/>
          </rPr>
          <t>ASPEN_THAI_REF_SYMBOL_ROW,Symbol:$J$30:$K$2-$K$2</t>
        </r>
      </text>
    </comment>
    <comment ref="L30" authorId="0">
      <text>
        <r>
          <rPr>
            <sz val="9"/>
            <color indexed="81"/>
            <rFont val="Tahoma"/>
            <charset val="222"/>
          </rPr>
          <t>ASPEN_THAI_REF_SYMBOL_ROW,Symbol:$L$30:$M$2-$M$2</t>
        </r>
      </text>
    </comment>
    <comment ref="A31" authorId="0">
      <text>
        <r>
          <rPr>
            <sz val="9"/>
            <color indexed="81"/>
            <rFont val="Tahoma"/>
            <charset val="222"/>
          </rPr>
          <t>ASPEN_THAI_REF_SYMBOL_ROW,Symbol:$A$31:$B$2-$D$2</t>
        </r>
      </text>
    </comment>
    <comment ref="F31" authorId="0">
      <text>
        <r>
          <rPr>
            <sz val="9"/>
            <color indexed="81"/>
            <rFont val="Tahoma"/>
            <charset val="222"/>
          </rPr>
          <t>ASPEN_THAI_REF_SYMBOL_ROW,Symbol:$F$31:$G$2-$G$2</t>
        </r>
      </text>
    </comment>
    <comment ref="H31" authorId="0">
      <text>
        <r>
          <rPr>
            <sz val="9"/>
            <color indexed="81"/>
            <rFont val="Tahoma"/>
            <charset val="222"/>
          </rPr>
          <t>ASPEN_THAI_REF_SYMBOL_ROW,Symbol:$H$31:$I$2-$I$2</t>
        </r>
      </text>
    </comment>
    <comment ref="J31" authorId="0">
      <text>
        <r>
          <rPr>
            <sz val="9"/>
            <color indexed="81"/>
            <rFont val="Tahoma"/>
            <charset val="222"/>
          </rPr>
          <t>ASPEN_THAI_REF_SYMBOL_ROW,Symbol:$J$31:$K$2-$K$2</t>
        </r>
      </text>
    </comment>
    <comment ref="L31" authorId="0">
      <text>
        <r>
          <rPr>
            <sz val="9"/>
            <color indexed="81"/>
            <rFont val="Tahoma"/>
            <charset val="222"/>
          </rPr>
          <t>ASPEN_THAI_REF_SYMBOL_ROW,Symbol:$L$31:$M$2-$M$2</t>
        </r>
      </text>
    </comment>
    <comment ref="A32" authorId="0">
      <text>
        <r>
          <rPr>
            <sz val="9"/>
            <color indexed="81"/>
            <rFont val="Tahoma"/>
            <charset val="222"/>
          </rPr>
          <t>ASPEN_THAI_REF_SYMBOL_ROW,Symbol:$A$32:$B$2-$D$2</t>
        </r>
      </text>
    </comment>
    <comment ref="F32" authorId="0">
      <text>
        <r>
          <rPr>
            <sz val="9"/>
            <color indexed="81"/>
            <rFont val="Tahoma"/>
            <charset val="222"/>
          </rPr>
          <t>ASPEN_THAI_REF_SYMBOL_ROW,Symbol:$F$32:$G$2-$G$2</t>
        </r>
      </text>
    </comment>
    <comment ref="H32" authorId="0">
      <text>
        <r>
          <rPr>
            <sz val="9"/>
            <color indexed="81"/>
            <rFont val="Tahoma"/>
            <charset val="222"/>
          </rPr>
          <t>ASPEN_THAI_REF_SYMBOL_ROW,Symbol:$H$32:$I$2-$I$2</t>
        </r>
      </text>
    </comment>
    <comment ref="J32" authorId="0">
      <text>
        <r>
          <rPr>
            <sz val="9"/>
            <color indexed="81"/>
            <rFont val="Tahoma"/>
            <charset val="222"/>
          </rPr>
          <t>ASPEN_THAI_REF_SYMBOL_ROW,Symbol:$J$32:$K$2-$K$2</t>
        </r>
      </text>
    </comment>
    <comment ref="L32" authorId="0">
      <text>
        <r>
          <rPr>
            <sz val="9"/>
            <color indexed="81"/>
            <rFont val="Tahoma"/>
            <charset val="222"/>
          </rPr>
          <t>ASPEN_THAI_REF_SYMBOL_ROW,Symbol:$L$32:$M$2-$M$2</t>
        </r>
      </text>
    </comment>
    <comment ref="A33" authorId="0">
      <text>
        <r>
          <rPr>
            <sz val="9"/>
            <color indexed="81"/>
            <rFont val="Tahoma"/>
            <charset val="222"/>
          </rPr>
          <t>ASPEN_THAI_REF_SYMBOL_ROW,Symbol:$A$33:$B$2-$D$2</t>
        </r>
      </text>
    </comment>
    <comment ref="F33" authorId="0">
      <text>
        <r>
          <rPr>
            <sz val="9"/>
            <color indexed="81"/>
            <rFont val="Tahoma"/>
            <charset val="222"/>
          </rPr>
          <t>ASPEN_THAI_REF_SYMBOL_ROW,Symbol:$F$33:$G$2-$G$2</t>
        </r>
      </text>
    </comment>
    <comment ref="H33" authorId="0">
      <text>
        <r>
          <rPr>
            <sz val="9"/>
            <color indexed="81"/>
            <rFont val="Tahoma"/>
            <charset val="222"/>
          </rPr>
          <t>ASPEN_THAI_REF_SYMBOL_ROW,Symbol:$H$33:$I$2-$I$2</t>
        </r>
      </text>
    </comment>
    <comment ref="J33" authorId="0">
      <text>
        <r>
          <rPr>
            <sz val="9"/>
            <color indexed="81"/>
            <rFont val="Tahoma"/>
            <charset val="222"/>
          </rPr>
          <t>ASPEN_THAI_REF_SYMBOL_ROW,Symbol:$J$33:$K$2-$K$2</t>
        </r>
      </text>
    </comment>
    <comment ref="L33" authorId="0">
      <text>
        <r>
          <rPr>
            <sz val="9"/>
            <color indexed="81"/>
            <rFont val="Tahoma"/>
            <charset val="222"/>
          </rPr>
          <t>ASPEN_THAI_REF_SYMBOL_ROW,Symbol:$L$33:$M$2-$M$2</t>
        </r>
      </text>
    </comment>
    <comment ref="A34" authorId="0">
      <text>
        <r>
          <rPr>
            <sz val="9"/>
            <color indexed="81"/>
            <rFont val="Tahoma"/>
            <charset val="222"/>
          </rPr>
          <t>ASPEN_THAI_REF_SYMBOL_ROW,Symbol:$A$34:$B$2-$D$2</t>
        </r>
      </text>
    </comment>
    <comment ref="F34" authorId="0">
      <text>
        <r>
          <rPr>
            <sz val="9"/>
            <color indexed="81"/>
            <rFont val="Tahoma"/>
            <charset val="222"/>
          </rPr>
          <t>ASPEN_THAI_REF_SYMBOL_ROW,Symbol:$F$34:$G$2-$G$2</t>
        </r>
      </text>
    </comment>
    <comment ref="H34" authorId="0">
      <text>
        <r>
          <rPr>
            <sz val="9"/>
            <color indexed="81"/>
            <rFont val="Tahoma"/>
            <charset val="222"/>
          </rPr>
          <t>ASPEN_THAI_REF_SYMBOL_ROW,Symbol:$H$34:$I$2-$I$2</t>
        </r>
      </text>
    </comment>
    <comment ref="J34" authorId="0">
      <text>
        <r>
          <rPr>
            <sz val="9"/>
            <color indexed="81"/>
            <rFont val="Tahoma"/>
            <charset val="222"/>
          </rPr>
          <t>ASPEN_THAI_REF_SYMBOL_ROW,Symbol:$J$34:$K$2-$K$2</t>
        </r>
      </text>
    </comment>
    <comment ref="L34" authorId="0">
      <text>
        <r>
          <rPr>
            <sz val="9"/>
            <color indexed="81"/>
            <rFont val="Tahoma"/>
            <charset val="222"/>
          </rPr>
          <t>ASPEN_THAI_REF_SYMBOL_ROW,Symbol:$L$34:$M$2-$M$2</t>
        </r>
      </text>
    </comment>
    <comment ref="A35" authorId="0">
      <text>
        <r>
          <rPr>
            <sz val="9"/>
            <color indexed="81"/>
            <rFont val="Tahoma"/>
            <charset val="222"/>
          </rPr>
          <t>ASPEN_THAI_REF_SYMBOL_ROW,Symbol:$A$35:$B$2-$D$2</t>
        </r>
      </text>
    </comment>
    <comment ref="F35" authorId="0">
      <text>
        <r>
          <rPr>
            <sz val="9"/>
            <color indexed="81"/>
            <rFont val="Tahoma"/>
            <charset val="222"/>
          </rPr>
          <t>ASPEN_THAI_REF_SYMBOL_ROW,Symbol:$F$35:$G$2-$G$2</t>
        </r>
      </text>
    </comment>
    <comment ref="H35" authorId="0">
      <text>
        <r>
          <rPr>
            <sz val="9"/>
            <color indexed="81"/>
            <rFont val="Tahoma"/>
            <charset val="222"/>
          </rPr>
          <t>ASPEN_THAI_REF_SYMBOL_ROW,Symbol:$H$35:$I$2-$I$2</t>
        </r>
      </text>
    </comment>
    <comment ref="J35" authorId="0">
      <text>
        <r>
          <rPr>
            <sz val="9"/>
            <color indexed="81"/>
            <rFont val="Tahoma"/>
            <charset val="222"/>
          </rPr>
          <t>ASPEN_THAI_REF_SYMBOL_ROW,Symbol:$J$35:$K$2-$K$2</t>
        </r>
      </text>
    </comment>
    <comment ref="L35" authorId="0">
      <text>
        <r>
          <rPr>
            <sz val="9"/>
            <color indexed="81"/>
            <rFont val="Tahoma"/>
            <charset val="222"/>
          </rPr>
          <t>ASPEN_THAI_REF_SYMBOL_ROW,Symbol:$L$35:$M$2-$M$2</t>
        </r>
      </text>
    </comment>
    <comment ref="A36" authorId="0">
      <text>
        <r>
          <rPr>
            <sz val="9"/>
            <color indexed="81"/>
            <rFont val="Tahoma"/>
            <charset val="222"/>
          </rPr>
          <t>ASPEN_THAI_REF_SYMBOL_ROW,Symbol:$A$36:$B$2-$D$2</t>
        </r>
      </text>
    </comment>
    <comment ref="F36" authorId="0">
      <text>
        <r>
          <rPr>
            <sz val="9"/>
            <color indexed="81"/>
            <rFont val="Tahoma"/>
            <charset val="222"/>
          </rPr>
          <t>ASPEN_THAI_REF_SYMBOL_ROW,Symbol:$F$36:$G$2-$G$2</t>
        </r>
      </text>
    </comment>
    <comment ref="H36" authorId="0">
      <text>
        <r>
          <rPr>
            <sz val="9"/>
            <color indexed="81"/>
            <rFont val="Tahoma"/>
            <charset val="222"/>
          </rPr>
          <t>ASPEN_THAI_REF_SYMBOL_ROW,Symbol:$H$36:$I$2-$I$2</t>
        </r>
      </text>
    </comment>
    <comment ref="J36" authorId="0">
      <text>
        <r>
          <rPr>
            <sz val="9"/>
            <color indexed="81"/>
            <rFont val="Tahoma"/>
            <charset val="222"/>
          </rPr>
          <t>ASPEN_THAI_REF_SYMBOL_ROW,Symbol:$J$36:$K$2-$K$2</t>
        </r>
      </text>
    </comment>
    <comment ref="L36" authorId="0">
      <text>
        <r>
          <rPr>
            <sz val="9"/>
            <color indexed="81"/>
            <rFont val="Tahoma"/>
            <charset val="222"/>
          </rPr>
          <t>ASPEN_THAI_REF_SYMBOL_ROW,Symbol:$L$36:$M$2-$M$2</t>
        </r>
      </text>
    </comment>
    <comment ref="A37" authorId="0">
      <text>
        <r>
          <rPr>
            <sz val="9"/>
            <color indexed="81"/>
            <rFont val="Tahoma"/>
            <charset val="222"/>
          </rPr>
          <t>ASPEN_THAI_REF_SYMBOL_ROW,Symbol:$A$37:$B$2-$D$2</t>
        </r>
      </text>
    </comment>
    <comment ref="F37" authorId="0">
      <text>
        <r>
          <rPr>
            <sz val="9"/>
            <color indexed="81"/>
            <rFont val="Tahoma"/>
            <charset val="222"/>
          </rPr>
          <t>ASPEN_THAI_REF_SYMBOL_ROW,Symbol:$F$37:$G$2-$G$2</t>
        </r>
      </text>
    </comment>
    <comment ref="H37" authorId="0">
      <text>
        <r>
          <rPr>
            <sz val="9"/>
            <color indexed="81"/>
            <rFont val="Tahoma"/>
            <charset val="222"/>
          </rPr>
          <t>ASPEN_THAI_REF_SYMBOL_ROW,Symbol:$H$37:$I$2-$I$2</t>
        </r>
      </text>
    </comment>
    <comment ref="J37" authorId="0">
      <text>
        <r>
          <rPr>
            <sz val="9"/>
            <color indexed="81"/>
            <rFont val="Tahoma"/>
            <charset val="222"/>
          </rPr>
          <t>ASPEN_THAI_REF_SYMBOL_ROW,Symbol:$J$37:$K$2-$K$2</t>
        </r>
      </text>
    </comment>
    <comment ref="L37" authorId="0">
      <text>
        <r>
          <rPr>
            <sz val="9"/>
            <color indexed="81"/>
            <rFont val="Tahoma"/>
            <charset val="222"/>
          </rPr>
          <t>ASPEN_THAI_REF_SYMBOL_ROW,Symbol:$L$37:$M$2-$M$2</t>
        </r>
      </text>
    </comment>
    <comment ref="A38" authorId="0">
      <text>
        <r>
          <rPr>
            <sz val="9"/>
            <color indexed="81"/>
            <rFont val="Tahoma"/>
            <charset val="222"/>
          </rPr>
          <t>ASPEN_THAI_REF_SYMBOL_ROW,Symbol:$A$38:$B$2-$D$2</t>
        </r>
      </text>
    </comment>
    <comment ref="F38" authorId="0">
      <text>
        <r>
          <rPr>
            <sz val="9"/>
            <color indexed="81"/>
            <rFont val="Tahoma"/>
            <charset val="222"/>
          </rPr>
          <t>ASPEN_THAI_REF_SYMBOL_ROW,Symbol:$F$38:$G$2-$G$2</t>
        </r>
      </text>
    </comment>
    <comment ref="H38" authorId="0">
      <text>
        <r>
          <rPr>
            <sz val="9"/>
            <color indexed="81"/>
            <rFont val="Tahoma"/>
            <charset val="222"/>
          </rPr>
          <t>ASPEN_THAI_REF_SYMBOL_ROW,Symbol:$H$38:$I$2-$I$2</t>
        </r>
      </text>
    </comment>
    <comment ref="J38" authorId="0">
      <text>
        <r>
          <rPr>
            <sz val="9"/>
            <color indexed="81"/>
            <rFont val="Tahoma"/>
            <charset val="222"/>
          </rPr>
          <t>ASPEN_THAI_REF_SYMBOL_ROW,Symbol:$J$38:$K$2-$K$2</t>
        </r>
      </text>
    </comment>
    <comment ref="L38" authorId="0">
      <text>
        <r>
          <rPr>
            <sz val="9"/>
            <color indexed="81"/>
            <rFont val="Tahoma"/>
            <charset val="222"/>
          </rPr>
          <t>ASPEN_THAI_REF_SYMBOL_ROW,Symbol:$L$38:$M$2-$M$2</t>
        </r>
      </text>
    </comment>
    <comment ref="A39" authorId="0">
      <text>
        <r>
          <rPr>
            <sz val="9"/>
            <color indexed="81"/>
            <rFont val="Tahoma"/>
            <charset val="222"/>
          </rPr>
          <t>ASPEN_THAI_REF_SYMBOL_ROW,Symbol:$A$39:$B$2-$D$2</t>
        </r>
      </text>
    </comment>
    <comment ref="F39" authorId="0">
      <text>
        <r>
          <rPr>
            <sz val="9"/>
            <color indexed="81"/>
            <rFont val="Tahoma"/>
            <charset val="222"/>
          </rPr>
          <t>ASPEN_THAI_REF_SYMBOL_ROW,Symbol:$F$39:$G$2-$G$2</t>
        </r>
      </text>
    </comment>
    <comment ref="H39" authorId="0">
      <text>
        <r>
          <rPr>
            <sz val="9"/>
            <color indexed="81"/>
            <rFont val="Tahoma"/>
            <charset val="222"/>
          </rPr>
          <t>ASPEN_THAI_REF_SYMBOL_ROW,Symbol:$H$39:$I$2-$I$2</t>
        </r>
      </text>
    </comment>
    <comment ref="J39" authorId="0">
      <text>
        <r>
          <rPr>
            <sz val="9"/>
            <color indexed="81"/>
            <rFont val="Tahoma"/>
            <charset val="222"/>
          </rPr>
          <t>ASPEN_THAI_REF_SYMBOL_ROW,Symbol:$J$39:$K$2-$K$2</t>
        </r>
      </text>
    </comment>
    <comment ref="L39" authorId="0">
      <text>
        <r>
          <rPr>
            <sz val="9"/>
            <color indexed="81"/>
            <rFont val="Tahoma"/>
            <charset val="222"/>
          </rPr>
          <t>ASPEN_THAI_REF_SYMBOL_ROW,Symbol:$L$39:$M$2-$M$2</t>
        </r>
      </text>
    </comment>
    <comment ref="A40" authorId="0">
      <text>
        <r>
          <rPr>
            <sz val="9"/>
            <color indexed="81"/>
            <rFont val="Tahoma"/>
            <charset val="222"/>
          </rPr>
          <t>ASPEN_THAI_REF_SYMBOL_ROW,Symbol:$A$40:$B$2-$D$2</t>
        </r>
      </text>
    </comment>
    <comment ref="F40" authorId="0">
      <text>
        <r>
          <rPr>
            <sz val="9"/>
            <color indexed="81"/>
            <rFont val="Tahoma"/>
            <charset val="222"/>
          </rPr>
          <t>ASPEN_THAI_REF_SYMBOL_ROW,Symbol:$F$40:$G$2-$G$2</t>
        </r>
      </text>
    </comment>
    <comment ref="H40" authorId="0">
      <text>
        <r>
          <rPr>
            <sz val="9"/>
            <color indexed="81"/>
            <rFont val="Tahoma"/>
            <charset val="222"/>
          </rPr>
          <t>ASPEN_THAI_REF_SYMBOL_ROW,Symbol:$H$40:$I$2-$I$2</t>
        </r>
      </text>
    </comment>
    <comment ref="J40" authorId="0">
      <text>
        <r>
          <rPr>
            <sz val="9"/>
            <color indexed="81"/>
            <rFont val="Tahoma"/>
            <charset val="222"/>
          </rPr>
          <t>ASPEN_THAI_REF_SYMBOL_ROW,Symbol:$J$40:$K$2-$K$2</t>
        </r>
      </text>
    </comment>
    <comment ref="L40" authorId="0">
      <text>
        <r>
          <rPr>
            <sz val="9"/>
            <color indexed="81"/>
            <rFont val="Tahoma"/>
            <charset val="222"/>
          </rPr>
          <t>ASPEN_THAI_REF_SYMBOL_ROW,Symbol:$L$40:$M$2-$M$2</t>
        </r>
      </text>
    </comment>
    <comment ref="A41" authorId="0">
      <text>
        <r>
          <rPr>
            <sz val="9"/>
            <color indexed="81"/>
            <rFont val="Tahoma"/>
            <charset val="222"/>
          </rPr>
          <t>ASPEN_THAI_REF_SYMBOL_ROW,Symbol:$A$41:$B$2-$D$2</t>
        </r>
      </text>
    </comment>
    <comment ref="F41" authorId="0">
      <text>
        <r>
          <rPr>
            <sz val="9"/>
            <color indexed="81"/>
            <rFont val="Tahoma"/>
            <charset val="222"/>
          </rPr>
          <t>ASPEN_THAI_REF_SYMBOL_ROW,Symbol:$F$41:$G$2-$G$2</t>
        </r>
      </text>
    </comment>
    <comment ref="H41" authorId="0">
      <text>
        <r>
          <rPr>
            <sz val="9"/>
            <color indexed="81"/>
            <rFont val="Tahoma"/>
            <charset val="222"/>
          </rPr>
          <t>ASPEN_THAI_REF_SYMBOL_ROW,Symbol:$H$41:$I$2-$I$2</t>
        </r>
      </text>
    </comment>
    <comment ref="J41" authorId="0">
      <text>
        <r>
          <rPr>
            <sz val="9"/>
            <color indexed="81"/>
            <rFont val="Tahoma"/>
            <charset val="222"/>
          </rPr>
          <t>ASPEN_THAI_REF_SYMBOL_ROW,Symbol:$J$41:$K$2-$K$2</t>
        </r>
      </text>
    </comment>
    <comment ref="L41" authorId="0">
      <text>
        <r>
          <rPr>
            <sz val="9"/>
            <color indexed="81"/>
            <rFont val="Tahoma"/>
            <charset val="222"/>
          </rPr>
          <t>ASPEN_THAI_REF_SYMBOL_ROW,Symbol:$L$41:$M$2-$M$2</t>
        </r>
      </text>
    </comment>
    <comment ref="A42" authorId="0">
      <text>
        <r>
          <rPr>
            <sz val="9"/>
            <color indexed="81"/>
            <rFont val="Tahoma"/>
            <charset val="222"/>
          </rPr>
          <t>ASPEN_THAI_REF_SYMBOL_ROW,Symbol:$A$42:$B$2-$D$2</t>
        </r>
      </text>
    </comment>
    <comment ref="F42" authorId="0">
      <text>
        <r>
          <rPr>
            <sz val="9"/>
            <color indexed="81"/>
            <rFont val="Tahoma"/>
            <charset val="222"/>
          </rPr>
          <t>ASPEN_THAI_REF_SYMBOL_ROW,Symbol:$F$42:$G$2-$G$2</t>
        </r>
      </text>
    </comment>
    <comment ref="H42" authorId="0">
      <text>
        <r>
          <rPr>
            <sz val="9"/>
            <color indexed="81"/>
            <rFont val="Tahoma"/>
            <charset val="222"/>
          </rPr>
          <t>ASPEN_THAI_REF_SYMBOL_ROW,Symbol:$H$42:$I$2-$I$2</t>
        </r>
      </text>
    </comment>
    <comment ref="J42" authorId="0">
      <text>
        <r>
          <rPr>
            <sz val="9"/>
            <color indexed="81"/>
            <rFont val="Tahoma"/>
            <charset val="222"/>
          </rPr>
          <t>ASPEN_THAI_REF_SYMBOL_ROW,Symbol:$J$42:$K$2-$K$2</t>
        </r>
      </text>
    </comment>
    <comment ref="L42" authorId="0">
      <text>
        <r>
          <rPr>
            <sz val="9"/>
            <color indexed="81"/>
            <rFont val="Tahoma"/>
            <charset val="222"/>
          </rPr>
          <t>ASPEN_THAI_REF_SYMBOL_ROW,Symbol:$L$42:$M$2-$M$2</t>
        </r>
      </text>
    </comment>
    <comment ref="A43" authorId="0">
      <text>
        <r>
          <rPr>
            <sz val="9"/>
            <color indexed="81"/>
            <rFont val="Tahoma"/>
            <charset val="222"/>
          </rPr>
          <t>ASPEN_THAI_REF_SYMBOL_ROW,Symbol:$A$43:$B$2-$D$2</t>
        </r>
      </text>
    </comment>
    <comment ref="F43" authorId="0">
      <text>
        <r>
          <rPr>
            <sz val="9"/>
            <color indexed="81"/>
            <rFont val="Tahoma"/>
            <charset val="222"/>
          </rPr>
          <t>ASPEN_THAI_REF_SYMBOL_ROW,Symbol:$F$43:$G$2-$G$2</t>
        </r>
      </text>
    </comment>
    <comment ref="H43" authorId="0">
      <text>
        <r>
          <rPr>
            <sz val="9"/>
            <color indexed="81"/>
            <rFont val="Tahoma"/>
            <charset val="222"/>
          </rPr>
          <t>ASPEN_THAI_REF_SYMBOL_ROW,Symbol:$H$43:$I$2-$I$2</t>
        </r>
      </text>
    </comment>
    <comment ref="J43" authorId="0">
      <text>
        <r>
          <rPr>
            <sz val="9"/>
            <color indexed="81"/>
            <rFont val="Tahoma"/>
            <charset val="222"/>
          </rPr>
          <t>ASPEN_THAI_REF_SYMBOL_ROW,Symbol:$J$43:$K$2-$K$2</t>
        </r>
      </text>
    </comment>
    <comment ref="L43" authorId="0">
      <text>
        <r>
          <rPr>
            <sz val="9"/>
            <color indexed="81"/>
            <rFont val="Tahoma"/>
            <charset val="222"/>
          </rPr>
          <t>ASPEN_THAI_REF_SYMBOL_ROW,Symbol:$L$43:$M$2-$M$2</t>
        </r>
      </text>
    </comment>
    <comment ref="A44" authorId="0">
      <text>
        <r>
          <rPr>
            <sz val="9"/>
            <color indexed="81"/>
            <rFont val="Tahoma"/>
            <charset val="222"/>
          </rPr>
          <t>ASPEN_THAI_REF_SYMBOL_ROW,Symbol:$A$44:$B$2-$D$2</t>
        </r>
      </text>
    </comment>
    <comment ref="F44" authorId="0">
      <text>
        <r>
          <rPr>
            <sz val="9"/>
            <color indexed="81"/>
            <rFont val="Tahoma"/>
            <charset val="222"/>
          </rPr>
          <t>ASPEN_THAI_REF_SYMBOL_ROW,Symbol:$F$44:$G$2-$G$2</t>
        </r>
      </text>
    </comment>
    <comment ref="H44" authorId="0">
      <text>
        <r>
          <rPr>
            <sz val="9"/>
            <color indexed="81"/>
            <rFont val="Tahoma"/>
            <charset val="222"/>
          </rPr>
          <t>ASPEN_THAI_REF_SYMBOL_ROW,Symbol:$H$44:$I$2-$I$2</t>
        </r>
      </text>
    </comment>
    <comment ref="J44" authorId="0">
      <text>
        <r>
          <rPr>
            <sz val="9"/>
            <color indexed="81"/>
            <rFont val="Tahoma"/>
            <charset val="222"/>
          </rPr>
          <t>ASPEN_THAI_REF_SYMBOL_ROW,Symbol:$J$44:$K$2-$K$2</t>
        </r>
      </text>
    </comment>
    <comment ref="L44" authorId="0">
      <text>
        <r>
          <rPr>
            <sz val="9"/>
            <color indexed="81"/>
            <rFont val="Tahoma"/>
            <charset val="222"/>
          </rPr>
          <t>ASPEN_THAI_REF_SYMBOL_ROW,Symbol:$L$44:$M$2-$M$2</t>
        </r>
      </text>
    </comment>
    <comment ref="A45" authorId="0">
      <text>
        <r>
          <rPr>
            <sz val="9"/>
            <color indexed="81"/>
            <rFont val="Tahoma"/>
            <charset val="222"/>
          </rPr>
          <t>ASPEN_THAI_REF_SYMBOL_ROW,Symbol:$A$45:$B$2-$D$2</t>
        </r>
      </text>
    </comment>
    <comment ref="F45" authorId="0">
      <text>
        <r>
          <rPr>
            <sz val="9"/>
            <color indexed="81"/>
            <rFont val="Tahoma"/>
            <charset val="222"/>
          </rPr>
          <t>ASPEN_THAI_REF_SYMBOL_ROW,Symbol:$F$45:$G$2-$G$2</t>
        </r>
      </text>
    </comment>
    <comment ref="H45" authorId="0">
      <text>
        <r>
          <rPr>
            <sz val="9"/>
            <color indexed="81"/>
            <rFont val="Tahoma"/>
            <charset val="222"/>
          </rPr>
          <t>ASPEN_THAI_REF_SYMBOL_ROW,Symbol:$H$45:$I$2-$I$2</t>
        </r>
      </text>
    </comment>
    <comment ref="J45" authorId="0">
      <text>
        <r>
          <rPr>
            <sz val="9"/>
            <color indexed="81"/>
            <rFont val="Tahoma"/>
            <charset val="222"/>
          </rPr>
          <t>ASPEN_THAI_REF_SYMBOL_ROW,Symbol:$J$45:$K$2-$K$2</t>
        </r>
      </text>
    </comment>
    <comment ref="L45" authorId="0">
      <text>
        <r>
          <rPr>
            <sz val="9"/>
            <color indexed="81"/>
            <rFont val="Tahoma"/>
            <charset val="222"/>
          </rPr>
          <t>ASPEN_THAI_REF_SYMBOL_ROW,Symbol:$L$45:$M$2-$M$2</t>
        </r>
      </text>
    </comment>
    <comment ref="A46" authorId="0">
      <text>
        <r>
          <rPr>
            <sz val="9"/>
            <color indexed="81"/>
            <rFont val="Tahoma"/>
            <charset val="222"/>
          </rPr>
          <t>ASPEN_THAI_REF_SYMBOL_ROW,Symbol:$A$46:$B$2-$D$2</t>
        </r>
      </text>
    </comment>
    <comment ref="F46" authorId="0">
      <text>
        <r>
          <rPr>
            <sz val="9"/>
            <color indexed="81"/>
            <rFont val="Tahoma"/>
            <charset val="222"/>
          </rPr>
          <t>ASPEN_THAI_REF_SYMBOL_ROW,Symbol:$F$46:$G$2-$G$2</t>
        </r>
      </text>
    </comment>
    <comment ref="H46" authorId="0">
      <text>
        <r>
          <rPr>
            <sz val="9"/>
            <color indexed="81"/>
            <rFont val="Tahoma"/>
            <charset val="222"/>
          </rPr>
          <t>ASPEN_THAI_REF_SYMBOL_ROW,Symbol:$H$46:$I$2-$I$2</t>
        </r>
      </text>
    </comment>
    <comment ref="J46" authorId="0">
      <text>
        <r>
          <rPr>
            <sz val="9"/>
            <color indexed="81"/>
            <rFont val="Tahoma"/>
            <charset val="222"/>
          </rPr>
          <t>ASPEN_THAI_REF_SYMBOL_ROW,Symbol:$J$46:$K$2-$K$2</t>
        </r>
      </text>
    </comment>
    <comment ref="L46" authorId="0">
      <text>
        <r>
          <rPr>
            <sz val="9"/>
            <color indexed="81"/>
            <rFont val="Tahoma"/>
            <charset val="222"/>
          </rPr>
          <t>ASPEN_THAI_REF_SYMBOL_ROW,Symbol:$L$46:$M$2-$M$2</t>
        </r>
      </text>
    </comment>
    <comment ref="A47" authorId="0">
      <text>
        <r>
          <rPr>
            <sz val="9"/>
            <color indexed="81"/>
            <rFont val="Tahoma"/>
            <charset val="222"/>
          </rPr>
          <t>ASPEN_THAI_REF_SYMBOL_ROW,Symbol:$A$47:$B$2-$D$2</t>
        </r>
      </text>
    </comment>
    <comment ref="F47" authorId="0">
      <text>
        <r>
          <rPr>
            <sz val="9"/>
            <color indexed="81"/>
            <rFont val="Tahoma"/>
            <charset val="222"/>
          </rPr>
          <t>ASPEN_THAI_REF_SYMBOL_ROW,Symbol:$F$47:$G$2-$G$2</t>
        </r>
      </text>
    </comment>
    <comment ref="H47" authorId="0">
      <text>
        <r>
          <rPr>
            <sz val="9"/>
            <color indexed="81"/>
            <rFont val="Tahoma"/>
            <charset val="222"/>
          </rPr>
          <t>ASPEN_THAI_REF_SYMBOL_ROW,Symbol:$H$47:$I$2-$I$2</t>
        </r>
      </text>
    </comment>
    <comment ref="J47" authorId="0">
      <text>
        <r>
          <rPr>
            <sz val="9"/>
            <color indexed="81"/>
            <rFont val="Tahoma"/>
            <charset val="222"/>
          </rPr>
          <t>ASPEN_THAI_REF_SYMBOL_ROW,Symbol:$J$47:$K$2-$K$2</t>
        </r>
      </text>
    </comment>
    <comment ref="L47" authorId="0">
      <text>
        <r>
          <rPr>
            <sz val="9"/>
            <color indexed="81"/>
            <rFont val="Tahoma"/>
            <charset val="222"/>
          </rPr>
          <t>ASPEN_THAI_REF_SYMBOL_ROW,Symbol:$L$47:$M$2-$M$2</t>
        </r>
      </text>
    </comment>
    <comment ref="A48" authorId="0">
      <text>
        <r>
          <rPr>
            <sz val="9"/>
            <color indexed="81"/>
            <rFont val="Tahoma"/>
            <charset val="222"/>
          </rPr>
          <t>ASPEN_THAI_REF_SYMBOL_ROW,Symbol:$A$48:$B$2-$D$2</t>
        </r>
      </text>
    </comment>
    <comment ref="F48" authorId="0">
      <text>
        <r>
          <rPr>
            <sz val="9"/>
            <color indexed="81"/>
            <rFont val="Tahoma"/>
            <charset val="222"/>
          </rPr>
          <t>ASPEN_THAI_REF_SYMBOL_ROW,Symbol:$F$48:$G$2-$G$2</t>
        </r>
      </text>
    </comment>
    <comment ref="H48" authorId="0">
      <text>
        <r>
          <rPr>
            <sz val="9"/>
            <color indexed="81"/>
            <rFont val="Tahoma"/>
            <charset val="222"/>
          </rPr>
          <t>ASPEN_THAI_REF_SYMBOL_ROW,Symbol:$H$48:$I$2-$I$2</t>
        </r>
      </text>
    </comment>
    <comment ref="J48" authorId="0">
      <text>
        <r>
          <rPr>
            <sz val="9"/>
            <color indexed="81"/>
            <rFont val="Tahoma"/>
            <charset val="222"/>
          </rPr>
          <t>ASPEN_THAI_REF_SYMBOL_ROW,Symbol:$J$48:$K$2-$K$2</t>
        </r>
      </text>
    </comment>
    <comment ref="L48" authorId="0">
      <text>
        <r>
          <rPr>
            <sz val="9"/>
            <color indexed="81"/>
            <rFont val="Tahoma"/>
            <charset val="222"/>
          </rPr>
          <t>ASPEN_THAI_REF_SYMBOL_ROW,Symbol:$L$48:$M$2-$M$2</t>
        </r>
      </text>
    </comment>
    <comment ref="A49" authorId="0">
      <text>
        <r>
          <rPr>
            <sz val="9"/>
            <color indexed="81"/>
            <rFont val="Tahoma"/>
            <charset val="222"/>
          </rPr>
          <t>ASPEN_THAI_REF_SYMBOL_ROW,Symbol:$A$49:$B$2-$D$2</t>
        </r>
      </text>
    </comment>
    <comment ref="F49" authorId="0">
      <text>
        <r>
          <rPr>
            <sz val="9"/>
            <color indexed="81"/>
            <rFont val="Tahoma"/>
            <charset val="222"/>
          </rPr>
          <t>ASPEN_THAI_REF_SYMBOL_ROW,Symbol:$F$49:$G$2-$G$2</t>
        </r>
      </text>
    </comment>
    <comment ref="H49" authorId="0">
      <text>
        <r>
          <rPr>
            <sz val="9"/>
            <color indexed="81"/>
            <rFont val="Tahoma"/>
            <charset val="222"/>
          </rPr>
          <t>ASPEN_THAI_REF_SYMBOL_ROW,Symbol:$H$49:$I$2-$I$2</t>
        </r>
      </text>
    </comment>
    <comment ref="J49" authorId="0">
      <text>
        <r>
          <rPr>
            <sz val="9"/>
            <color indexed="81"/>
            <rFont val="Tahoma"/>
            <charset val="222"/>
          </rPr>
          <t>ASPEN_THAI_REF_SYMBOL_ROW,Symbol:$J$49:$K$2-$K$2</t>
        </r>
      </text>
    </comment>
    <comment ref="L49" authorId="0">
      <text>
        <r>
          <rPr>
            <sz val="9"/>
            <color indexed="81"/>
            <rFont val="Tahoma"/>
            <charset val="222"/>
          </rPr>
          <t>ASPEN_THAI_REF_SYMBOL_ROW,Symbol:$L$49:$M$2-$M$2</t>
        </r>
      </text>
    </comment>
    <comment ref="A50" authorId="0">
      <text>
        <r>
          <rPr>
            <sz val="9"/>
            <color indexed="81"/>
            <rFont val="Tahoma"/>
            <charset val="222"/>
          </rPr>
          <t>ASPEN_THAI_REF_SYMBOL_ROW,Symbol:$A$50:$B$2-$D$2</t>
        </r>
      </text>
    </comment>
    <comment ref="F50" authorId="0">
      <text>
        <r>
          <rPr>
            <sz val="9"/>
            <color indexed="81"/>
            <rFont val="Tahoma"/>
            <charset val="222"/>
          </rPr>
          <t>ASPEN_THAI_REF_SYMBOL_ROW,Symbol:$F$50:$G$2-$G$2</t>
        </r>
      </text>
    </comment>
    <comment ref="H50" authorId="0">
      <text>
        <r>
          <rPr>
            <sz val="9"/>
            <color indexed="81"/>
            <rFont val="Tahoma"/>
            <charset val="222"/>
          </rPr>
          <t>ASPEN_THAI_REF_SYMBOL_ROW,Symbol:$H$50:$I$2-$I$2</t>
        </r>
      </text>
    </comment>
    <comment ref="J50" authorId="0">
      <text>
        <r>
          <rPr>
            <sz val="9"/>
            <color indexed="81"/>
            <rFont val="Tahoma"/>
            <charset val="222"/>
          </rPr>
          <t>ASPEN_THAI_REF_SYMBOL_ROW,Symbol:$J$50:$K$2-$K$2</t>
        </r>
      </text>
    </comment>
    <comment ref="L50" authorId="0">
      <text>
        <r>
          <rPr>
            <sz val="9"/>
            <color indexed="81"/>
            <rFont val="Tahoma"/>
            <charset val="222"/>
          </rPr>
          <t>ASPEN_THAI_REF_SYMBOL_ROW,Symbol:$L$50:$M$2-$M$2</t>
        </r>
      </text>
    </comment>
    <comment ref="A51" authorId="0">
      <text>
        <r>
          <rPr>
            <sz val="9"/>
            <color indexed="81"/>
            <rFont val="Tahoma"/>
            <charset val="222"/>
          </rPr>
          <t>ASPEN_THAI_REF_SYMBOL_ROW,Symbol:$A$51:$B$2-$D$2</t>
        </r>
      </text>
    </comment>
    <comment ref="F51" authorId="0">
      <text>
        <r>
          <rPr>
            <sz val="9"/>
            <color indexed="81"/>
            <rFont val="Tahoma"/>
            <charset val="222"/>
          </rPr>
          <t>ASPEN_THAI_REF_SYMBOL_ROW,Symbol:$F$51:$G$2-$G$2</t>
        </r>
      </text>
    </comment>
    <comment ref="H51" authorId="0">
      <text>
        <r>
          <rPr>
            <sz val="9"/>
            <color indexed="81"/>
            <rFont val="Tahoma"/>
            <charset val="222"/>
          </rPr>
          <t>ASPEN_THAI_REF_SYMBOL_ROW,Symbol:$H$51:$I$2-$I$2</t>
        </r>
      </text>
    </comment>
    <comment ref="J51" authorId="0">
      <text>
        <r>
          <rPr>
            <sz val="9"/>
            <color indexed="81"/>
            <rFont val="Tahoma"/>
            <charset val="222"/>
          </rPr>
          <t>ASPEN_THAI_REF_SYMBOL_ROW,Symbol:$J$51:$K$2-$K$2</t>
        </r>
      </text>
    </comment>
    <comment ref="L51" authorId="0">
      <text>
        <r>
          <rPr>
            <sz val="9"/>
            <color indexed="81"/>
            <rFont val="Tahoma"/>
            <charset val="222"/>
          </rPr>
          <t>ASPEN_THAI_REF_SYMBOL_ROW,Symbol:$L$51:$M$2-$M$2</t>
        </r>
      </text>
    </comment>
    <comment ref="A52" authorId="0">
      <text>
        <r>
          <rPr>
            <sz val="9"/>
            <color indexed="81"/>
            <rFont val="Tahoma"/>
            <charset val="222"/>
          </rPr>
          <t>ASPEN_THAI_REF_SYMBOL_ROW,Symbol:$A$52:$B$2-$D$2</t>
        </r>
      </text>
    </comment>
    <comment ref="F52" authorId="0">
      <text>
        <r>
          <rPr>
            <sz val="9"/>
            <color indexed="81"/>
            <rFont val="Tahoma"/>
            <charset val="222"/>
          </rPr>
          <t>ASPEN_THAI_REF_SYMBOL_ROW,Symbol:$F$52:$G$2-$G$2</t>
        </r>
      </text>
    </comment>
    <comment ref="H52" authorId="0">
      <text>
        <r>
          <rPr>
            <sz val="9"/>
            <color indexed="81"/>
            <rFont val="Tahoma"/>
            <charset val="222"/>
          </rPr>
          <t>ASPEN_THAI_REF_SYMBOL_ROW,Symbol:$H$52:$I$2-$I$2</t>
        </r>
      </text>
    </comment>
    <comment ref="J52" authorId="0">
      <text>
        <r>
          <rPr>
            <sz val="9"/>
            <color indexed="81"/>
            <rFont val="Tahoma"/>
            <charset val="222"/>
          </rPr>
          <t>ASPEN_THAI_REF_SYMBOL_ROW,Symbol:$J$52:$K$2-$K$2</t>
        </r>
      </text>
    </comment>
    <comment ref="L52" authorId="0">
      <text>
        <r>
          <rPr>
            <sz val="9"/>
            <color indexed="81"/>
            <rFont val="Tahoma"/>
            <charset val="222"/>
          </rPr>
          <t>ASPEN_THAI_REF_SYMBOL_ROW,Symbol:$L$52:$M$2-$M$2</t>
        </r>
      </text>
    </comment>
    <comment ref="A53" authorId="0">
      <text>
        <r>
          <rPr>
            <sz val="9"/>
            <color indexed="81"/>
            <rFont val="Tahoma"/>
            <charset val="222"/>
          </rPr>
          <t>ASPEN_THAI_REF_SYMBOL_ROW,Symbol:$A$53:$B$2-$D$2</t>
        </r>
      </text>
    </comment>
    <comment ref="F53" authorId="0">
      <text>
        <r>
          <rPr>
            <sz val="9"/>
            <color indexed="81"/>
            <rFont val="Tahoma"/>
            <charset val="222"/>
          </rPr>
          <t>ASPEN_THAI_REF_SYMBOL_ROW,Symbol:$F$53:$G$2-$G$2</t>
        </r>
      </text>
    </comment>
    <comment ref="H53" authorId="0">
      <text>
        <r>
          <rPr>
            <sz val="9"/>
            <color indexed="81"/>
            <rFont val="Tahoma"/>
            <charset val="222"/>
          </rPr>
          <t>ASPEN_THAI_REF_SYMBOL_ROW,Symbol:$H$53:$I$2-$I$2</t>
        </r>
      </text>
    </comment>
    <comment ref="J53" authorId="0">
      <text>
        <r>
          <rPr>
            <sz val="9"/>
            <color indexed="81"/>
            <rFont val="Tahoma"/>
            <charset val="222"/>
          </rPr>
          <t>ASPEN_THAI_REF_SYMBOL_ROW,Symbol:$J$53:$K$2-$K$2</t>
        </r>
      </text>
    </comment>
    <comment ref="L53" authorId="0">
      <text>
        <r>
          <rPr>
            <sz val="9"/>
            <color indexed="81"/>
            <rFont val="Tahoma"/>
            <charset val="222"/>
          </rPr>
          <t>ASPEN_THAI_REF_SYMBOL_ROW,Symbol:$L$53:$M$2-$M$2</t>
        </r>
      </text>
    </comment>
    <comment ref="A54" authorId="0">
      <text>
        <r>
          <rPr>
            <sz val="9"/>
            <color indexed="81"/>
            <rFont val="Tahoma"/>
            <charset val="222"/>
          </rPr>
          <t>ASPEN_THAI_REF_SYMBOL_ROW,Symbol:$A$54:$B$2-$D$2</t>
        </r>
      </text>
    </comment>
    <comment ref="F54" authorId="0">
      <text>
        <r>
          <rPr>
            <sz val="9"/>
            <color indexed="81"/>
            <rFont val="Tahoma"/>
            <charset val="222"/>
          </rPr>
          <t>ASPEN_THAI_REF_SYMBOL_ROW,Symbol:$F$54:$G$2-$G$2</t>
        </r>
      </text>
    </comment>
    <comment ref="H54" authorId="0">
      <text>
        <r>
          <rPr>
            <sz val="9"/>
            <color indexed="81"/>
            <rFont val="Tahoma"/>
            <charset val="222"/>
          </rPr>
          <t>ASPEN_THAI_REF_SYMBOL_ROW,Symbol:$H$54:$I$2-$I$2</t>
        </r>
      </text>
    </comment>
    <comment ref="J54" authorId="0">
      <text>
        <r>
          <rPr>
            <sz val="9"/>
            <color indexed="81"/>
            <rFont val="Tahoma"/>
            <charset val="222"/>
          </rPr>
          <t>ASPEN_THAI_REF_SYMBOL_ROW,Symbol:$J$54:$K$2-$K$2</t>
        </r>
      </text>
    </comment>
    <comment ref="L54" authorId="0">
      <text>
        <r>
          <rPr>
            <sz val="9"/>
            <color indexed="81"/>
            <rFont val="Tahoma"/>
            <charset val="222"/>
          </rPr>
          <t>ASPEN_THAI_REF_SYMBOL_ROW,Symbol:$L$54:$M$2-$M$2</t>
        </r>
      </text>
    </comment>
    <comment ref="A55" authorId="0">
      <text>
        <r>
          <rPr>
            <sz val="9"/>
            <color indexed="81"/>
            <rFont val="Tahoma"/>
            <charset val="222"/>
          </rPr>
          <t>ASPEN_THAI_REF_SYMBOL_ROW,Symbol:$A$55:$B$2-$D$2</t>
        </r>
      </text>
    </comment>
    <comment ref="F55" authorId="0">
      <text>
        <r>
          <rPr>
            <sz val="9"/>
            <color indexed="81"/>
            <rFont val="Tahoma"/>
            <charset val="222"/>
          </rPr>
          <t>ASPEN_THAI_REF_SYMBOL_ROW,Symbol:$F$55:$G$2-$G$2</t>
        </r>
      </text>
    </comment>
    <comment ref="H55" authorId="0">
      <text>
        <r>
          <rPr>
            <sz val="9"/>
            <color indexed="81"/>
            <rFont val="Tahoma"/>
            <charset val="222"/>
          </rPr>
          <t>ASPEN_THAI_REF_SYMBOL_ROW,Symbol:$H$55:$I$2-$I$2</t>
        </r>
      </text>
    </comment>
    <comment ref="J55" authorId="0">
      <text>
        <r>
          <rPr>
            <sz val="9"/>
            <color indexed="81"/>
            <rFont val="Tahoma"/>
            <charset val="222"/>
          </rPr>
          <t>ASPEN_THAI_REF_SYMBOL_ROW,Symbol:$J$55:$K$2-$K$2</t>
        </r>
      </text>
    </comment>
    <comment ref="L55" authorId="0">
      <text>
        <r>
          <rPr>
            <sz val="9"/>
            <color indexed="81"/>
            <rFont val="Tahoma"/>
            <charset val="222"/>
          </rPr>
          <t>ASPEN_THAI_REF_SYMBOL_ROW,Symbol:$L$55:$M$2-$M$2</t>
        </r>
      </text>
    </comment>
    <comment ref="A56" authorId="0">
      <text>
        <r>
          <rPr>
            <sz val="9"/>
            <color indexed="81"/>
            <rFont val="Tahoma"/>
            <charset val="222"/>
          </rPr>
          <t>ASPEN_THAI_REF_SYMBOL_ROW,Symbol:$A$56:$B$2-$D$2</t>
        </r>
      </text>
    </comment>
    <comment ref="F56" authorId="0">
      <text>
        <r>
          <rPr>
            <sz val="9"/>
            <color indexed="81"/>
            <rFont val="Tahoma"/>
            <charset val="222"/>
          </rPr>
          <t>ASPEN_THAI_REF_SYMBOL_ROW,Symbol:$F$56:$G$2-$G$2</t>
        </r>
      </text>
    </comment>
    <comment ref="H56" authorId="0">
      <text>
        <r>
          <rPr>
            <sz val="9"/>
            <color indexed="81"/>
            <rFont val="Tahoma"/>
            <charset val="222"/>
          </rPr>
          <t>ASPEN_THAI_REF_SYMBOL_ROW,Symbol:$H$56:$I$2-$I$2</t>
        </r>
      </text>
    </comment>
    <comment ref="J56" authorId="0">
      <text>
        <r>
          <rPr>
            <sz val="9"/>
            <color indexed="81"/>
            <rFont val="Tahoma"/>
            <charset val="222"/>
          </rPr>
          <t>ASPEN_THAI_REF_SYMBOL_ROW,Symbol:$J$56:$K$2-$K$2</t>
        </r>
      </text>
    </comment>
    <comment ref="L56" authorId="0">
      <text>
        <r>
          <rPr>
            <sz val="9"/>
            <color indexed="81"/>
            <rFont val="Tahoma"/>
            <charset val="222"/>
          </rPr>
          <t>ASPEN_THAI_REF_SYMBOL_ROW,Symbol:$L$56:$M$2-$M$2</t>
        </r>
      </text>
    </comment>
    <comment ref="A57" authorId="0">
      <text>
        <r>
          <rPr>
            <sz val="9"/>
            <color indexed="81"/>
            <rFont val="Tahoma"/>
            <charset val="222"/>
          </rPr>
          <t>ASPEN_THAI_REF_SYMBOL_ROW,Symbol:$A$57:$B$2-$D$2</t>
        </r>
      </text>
    </comment>
    <comment ref="F57" authorId="0">
      <text>
        <r>
          <rPr>
            <sz val="9"/>
            <color indexed="81"/>
            <rFont val="Tahoma"/>
            <charset val="222"/>
          </rPr>
          <t>ASPEN_THAI_REF_SYMBOL_ROW,Symbol:$F$57:$G$2-$G$2</t>
        </r>
      </text>
    </comment>
    <comment ref="H57" authorId="0">
      <text>
        <r>
          <rPr>
            <sz val="9"/>
            <color indexed="81"/>
            <rFont val="Tahoma"/>
            <charset val="222"/>
          </rPr>
          <t>ASPEN_THAI_REF_SYMBOL_ROW,Symbol:$H$57:$I$2-$I$2</t>
        </r>
      </text>
    </comment>
    <comment ref="J57" authorId="0">
      <text>
        <r>
          <rPr>
            <sz val="9"/>
            <color indexed="81"/>
            <rFont val="Tahoma"/>
            <charset val="222"/>
          </rPr>
          <t>ASPEN_THAI_REF_SYMBOL_ROW,Symbol:$J$57:$K$2-$K$2</t>
        </r>
      </text>
    </comment>
    <comment ref="L57" authorId="0">
      <text>
        <r>
          <rPr>
            <sz val="9"/>
            <color indexed="81"/>
            <rFont val="Tahoma"/>
            <charset val="222"/>
          </rPr>
          <t>ASPEN_THAI_REF_SYMBOL_ROW,Symbol:$L$57:$M$2-$M$2</t>
        </r>
      </text>
    </comment>
    <comment ref="A58" authorId="0">
      <text>
        <r>
          <rPr>
            <sz val="9"/>
            <color indexed="81"/>
            <rFont val="Tahoma"/>
            <charset val="222"/>
          </rPr>
          <t>ASPEN_THAI_REF_SYMBOL_ROW,Symbol:$A$58:$B$2-$D$2</t>
        </r>
      </text>
    </comment>
    <comment ref="F58" authorId="0">
      <text>
        <r>
          <rPr>
            <sz val="9"/>
            <color indexed="81"/>
            <rFont val="Tahoma"/>
            <charset val="222"/>
          </rPr>
          <t>ASPEN_THAI_REF_SYMBOL_ROW,Symbol:$F$58:$G$2-$G$2</t>
        </r>
      </text>
    </comment>
    <comment ref="H58" authorId="0">
      <text>
        <r>
          <rPr>
            <sz val="9"/>
            <color indexed="81"/>
            <rFont val="Tahoma"/>
            <charset val="222"/>
          </rPr>
          <t>ASPEN_THAI_REF_SYMBOL_ROW,Symbol:$H$58:$I$2-$I$2</t>
        </r>
      </text>
    </comment>
    <comment ref="J58" authorId="0">
      <text>
        <r>
          <rPr>
            <sz val="9"/>
            <color indexed="81"/>
            <rFont val="Tahoma"/>
            <charset val="222"/>
          </rPr>
          <t>ASPEN_THAI_REF_SYMBOL_ROW,Symbol:$J$58:$K$2-$K$2</t>
        </r>
      </text>
    </comment>
    <comment ref="L58" authorId="0">
      <text>
        <r>
          <rPr>
            <sz val="9"/>
            <color indexed="81"/>
            <rFont val="Tahoma"/>
            <charset val="222"/>
          </rPr>
          <t>ASPEN_THAI_REF_SYMBOL_ROW,Symbol:$L$58:$M$2-$M$2</t>
        </r>
      </text>
    </comment>
    <comment ref="A59" authorId="0">
      <text>
        <r>
          <rPr>
            <sz val="9"/>
            <color indexed="81"/>
            <rFont val="Tahoma"/>
            <charset val="222"/>
          </rPr>
          <t>ASPEN_THAI_REF_SYMBOL_ROW,Symbol:$A$59:$B$2-$D$2</t>
        </r>
      </text>
    </comment>
    <comment ref="F59" authorId="0">
      <text>
        <r>
          <rPr>
            <sz val="9"/>
            <color indexed="81"/>
            <rFont val="Tahoma"/>
            <charset val="222"/>
          </rPr>
          <t>ASPEN_THAI_REF_SYMBOL_ROW,Symbol:$F$59:$G$2-$G$2</t>
        </r>
      </text>
    </comment>
    <comment ref="H59" authorId="0">
      <text>
        <r>
          <rPr>
            <sz val="9"/>
            <color indexed="81"/>
            <rFont val="Tahoma"/>
            <charset val="222"/>
          </rPr>
          <t>ASPEN_THAI_REF_SYMBOL_ROW,Symbol:$H$59:$I$2-$I$2</t>
        </r>
      </text>
    </comment>
    <comment ref="J59" authorId="0">
      <text>
        <r>
          <rPr>
            <sz val="9"/>
            <color indexed="81"/>
            <rFont val="Tahoma"/>
            <charset val="222"/>
          </rPr>
          <t>ASPEN_THAI_REF_SYMBOL_ROW,Symbol:$J$59:$K$2-$K$2</t>
        </r>
      </text>
    </comment>
    <comment ref="L59" authorId="0">
      <text>
        <r>
          <rPr>
            <sz val="9"/>
            <color indexed="81"/>
            <rFont val="Tahoma"/>
            <charset val="222"/>
          </rPr>
          <t>ASPEN_THAI_REF_SYMBOL_ROW,Symbol:$L$59:$M$2-$M$2</t>
        </r>
      </text>
    </comment>
    <comment ref="A60" authorId="0">
      <text>
        <r>
          <rPr>
            <sz val="9"/>
            <color indexed="81"/>
            <rFont val="Tahoma"/>
            <charset val="222"/>
          </rPr>
          <t>ASPEN_THAI_REF_SYMBOL_ROW,Symbol:$A$60:$B$2-$D$2</t>
        </r>
      </text>
    </comment>
    <comment ref="F60" authorId="0">
      <text>
        <r>
          <rPr>
            <sz val="9"/>
            <color indexed="81"/>
            <rFont val="Tahoma"/>
            <charset val="222"/>
          </rPr>
          <t>ASPEN_THAI_REF_SYMBOL_ROW,Symbol:$F$60:$G$2-$G$2</t>
        </r>
      </text>
    </comment>
    <comment ref="H60" authorId="0">
      <text>
        <r>
          <rPr>
            <sz val="9"/>
            <color indexed="81"/>
            <rFont val="Tahoma"/>
            <charset val="222"/>
          </rPr>
          <t>ASPEN_THAI_REF_SYMBOL_ROW,Symbol:$H$60:$I$2-$I$2</t>
        </r>
      </text>
    </comment>
    <comment ref="J60" authorId="0">
      <text>
        <r>
          <rPr>
            <sz val="9"/>
            <color indexed="81"/>
            <rFont val="Tahoma"/>
            <charset val="222"/>
          </rPr>
          <t>ASPEN_THAI_REF_SYMBOL_ROW,Symbol:$J$60:$K$2-$K$2</t>
        </r>
      </text>
    </comment>
    <comment ref="L60" authorId="0">
      <text>
        <r>
          <rPr>
            <sz val="9"/>
            <color indexed="81"/>
            <rFont val="Tahoma"/>
            <charset val="222"/>
          </rPr>
          <t>ASPEN_THAI_REF_SYMBOL_ROW,Symbol:$L$60:$M$2-$M$2</t>
        </r>
      </text>
    </comment>
    <comment ref="A61" authorId="0">
      <text>
        <r>
          <rPr>
            <sz val="9"/>
            <color indexed="81"/>
            <rFont val="Tahoma"/>
            <charset val="222"/>
          </rPr>
          <t>ASPEN_THAI_REF_SYMBOL_ROW,Symbol:$A$61:$B$2-$D$2</t>
        </r>
      </text>
    </comment>
    <comment ref="F61" authorId="0">
      <text>
        <r>
          <rPr>
            <sz val="9"/>
            <color indexed="81"/>
            <rFont val="Tahoma"/>
            <charset val="222"/>
          </rPr>
          <t>ASPEN_THAI_REF_SYMBOL_ROW,Symbol:$F$61:$G$2-$G$2</t>
        </r>
      </text>
    </comment>
    <comment ref="H61" authorId="0">
      <text>
        <r>
          <rPr>
            <sz val="9"/>
            <color indexed="81"/>
            <rFont val="Tahoma"/>
            <charset val="222"/>
          </rPr>
          <t>ASPEN_THAI_REF_SYMBOL_ROW,Symbol:$H$61:$I$2-$I$2</t>
        </r>
      </text>
    </comment>
    <comment ref="J61" authorId="0">
      <text>
        <r>
          <rPr>
            <sz val="9"/>
            <color indexed="81"/>
            <rFont val="Tahoma"/>
            <charset val="222"/>
          </rPr>
          <t>ASPEN_THAI_REF_SYMBOL_ROW,Symbol:$J$61:$K$2-$K$2</t>
        </r>
      </text>
    </comment>
    <comment ref="L61" authorId="0">
      <text>
        <r>
          <rPr>
            <sz val="9"/>
            <color indexed="81"/>
            <rFont val="Tahoma"/>
            <charset val="222"/>
          </rPr>
          <t>ASPEN_THAI_REF_SYMBOL_ROW,Symbol:$L$61:$M$2-$M$2</t>
        </r>
      </text>
    </comment>
    <comment ref="A62" authorId="0">
      <text>
        <r>
          <rPr>
            <sz val="9"/>
            <color indexed="81"/>
            <rFont val="Tahoma"/>
            <charset val="222"/>
          </rPr>
          <t>ASPEN_THAI_REF_SYMBOL_ROW,Symbol:$A$62:$B$2-$D$2</t>
        </r>
      </text>
    </comment>
    <comment ref="F62" authorId="0">
      <text>
        <r>
          <rPr>
            <sz val="9"/>
            <color indexed="81"/>
            <rFont val="Tahoma"/>
            <charset val="222"/>
          </rPr>
          <t>ASPEN_THAI_REF_SYMBOL_ROW,Symbol:$F$62:$G$2-$G$2</t>
        </r>
      </text>
    </comment>
    <comment ref="H62" authorId="0">
      <text>
        <r>
          <rPr>
            <sz val="9"/>
            <color indexed="81"/>
            <rFont val="Tahoma"/>
            <charset val="222"/>
          </rPr>
          <t>ASPEN_THAI_REF_SYMBOL_ROW,Symbol:$H$62:$I$2-$I$2</t>
        </r>
      </text>
    </comment>
    <comment ref="J62" authorId="0">
      <text>
        <r>
          <rPr>
            <sz val="9"/>
            <color indexed="81"/>
            <rFont val="Tahoma"/>
            <charset val="222"/>
          </rPr>
          <t>ASPEN_THAI_REF_SYMBOL_ROW,Symbol:$J$62:$K$2-$K$2</t>
        </r>
      </text>
    </comment>
    <comment ref="L62" authorId="0">
      <text>
        <r>
          <rPr>
            <sz val="9"/>
            <color indexed="81"/>
            <rFont val="Tahoma"/>
            <charset val="222"/>
          </rPr>
          <t>ASPEN_THAI_REF_SYMBOL_ROW,Symbol:$L$62:$M$2-$M$2</t>
        </r>
      </text>
    </comment>
  </commentList>
</comments>
</file>

<file path=xl/sharedStrings.xml><?xml version="1.0" encoding="utf-8"?>
<sst xmlns="http://schemas.openxmlformats.org/spreadsheetml/2006/main" count="306" uniqueCount="302">
  <si>
    <t>BID</t>
  </si>
  <si>
    <t>ASK</t>
  </si>
  <si>
    <t>LAST</t>
  </si>
  <si>
    <t>AAV</t>
  </si>
  <si>
    <t>AAVZ15</t>
  </si>
  <si>
    <t>AAVH16</t>
  </si>
  <si>
    <t>AAVM16</t>
  </si>
  <si>
    <t>ADVANC</t>
  </si>
  <si>
    <t>ADVANCZ15</t>
  </si>
  <si>
    <t>ADVANCH16</t>
  </si>
  <si>
    <t>ADVANCM16</t>
  </si>
  <si>
    <t>AMATA</t>
  </si>
  <si>
    <t>AMATAZ15</t>
  </si>
  <si>
    <t>AMATAH16</t>
  </si>
  <si>
    <t>AMATAM16</t>
  </si>
  <si>
    <t>AOT</t>
  </si>
  <si>
    <t>AOTZ15</t>
  </si>
  <si>
    <t>AOTH16</t>
  </si>
  <si>
    <t>AOTM16</t>
  </si>
  <si>
    <t>AP</t>
  </si>
  <si>
    <t>APZ15</t>
  </si>
  <si>
    <t>APH16</t>
  </si>
  <si>
    <t>APM16</t>
  </si>
  <si>
    <t>BANPU</t>
  </si>
  <si>
    <t>BANPUZ15</t>
  </si>
  <si>
    <t>BANPUH16</t>
  </si>
  <si>
    <t>BANPUM16</t>
  </si>
  <si>
    <t>BAY</t>
  </si>
  <si>
    <t>BAYZ15</t>
  </si>
  <si>
    <t>BAYH16</t>
  </si>
  <si>
    <t>BAYM16</t>
  </si>
  <si>
    <t>BBL</t>
  </si>
  <si>
    <t>BBLZ15</t>
  </si>
  <si>
    <t>BBLH16</t>
  </si>
  <si>
    <t>BBLM16</t>
  </si>
  <si>
    <t>BCH</t>
  </si>
  <si>
    <t>BCHZ15</t>
  </si>
  <si>
    <t>BCHH16</t>
  </si>
  <si>
    <t>BCHM16</t>
  </si>
  <si>
    <t>BCP</t>
  </si>
  <si>
    <t>BCPZ15</t>
  </si>
  <si>
    <t>BCPH16</t>
  </si>
  <si>
    <t>BCPM16</t>
  </si>
  <si>
    <t>BECL</t>
  </si>
  <si>
    <t>BECLZ15</t>
  </si>
  <si>
    <t>BECLH16</t>
  </si>
  <si>
    <t>BECLM16</t>
  </si>
  <si>
    <t>BDMS</t>
  </si>
  <si>
    <t>BDMSZ15</t>
  </si>
  <si>
    <t>BDMSH16</t>
  </si>
  <si>
    <t>BDMSM16</t>
  </si>
  <si>
    <t>BH</t>
  </si>
  <si>
    <t>BHZ15</t>
  </si>
  <si>
    <t>BHH16</t>
  </si>
  <si>
    <t>BHM16</t>
  </si>
  <si>
    <t>BJC</t>
  </si>
  <si>
    <t>BJCZ15</t>
  </si>
  <si>
    <t>BJCH16</t>
  </si>
  <si>
    <t>BJCM16</t>
  </si>
  <si>
    <t>BLA</t>
  </si>
  <si>
    <t>BLAZ15</t>
  </si>
  <si>
    <t>BLAH16</t>
  </si>
  <si>
    <t>BLAM16</t>
  </si>
  <si>
    <t>BLAND</t>
  </si>
  <si>
    <t>BLANDZ15</t>
  </si>
  <si>
    <t>BLANDH16</t>
  </si>
  <si>
    <t>BLANDM16</t>
  </si>
  <si>
    <t>BTS</t>
  </si>
  <si>
    <t>BTSZ15</t>
  </si>
  <si>
    <t>BTSH16</t>
  </si>
  <si>
    <t>BTSM16</t>
  </si>
  <si>
    <t>CENTEL</t>
  </si>
  <si>
    <t>CENTELZ15</t>
  </si>
  <si>
    <t>CENTELH16</t>
  </si>
  <si>
    <t>CENTELM16</t>
  </si>
  <si>
    <t>CK</t>
  </si>
  <si>
    <t>CKZ15</t>
  </si>
  <si>
    <t>CKH16</t>
  </si>
  <si>
    <t>CKM16</t>
  </si>
  <si>
    <t>CPALL</t>
  </si>
  <si>
    <t>CPALLZ15</t>
  </si>
  <si>
    <t>CPALLH16</t>
  </si>
  <si>
    <t>CPALLM16</t>
  </si>
  <si>
    <t>CPF</t>
  </si>
  <si>
    <t>CPFZ15</t>
  </si>
  <si>
    <t>CPFH16</t>
  </si>
  <si>
    <t>CPFM16</t>
  </si>
  <si>
    <t>CPN</t>
  </si>
  <si>
    <t>CPNZ15</t>
  </si>
  <si>
    <t>CPNH16</t>
  </si>
  <si>
    <t>CPNM16</t>
  </si>
  <si>
    <t>DTAC</t>
  </si>
  <si>
    <t>DTACZ15</t>
  </si>
  <si>
    <t>DTACH16</t>
  </si>
  <si>
    <t>DTACM16</t>
  </si>
  <si>
    <t>HEMRAJ</t>
  </si>
  <si>
    <t>HEMRAJZ15</t>
  </si>
  <si>
    <t>HEMRAJH16</t>
  </si>
  <si>
    <t>HEMRAJM16</t>
  </si>
  <si>
    <t>HMPRO</t>
  </si>
  <si>
    <t>HMPROZ15X</t>
  </si>
  <si>
    <t>HMPROH16X</t>
  </si>
  <si>
    <t>HMPROM16</t>
  </si>
  <si>
    <t>INTUCH</t>
  </si>
  <si>
    <t>INTUCHZ15</t>
  </si>
  <si>
    <t>INTUCHH16</t>
  </si>
  <si>
    <t>INTUCHM16</t>
  </si>
  <si>
    <t>IRPC</t>
  </si>
  <si>
    <t>IRPCZ15</t>
  </si>
  <si>
    <t>IRPCH16</t>
  </si>
  <si>
    <t>IRPCM16</t>
  </si>
  <si>
    <t>ITD</t>
  </si>
  <si>
    <t>ITDZ15</t>
  </si>
  <si>
    <t>ITDH16</t>
  </si>
  <si>
    <t>ITDM16</t>
  </si>
  <si>
    <t>IVL</t>
  </si>
  <si>
    <t>IVLZ15</t>
  </si>
  <si>
    <t>IVLH16</t>
  </si>
  <si>
    <t>IVLM16</t>
  </si>
  <si>
    <t>JAS</t>
  </si>
  <si>
    <t>JASZ15</t>
  </si>
  <si>
    <t>JASH16</t>
  </si>
  <si>
    <t>JASM16</t>
  </si>
  <si>
    <t>KBANK</t>
  </si>
  <si>
    <t>KBANKZ15</t>
  </si>
  <si>
    <t>KBANKH16</t>
  </si>
  <si>
    <t>KBANKM16</t>
  </si>
  <si>
    <t>KKP</t>
  </si>
  <si>
    <t>KKPZ15</t>
  </si>
  <si>
    <t>KKPH16</t>
  </si>
  <si>
    <t>KKPM16</t>
  </si>
  <si>
    <t>KTB</t>
  </si>
  <si>
    <t>KTBZ15</t>
  </si>
  <si>
    <t>KTBH16</t>
  </si>
  <si>
    <t>KTBM16</t>
  </si>
  <si>
    <t>LH</t>
  </si>
  <si>
    <t>LHZ15</t>
  </si>
  <si>
    <t>LHH16</t>
  </si>
  <si>
    <t>LHM16</t>
  </si>
  <si>
    <t>LPN</t>
  </si>
  <si>
    <t>LPNZ15</t>
  </si>
  <si>
    <t>LPNH16</t>
  </si>
  <si>
    <t>LPNM16</t>
  </si>
  <si>
    <t>MAJOR</t>
  </si>
  <si>
    <t>MAJORZ15</t>
  </si>
  <si>
    <t>MAJORH16</t>
  </si>
  <si>
    <t>MAJORM16</t>
  </si>
  <si>
    <t>MINT</t>
  </si>
  <si>
    <t>MINTZ15X</t>
  </si>
  <si>
    <t>MINTH16X</t>
  </si>
  <si>
    <t>MINTM16</t>
  </si>
  <si>
    <t>PS</t>
  </si>
  <si>
    <t>PSZ15</t>
  </si>
  <si>
    <t>PSH16</t>
  </si>
  <si>
    <t>PSM16</t>
  </si>
  <si>
    <t>PTT</t>
  </si>
  <si>
    <t>PTTZ15</t>
  </si>
  <si>
    <t>PTTH16</t>
  </si>
  <si>
    <t>PTTM16</t>
  </si>
  <si>
    <t>PTTEP</t>
  </si>
  <si>
    <t>PTTEPZ15</t>
  </si>
  <si>
    <t>PTTEPH16</t>
  </si>
  <si>
    <t>PTTEPM16</t>
  </si>
  <si>
    <t>PTTGC</t>
  </si>
  <si>
    <t>PTTGCZ15</t>
  </si>
  <si>
    <t>PTTGCH16</t>
  </si>
  <si>
    <t>PTTGCM16</t>
  </si>
  <si>
    <t>QH</t>
  </si>
  <si>
    <t>QHZ15X</t>
  </si>
  <si>
    <t>QHH16X</t>
  </si>
  <si>
    <t>QHM16</t>
  </si>
  <si>
    <t>RATCH</t>
  </si>
  <si>
    <t>RATCHZ15</t>
  </si>
  <si>
    <t>RATCHH16</t>
  </si>
  <si>
    <t>RATCHM16</t>
  </si>
  <si>
    <t>ROBINS</t>
  </si>
  <si>
    <t>ROBINSZ15</t>
  </si>
  <si>
    <t>ROBINSH16</t>
  </si>
  <si>
    <t>ROBINSM16</t>
  </si>
  <si>
    <t>SCB</t>
  </si>
  <si>
    <t>SCBZ15</t>
  </si>
  <si>
    <t>SCBH16</t>
  </si>
  <si>
    <t>SCBM16</t>
  </si>
  <si>
    <t>SCC</t>
  </si>
  <si>
    <t>SCCZ15</t>
  </si>
  <si>
    <t>SCCH16</t>
  </si>
  <si>
    <t>SCCM16</t>
  </si>
  <si>
    <t>SIRI</t>
  </si>
  <si>
    <t>SIRIZ15</t>
  </si>
  <si>
    <t>SIRIH16</t>
  </si>
  <si>
    <t>SIRIM16</t>
  </si>
  <si>
    <t>SPALI</t>
  </si>
  <si>
    <t>SPALIZ15</t>
  </si>
  <si>
    <t>SPALIH16</t>
  </si>
  <si>
    <t>SPALIM16</t>
  </si>
  <si>
    <t>STA</t>
  </si>
  <si>
    <t>STAZ15</t>
  </si>
  <si>
    <t>STAH16</t>
  </si>
  <si>
    <t>STAM16</t>
  </si>
  <si>
    <t>STEC</t>
  </si>
  <si>
    <t>STECZ15</t>
  </si>
  <si>
    <t>STECH16</t>
  </si>
  <si>
    <t>STECM16</t>
  </si>
  <si>
    <t>TCAP</t>
  </si>
  <si>
    <t>TCAPZ15</t>
  </si>
  <si>
    <t>TCAPH16</t>
  </si>
  <si>
    <t>TCAPM16</t>
  </si>
  <si>
    <t>THAI</t>
  </si>
  <si>
    <t>THAIZ15</t>
  </si>
  <si>
    <t>THAIH16</t>
  </si>
  <si>
    <t>THAIM16</t>
  </si>
  <si>
    <t>THCOM</t>
  </si>
  <si>
    <t>THCOMZ15</t>
  </si>
  <si>
    <t>THCOMH16</t>
  </si>
  <si>
    <t>THCOMM16</t>
  </si>
  <si>
    <t>TMB</t>
  </si>
  <si>
    <t>TMBZ15</t>
  </si>
  <si>
    <t>TMBH16</t>
  </si>
  <si>
    <t>TMBM16</t>
  </si>
  <si>
    <t>TOP</t>
  </si>
  <si>
    <t>TOPZ15</t>
  </si>
  <si>
    <t>TOPH16</t>
  </si>
  <si>
    <t>TOPM16</t>
  </si>
  <si>
    <t>TPIPL</t>
  </si>
  <si>
    <t>TPIPLZ15</t>
  </si>
  <si>
    <t>TPIPLH16</t>
  </si>
  <si>
    <t>TPIPLM16</t>
  </si>
  <si>
    <t>TRUEZ15</t>
  </si>
  <si>
    <t>TRUEH16</t>
  </si>
  <si>
    <t>TRUEM16</t>
  </si>
  <si>
    <t>TTA</t>
  </si>
  <si>
    <t>TTAZ15X</t>
  </si>
  <si>
    <t>TTAH16</t>
  </si>
  <si>
    <t>TTAM16</t>
  </si>
  <si>
    <t>TU</t>
  </si>
  <si>
    <t>TUZ15X</t>
  </si>
  <si>
    <t>TUH16</t>
  </si>
  <si>
    <t>TUM16</t>
  </si>
  <si>
    <t>TVO</t>
  </si>
  <si>
    <t>TVOZ15</t>
  </si>
  <si>
    <t>TVOH16</t>
  </si>
  <si>
    <t>TVOM16</t>
  </si>
  <si>
    <t>AAVU16</t>
  </si>
  <si>
    <t>ADVANCU16</t>
  </si>
  <si>
    <t>AMATAU16</t>
  </si>
  <si>
    <t>AOTU16</t>
  </si>
  <si>
    <t>APU16</t>
  </si>
  <si>
    <t>BANPUU16</t>
  </si>
  <si>
    <t>BAYU16</t>
  </si>
  <si>
    <t>BBLU16</t>
  </si>
  <si>
    <t>BCHU16</t>
  </si>
  <si>
    <t>BCPU16</t>
  </si>
  <si>
    <t>BECLU16</t>
  </si>
  <si>
    <t>BDMSU16</t>
  </si>
  <si>
    <t>BHU16</t>
  </si>
  <si>
    <t>BJCU16</t>
  </si>
  <si>
    <t>BLAU16</t>
  </si>
  <si>
    <t>BLANDU16</t>
  </si>
  <si>
    <t>BTSU16</t>
  </si>
  <si>
    <t>CENTELU16</t>
  </si>
  <si>
    <t>CKU16</t>
  </si>
  <si>
    <t>CPALLU16</t>
  </si>
  <si>
    <t>CPFU16</t>
  </si>
  <si>
    <t>CPNU16</t>
  </si>
  <si>
    <t>DTACU16</t>
  </si>
  <si>
    <t>HEMRAJU16</t>
  </si>
  <si>
    <t>HMPROU16</t>
  </si>
  <si>
    <t>INTUCHU16</t>
  </si>
  <si>
    <t>IRPCU16</t>
  </si>
  <si>
    <t>ITDU16</t>
  </si>
  <si>
    <t>IVLU16</t>
  </si>
  <si>
    <t>JASU16</t>
  </si>
  <si>
    <t>KBANKU16</t>
  </si>
  <si>
    <t>KKPU16</t>
  </si>
  <si>
    <t>KTBU16</t>
  </si>
  <si>
    <t>LHU16</t>
  </si>
  <si>
    <t>LPNU16</t>
  </si>
  <si>
    <t>MAJORU16</t>
  </si>
  <si>
    <t>MINTU16</t>
  </si>
  <si>
    <t>PSU16</t>
  </si>
  <si>
    <t>PTTU16</t>
  </si>
  <si>
    <t>PTTEPU16</t>
  </si>
  <si>
    <t>PTTGCU16</t>
  </si>
  <si>
    <t>QHU16</t>
  </si>
  <si>
    <t>RATCHU16</t>
  </si>
  <si>
    <t>ROBINSU16</t>
  </si>
  <si>
    <t>SCBU16</t>
  </si>
  <si>
    <t>SCCU16</t>
  </si>
  <si>
    <t>SIRIU16</t>
  </si>
  <si>
    <t>SPALIU16</t>
  </si>
  <si>
    <t>STAU16</t>
  </si>
  <si>
    <t>STECU16</t>
  </si>
  <si>
    <t>TCAPU16</t>
  </si>
  <si>
    <t>THAIU16</t>
  </si>
  <si>
    <t>THCOMU16</t>
  </si>
  <si>
    <t>TMBU16</t>
  </si>
  <si>
    <t>TOPU16</t>
  </si>
  <si>
    <t>TPIPLU16</t>
  </si>
  <si>
    <t>TRUEU16</t>
  </si>
  <si>
    <t>TTAU16</t>
  </si>
  <si>
    <t>TVOU16</t>
  </si>
  <si>
    <t>TUu16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</si>
</sst>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222"/>
      <scheme val="minor"/>
    </font>
    <font>
      <sz val="9"/>
      <color indexed="81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QMASTER" ddeTopic="QUOTE">
    <ddeItems>
      <ddeItem name="AAV.ASK" advise="1">
        <values cols="2">
          <value>
            <val>4.4800000000000004</val>
          </value>
          <value>
            <val>1</val>
          </value>
        </values>
      </ddeItem>
      <ddeItem name="AAV.BID" advise="1">
        <values cols="2">
          <value>
            <val>4.46</val>
          </value>
          <value>
            <val>1</val>
          </value>
        </values>
      </ddeItem>
      <ddeItem name="AAV.LAST" advise="1">
        <values cols="2">
          <value>
            <val>4.4800000000000004</val>
          </value>
          <value>
            <val>1</val>
          </value>
        </values>
      </ddeItem>
      <ddeItem name="AAVH16.LAST" advise="1">
        <values cols="2">
          <value>
            <val>4.51</val>
          </value>
          <value>
            <val>1</val>
          </value>
        </values>
      </ddeItem>
      <ddeItem name="AAVM16.LAST" advise="1">
        <values cols="2">
          <value>
            <val>4.53</val>
          </value>
          <value>
            <val>1</val>
          </value>
        </values>
      </ddeItem>
      <ddeItem name="AAVU16.LAST" advise="1">
        <values cols="2">
          <value>
            <val>4.55</val>
          </value>
          <value>
            <val>1</val>
          </value>
        </values>
      </ddeItem>
      <ddeItem name="AAVZ15.LAST" advise="1">
        <values cols="2">
          <value>
            <val>4.5</val>
          </value>
          <value>
            <val>1</val>
          </value>
        </values>
      </ddeItem>
      <ddeItem name="ADVANC.ASK" advise="1">
        <values cols="2">
          <value>
            <val>220</val>
          </value>
          <value>
            <val>1</val>
          </value>
        </values>
      </ddeItem>
      <ddeItem name="ADVANC.BID" advise="1">
        <values cols="2">
          <value>
            <val>219</val>
          </value>
          <value>
            <val>1</val>
          </value>
        </values>
      </ddeItem>
      <ddeItem name="ADVANC.LAST" advise="1">
        <values cols="2">
          <value>
            <val>220</val>
          </value>
          <value>
            <val>1</val>
          </value>
        </values>
      </ddeItem>
      <ddeItem name="ADVANCH16.LAST" advise="1">
        <values cols="2">
          <value>
            <val>217.93</val>
          </value>
          <value>
            <val>1</val>
          </value>
        </values>
      </ddeItem>
      <ddeItem name="ADVANCM16.LAST" advise="1">
        <values cols="2">
          <value>
            <val>225.9</val>
          </value>
          <value>
            <val>1</val>
          </value>
        </values>
      </ddeItem>
      <ddeItem name="ADVANCU16.LAST" advise="1">
        <values cols="2">
          <value>
            <val>213.88</val>
          </value>
          <value>
            <val>1</val>
          </value>
        </values>
      </ddeItem>
      <ddeItem name="ADVANCZ15.LAST" advise="1">
        <values cols="2">
          <value>
            <val>220</val>
          </value>
          <value>
            <val>1</val>
          </value>
        </values>
      </ddeItem>
      <ddeItem name="AMATA.ASK" advise="1">
        <values cols="2">
          <value>
            <val>12.8</val>
          </value>
          <value>
            <val>1</val>
          </value>
        </values>
      </ddeItem>
      <ddeItem name="AMATA.BID" advise="1">
        <values cols="2">
          <value>
            <val>12.7</val>
          </value>
          <value>
            <val>1</val>
          </value>
        </values>
      </ddeItem>
      <ddeItem name="AMATA.LAST" advise="1">
        <values cols="2">
          <value>
            <val>12.8</val>
          </value>
          <value>
            <val>1</val>
          </value>
        </values>
      </ddeItem>
      <ddeItem name="AMATAH16.LAST" advise="1">
        <values cols="2">
          <value>
            <val>12.54</val>
          </value>
          <value>
            <val>1</val>
          </value>
        </values>
      </ddeItem>
      <ddeItem name="AMATAM16.LAST" advise="1">
        <values cols="2">
          <value>
            <val>12.41</val>
          </value>
          <value>
            <val>1</val>
          </value>
        </values>
      </ddeItem>
      <ddeItem name="AMATAU16.LAST" advise="1">
        <values cols="2">
          <value>
            <val>12.28</val>
          </value>
          <value>
            <val>1</val>
          </value>
        </values>
      </ddeItem>
      <ddeItem name="AMATAZ15.LAST" advise="1">
        <values cols="2">
          <value>
            <val>12.68</val>
          </value>
          <value>
            <val>1</val>
          </value>
        </values>
      </ddeItem>
      <ddeItem name="AOT.ASK" advise="1">
        <values cols="2">
          <value>
            <val>293</val>
          </value>
          <value>
            <val>1</val>
          </value>
        </values>
      </ddeItem>
      <ddeItem name="AOT.BID" advise="1">
        <values cols="2">
          <value>
            <val>292</val>
          </value>
          <value>
            <val>1</val>
          </value>
        </values>
      </ddeItem>
      <ddeItem name="AOT.LAST" advise="1">
        <values cols="2">
          <value>
            <val>293</val>
          </value>
          <value>
            <val>1</val>
          </value>
        </values>
      </ddeItem>
      <ddeItem name="AOTH16.LAST" advise="1">
        <values cols="2">
          <value>
            <val>286.23</val>
          </value>
          <value>
            <val>1</val>
          </value>
        </values>
      </ddeItem>
      <ddeItem name="AOTM16.LAST" advise="1">
        <values cols="2">
          <value>
            <val>286.45</val>
          </value>
          <value>
            <val>1</val>
          </value>
        </values>
      </ddeItem>
      <ddeItem name="AOTU16.LAST" advise="1">
        <values cols="2">
          <value>
            <val>286.68</val>
          </value>
          <value>
            <val>1</val>
          </value>
        </values>
      </ddeItem>
      <ddeItem name="AOTZ15.LAST" advise="1">
        <values cols="2">
          <value>
            <val>286</val>
          </value>
          <value>
            <val>1</val>
          </value>
        </values>
      </ddeItem>
      <ddeItem name="AP.ASK" advise="1">
        <values cols="2">
          <value>
            <val>5.7</val>
          </value>
          <value>
            <val>1</val>
          </value>
        </values>
      </ddeItem>
      <ddeItem name="AP.BID" advise="1">
        <values cols="2">
          <value>
            <val>5.65</val>
          </value>
          <value>
            <val>1</val>
          </value>
        </values>
      </ddeItem>
      <ddeItem name="AP.LAST" advise="1">
        <values cols="2">
          <value>
            <val>5.7</val>
          </value>
          <value>
            <val>1</val>
          </value>
        </values>
      </ddeItem>
      <ddeItem name="APH16.LAST" advise="1">
        <values cols="2">
          <value>
            <val>5.56</val>
          </value>
          <value>
            <val>1</val>
          </value>
        </values>
      </ddeItem>
      <ddeItem name="APM16.LAST" advise="1">
        <values cols="2">
          <value>
            <val>5.51</val>
          </value>
          <value>
            <val>1</val>
          </value>
        </values>
      </ddeItem>
      <ddeItem name="APU16.LAST" advise="1">
        <values cols="2">
          <value>
            <val>5.46</val>
          </value>
          <value>
            <val>1</val>
          </value>
        </values>
      </ddeItem>
      <ddeItem name="APZ15.LAST" advise="1">
        <values cols="2">
          <value>
            <val>5.6</val>
          </value>
          <value>
            <val>1</val>
          </value>
        </values>
      </ddeItem>
      <ddeItem name="BANPU.ASK" advise="1">
        <values cols="2">
          <value>
            <val>21.3</val>
          </value>
          <value>
            <val>1</val>
          </value>
        </values>
      </ddeItem>
      <ddeItem name="BANPU.BID" advise="1">
        <values cols="2">
          <value>
            <val>21.2</val>
          </value>
          <value>
            <val>1</val>
          </value>
        </values>
      </ddeItem>
      <ddeItem name="BANPU.LAST" advise="1">
        <values cols="2">
          <value>
            <val>21.3</val>
          </value>
          <value>
            <val>1</val>
          </value>
        </values>
      </ddeItem>
      <ddeItem name="BANPUH16.LAST" advise="1">
        <values cols="2">
          <value>
            <val>21.07</val>
          </value>
          <value>
            <val>1</val>
          </value>
        </values>
      </ddeItem>
      <ddeItem name="BANPUM16.LAST" advise="1">
        <values cols="2">
          <value>
            <val>20.85</val>
          </value>
          <value>
            <val>1</val>
          </value>
        </values>
      </ddeItem>
      <ddeItem name="BANPUU16.LAST" advise="1">
        <values cols="2">
          <value>
            <val>20.62</val>
          </value>
          <value>
            <val>1</val>
          </value>
        </values>
      </ddeItem>
      <ddeItem name="BANPUZ15.LAST" advise="1">
        <values cols="2">
          <value>
            <val>21.3</val>
          </value>
          <value>
            <val>1</val>
          </value>
        </values>
      </ddeItem>
      <ddeItem name="BAY.ASK" advise="1">
        <values cols="2">
          <value>
            <val>30.75</val>
          </value>
          <value>
            <val>1</val>
          </value>
        </values>
      </ddeItem>
      <ddeItem name="BAY.BID" advise="1">
        <values cols="2">
          <value>
            <val>30.5</val>
          </value>
          <value>
            <val>1</val>
          </value>
        </values>
      </ddeItem>
      <ddeItem name="BAY.LAST" advise="1">
        <values cols="2">
          <value>
            <val>30.75</val>
          </value>
          <value>
            <val>1</val>
          </value>
        </values>
      </ddeItem>
      <ddeItem name="BAYH16.LAST" advise="1">
        <values cols="2">
          <value>
            <val>30.37</val>
          </value>
          <value>
            <val>1</val>
          </value>
        </values>
      </ddeItem>
      <ddeItem name="BAYM16.LAST" advise="1">
        <values cols="2">
          <value>
            <val>30.3</val>
          </value>
          <value>
            <val>1</val>
          </value>
        </values>
      </ddeItem>
      <ddeItem name="BAYU16.LAST" advise="1">
        <values cols="2">
          <value>
            <val>30.23</val>
          </value>
          <value>
            <val>1</val>
          </value>
        </values>
      </ddeItem>
      <ddeItem name="BAYZ15.LAST" advise="1">
        <values cols="2">
          <value>
            <val>30.44</val>
          </value>
          <value>
            <val>1</val>
          </value>
        </values>
      </ddeItem>
      <ddeItem name="BBL.ASK" advise="1">
        <values cols="2">
          <value>
            <val>162</val>
          </value>
          <value>
            <val>1</val>
          </value>
        </values>
      </ddeItem>
      <ddeItem name="BBL.BID" advise="1">
        <values cols="2">
          <value>
            <val>161.5</val>
          </value>
          <value>
            <val>1</val>
          </value>
        </values>
      </ddeItem>
      <ddeItem name="BBL.LAST" advise="1">
        <values cols="2">
          <value>
            <val>162</val>
          </value>
          <value>
            <val>1</val>
          </value>
        </values>
      </ddeItem>
      <ddeItem name="BBLH16.LAST" advise="1">
        <values cols="2">
          <value>
            <val>160.47</val>
          </value>
          <value>
            <val>1</val>
          </value>
        </values>
      </ddeItem>
      <ddeItem name="BBLM16.LAST" advise="1">
        <values cols="2">
          <value>
            <val>159.44999999999999</val>
          </value>
          <value>
            <val>1</val>
          </value>
        </values>
      </ddeItem>
      <ddeItem name="BBLU16.LAST" advise="1">
        <values cols="2">
          <value>
            <val>158.43</val>
          </value>
          <value>
            <val>1</val>
          </value>
        </values>
      </ddeItem>
      <ddeItem name="BBLZ15.LAST" advise="1">
        <values cols="2">
          <value>
            <val>161.5</val>
          </value>
          <value>
            <val>1</val>
          </value>
        </values>
      </ddeItem>
      <ddeItem name="BCH.ASK" advise="1">
        <values cols="2">
          <value>
            <val>7.05</val>
          </value>
          <value>
            <val>1</val>
          </value>
        </values>
      </ddeItem>
      <ddeItem name="BCH.BID" advise="1">
        <values cols="2">
          <value>
            <val>7</val>
          </value>
          <value>
            <val>1</val>
          </value>
        </values>
      </ddeItem>
      <ddeItem name="BCH.LAST" advise="1">
        <values cols="2">
          <value>
            <val>7.05</val>
          </value>
          <value>
            <val>1</val>
          </value>
        </values>
      </ddeItem>
      <ddeItem name="BCHH16.LAST" advise="1">
        <values cols="2">
          <value>
            <val>6.99</val>
          </value>
          <value>
            <val>1</val>
          </value>
        </values>
      </ddeItem>
      <ddeItem name="BCHM16.LAST" advise="1">
        <values cols="2">
          <value>
            <val>6.99</val>
          </value>
          <value>
            <val>1</val>
          </value>
        </values>
      </ddeItem>
      <ddeItem name="BCHU16.LAST" advise="1">
        <values cols="2">
          <value>
            <val>6.98</val>
          </value>
          <value>
            <val>1</val>
          </value>
        </values>
      </ddeItem>
      <ddeItem name="BCHZ15.LAST" advise="1">
        <values cols="2">
          <value>
            <val>7</val>
          </value>
          <value>
            <val>1</val>
          </value>
        </values>
      </ddeItem>
      <ddeItem name="BCP.ASK" advise="1">
        <values cols="2">
          <value>
            <val>35.25</val>
          </value>
          <value>
            <val>1</val>
          </value>
        </values>
      </ddeItem>
      <ddeItem name="BCP.BID" advise="1">
        <values cols="2">
          <value>
            <val>35</val>
          </value>
          <value>
            <val>1</val>
          </value>
        </values>
      </ddeItem>
      <ddeItem name="BCP.LAST" advise="1">
        <values cols="2">
          <value>
            <val>35.25</val>
          </value>
          <value>
            <val>1</val>
          </value>
        </values>
      </ddeItem>
      <ddeItem name="BCPH16.LAST" advise="1">
        <values cols="2">
          <value>
            <val>35.01</val>
          </value>
          <value>
            <val>1</val>
          </value>
        </values>
      </ddeItem>
      <ddeItem name="BCPM16.LAST" advise="1">
        <values cols="2">
          <value>
            <val>34.89</val>
          </value>
          <value>
            <val>1</val>
          </value>
        </values>
      </ddeItem>
      <ddeItem name="BCPU16.LAST" advise="1">
        <values cols="2">
          <value>
            <val>34.770000000000003</val>
          </value>
          <value>
            <val>1</val>
          </value>
        </values>
      </ddeItem>
      <ddeItem name="BCPZ15.LAST" advise="1">
        <values cols="2">
          <value>
            <val>35.14</val>
          </value>
          <value>
            <val>1</val>
          </value>
        </values>
      </ddeItem>
      <ddeItem name="BDMS.ASK" advise="1">
        <values cols="2">
          <value>
            <val>18.899999999999999</val>
          </value>
          <value>
            <val>1</val>
          </value>
        </values>
      </ddeItem>
      <ddeItem name="BDMS.BID" advise="1">
        <values cols="2">
          <value>
            <val>18.8</val>
          </value>
          <value>
            <val>1</val>
          </value>
        </values>
      </ddeItem>
      <ddeItem name="BDMS.LAST" advise="1">
        <values cols="2">
          <value>
            <val>18.899999999999999</val>
          </value>
          <value>
            <val>1</val>
          </value>
        </values>
      </ddeItem>
      <ddeItem name="BDMSH16.LAST" advise="1">
        <values cols="2">
          <value>
            <val>18.93</val>
          </value>
          <value>
            <val>1</val>
          </value>
        </values>
      </ddeItem>
      <ddeItem name="BDMSM16.LAST" advise="1">
        <values cols="2">
          <value>
            <val>18.940000000000001</val>
          </value>
          <value>
            <val>1</val>
          </value>
        </values>
      </ddeItem>
      <ddeItem name="BDMSU16.LAST" advise="1">
        <values cols="2">
          <value>
            <val>18.95</val>
          </value>
          <value>
            <val>1</val>
          </value>
        </values>
      </ddeItem>
      <ddeItem name="BDMSZ15.LAST" advise="1">
        <values cols="2">
          <value>
            <val>18.91</val>
          </value>
          <value>
            <val>1</val>
          </value>
        </values>
      </ddeItem>
      <ddeItem name="BECL.ASK" advise="1">
        <values cols="2">
          <value>
            <val>36.25</val>
          </value>
          <value>
            <val>1</val>
          </value>
        </values>
      </ddeItem>
      <ddeItem name="BECL.BID" advise="1">
        <values cols="2">
          <value>
            <val>36</val>
          </value>
          <value>
            <val>1</val>
          </value>
        </values>
      </ddeItem>
      <ddeItem name="BECL.LAST" advise="1">
        <values cols="2">
          <value>
            <val>36.25</val>
          </value>
          <value>
            <val>1</val>
          </value>
        </values>
      </ddeItem>
      <ddeItem name="BECLH16.LAST" advise="1">
        <values cols="2">
          <value>
            <val>35.06</val>
          </value>
          <value>
            <val>1</val>
          </value>
        </values>
      </ddeItem>
      <ddeItem name="BECLM16.LAST" advise="1">
        <values cols="2">
          <value>
            <val>34.58</val>
          </value>
          <value>
            <val>1</val>
          </value>
        </values>
      </ddeItem>
      <ddeItem name="BECLU16.LAST" advise="1">
        <values cols="2">
          <value>
            <val>34.11</val>
          </value>
          <value>
            <val>1</val>
          </value>
        </values>
      </ddeItem>
      <ddeItem name="BECLZ15.LAST" advise="1">
        <values cols="2">
          <value>
            <val>35.54</val>
          </value>
          <value>
            <val>1</val>
          </value>
        </values>
      </ddeItem>
      <ddeItem name="BH.ASK" advise="1">
        <values cols="2">
          <value>
            <val>228</val>
          </value>
          <value>
            <val>1</val>
          </value>
        </values>
      </ddeItem>
      <ddeItem name="BH.BID" advise="1">
        <values cols="2">
          <value>
            <val>227</val>
          </value>
          <value>
            <val>1</val>
          </value>
        </values>
      </ddeItem>
      <ddeItem name="BH.LAST" advise="1">
        <values cols="2">
          <value>
            <val>228</val>
          </value>
          <value>
            <val>1</val>
          </value>
        </values>
      </ddeItem>
      <ddeItem name="BHH16.LAST" advise="1">
        <values cols="2">
          <value>
            <val>227.87</val>
          </value>
          <value>
            <val>1</val>
          </value>
        </values>
      </ddeItem>
      <ddeItem name="BHM16.LAST" advise="1">
        <values cols="2">
          <value>
            <val>228.23</val>
          </value>
          <value>
            <val>1</val>
          </value>
        </values>
      </ddeItem>
      <ddeItem name="BHU16.LAST" advise="1">
        <values cols="2">
          <value>
            <val>228.6</val>
          </value>
          <value>
            <val>1</val>
          </value>
        </values>
      </ddeItem>
      <ddeItem name="BHZ15.LAST" advise="1">
        <values cols="2">
          <value>
            <val>227.5</val>
          </value>
          <value>
            <val>1</val>
          </value>
        </values>
      </ddeItem>
      <ddeItem name="BJC.ASK" advise="1">
        <values cols="2">
          <value>
            <val>32.75</val>
          </value>
          <value>
            <val>1</val>
          </value>
        </values>
      </ddeItem>
      <ddeItem name="BJC.BID" advise="1">
        <values cols="2">
          <value>
            <val>32.5</val>
          </value>
          <value>
            <val>1</val>
          </value>
        </values>
      </ddeItem>
      <ddeItem name="BJC.LAST" advise="1">
        <values cols="2">
          <value>
            <val>32.75</val>
          </value>
          <value>
            <val>1</val>
          </value>
        </values>
      </ddeItem>
      <ddeItem name="BJCH16.LAST" advise="1">
        <values cols="2">
          <value>
            <val>32.69</val>
          </value>
          <value>
            <val>1</val>
          </value>
        </values>
      </ddeItem>
      <ddeItem name="BJCM16.LAST" advise="1">
        <values cols="2">
          <value>
            <val>32.659999999999997</val>
          </value>
          <value>
            <val>1</val>
          </value>
        </values>
      </ddeItem>
      <ddeItem name="BJCU16.LAST" advise="1">
        <values cols="2">
          <value>
            <val>32.64</val>
          </value>
          <value>
            <val>1</val>
          </value>
        </values>
      </ddeItem>
      <ddeItem name="BJCZ15.LAST" advise="1">
        <values cols="2">
          <value>
            <val>32.72</val>
          </value>
          <value>
            <val>1</val>
          </value>
        </values>
      </ddeItem>
      <ddeItem name="BLA.ASK" advise="1">
        <values cols="2">
          <value>
            <val>52.75</val>
          </value>
          <value>
            <val>1</val>
          </value>
        </values>
      </ddeItem>
      <ddeItem name="BLA.BID" advise="1">
        <values cols="2">
          <value>
            <val>52.5</val>
          </value>
          <value>
            <val>1</val>
          </value>
        </values>
      </ddeItem>
      <ddeItem name="BLA.LAST" advise="1">
        <values cols="2">
          <value>
            <val>52.75</val>
          </value>
          <value>
            <val>1</val>
          </value>
        </values>
      </ddeItem>
      <ddeItem name="BLAH16.LAST" advise="1">
        <values cols="2">
          <value>
            <val>52.9</val>
          </value>
          <value>
            <val>1</val>
          </value>
        </values>
      </ddeItem>
      <ddeItem name="BLAM16.LAST" advise="1">
        <values cols="2">
          <value>
            <val>52.97</val>
          </value>
          <value>
            <val>1</val>
          </value>
        </values>
      </ddeItem>
      <ddeItem name="BLAND.ASK" advise="1">
        <values cols="2">
          <value>
            <val>1.48</val>
          </value>
          <value>
            <val>1</val>
          </value>
        </values>
      </ddeItem>
      <ddeItem name="BLAND.BID" advise="1">
        <values cols="2">
          <value>
            <val>1.47</val>
          </value>
          <value>
            <val>1</val>
          </value>
        </values>
      </ddeItem>
      <ddeItem name="BLAND.LAST" advise="1">
        <values cols="2">
          <value>
            <val>1.48</val>
          </value>
          <value>
            <val>1</val>
          </value>
        </values>
      </ddeItem>
      <ddeItem name="BLANDH16.LAST" advise="1">
        <values cols="2">
          <value>
            <val>1.52</val>
          </value>
          <value>
            <val>1</val>
          </value>
        </values>
      </ddeItem>
      <ddeItem name="BLANDM16.LAST" advise="1">
        <values cols="2">
          <value>
            <val>1.47</val>
          </value>
          <value>
            <val>1</val>
          </value>
        </values>
      </ddeItem>
      <ddeItem name="BLANDU16.LAST" advise="1">
        <values cols="2">
          <value>
            <val>1.45</val>
          </value>
          <value>
            <val>1</val>
          </value>
        </values>
      </ddeItem>
      <ddeItem name="BLANDZ15.LAST" advise="1">
        <values cols="2">
          <value>
            <val>1.5</val>
          </value>
          <value>
            <val>1</val>
          </value>
        </values>
      </ddeItem>
      <ddeItem name="BLAU16.LAST" advise="1">
        <values cols="2">
          <value>
            <val>53.05</val>
          </value>
          <value>
            <val>1</val>
          </value>
        </values>
      </ddeItem>
      <ddeItem name="BLAZ15.LAST" advise="1">
        <values cols="2">
          <value>
            <val>52.82</val>
          </value>
          <value>
            <val>1</val>
          </value>
        </values>
      </ddeItem>
      <ddeItem name="BTS.ASK" advise="1">
        <values cols="2">
          <value>
            <val>9.8000000000000007</val>
          </value>
          <value>
            <val>1</val>
          </value>
        </values>
      </ddeItem>
      <ddeItem name="BTS.BID" advise="1">
        <values cols="2">
          <value>
            <val>9.75</val>
          </value>
          <value>
            <val>1</val>
          </value>
        </values>
      </ddeItem>
      <ddeItem name="BTS.LAST" advise="1">
        <values cols="2">
          <value>
            <val>9.8000000000000007</val>
          </value>
          <value>
            <val>1</val>
          </value>
        </values>
      </ddeItem>
      <ddeItem name="BTSH16.LAST" advise="1">
        <values cols="2">
          <value>
            <val>9.58</val>
          </value>
          <value>
            <val>1</val>
          </value>
        </values>
      </ddeItem>
      <ddeItem name="BTSM16.LAST" advise="1">
        <values cols="2">
          <value>
            <val>9.4700000000000006</val>
          </value>
          <value>
            <val>1</val>
          </value>
        </values>
      </ddeItem>
      <ddeItem name="BTSU16.LAST" advise="1">
        <values cols="2">
          <value>
            <val>9.36</val>
          </value>
          <value>
            <val>1</val>
          </value>
        </values>
      </ddeItem>
      <ddeItem name="BTSZ15.LAST" advise="1">
        <values cols="2">
          <value>
            <val>9.69</val>
          </value>
          <value>
            <val>1</val>
          </value>
        </values>
      </ddeItem>
      <ddeItem name="CENTEL.ASK" advise="1">
        <values cols="2">
          <value>
            <val>39.25</val>
          </value>
          <value>
            <val>1</val>
          </value>
        </values>
      </ddeItem>
      <ddeItem name="CENTEL.BID" advise="1">
        <values cols="2">
          <value>
            <val>39</val>
          </value>
          <value>
            <val>1</val>
          </value>
        </values>
      </ddeItem>
      <ddeItem name="CENTEL.LAST" advise="1">
        <values cols="2">
          <value>
            <val>39.25</val>
          </value>
          <value>
            <val>1</val>
          </value>
        </values>
      </ddeItem>
      <ddeItem name="CENTELH16.LAST" advise="1">
        <values cols="2">
          <value>
            <val>39.33</val>
          </value>
          <value>
            <val>1</val>
          </value>
        </values>
      </ddeItem>
      <ddeItem name="CENTELM16.LAST" advise="1">
        <values cols="2">
          <value>
            <val>39.380000000000003</val>
          </value>
          <value>
            <val>1</val>
          </value>
        </values>
      </ddeItem>
      <ddeItem name="CENTELU16.LAST" advise="1">
        <values cols="2">
          <value>
            <val>39.42</val>
          </value>
          <value>
            <val>1</val>
          </value>
        </values>
      </ddeItem>
      <ddeItem name="CENTELZ15.LAST" advise="1">
        <values cols="2">
          <value>
            <val>39.29</val>
          </value>
          <value>
            <val>1</val>
          </value>
        </values>
      </ddeItem>
      <ddeItem name="CK.ASK" advise="1">
        <values cols="2">
          <value>
            <val>27.5</val>
          </value>
          <value>
            <val>1</val>
          </value>
        </values>
      </ddeItem>
      <ddeItem name="CK.BID" advise="1">
        <values cols="2">
          <value>
            <val>27.25</val>
          </value>
          <value>
            <val>1</val>
          </value>
        </values>
      </ddeItem>
      <ddeItem name="CK.LAST" advise="1">
        <values cols="2">
          <value>
            <val>27.5</val>
          </value>
          <value>
            <val>1</val>
          </value>
        </values>
      </ddeItem>
      <ddeItem name="CKH16.LAST" advise="1">
        <values cols="2">
          <value>
            <val>27.56</val>
          </value>
          <value>
            <val>1</val>
          </value>
        </values>
      </ddeItem>
      <ddeItem name="CKM16.LAST" advise="1">
        <values cols="2">
          <value>
            <val>27.53</val>
          </value>
          <value>
            <val>1</val>
          </value>
        </values>
      </ddeItem>
      <ddeItem name="CKU16.LAST" advise="1">
        <values cols="2">
          <value>
            <val>27.49</val>
          </value>
          <value>
            <val>1</val>
          </value>
        </values>
      </ddeItem>
      <ddeItem name="CKZ15.LAST" advise="1">
        <values cols="2">
          <value>
            <val>27.6</val>
          </value>
          <value>
            <val>1</val>
          </value>
        </values>
      </ddeItem>
      <ddeItem name="CPALL.ASK" advise="1">
        <values cols="2">
          <value>
            <val>50.25</val>
          </value>
          <value>
            <val>1</val>
          </value>
        </values>
      </ddeItem>
      <ddeItem name="CPALL.BID" advise="1">
        <values cols="2">
          <value>
            <val>50</val>
          </value>
          <value>
            <val>1</val>
          </value>
        </values>
      </ddeItem>
      <ddeItem name="CPALL.LAST" advise="1">
        <values cols="2">
          <value>
            <val>50.25</val>
          </value>
          <value>
            <val>1</val>
          </value>
        </values>
      </ddeItem>
      <ddeItem name="CPALLH16.LAST" advise="1">
        <values cols="2">
          <value>
            <val>49.49</val>
          </value>
          <value>
            <val>1</val>
          </value>
        </values>
      </ddeItem>
      <ddeItem name="CPALLM16.LAST" advise="1">
        <values cols="2">
          <value>
            <val>49.47</val>
          </value>
          <value>
            <val>1</val>
          </value>
        </values>
      </ddeItem>
      <ddeItem name="CPALLU16.LAST" advise="1">
        <values cols="2">
          <value>
            <val>49.46</val>
          </value>
          <value>
            <val>1</val>
          </value>
        </values>
      </ddeItem>
      <ddeItem name="CPALLZ15.LAST" advise="1">
        <values cols="2">
          <value>
            <val>49.5</val>
          </value>
          <value>
            <val>1</val>
          </value>
        </values>
      </ddeItem>
      <ddeItem name="CPF.ASK" advise="1">
        <values cols="2">
          <value>
            <val>21.2</val>
          </value>
          <value>
            <val>1</val>
          </value>
        </values>
      </ddeItem>
      <ddeItem name="CPF.BID" advise="1">
        <values cols="2">
          <value>
            <val>21.1</val>
          </value>
          <value>
            <val>1</val>
          </value>
        </values>
      </ddeItem>
      <ddeItem name="CPF.LAST" advise="1">
        <values cols="2">
          <value>
            <val>21.2</val>
          </value>
          <value>
            <val>1</val>
          </value>
        </values>
      </ddeItem>
      <ddeItem name="CPFH16.LAST" advise="1">
        <values cols="2">
          <value>
            <val>21.07</val>
          </value>
          <value>
            <val>1</val>
          </value>
        </values>
      </ddeItem>
      <ddeItem name="CPFM16.LAST" advise="1">
        <values cols="2">
          <value>
            <val>20.97</val>
          </value>
          <value>
            <val>1</val>
          </value>
        </values>
      </ddeItem>
      <ddeItem name="CPFU16.LAST" advise="1">
        <values cols="2">
          <value>
            <val>20.86</val>
          </value>
          <value>
            <val>1</val>
          </value>
        </values>
      </ddeItem>
      <ddeItem name="CPFZ15.LAST" advise="1">
        <values cols="2">
          <value>
            <val>21.18</val>
          </value>
          <value>
            <val>1</val>
          </value>
        </values>
      </ddeItem>
      <ddeItem name="CPN.ASK" advise="1">
        <values cols="2">
          <value>
            <val>44.5</val>
          </value>
          <value>
            <val>1</val>
          </value>
        </values>
      </ddeItem>
      <ddeItem name="CPN.BID" advise="1">
        <values cols="2">
          <value>
            <val>44.25</val>
          </value>
          <value>
            <val>1</val>
          </value>
        </values>
      </ddeItem>
      <ddeItem name="CPN.LAST" advise="1">
        <values cols="2">
          <value>
            <val>44.5</val>
          </value>
          <value>
            <val>1</val>
          </value>
        </values>
      </ddeItem>
      <ddeItem name="CPNH16.LAST" advise="1">
        <values cols="2">
          <value>
            <val>44.51</val>
          </value>
          <value>
            <val>1</val>
          </value>
        </values>
      </ddeItem>
      <ddeItem name="CPNM16.LAST" advise="1">
        <values cols="2">
          <value>
            <val>44.51</val>
          </value>
          <value>
            <val>1</val>
          </value>
        </values>
      </ddeItem>
      <ddeItem name="CPNU16.LAST" advise="1">
        <values cols="2">
          <value>
            <val>44.52</val>
          </value>
          <value>
            <val>1</val>
          </value>
        </values>
      </ddeItem>
      <ddeItem name="CPNZ15.LAST" advise="1">
        <values cols="2">
          <value>
            <val>44.5</val>
          </value>
          <value>
            <val>1</val>
          </value>
        </values>
      </ddeItem>
      <ddeItem name="DTAC.ASK" advise="1">
        <values cols="2">
          <value>
            <val>53</val>
          </value>
          <value>
            <val>1</val>
          </value>
        </values>
      </ddeItem>
      <ddeItem name="DTAC.BID" advise="1">
        <values cols="2">
          <value>
            <val>52.75</val>
          </value>
          <value>
            <val>1</val>
          </value>
        </values>
      </ddeItem>
      <ddeItem name="DTAC.LAST" advise="1">
        <values cols="2">
          <value>
            <val>53</val>
          </value>
          <value>
            <val>1</val>
          </value>
        </values>
      </ddeItem>
      <ddeItem name="DTACH16.LAST" advise="1">
        <values cols="2">
          <value>
            <val>51.56</val>
          </value>
          <value>
            <val>1</val>
          </value>
        </values>
      </ddeItem>
      <ddeItem name="DTACM16.LAST" advise="1">
        <values cols="2">
          <value>
            <val>50.17</val>
          </value>
          <value>
            <val>1</val>
          </value>
        </values>
      </ddeItem>
      <ddeItem name="DTACU16.LAST" advise="1">
        <values cols="2">
          <value>
            <val>48.81</val>
          </value>
          <value>
            <val>1</val>
          </value>
        </values>
      </ddeItem>
      <ddeItem name="DTACZ15.LAST" advise="1">
        <values cols="2">
          <value>
            <val>53</val>
          </value>
          <value>
            <val>1</val>
          </value>
        </values>
      </ddeItem>
      <ddeItem name="HEMRAJ.ASK" advise="1">
        <values cols="2">
          <value>
            <val>4.34</val>
          </value>
          <value>
            <val>1</val>
          </value>
        </values>
      </ddeItem>
      <ddeItem name="HEMRAJ.BID" advise="1">
        <values cols="2">
          <value>
            <val>4.32</val>
          </value>
          <value>
            <val>1</val>
          </value>
        </values>
      </ddeItem>
      <ddeItem name="HEMRAJ.LAST" advise="1">
        <values cols="2">
          <value>
            <val>4.34</val>
          </value>
          <value>
            <val>1</val>
          </value>
        </values>
      </ddeItem>
      <ddeItem name="HEMRAJH16.LAST" advise="1">
        <values cols="2">
          <value>
            <val>4.32</val>
          </value>
          <value>
            <val>1</val>
          </value>
        </values>
      </ddeItem>
      <ddeItem name="HEMRAJM16.LAST" advise="1">
        <values cols="2">
          <value>
            <val>4.32</val>
          </value>
          <value>
            <val>1</val>
          </value>
        </values>
      </ddeItem>
      <ddeItem name="HEMRAJU16.LAST" advise="1">
        <values cols="2">
          <value>
            <val>4.32</val>
          </value>
          <value>
            <val>1</val>
          </value>
        </values>
      </ddeItem>
      <ddeItem name="HEMRAJZ15.LAST" advise="1">
        <values cols="2">
          <value>
            <val>4.32</val>
          </value>
          <value>
            <val>1</val>
          </value>
        </values>
      </ddeItem>
      <ddeItem name="HMPRO.ASK" advise="1">
        <values cols="2">
          <value>
            <val>6.8</val>
          </value>
          <value>
            <val>1</val>
          </value>
        </values>
      </ddeItem>
      <ddeItem name="HMPRO.BID" advise="1">
        <values cols="2">
          <value>
            <val>6.75</val>
          </value>
          <value>
            <val>1</val>
          </value>
        </values>
      </ddeItem>
      <ddeItem name="HMPRO.LAST" advise="1">
        <values cols="2">
          <value>
            <val>6.8</val>
          </value>
          <value>
            <val>1</val>
          </value>
        </values>
      </ddeItem>
      <ddeItem name="HMPROH16X.LAST" advise="1">
        <values cols="2">
          <value>
            <val>6.81</val>
          </value>
          <value>
            <val>1</val>
          </value>
        </values>
      </ddeItem>
      <ddeItem name="HMPROM16.LAST" advise="1">
        <values cols="2">
          <value>
            <val>6.82</val>
          </value>
          <value>
            <val>1</val>
          </value>
        </values>
      </ddeItem>
      <ddeItem name="HMPROU16.LAST" advise="1">
        <values cols="2">
          <value>
            <val>6.82</val>
          </value>
          <value>
            <val>1</val>
          </value>
        </values>
      </ddeItem>
      <ddeItem name="HMPROZ15X.LAST" advise="1">
        <values cols="2">
          <value>
            <val>6.81</val>
          </value>
          <value>
            <val>1</val>
          </value>
        </values>
      </ddeItem>
      <ddeItem name="INTUCH.ASK" advise="1">
        <values cols="2">
          <value>
            <val>71.75</val>
          </value>
          <value>
            <val>1</val>
          </value>
        </values>
      </ddeItem>
      <ddeItem name="INTUCH.BID" advise="1">
        <values cols="2">
          <value>
            <val>71.5</val>
          </value>
          <value>
            <val>1</val>
          </value>
        </values>
      </ddeItem>
      <ddeItem name="INTUCH.LAST" advise="1">
        <values cols="2">
          <value>
            <val>71.75</val>
          </value>
          <value>
            <val>1</val>
          </value>
        </values>
      </ddeItem>
      <ddeItem name="INTUCHH16.LAST" advise="1">
        <values cols="2">
          <value>
            <val>73</val>
          </value>
          <value>
            <val>1</val>
          </value>
        </values>
      </ddeItem>
      <ddeItem name="INTUCHM16.LAST" advise="1">
        <values cols="2">
          <value>
            <val>71.400000000000006</val>
          </value>
          <value>
            <val>1</val>
          </value>
        </values>
      </ddeItem>
      <ddeItem name="INTUCHU16.LAST" advise="1">
        <values cols="2">
          <value>
            <val>70.62</val>
          </value>
          <value>
            <val>1</val>
          </value>
        </values>
      </ddeItem>
      <ddeItem name="INTUCHZ15.LAST" advise="1">
        <values cols="2">
          <value>
            <val>72.989999999999995</val>
          </value>
          <value>
            <val>1</val>
          </value>
        </values>
      </ddeItem>
      <ddeItem name="IRPC.ASK" advise="1">
        <values cols="2">
          <value>
            <val>4.04</val>
          </value>
          <value>
            <val>1</val>
          </value>
        </values>
      </ddeItem>
      <ddeItem name="IRPC.BID" advise="1">
        <values cols="2">
          <value>
            <val>4.0199999999999996</val>
          </value>
          <value>
            <val>1</val>
          </value>
        </values>
      </ddeItem>
      <ddeItem name="IRPC.LAST" advise="1">
        <values cols="2">
          <value>
            <val>4.04</val>
          </value>
          <value>
            <val>1</val>
          </value>
        </values>
      </ddeItem>
      <ddeItem name="IRPCH16.LAST" advise="1">
        <values cols="2">
          <value>
            <val>4.04</val>
          </value>
          <value>
            <val>1</val>
          </value>
        </values>
      </ddeItem>
      <ddeItem name="IRPCM16.LAST" advise="1">
        <values cols="2">
          <value>
            <val>4.04</val>
          </value>
          <value>
            <val>1</val>
          </value>
        </values>
      </ddeItem>
      <ddeItem name="IRPCU16.LAST" advise="1">
        <values cols="2">
          <value>
            <val>4.03</val>
          </value>
          <value>
            <val>1</val>
          </value>
        </values>
      </ddeItem>
      <ddeItem name="IRPCZ15.LAST" advise="1">
        <values cols="2">
          <value>
            <val>4.05</val>
          </value>
          <value>
            <val>1</val>
          </value>
        </values>
      </ddeItem>
      <ddeItem name="ITD.ASK" advise="1">
        <values cols="2">
          <value>
            <val>8.15</val>
          </value>
          <value>
            <val>1</val>
          </value>
        </values>
      </ddeItem>
      <ddeItem name="ITD.BID" advise="1">
        <values cols="2">
          <value>
            <val>8.1</val>
          </value>
          <value>
            <val>1</val>
          </value>
        </values>
      </ddeItem>
      <ddeItem name="ITD.LAST" advise="1">
        <values cols="2">
          <value>
            <val>8.15</val>
          </value>
          <value>
            <val>1</val>
          </value>
        </values>
      </ddeItem>
      <ddeItem name="ITDH16.LAST" advise="1">
        <values cols="2">
          <value>
            <val>8.26</val>
          </value>
          <value>
            <val>1</val>
          </value>
        </values>
      </ddeItem>
      <ddeItem name="ITDM16.LAST" advise="1">
        <values cols="2">
          <value>
            <val>8.27</val>
          </value>
          <value>
            <val>1</val>
          </value>
        </values>
      </ddeItem>
      <ddeItem name="ITDU16.LAST" advise="1">
        <values cols="2">
          <value>
            <val>8.3000000000000007</val>
          </value>
          <value>
            <val>1</val>
          </value>
        </values>
      </ddeItem>
      <ddeItem name="ITDZ15.LAST" advise="1">
        <values cols="2">
          <value>
            <val>8.2100000000000009</val>
          </value>
          <value>
            <val>1</val>
          </value>
        </values>
      </ddeItem>
      <ddeItem name="IVL.ASK" advise="1">
        <values cols="2">
          <value>
            <val>22.9</val>
          </value>
          <value>
            <val>1</val>
          </value>
        </values>
      </ddeItem>
      <ddeItem name="IVL.BID" advise="1">
        <values cols="2">
          <value>
            <val>22.8</val>
          </value>
          <value>
            <val>1</val>
          </value>
        </values>
      </ddeItem>
      <ddeItem name="IVL.LAST" advise="1">
        <values cols="2">
          <value>
            <val>22.9</val>
          </value>
          <value>
            <val>1</val>
          </value>
        </values>
      </ddeItem>
      <ddeItem name="IVLH16.LAST" advise="1">
        <values cols="2">
          <value>
            <val>23.25</val>
          </value>
          <value>
            <val>1</val>
          </value>
        </values>
      </ddeItem>
      <ddeItem name="IVLM16.LAST" advise="1">
        <values cols="2">
          <value>
            <val>23.24</val>
          </value>
          <value>
            <val>1</val>
          </value>
        </values>
      </ddeItem>
      <ddeItem name="IVLU16.LAST" advise="1">
        <values cols="2">
          <value>
            <val>23.23</val>
          </value>
          <value>
            <val>1</val>
          </value>
        </values>
      </ddeItem>
      <ddeItem name="IVLZ15.LAST" advise="1">
        <values cols="2">
          <value>
            <val>23.26</val>
          </value>
          <value>
            <val>1</val>
          </value>
        </values>
      </ddeItem>
      <ddeItem name="JAS.ASK" advise="1">
        <values cols="2">
          <value>
            <val>5.5</val>
          </value>
          <value>
            <val>1</val>
          </value>
        </values>
      </ddeItem>
      <ddeItem name="JAS.BID" advise="1">
        <values cols="2">
          <value>
            <val>5.45</val>
          </value>
          <value>
            <val>1</val>
          </value>
        </values>
      </ddeItem>
      <ddeItem name="JAS.LAST" advise="1">
        <values cols="2">
          <value>
            <val>5.5</val>
          </value>
          <value>
            <val>1</val>
          </value>
        </values>
      </ddeItem>
      <ddeItem name="JASH16.LAST" advise="1">
        <values cols="2">
          <value>
            <val>5.43</val>
          </value>
          <value>
            <val>1</val>
          </value>
        </values>
      </ddeItem>
      <ddeItem name="JASM16.LAST" advise="1">
        <values cols="2">
          <value>
            <val>5.42</val>
          </value>
          <value>
            <val>1</val>
          </value>
        </values>
      </ddeItem>
      <ddeItem name="JASU16.LAST" advise="1">
        <values cols="2">
          <value>
            <val>5.4</val>
          </value>
          <value>
            <val>1</val>
          </value>
        </values>
      </ddeItem>
      <ddeItem name="JASZ15.LAST" advise="1">
        <values cols="2">
          <value>
            <val>5.45</val>
          </value>
          <value>
            <val>1</val>
          </value>
        </values>
      </ddeItem>
      <ddeItem name="KBANK.ASK" advise="1">
        <values cols="2">
          <value>
            <val>171.5</val>
          </value>
          <value>
            <val>1</val>
          </value>
        </values>
      </ddeItem>
      <ddeItem name="KBANK.BID" advise="1">
        <values cols="2">
          <value>
            <val>171</val>
          </value>
          <value>
            <val>1</val>
          </value>
        </values>
      </ddeItem>
      <ddeItem name="KBANK.LAST" advise="1">
        <values cols="2">
          <value>
            <val>171.5</val>
          </value>
          <value>
            <val>1</val>
          </value>
        </values>
      </ddeItem>
      <ddeItem name="KBANKH16.LAST" advise="1">
        <values cols="2">
          <value>
            <val>170.63</val>
          </value>
          <value>
            <val>1</val>
          </value>
        </values>
      </ddeItem>
      <ddeItem name="KBANKM16.LAST" advise="1">
        <values cols="2">
          <value>
            <val>170.27</val>
          </value>
          <value>
            <val>1</val>
          </value>
        </values>
      </ddeItem>
      <ddeItem name="KBANKU16.LAST" advise="1">
        <values cols="2">
          <value>
            <val>169.91</val>
          </value>
          <value>
            <val>1</val>
          </value>
        </values>
      </ddeItem>
      <ddeItem name="KBANKZ15.LAST" advise="1">
        <values cols="2">
          <value>
            <val>171</val>
          </value>
          <value>
            <val>1</val>
          </value>
        </values>
      </ddeItem>
      <ddeItem name="KKP.ASK" advise="1">
        <values cols="2">
          <value>
            <val>30.75</val>
          </value>
          <value>
            <val>1</val>
          </value>
        </values>
      </ddeItem>
      <ddeItem name="KKP.BID" advise="1">
        <values cols="2">
          <value>
            <val>30.5</val>
          </value>
          <value>
            <val>1</val>
          </value>
        </values>
      </ddeItem>
      <ddeItem name="KKP.LAST" advise="1">
        <values cols="2">
          <value>
            <val>30.75</val>
          </value>
          <value>
            <val>1</val>
          </value>
        </values>
      </ddeItem>
      <ddeItem name="KKPH16.LAST" advise="1">
        <values cols="2">
          <value>
            <val>29.84</val>
          </value>
          <value>
            <val>1</val>
          </value>
        </values>
      </ddeItem>
      <ddeItem name="KKPM16.LAST" advise="1">
        <values cols="2">
          <value>
            <val>29.5</val>
          </value>
          <value>
            <val>1</val>
          </value>
        </values>
      </ddeItem>
      <ddeItem name="KKPU16.LAST" advise="1">
        <values cols="2">
          <value>
            <val>29.17</val>
          </value>
          <value>
            <val>1</val>
          </value>
        </values>
      </ddeItem>
      <ddeItem name="KKPZ15.LAST" advise="1">
        <values cols="2">
          <value>
            <val>30.18</val>
          </value>
          <value>
            <val>1</val>
          </value>
        </values>
      </ddeItem>
      <ddeItem name="KTB.ASK" advise="1">
        <values cols="2">
          <value>
            <val>17.2</val>
          </value>
          <value>
            <val>1</val>
          </value>
        </values>
      </ddeItem>
      <ddeItem name="KTB.BID" advise="1">
        <values cols="2">
          <value>
            <val>17.100000000000001</val>
          </value>
          <value>
            <val>1</val>
          </value>
        </values>
      </ddeItem>
      <ddeItem name="KTB.LAST" advise="1">
        <values cols="2">
          <value>
            <val>17.2</val>
          </value>
          <value>
            <val>1</val>
          </value>
        </values>
      </ddeItem>
      <ddeItem name="KTBH16.LAST" advise="1">
        <values cols="2">
          <value>
            <val>17.46</val>
          </value>
          <value>
            <val>1</val>
          </value>
        </values>
      </ddeItem>
      <ddeItem name="KTBM16.LAST" advise="1">
        <values cols="2">
          <value>
            <val>16.829999999999998</val>
          </value>
          <value>
            <val>1</val>
          </value>
        </values>
      </ddeItem>
      <ddeItem name="KTBU16.LAST" advise="1">
        <values cols="2">
          <value>
            <val>16.78</val>
          </value>
          <value>
            <val>1</val>
          </value>
        </values>
      </ddeItem>
      <ddeItem name="KTBZ15.LAST" advise="1">
        <values cols="2">
          <value>
            <val>17.27</val>
          </value>
          <value>
            <val>1</val>
          </value>
        </values>
      </ddeItem>
      <ddeItem name="LH.ASK" advise="1">
        <values cols="2">
          <value>
            <val>8.0500000000000007</val>
          </value>
          <value>
            <val>1</val>
          </value>
        </values>
      </ddeItem>
      <ddeItem name="LH.BID" advise="1">
        <values cols="2">
          <value>
            <val>8</val>
          </value>
          <value>
            <val>1</val>
          </value>
        </values>
      </ddeItem>
      <ddeItem name="LH.LAST" advise="1">
        <values cols="2">
          <value>
            <val>8.0500000000000007</val>
          </value>
          <value>
            <val>1</val>
          </value>
        </values>
      </ddeItem>
      <ddeItem name="LHH16.LAST" advise="1">
        <values cols="2">
          <value>
            <val>8.14</val>
          </value>
          <value>
            <val>1</val>
          </value>
        </values>
      </ddeItem>
      <ddeItem name="LHM16.LAST" advise="1">
        <values cols="2">
          <value>
            <val>7.86</val>
          </value>
          <value>
            <val>1</val>
          </value>
        </values>
      </ddeItem>
      <ddeItem name="LHU16.LAST" advise="1">
        <values cols="2">
          <value>
            <val>7.75</val>
          </value>
          <value>
            <val>1</val>
          </value>
        </values>
      </ddeItem>
      <ddeItem name="LHZ15.LAST" advise="1">
        <values cols="2">
          <value>
            <val>8.1</val>
          </value>
          <value>
            <val>1</val>
          </value>
        </values>
      </ddeItem>
      <ddeItem name="LPN.ASK" advise="1">
        <values cols="2">
          <value>
            <val>17.7</val>
          </value>
          <value>
            <val>1</val>
          </value>
        </values>
      </ddeItem>
      <ddeItem name="LPN.BID" advise="1">
        <values cols="2">
          <value>
            <val>17.600000000000001</val>
          </value>
          <value>
            <val>1</val>
          </value>
        </values>
      </ddeItem>
      <ddeItem name="LPN.LAST" advise="1">
        <values cols="2">
          <value>
            <val>17.7</val>
          </value>
          <value>
            <val>1</val>
          </value>
        </values>
      </ddeItem>
      <ddeItem name="LPNH16.LAST" advise="1">
        <values cols="2">
          <value>
            <val>17.329999999999998</val>
          </value>
          <value>
            <val>1</val>
          </value>
        </values>
      </ddeItem>
      <ddeItem name="LPNM16.LAST" advise="1">
        <values cols="2">
          <value>
            <val>17.2</val>
          </value>
          <value>
            <val>1</val>
          </value>
        </values>
      </ddeItem>
      <ddeItem name="LPNU16.LAST" advise="1">
        <values cols="2">
          <value>
            <val>17.059999999999999</val>
          </value>
          <value>
            <val>1</val>
          </value>
        </values>
      </ddeItem>
      <ddeItem name="LPNZ15.LAST" advise="1">
        <values cols="2">
          <value>
            <val>17.47</val>
          </value>
          <value>
            <val>1</val>
          </value>
        </values>
      </ddeItem>
      <ddeItem name="MAJOR.ASK" advise="1">
        <values cols="2">
          <value>
            <val>32.5</val>
          </value>
          <value>
            <val>1</val>
          </value>
        </values>
      </ddeItem>
      <ddeItem name="MAJOR.BID" advise="1">
        <values cols="2">
          <value>
            <val>32.25</val>
          </value>
          <value>
            <val>1</val>
          </value>
        </values>
      </ddeItem>
      <ddeItem name="MAJOR.LAST" advise="1">
        <values cols="2">
          <value>
            <val>32.5</val>
          </value>
          <value>
            <val>1</val>
          </value>
        </values>
      </ddeItem>
      <ddeItem name="MAJORH16.LAST" advise="1">
        <values cols="2">
          <value>
            <val>31.99</val>
          </value>
          <value>
            <val>1</val>
          </value>
        </values>
      </ddeItem>
      <ddeItem name="MAJORM16.LAST" advise="1">
        <values cols="2">
          <value>
            <val>31.85</val>
          </value>
          <value>
            <val>1</val>
          </value>
        </values>
      </ddeItem>
      <ddeItem name="MAJORU16.LAST" advise="1">
        <values cols="2">
          <value>
            <val>31.72</val>
          </value>
          <value>
            <val>1</val>
          </value>
        </values>
      </ddeItem>
      <ddeItem name="MAJORZ15.LAST" advise="1">
        <values cols="2">
          <value>
            <val>32.119999999999997</val>
          </value>
          <value>
            <val>1</val>
          </value>
        </values>
      </ddeItem>
      <ddeItem name="MINT.ASK" advise="1">
        <values cols="2">
          <value>
            <val>29</val>
          </value>
          <value>
            <val>1</val>
          </value>
        </values>
      </ddeItem>
      <ddeItem name="MINT.BID" advise="1">
        <values cols="2">
          <value>
            <val>28.75</val>
          </value>
          <value>
            <val>1</val>
          </value>
        </values>
      </ddeItem>
      <ddeItem name="MINT.LAST" advise="1">
        <values cols="2">
          <value>
            <val>29</val>
          </value>
          <value>
            <val>1</val>
          </value>
        </values>
      </ddeItem>
      <ddeItem name="MINTH16X.LAST" advise="1">
        <values cols="2">
          <value>
            <val>28.85</val>
          </value>
          <value>
            <val>1</val>
          </value>
        </values>
      </ddeItem>
      <ddeItem name="MINTM16.LAST" advise="1">
        <values cols="2">
          <value>
            <val>28.9</val>
          </value>
          <value>
            <val>1</val>
          </value>
        </values>
      </ddeItem>
      <ddeItem name="MINTU16.LAST" advise="1">
        <values cols="2">
          <value>
            <val>28.95</val>
          </value>
          <value>
            <val>1</val>
          </value>
        </values>
      </ddeItem>
      <ddeItem name="MINTZ15X.LAST" advise="1">
        <values cols="2">
          <value>
            <val>28.8</val>
          </value>
          <value>
            <val>1</val>
          </value>
        </values>
      </ddeItem>
      <ddeItem name="PS.ASK" advise="1">
        <values cols="2">
          <value>
            <val>27.75</val>
          </value>
          <value>
            <val>1</val>
          </value>
        </values>
      </ddeItem>
      <ddeItem name="PS.BID" advise="1">
        <values cols="2">
          <value>
            <val>27.5</val>
          </value>
          <value>
            <val>1</val>
          </value>
        </values>
      </ddeItem>
      <ddeItem name="PS.LAST" advise="1">
        <values cols="2">
          <value>
            <val>27.75</val>
          </value>
          <value>
            <val>1</val>
          </value>
        </values>
      </ddeItem>
      <ddeItem name="PSH16.LAST" advise="1">
        <values cols="2">
          <value>
            <val>27.24</val>
          </value>
          <value>
            <val>1</val>
          </value>
        </values>
      </ddeItem>
      <ddeItem name="PSM16.LAST" advise="1">
        <values cols="2">
          <value>
            <val>27.11</val>
          </value>
          <value>
            <val>1</val>
          </value>
        </values>
      </ddeItem>
      <ddeItem name="PSU16.LAST" advise="1">
        <values cols="2">
          <value>
            <val>26.97</val>
          </value>
          <value>
            <val>1</val>
          </value>
        </values>
      </ddeItem>
      <ddeItem name="PSZ15.LAST" advise="1">
        <values cols="2">
          <value>
            <val>27.37</val>
          </value>
          <value>
            <val>1</val>
          </value>
        </values>
      </ddeItem>
      <ddeItem name="PTT.ASK" advise="1">
        <values cols="2">
          <value>
            <val>253</val>
          </value>
          <value>
            <val>1</val>
          </value>
        </values>
      </ddeItem>
      <ddeItem name="PTT.BID" advise="1">
        <values cols="2">
          <value>
            <val>252</val>
          </value>
          <value>
            <val>1</val>
          </value>
        </values>
      </ddeItem>
      <ddeItem name="PTT.LAST" advise="1">
        <values cols="2">
          <value>
            <val>253</val>
          </value>
          <value>
            <val>1</val>
          </value>
        </values>
      </ddeItem>
      <ddeItem name="PTTEP.ASK" advise="1">
        <values cols="2">
          <value>
            <val>71.5</val>
          </value>
          <value>
            <val>1</val>
          </value>
        </values>
      </ddeItem>
      <ddeItem name="PTTEP.BID" advise="1">
        <values cols="2">
          <value>
            <val>71.25</val>
          </value>
          <value>
            <val>1</val>
          </value>
        </values>
      </ddeItem>
      <ddeItem name="PTTEP.LAST" advise="1">
        <values cols="2">
          <value>
            <val>71.5</val>
          </value>
          <value>
            <val>1</val>
          </value>
        </values>
      </ddeItem>
      <ddeItem name="PTTEPH16.LAST" advise="1">
        <values cols="2">
          <value>
            <val>72.099999999999994</val>
          </value>
          <value>
            <val>1</val>
          </value>
        </values>
      </ddeItem>
      <ddeItem name="PTTEPM16.LAST" advise="1">
        <values cols="2">
          <value>
            <val>70.89</val>
          </value>
          <value>
            <val>1</val>
          </value>
        </values>
      </ddeItem>
      <ddeItem name="PTTEPU16.LAST" advise="1">
        <values cols="2">
          <value>
            <val>70.040000000000006</val>
          </value>
          <value>
            <val>1</val>
          </value>
        </values>
      </ddeItem>
      <ddeItem name="PTTEPZ15.LAST" advise="1">
        <values cols="2">
          <value>
            <val>72.599999999999994</val>
          </value>
          <value>
            <val>1</val>
          </value>
        </values>
      </ddeItem>
      <ddeItem name="PTTGC.ASK" advise="1">
        <values cols="2">
          <value>
            <val>56.25</val>
          </value>
          <value>
            <val>1</val>
          </value>
        </values>
      </ddeItem>
      <ddeItem name="PTTGC.BID" advise="1">
        <values cols="2">
          <value>
            <val>56</val>
          </value>
          <value>
            <val>1</val>
          </value>
        </values>
      </ddeItem>
      <ddeItem name="PTTGC.LAST" advise="1">
        <values cols="2">
          <value>
            <val>56.25</val>
          </value>
          <value>
            <val>1</val>
          </value>
        </values>
      </ddeItem>
      <ddeItem name="PTTGCH16.LAST" advise="1">
        <values cols="2">
          <value>
            <val>54.99</val>
          </value>
          <value>
            <val>1</val>
          </value>
        </values>
      </ddeItem>
      <ddeItem name="PTTGCM16.LAST" advise="1">
        <values cols="2">
          <value>
            <val>55.62</val>
          </value>
          <value>
            <val>1</val>
          </value>
        </values>
      </ddeItem>
      <ddeItem name="PTTGCU16.LAST" advise="1">
        <values cols="2">
          <value>
            <val>55.21</val>
          </value>
          <value>
            <val>1</val>
          </value>
        </values>
      </ddeItem>
      <ddeItem name="PTTGCZ15.LAST" advise="1">
        <values cols="2">
          <value>
            <val>56.45</val>
          </value>
          <value>
            <val>1</val>
          </value>
        </values>
      </ddeItem>
      <ddeItem name="PTTH16.LAST" advise="1">
        <values cols="2">
          <value>
            <val>249.01</val>
          </value>
          <value>
            <val>1</val>
          </value>
        </values>
      </ddeItem>
      <ddeItem name="PTTM16.LAST" advise="1">
        <values cols="2">
          <value>
            <val>250.81</val>
          </value>
          <value>
            <val>1</val>
          </value>
        </values>
      </ddeItem>
      <ddeItem name="PTTU16.LAST" advise="1">
        <values cols="2">
          <value>
            <val>248.97</val>
          </value>
          <value>
            <val>1</val>
          </value>
        </values>
      </ddeItem>
      <ddeItem name="PTTZ15.LAST" advise="1">
        <values cols="2">
          <value>
            <val>254.5</val>
          </value>
          <value>
            <val>1</val>
          </value>
        </values>
      </ddeItem>
      <ddeItem name="QH.ASK" advise="1">
        <values cols="2">
          <value>
            <val>2.52</val>
          </value>
          <value>
            <val>1</val>
          </value>
        </values>
      </ddeItem>
      <ddeItem name="QH.BID" advise="1">
        <values cols="2">
          <value>
            <val>2.5</val>
          </value>
          <value>
            <val>1</val>
          </value>
        </values>
      </ddeItem>
      <ddeItem name="QH.LAST" advise="1">
        <values cols="2">
          <value>
            <val>2.52</val>
          </value>
          <value>
            <val>1</val>
          </value>
        </values>
      </ddeItem>
      <ddeItem name="QHH16X.LAST" advise="1">
        <values cols="2">
          <value>
            <val>2.5299999999999998</val>
          </value>
          <value>
            <val>1</val>
          </value>
        </values>
      </ddeItem>
      <ddeItem name="QHM16.LAST" advise="1">
        <values cols="2">
          <value>
            <val>2.52</val>
          </value>
          <value>
            <val>1</val>
          </value>
        </values>
      </ddeItem>
      <ddeItem name="QHU16.LAST" advise="1">
        <values cols="2">
          <value>
            <val>2.5099999999999998</val>
          </value>
          <value>
            <val>1</val>
          </value>
        </values>
      </ddeItem>
      <ddeItem name="QHZ15X.LAST" advise="1">
        <values cols="2">
          <value>
            <val>2.54</val>
          </value>
          <value>
            <val>1</val>
          </value>
        </values>
      </ddeItem>
      <ddeItem name="RATCH.ASK" advise="1">
        <values cols="2">
          <value>
            <val>54.5</val>
          </value>
          <value>
            <val>1</val>
          </value>
        </values>
      </ddeItem>
      <ddeItem name="RATCH.BID" advise="1">
        <values cols="2">
          <value>
            <val>54.25</val>
          </value>
          <value>
            <val>1</val>
          </value>
        </values>
      </ddeItem>
      <ddeItem name="RATCH.LAST" advise="1">
        <values cols="2">
          <value>
            <val>54.5</val>
          </value>
          <value>
            <val>1</val>
          </value>
        </values>
      </ddeItem>
      <ddeItem name="RATCHH16.LAST" advise="1">
        <values cols="2">
          <value>
            <val>53.79</val>
          </value>
          <value>
            <val>1</val>
          </value>
        </values>
      </ddeItem>
      <ddeItem name="RATCHM16.LAST" advise="1">
        <values cols="2">
          <value>
            <val>53.43</val>
          </value>
          <value>
            <val>1</val>
          </value>
        </values>
      </ddeItem>
      <ddeItem name="RATCHU16.LAST" advise="1">
        <values cols="2">
          <value>
            <val>53.07</val>
          </value>
          <value>
            <val>1</val>
          </value>
        </values>
      </ddeItem>
      <ddeItem name="RATCHZ15.LAST" advise="1">
        <values cols="2">
          <value>
            <val>54.16</val>
          </value>
          <value>
            <val>1</val>
          </value>
        </values>
      </ddeItem>
      <ddeItem name="ROBINS.ASK" advise="1">
        <values cols="2">
          <value>
            <val>38</val>
          </value>
          <value>
            <val>1</val>
          </value>
        </values>
      </ddeItem>
      <ddeItem name="ROBINS.BID" advise="1">
        <values cols="2">
          <value>
            <val>37.75</val>
          </value>
          <value>
            <val>1</val>
          </value>
        </values>
      </ddeItem>
      <ddeItem name="ROBINS.LAST" advise="1">
        <values cols="2">
          <value>
            <val>38</val>
          </value>
          <value>
            <val>1</val>
          </value>
        </values>
      </ddeItem>
      <ddeItem name="ROBINSH16.LAST" advise="1">
        <values cols="2">
          <value>
            <val>37.840000000000003</val>
          </value>
          <value>
            <val>1</val>
          </value>
        </values>
      </ddeItem>
      <ddeItem name="ROBINSM16.LAST" advise="1">
        <values cols="2">
          <value>
            <val>37.75</val>
          </value>
          <value>
            <val>1</val>
          </value>
        </values>
      </ddeItem>
      <ddeItem name="ROBINSU16.LAST" advise="1">
        <values cols="2">
          <value>
            <val>37.67</val>
          </value>
          <value>
            <val>1</val>
          </value>
        </values>
      </ddeItem>
      <ddeItem name="ROBINSZ15.LAST" advise="1">
        <values cols="2">
          <value>
            <val>37.92</val>
          </value>
          <value>
            <val>1</val>
          </value>
        </values>
      </ddeItem>
      <ddeItem name="SCB.ASK" advise="1">
        <values cols="2">
          <value>
            <val>140</val>
          </value>
          <value>
            <val>1</val>
          </value>
        </values>
      </ddeItem>
      <ddeItem name="SCB.BID" advise="1">
        <values cols="2">
          <value>
            <val>139.5</val>
          </value>
          <value>
            <val>1</val>
          </value>
        </values>
      </ddeItem>
      <ddeItem name="SCB.LAST" advise="1">
        <values cols="2">
          <value>
            <val>140</val>
          </value>
          <value>
            <val>1</val>
          </value>
        </values>
      </ddeItem>
      <ddeItem name="SCBH16.LAST" advise="1">
        <values cols="2">
          <value>
            <val>140</val>
          </value>
          <value>
            <val>1</val>
          </value>
        </values>
      </ddeItem>
      <ddeItem name="SCBM16.LAST" advise="1">
        <values cols="2">
          <value>
            <val>136.44999999999999</val>
          </value>
          <value>
            <val>1</val>
          </value>
        </values>
      </ddeItem>
      <ddeItem name="SCBU16.LAST" advise="1">
        <values cols="2">
          <value>
            <val>135.43</val>
          </value>
          <value>
            <val>1</val>
          </value>
        </values>
      </ddeItem>
      <ddeItem name="SCBZ15.LAST" advise="1">
        <values cols="2">
          <value>
            <val>138.5</val>
          </value>
          <value>
            <val>1</val>
          </value>
        </values>
      </ddeItem>
      <ddeItem name="SCC.ASK" advise="1">
        <values cols="2">
          <value>
            <val>466</val>
          </value>
          <value>
            <val>1</val>
          </value>
        </values>
      </ddeItem>
      <ddeItem name="SCC.BID" advise="1">
        <values cols="2">
          <value>
            <val>464</val>
          </value>
          <value>
            <val>1</val>
          </value>
        </values>
      </ddeItem>
      <ddeItem name="SCC.LAST" advise="1">
        <values cols="2">
          <value>
            <val>466</val>
          </value>
          <value>
            <val>1</val>
          </value>
        </values>
      </ddeItem>
      <ddeItem name="SCCH16.LAST" advise="1">
        <values cols="2">
          <value>
            <val>467.1</val>
          </value>
          <value>
            <val>1</val>
          </value>
        </values>
      </ddeItem>
      <ddeItem name="SCCM16.LAST" advise="1">
        <values cols="2">
          <value>
            <val>465.73</val>
          </value>
          <value>
            <val>1</val>
          </value>
        </values>
      </ddeItem>
      <ddeItem name="SCCU16.LAST" advise="1">
        <values cols="2">
          <value>
            <val>464.34</val>
          </value>
          <value>
            <val>1</val>
          </value>
        </values>
      </ddeItem>
      <ddeItem name="SCCZ15.LAST" advise="1">
        <values cols="2">
          <value>
            <val>468.5</val>
          </value>
          <value>
            <val>1</val>
          </value>
        </values>
      </ddeItem>
      <ddeItem name="SIRI.ASK" advise="1">
        <values cols="2">
          <value>
            <val>1.74</val>
          </value>
          <value>
            <val>1</val>
          </value>
        </values>
      </ddeItem>
      <ddeItem name="SIRI.BID" advise="1">
        <values cols="2">
          <value>
            <val>1.73</val>
          </value>
          <value>
            <val>1</val>
          </value>
        </values>
      </ddeItem>
      <ddeItem name="SIRI.LAST" advise="1">
        <values cols="2">
          <value>
            <val>1.74</val>
          </value>
          <value>
            <val>1</val>
          </value>
        </values>
      </ddeItem>
      <ddeItem name="SIRIH16.LAST" advise="1">
        <values cols="2">
          <value>
            <val>1.73</val>
          </value>
          <value>
            <val>1</val>
          </value>
        </values>
      </ddeItem>
      <ddeItem name="SIRIM16.LAST" advise="1">
        <values cols="2">
          <value>
            <val>1.72</val>
          </value>
          <value>
            <val>1</val>
          </value>
        </values>
      </ddeItem>
      <ddeItem name="SIRIU16.LAST" advise="1">
        <values cols="2">
          <value>
            <val>1.7</val>
          </value>
          <value>
            <val>1</val>
          </value>
        </values>
      </ddeItem>
      <ddeItem name="SIRIZ15.LAST" advise="1">
        <values cols="2">
          <value>
            <val>1.77</val>
          </value>
          <value>
            <val>1</val>
          </value>
        </values>
      </ddeItem>
      <ddeItem name="SPALI.ASK" advise="1">
        <values cols="2">
          <value>
            <val>18.7</val>
          </value>
          <value>
            <val>1</val>
          </value>
        </values>
      </ddeItem>
      <ddeItem name="SPALI.BID" advise="1">
        <values cols="2">
          <value>
            <val>18.600000000000001</val>
          </value>
          <value>
            <val>1</val>
          </value>
        </values>
      </ddeItem>
      <ddeItem name="SPALI.LAST" advise="1">
        <values cols="2">
          <value>
            <val>18.7</val>
          </value>
          <value>
            <val>1</val>
          </value>
        </values>
      </ddeItem>
      <ddeItem name="SPALIH16.LAST" advise="1">
        <values cols="2">
          <value>
            <val>18.350000000000001</val>
          </value>
          <value>
            <val>1</val>
          </value>
        </values>
      </ddeItem>
      <ddeItem name="SPALIM16.LAST" advise="1">
        <values cols="2">
          <value>
            <val>18.170000000000002</val>
          </value>
          <value>
            <val>1</val>
          </value>
        </values>
      </ddeItem>
      <ddeItem name="SPALIU16.LAST" advise="1">
        <values cols="2">
          <value>
            <val>18</val>
          </value>
          <value>
            <val>1</val>
          </value>
        </values>
      </ddeItem>
      <ddeItem name="SPALIZ15.LAST" advise="1">
        <values cols="2">
          <value>
            <val>18.53</val>
          </value>
          <value>
            <val>1</val>
          </value>
        </values>
      </ddeItem>
      <ddeItem name="STA.ASK" advise="1">
        <values cols="2">
          <value>
            <val>11.4</val>
          </value>
          <value>
            <val>1</val>
          </value>
        </values>
      </ddeItem>
      <ddeItem name="STA.BID" advise="1">
        <values cols="2">
          <value>
            <val>11.2</val>
          </value>
          <value>
            <val>1</val>
          </value>
        </values>
      </ddeItem>
      <ddeItem name="STA.LAST" advise="1">
        <values cols="2">
          <value>
            <val>11.4</val>
          </value>
          <value>
            <val>1</val>
          </value>
        </values>
      </ddeItem>
      <ddeItem name="STAH16.LAST" advise="1">
        <values cols="2">
          <value>
            <val>11.09</val>
          </value>
          <value>
            <val>1</val>
          </value>
        </values>
      </ddeItem>
      <ddeItem name="STAM16.LAST" advise="1">
        <values cols="2">
          <value>
            <val>11.03</val>
          </value>
          <value>
            <val>1</val>
          </value>
        </values>
      </ddeItem>
      <ddeItem name="STAU16.LAST" advise="1">
        <values cols="2">
          <value>
            <val>10.98</val>
          </value>
          <value>
            <val>1</val>
          </value>
        </values>
      </ddeItem>
      <ddeItem name="STAZ15.LAST" advise="1">
        <values cols="2">
          <value>
            <val>11.15</val>
          </value>
          <value>
            <val>1</val>
          </value>
        </values>
      </ddeItem>
      <ddeItem name="STEC.ASK" advise="1">
        <values cols="2">
          <value>
            <val>25.25</val>
          </value>
          <value>
            <val>1</val>
          </value>
        </values>
      </ddeItem>
      <ddeItem name="STEC.BID" advise="1">
        <values cols="2">
          <value>
            <val>25</val>
          </value>
          <value>
            <val>1</val>
          </value>
        </values>
      </ddeItem>
      <ddeItem name="STEC.LAST" advise="1">
        <values cols="2">
          <value>
            <val>25.25</val>
          </value>
          <value>
            <val>1</val>
          </value>
        </values>
      </ddeItem>
      <ddeItem name="STECH16.LAST" advise="1">
        <values cols="2">
          <value>
            <val>24.99</val>
          </value>
          <value>
            <val>1</val>
          </value>
        </values>
      </ddeItem>
      <ddeItem name="STECM16.LAST" advise="1">
        <values cols="2">
          <value>
            <val>24.98</val>
          </value>
          <value>
            <val>1</val>
          </value>
        </values>
      </ddeItem>
      <ddeItem name="STECU16.LAST" advise="1">
        <values cols="2">
          <value>
            <val>24.97</val>
          </value>
          <value>
            <val>1</val>
          </value>
        </values>
      </ddeItem>
      <ddeItem name="STECZ15.LAST" advise="1">
        <values cols="2">
          <value>
            <val>24.99</val>
          </value>
          <value>
            <val>1</val>
          </value>
        </values>
      </ddeItem>
      <ddeItem name="TCAP.ASK" advise="1">
        <values cols="2">
          <value>
            <val>31</val>
          </value>
          <value>
            <val>1</val>
          </value>
        </values>
      </ddeItem>
      <ddeItem name="TCAP.BID" advise="1">
        <values cols="2">
          <value>
            <val>30.75</val>
          </value>
          <value>
            <val>1</val>
          </value>
        </values>
      </ddeItem>
      <ddeItem name="TCAP.LAST" advise="1">
        <values cols="2">
          <value>
            <val>31</val>
          </value>
          <value>
            <val>1</val>
          </value>
        </values>
      </ddeItem>
      <ddeItem name="TCAPH16.LAST" advise="1">
        <values cols="2">
          <value>
            <val>30.43</val>
          </value>
          <value>
            <val>1</val>
          </value>
        </values>
      </ddeItem>
      <ddeItem name="TCAPM16.LAST" advise="1">
        <values cols="2">
          <value>
            <val>30.14</val>
          </value>
          <value>
            <val>1</val>
          </value>
        </values>
      </ddeItem>
      <ddeItem name="TCAPU16.LAST" advise="1">
        <values cols="2">
          <value>
            <val>29.85</val>
          </value>
          <value>
            <val>1</val>
          </value>
        </values>
      </ddeItem>
      <ddeItem name="TCAPZ15.LAST" advise="1">
        <values cols="2">
          <value>
            <val>30.73</val>
          </value>
          <value>
            <val>1</val>
          </value>
        </values>
      </ddeItem>
      <ddeItem name="THAI.ASK" advise="1">
        <values cols="2">
          <value>
            <val>10.5</val>
          </value>
          <value>
            <val>1</val>
          </value>
        </values>
      </ddeItem>
      <ddeItem name="THAI.BID" advise="1">
        <values cols="2">
          <value>
            <val>10.4</val>
          </value>
          <value>
            <val>1</val>
          </value>
        </values>
      </ddeItem>
      <ddeItem name="THAI.LAST" advise="1">
        <values cols="2">
          <value>
            <val>10.5</val>
          </value>
          <value>
            <val>1</val>
          </value>
        </values>
      </ddeItem>
      <ddeItem name="THAIH16.LAST" advise="1">
        <values cols="2">
          <value>
            <val>10.39</val>
          </value>
          <value>
            <val>1</val>
          </value>
        </values>
      </ddeItem>
      <ddeItem name="THAIM16.LAST" advise="1">
        <values cols="2">
          <value>
            <val>10.43</val>
          </value>
          <value>
            <val>1</val>
          </value>
        </values>
      </ddeItem>
      <ddeItem name="THAIU16.LAST" advise="1">
        <values cols="2">
          <value>
            <val>10.47</val>
          </value>
          <value>
            <val>1</val>
          </value>
        </values>
      </ddeItem>
      <ddeItem name="THAIZ15.LAST" advise="1">
        <values cols="2">
          <value>
            <val>10.35</val>
          </value>
          <value>
            <val>1</val>
          </value>
        </values>
      </ddeItem>
      <ddeItem name="THCOM.ASK" advise="1">
        <values cols="2">
          <value>
            <val>32</val>
          </value>
          <value>
            <val>1</val>
          </value>
        </values>
      </ddeItem>
      <ddeItem name="THCOM.BID" advise="1">
        <values cols="2">
          <value>
            <val>31.75</val>
          </value>
          <value>
            <val>1</val>
          </value>
        </values>
      </ddeItem>
      <ddeItem name="THCOM.LAST" advise="1">
        <values cols="2">
          <value>
            <val>32</val>
          </value>
          <value>
            <val>1</val>
          </value>
        </values>
      </ddeItem>
      <ddeItem name="THCOMH16.LAST" advise="1">
        <values cols="2">
          <value>
            <val>31.91</val>
          </value>
          <value>
            <val>1</val>
          </value>
        </values>
      </ddeItem>
      <ddeItem name="THCOMM16.LAST" advise="1">
        <values cols="2">
          <value>
            <val>31.87</val>
          </value>
          <value>
            <val>1</val>
          </value>
        </values>
      </ddeItem>
      <ddeItem name="THCOMU16.LAST" advise="1">
        <values cols="2">
          <value>
            <val>31.82</val>
          </value>
          <value>
            <val>1</val>
          </value>
        </values>
      </ddeItem>
      <ddeItem name="THCOMZ15.LAST" advise="1">
        <values cols="2">
          <value>
            <val>31.96</val>
          </value>
          <value>
            <val>1</val>
          </value>
        </values>
      </ddeItem>
      <ddeItem name="TMB.ASK" advise="1">
        <values cols="2">
          <value>
            <val>2.48</val>
          </value>
          <value>
            <val>1</val>
          </value>
        </values>
      </ddeItem>
      <ddeItem name="TMB.BID" advise="1">
        <values cols="2">
          <value>
            <val>2.46</val>
          </value>
          <value>
            <val>1</val>
          </value>
        </values>
      </ddeItem>
      <ddeItem name="TMB.LAST" advise="1">
        <values cols="2">
          <value>
            <val>2.48</val>
          </value>
          <value>
            <val>1</val>
          </value>
        </values>
      </ddeItem>
      <ddeItem name="TMBH16.LAST" advise="1">
        <values cols="2">
          <value>
            <val>2.4900000000000002</val>
          </value>
          <value>
            <val>1</val>
          </value>
        </values>
      </ddeItem>
      <ddeItem name="TMBM16.LAST" advise="1">
        <values cols="2">
          <value>
            <val>2.4900000000000002</val>
          </value>
          <value>
            <val>1</val>
          </value>
        </values>
      </ddeItem>
      <ddeItem name="TMBU16.LAST" advise="1">
        <values cols="2">
          <value>
            <val>2.48</val>
          </value>
          <value>
            <val>1</val>
          </value>
        </values>
      </ddeItem>
      <ddeItem name="TMBZ15.LAST" advise="1">
        <values cols="2">
          <value>
            <val>2.5</val>
          </value>
          <value>
            <val>1</val>
          </value>
        </values>
      </ddeItem>
      <ddeItem name="TOP.ASK" advise="1">
        <values cols="2">
          <value>
            <val>55.75</val>
          </value>
          <value>
            <val>1</val>
          </value>
        </values>
      </ddeItem>
      <ddeItem name="TOP.BID" advise="1">
        <values cols="2">
          <value>
            <val>55.5</val>
          </value>
          <value>
            <val>1</val>
          </value>
        </values>
      </ddeItem>
      <ddeItem name="TOP.LAST" advise="1">
        <values cols="2">
          <value>
            <val>55.75</val>
          </value>
          <value>
            <val>1</val>
          </value>
        </values>
      </ddeItem>
      <ddeItem name="TOPH16.LAST" advise="1">
        <values cols="2">
          <value>
            <val>55.31</val>
          </value>
          <value>
            <val>1</val>
          </value>
        </values>
      </ddeItem>
      <ddeItem name="TOPM16.LAST" advise="1">
        <values cols="2">
          <value>
            <val>55.21</val>
          </value>
          <value>
            <val>1</val>
          </value>
        </values>
      </ddeItem>
      <ddeItem name="TOPU16.LAST" advise="1">
        <values cols="2">
          <value>
            <val>55.12</val>
          </value>
          <value>
            <val>1</val>
          </value>
        </values>
      </ddeItem>
      <ddeItem name="TOPZ15.LAST" advise="1">
        <values cols="2">
          <value>
            <val>55.41</val>
          </value>
          <value>
            <val>1</val>
          </value>
        </values>
      </ddeItem>
      <ddeItem name="TPIPL.ASK" advise="1">
        <values cols="2">
          <value>
            <val>2.5</val>
          </value>
          <value>
            <val>1</val>
          </value>
        </values>
      </ddeItem>
      <ddeItem name="TPIPL.BID" advise="1">
        <values cols="2">
          <value>
            <val>2.48</val>
          </value>
          <value>
            <val>1</val>
          </value>
        </values>
      </ddeItem>
      <ddeItem name="TPIPL.LAST" advise="1">
        <values cols="2">
          <value>
            <val>2.5</val>
          </value>
          <value>
            <val>1</val>
          </value>
        </values>
      </ddeItem>
      <ddeItem name="TPIPLH16.LAST" advise="1">
        <values cols="2">
          <value>
            <val>2.5</val>
          </value>
          <value>
            <val>1</val>
          </value>
        </values>
      </ddeItem>
      <ddeItem name="TPIPLM16.LAST" advise="1">
        <values cols="2">
          <value>
            <val>2.54</val>
          </value>
          <value>
            <val>1</val>
          </value>
        </values>
      </ddeItem>
      <ddeItem name="TPIPLU16.LAST" advise="1">
        <values cols="2">
          <value>
            <val>2.5099999999999998</val>
          </value>
          <value>
            <val>1</val>
          </value>
        </values>
      </ddeItem>
      <ddeItem name="TPIPLZ15.LAST" advise="1">
        <values cols="2">
          <value>
            <val>2.5</val>
          </value>
          <value>
            <val>1</val>
          </value>
        </values>
      </ddeItem>
      <ddeItem name="True.ASK" advise="1">
        <values cols="2">
          <value>
            <val>9.75</val>
          </value>
          <value>
            <val>1</val>
          </value>
        </values>
      </ddeItem>
      <ddeItem name="True.BID" advise="1">
        <values cols="2">
          <value>
            <val>9.6999999999999993</val>
          </value>
          <value>
            <val>1</val>
          </value>
        </values>
      </ddeItem>
      <ddeItem name="True.LAST" advise="1">
        <values cols="2">
          <value>
            <val>9.75</val>
          </value>
          <value>
            <val>1</val>
          </value>
        </values>
      </ddeItem>
      <ddeItem name="TRUEH16.LAST" advise="1">
        <values cols="2">
          <value>
            <val>9.9700000000000006</val>
          </value>
          <value>
            <val>1</val>
          </value>
        </values>
      </ddeItem>
      <ddeItem name="TRUEM16.LAST" advise="1">
        <values cols="2">
          <value>
            <val>9.92</val>
          </value>
          <value>
            <val>1</val>
          </value>
        </values>
      </ddeItem>
      <ddeItem name="TRUEU16.LAST" advise="1">
        <values cols="2">
          <value>
            <val>9.9600000000000009</val>
          </value>
          <value>
            <val>1</val>
          </value>
        </values>
      </ddeItem>
      <ddeItem name="TRUEZ15.LAST" advise="1">
        <values cols="2">
          <value>
            <val>9.85</val>
          </value>
          <value>
            <val>1</val>
          </value>
        </values>
      </ddeItem>
      <ddeItem name="TTA.ASK" advise="1">
        <values cols="2">
          <value>
            <val>10.3</val>
          </value>
          <value>
            <val>1</val>
          </value>
        </values>
      </ddeItem>
      <ddeItem name="TTA.BID" advise="1">
        <values cols="2">
          <value>
            <val>10.199999999999999</val>
          </value>
          <value>
            <val>1</val>
          </value>
        </values>
      </ddeItem>
      <ddeItem name="TTA.LAST" advise="1">
        <values cols="2">
          <value>
            <val>10.3</val>
          </value>
          <value>
            <val>1</val>
          </value>
        </values>
      </ddeItem>
      <ddeItem name="TTAH16.LAST" advise="1">
        <values cols="2">
          <value>
            <val>10.25</val>
          </value>
          <value>
            <val>1</val>
          </value>
        </values>
      </ddeItem>
      <ddeItem name="TTAM16.LAST" advise="1">
        <values cols="2">
          <value>
            <val>10.47</val>
          </value>
          <value>
            <val>1</val>
          </value>
        </values>
      </ddeItem>
      <ddeItem name="TTAU16.LAST" advise="1">
        <values cols="2">
          <value>
            <val>10.5</val>
          </value>
          <value>
            <val>1</val>
          </value>
        </values>
      </ddeItem>
      <ddeItem name="TTAZ15X.LAST" advise="1">
        <values cols="2">
          <value>
            <val>10.4</val>
          </value>
          <value>
            <val>1</val>
          </value>
        </values>
      </ddeItem>
      <ddeItem name="TU.ASK" advise="1">
        <values cols="2">
          <value>
            <val>18.100000000000001</val>
          </value>
          <value>
            <val>1</val>
          </value>
        </values>
      </ddeItem>
      <ddeItem name="TU.BID" advise="1">
        <values cols="2">
          <value>
            <val>18</val>
          </value>
          <value>
            <val>1</val>
          </value>
        </values>
      </ddeItem>
      <ddeItem name="TU.LAST" advise="1">
        <values cols="2">
          <value>
            <val>18.100000000000001</val>
          </value>
          <value>
            <val>1</val>
          </value>
        </values>
      </ddeItem>
      <ddeItem name="TUH16.LAST" advise="1">
        <values cols="2">
          <value>
            <val>17.88</val>
          </value>
          <value>
            <val>1</val>
          </value>
        </values>
      </ddeItem>
      <ddeItem name="TUM16.LAST" advise="1">
        <values cols="2">
          <value>
            <val>17.809999999999999</val>
          </value>
          <value>
            <val>1</val>
          </value>
        </values>
      </ddeItem>
      <ddeItem name="TUu16.LAST" advise="1">
        <values cols="2">
          <value>
            <val>17.75</val>
          </value>
          <value>
            <val>1</val>
          </value>
        </values>
      </ddeItem>
      <ddeItem name="TUZ15X.LAST" advise="1">
        <values cols="2">
          <value>
            <val>17.940000000000001</val>
          </value>
          <value>
            <val>1</val>
          </value>
        </values>
      </ddeItem>
      <ddeItem name="TVO.ASK" advise="1">
        <values cols="2">
          <value>
            <val>28.25</val>
          </value>
          <value>
            <val>1</val>
          </value>
        </values>
      </ddeItem>
      <ddeItem name="TVO.BID" advise="1">
        <values cols="2">
          <value>
            <val>28</val>
          </value>
          <value>
            <val>1</val>
          </value>
        </values>
      </ddeItem>
      <ddeItem name="TVO.LAST" advise="1">
        <values cols="2">
          <value>
            <val>28.25</val>
          </value>
          <value>
            <val>1</val>
          </value>
        </values>
      </ddeItem>
      <ddeItem name="TVOH16.LAST" advise="1">
        <values cols="2">
          <value>
            <val>27.37</val>
          </value>
          <value>
            <val>1</val>
          </value>
        </values>
      </ddeItem>
      <ddeItem name="TVOM16.LAST" advise="1">
        <values cols="2">
          <value>
            <val>27.06</val>
          </value>
          <value>
            <val>1</val>
          </value>
        </values>
      </ddeItem>
      <ddeItem name="TVOU16.LAST" advise="1">
        <values cols="2">
          <value>
            <val>26.74</val>
          </value>
          <value>
            <val>1</val>
          </value>
        </values>
      </ddeItem>
      <ddeItem name="TVOZ15.LAST" advise="1">
        <values cols="2">
          <value>
            <val>27.7</val>
          </value>
          <value>
            <val>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2"/>
  <sheetViews>
    <sheetView tabSelected="1" workbookViewId="0">
      <selection activeCell="F16" sqref="F16"/>
    </sheetView>
  </sheetViews>
  <sheetFormatPr defaultRowHeight="14.25"/>
  <sheetData>
    <row r="2" spans="1:13">
      <c r="B2" t="s">
        <v>0</v>
      </c>
      <c r="C2" t="s">
        <v>1</v>
      </c>
      <c r="D2" t="s">
        <v>2</v>
      </c>
      <c r="G2" t="s">
        <v>2</v>
      </c>
      <c r="I2" t="s">
        <v>2</v>
      </c>
      <c r="K2" t="s">
        <v>2</v>
      </c>
      <c r="M2" t="s">
        <v>2</v>
      </c>
    </row>
    <row r="3" spans="1:13">
      <c r="A3" t="s">
        <v>3</v>
      </c>
      <c r="B3">
        <f>[1]!AAV.BID</f>
        <v>4.46</v>
      </c>
      <c r="C3">
        <f>[1]!AAV.ASK</f>
        <v>4.4800000000000004</v>
      </c>
      <c r="D3">
        <f>[1]!AAV.LAST</f>
        <v>4.4800000000000004</v>
      </c>
      <c r="F3" t="s">
        <v>242</v>
      </c>
      <c r="G3">
        <f>[1]!AAVU16.LAST</f>
        <v>4.55</v>
      </c>
      <c r="H3" t="s">
        <v>4</v>
      </c>
      <c r="I3">
        <f>[1]!AAVZ15.LAST</f>
        <v>4.5</v>
      </c>
      <c r="J3" t="s">
        <v>5</v>
      </c>
      <c r="K3">
        <f>[1]!AAVH16.LAST</f>
        <v>4.51</v>
      </c>
      <c r="L3" t="s">
        <v>6</v>
      </c>
      <c r="M3">
        <f>[1]!AAVM16.LAST</f>
        <v>4.53</v>
      </c>
    </row>
    <row r="4" spans="1:13">
      <c r="A4" t="s">
        <v>7</v>
      </c>
      <c r="B4">
        <f>[1]!ADVANC.BID</f>
        <v>219</v>
      </c>
      <c r="C4">
        <f>[1]!ADVANC.ASK</f>
        <v>220</v>
      </c>
      <c r="D4">
        <f>[1]!ADVANC.LAST</f>
        <v>220</v>
      </c>
      <c r="F4" t="s">
        <v>243</v>
      </c>
      <c r="G4">
        <f>[1]!ADVANCU16.LAST</f>
        <v>213.88</v>
      </c>
      <c r="H4" t="s">
        <v>8</v>
      </c>
      <c r="I4">
        <f>[1]!ADVANCZ15.LAST</f>
        <v>220</v>
      </c>
      <c r="J4" t="s">
        <v>9</v>
      </c>
      <c r="K4">
        <f>[1]!ADVANCH16.LAST</f>
        <v>217.93</v>
      </c>
      <c r="L4" t="s">
        <v>10</v>
      </c>
      <c r="M4">
        <f>[1]!ADVANCM16.LAST</f>
        <v>225.9</v>
      </c>
    </row>
    <row r="5" spans="1:13">
      <c r="A5" t="s">
        <v>11</v>
      </c>
      <c r="B5">
        <f>[1]!AMATA.BID</f>
        <v>12.7</v>
      </c>
      <c r="C5">
        <f>[1]!AMATA.ASK</f>
        <v>12.8</v>
      </c>
      <c r="D5">
        <f>[1]!AMATA.LAST</f>
        <v>12.8</v>
      </c>
      <c r="F5" t="s">
        <v>244</v>
      </c>
      <c r="G5">
        <f>[1]!AMATAU16.LAST</f>
        <v>12.28</v>
      </c>
      <c r="H5" t="s">
        <v>12</v>
      </c>
      <c r="I5">
        <f>[1]!AMATAZ15.LAST</f>
        <v>12.68</v>
      </c>
      <c r="J5" t="s">
        <v>13</v>
      </c>
      <c r="K5">
        <f>[1]!AMATAH16.LAST</f>
        <v>12.54</v>
      </c>
      <c r="L5" t="s">
        <v>14</v>
      </c>
      <c r="M5">
        <f>[1]!AMATAM16.LAST</f>
        <v>12.41</v>
      </c>
    </row>
    <row r="6" spans="1:13">
      <c r="A6" t="s">
        <v>15</v>
      </c>
      <c r="B6">
        <f>[1]!AOT.BID</f>
        <v>292</v>
      </c>
      <c r="C6">
        <f>[1]!AOT.ASK</f>
        <v>293</v>
      </c>
      <c r="D6">
        <f>[1]!AOT.LAST</f>
        <v>293</v>
      </c>
      <c r="F6" t="s">
        <v>245</v>
      </c>
      <c r="G6">
        <f>[1]!AOTU16.LAST</f>
        <v>286.68</v>
      </c>
      <c r="H6" t="s">
        <v>16</v>
      </c>
      <c r="I6">
        <f>[1]!AOTZ15.LAST</f>
        <v>286</v>
      </c>
      <c r="J6" t="s">
        <v>17</v>
      </c>
      <c r="K6">
        <f>[1]!AOTH16.LAST</f>
        <v>286.23</v>
      </c>
      <c r="L6" t="s">
        <v>18</v>
      </c>
      <c r="M6">
        <f>[1]!AOTM16.LAST</f>
        <v>286.45</v>
      </c>
    </row>
    <row r="7" spans="1:13">
      <c r="A7" t="s">
        <v>19</v>
      </c>
      <c r="B7">
        <f>[1]!AP.BID</f>
        <v>5.65</v>
      </c>
      <c r="C7">
        <f>[1]!AP.ASK</f>
        <v>5.7</v>
      </c>
      <c r="D7">
        <f>[1]!AP.LAST</f>
        <v>5.7</v>
      </c>
      <c r="F7" t="s">
        <v>246</v>
      </c>
      <c r="G7">
        <f>[1]!APU16.LAST</f>
        <v>5.46</v>
      </c>
      <c r="H7" t="s">
        <v>20</v>
      </c>
      <c r="I7">
        <f>[1]!APZ15.LAST</f>
        <v>5.6</v>
      </c>
      <c r="J7" t="s">
        <v>21</v>
      </c>
      <c r="K7">
        <f>[1]!APH16.LAST</f>
        <v>5.56</v>
      </c>
      <c r="L7" t="s">
        <v>22</v>
      </c>
      <c r="M7">
        <f>[1]!APM16.LAST</f>
        <v>5.51</v>
      </c>
    </row>
    <row r="8" spans="1:13">
      <c r="A8" t="s">
        <v>23</v>
      </c>
      <c r="B8">
        <f>[1]!BANPU.BID</f>
        <v>21.2</v>
      </c>
      <c r="C8">
        <f>[1]!BANPU.ASK</f>
        <v>21.3</v>
      </c>
      <c r="D8">
        <f>[1]!BANPU.LAST</f>
        <v>21.3</v>
      </c>
      <c r="F8" t="s">
        <v>247</v>
      </c>
      <c r="G8">
        <f>[1]!BANPUU16.LAST</f>
        <v>20.62</v>
      </c>
      <c r="H8" t="s">
        <v>24</v>
      </c>
      <c r="I8">
        <f>[1]!BANPUZ15.LAST</f>
        <v>21.3</v>
      </c>
      <c r="J8" t="s">
        <v>25</v>
      </c>
      <c r="K8">
        <f>[1]!BANPUH16.LAST</f>
        <v>21.07</v>
      </c>
      <c r="L8" t="s">
        <v>26</v>
      </c>
      <c r="M8">
        <f>[1]!BANPUM16.LAST</f>
        <v>20.85</v>
      </c>
    </row>
    <row r="9" spans="1:13">
      <c r="A9" t="s">
        <v>27</v>
      </c>
      <c r="B9">
        <f>[1]!BAY.BID</f>
        <v>30.5</v>
      </c>
      <c r="C9">
        <f>[1]!BAY.ASK</f>
        <v>30.75</v>
      </c>
      <c r="D9">
        <f>[1]!BAY.LAST</f>
        <v>30.75</v>
      </c>
      <c r="F9" t="s">
        <v>248</v>
      </c>
      <c r="G9">
        <f>[1]!BAYU16.LAST</f>
        <v>30.23</v>
      </c>
      <c r="H9" t="s">
        <v>28</v>
      </c>
      <c r="I9">
        <f>[1]!BAYZ15.LAST</f>
        <v>30.44</v>
      </c>
      <c r="J9" t="s">
        <v>29</v>
      </c>
      <c r="K9">
        <f>[1]!BAYH16.LAST</f>
        <v>30.37</v>
      </c>
      <c r="L9" t="s">
        <v>30</v>
      </c>
      <c r="M9">
        <f>[1]!BAYM16.LAST</f>
        <v>30.3</v>
      </c>
    </row>
    <row r="10" spans="1:13">
      <c r="A10" t="s">
        <v>31</v>
      </c>
      <c r="B10">
        <f>[1]!BBL.BID</f>
        <v>161.5</v>
      </c>
      <c r="C10">
        <f>[1]!BBL.ASK</f>
        <v>162</v>
      </c>
      <c r="D10">
        <f>[1]!BBL.LAST</f>
        <v>162</v>
      </c>
      <c r="F10" t="s">
        <v>249</v>
      </c>
      <c r="G10">
        <f>[1]!BBLU16.LAST</f>
        <v>158.43</v>
      </c>
      <c r="H10" t="s">
        <v>32</v>
      </c>
      <c r="I10">
        <f>[1]!BBLZ15.LAST</f>
        <v>161.5</v>
      </c>
      <c r="J10" t="s">
        <v>33</v>
      </c>
      <c r="K10">
        <f>[1]!BBLH16.LAST</f>
        <v>160.47</v>
      </c>
      <c r="L10" t="s">
        <v>34</v>
      </c>
      <c r="M10">
        <f>[1]!BBLM16.LAST</f>
        <v>159.44999999999999</v>
      </c>
    </row>
    <row r="11" spans="1:13">
      <c r="A11" t="s">
        <v>35</v>
      </c>
      <c r="B11">
        <f>[1]!BCH.BID</f>
        <v>7</v>
      </c>
      <c r="C11">
        <f>[1]!BCH.ASK</f>
        <v>7.05</v>
      </c>
      <c r="D11">
        <f>[1]!BCH.LAST</f>
        <v>7.05</v>
      </c>
      <c r="F11" t="s">
        <v>250</v>
      </c>
      <c r="G11">
        <f>[1]!BCHU16.LAST</f>
        <v>6.98</v>
      </c>
      <c r="H11" t="s">
        <v>36</v>
      </c>
      <c r="I11">
        <f>[1]!BCHZ15.LAST</f>
        <v>7</v>
      </c>
      <c r="J11" t="s">
        <v>37</v>
      </c>
      <c r="K11">
        <f>[1]!BCHH16.LAST</f>
        <v>6.99</v>
      </c>
      <c r="L11" t="s">
        <v>38</v>
      </c>
      <c r="M11">
        <f>[1]!BCHM16.LAST</f>
        <v>6.99</v>
      </c>
    </row>
    <row r="12" spans="1:13">
      <c r="A12" t="s">
        <v>39</v>
      </c>
      <c r="B12">
        <f>[1]!BCP.BID</f>
        <v>35</v>
      </c>
      <c r="C12">
        <f>[1]!BCP.ASK</f>
        <v>35.25</v>
      </c>
      <c r="D12">
        <f>[1]!BCP.LAST</f>
        <v>35.25</v>
      </c>
      <c r="F12" t="s">
        <v>251</v>
      </c>
      <c r="G12">
        <f>[1]!BCPU16.LAST</f>
        <v>34.770000000000003</v>
      </c>
      <c r="H12" t="s">
        <v>40</v>
      </c>
      <c r="I12">
        <f>[1]!BCPZ15.LAST</f>
        <v>35.14</v>
      </c>
      <c r="J12" t="s">
        <v>41</v>
      </c>
      <c r="K12">
        <f>[1]!BCPH16.LAST</f>
        <v>35.01</v>
      </c>
      <c r="L12" t="s">
        <v>42</v>
      </c>
      <c r="M12">
        <f>[1]!BCPM16.LAST</f>
        <v>34.89</v>
      </c>
    </row>
    <row r="13" spans="1:13">
      <c r="A13" t="s">
        <v>43</v>
      </c>
      <c r="B13">
        <f>[1]!BECL.BID</f>
        <v>36</v>
      </c>
      <c r="C13">
        <f>[1]!BECL.ASK</f>
        <v>36.25</v>
      </c>
      <c r="D13">
        <f>[1]!BECL.LAST</f>
        <v>36.25</v>
      </c>
      <c r="F13" t="s">
        <v>252</v>
      </c>
      <c r="G13">
        <f>[1]!BECLU16.LAST</f>
        <v>34.11</v>
      </c>
      <c r="H13" t="s">
        <v>44</v>
      </c>
      <c r="I13">
        <f>[1]!BECLZ15.LAST</f>
        <v>35.54</v>
      </c>
      <c r="J13" t="s">
        <v>45</v>
      </c>
      <c r="K13">
        <f>[1]!BECLH16.LAST</f>
        <v>35.06</v>
      </c>
      <c r="L13" t="s">
        <v>46</v>
      </c>
      <c r="M13">
        <f>[1]!BECLM16.LAST</f>
        <v>34.58</v>
      </c>
    </row>
    <row r="14" spans="1:13">
      <c r="A14" t="s">
        <v>47</v>
      </c>
      <c r="B14">
        <f>[1]!BDMS.BID</f>
        <v>18.8</v>
      </c>
      <c r="C14">
        <f>[1]!BDMS.ASK</f>
        <v>18.899999999999999</v>
      </c>
      <c r="D14">
        <f>[1]!BDMS.LAST</f>
        <v>18.899999999999999</v>
      </c>
      <c r="F14" t="s">
        <v>253</v>
      </c>
      <c r="G14">
        <f>[1]!BDMSU16.LAST</f>
        <v>18.95</v>
      </c>
      <c r="H14" t="s">
        <v>48</v>
      </c>
      <c r="I14">
        <f>[1]!BDMSZ15.LAST</f>
        <v>18.91</v>
      </c>
      <c r="J14" t="s">
        <v>49</v>
      </c>
      <c r="K14">
        <f>[1]!BDMSH16.LAST</f>
        <v>18.93</v>
      </c>
      <c r="L14" t="s">
        <v>50</v>
      </c>
      <c r="M14">
        <f>[1]!BDMSM16.LAST</f>
        <v>18.940000000000001</v>
      </c>
    </row>
    <row r="15" spans="1:13">
      <c r="A15" t="s">
        <v>51</v>
      </c>
      <c r="B15">
        <f>[1]!BH.BID</f>
        <v>227</v>
      </c>
      <c r="C15">
        <f>[1]!BH.ASK</f>
        <v>228</v>
      </c>
      <c r="D15">
        <f>[1]!BH.LAST</f>
        <v>228</v>
      </c>
      <c r="F15" t="s">
        <v>254</v>
      </c>
      <c r="G15">
        <f>[1]!BHU16.LAST</f>
        <v>228.6</v>
      </c>
      <c r="H15" t="s">
        <v>52</v>
      </c>
      <c r="I15">
        <f>[1]!BHZ15.LAST</f>
        <v>227.5</v>
      </c>
      <c r="J15" t="s">
        <v>53</v>
      </c>
      <c r="K15">
        <f>[1]!BHH16.LAST</f>
        <v>227.87</v>
      </c>
      <c r="L15" t="s">
        <v>54</v>
      </c>
      <c r="M15">
        <f>[1]!BHM16.LAST</f>
        <v>228.23</v>
      </c>
    </row>
    <row r="16" spans="1:13">
      <c r="A16" t="s">
        <v>55</v>
      </c>
      <c r="B16">
        <f>[1]!BJC.BID</f>
        <v>32.5</v>
      </c>
      <c r="C16">
        <f>[1]!BJC.ASK</f>
        <v>32.75</v>
      </c>
      <c r="D16">
        <f>[1]!BJC.LAST</f>
        <v>32.75</v>
      </c>
      <c r="F16" t="s">
        <v>255</v>
      </c>
      <c r="G16">
        <f>[1]!BJCU16.LAST</f>
        <v>32.64</v>
      </c>
      <c r="H16" t="s">
        <v>56</v>
      </c>
      <c r="I16">
        <f>[1]!BJCZ15.LAST</f>
        <v>32.72</v>
      </c>
      <c r="J16" t="s">
        <v>57</v>
      </c>
      <c r="K16">
        <f>[1]!BJCH16.LAST</f>
        <v>32.69</v>
      </c>
      <c r="L16" t="s">
        <v>58</v>
      </c>
      <c r="M16">
        <f>[1]!BJCM16.LAST</f>
        <v>32.659999999999997</v>
      </c>
    </row>
    <row r="17" spans="1:13">
      <c r="A17" t="s">
        <v>59</v>
      </c>
      <c r="B17">
        <f>[1]!BLA.BID</f>
        <v>52.5</v>
      </c>
      <c r="C17">
        <f>[1]!BLA.ASK</f>
        <v>52.75</v>
      </c>
      <c r="D17">
        <f>[1]!BLA.LAST</f>
        <v>52.75</v>
      </c>
      <c r="F17" t="s">
        <v>256</v>
      </c>
      <c r="G17">
        <f>[1]!BLAU16.LAST</f>
        <v>53.05</v>
      </c>
      <c r="H17" t="s">
        <v>60</v>
      </c>
      <c r="I17">
        <f>[1]!BLAZ15.LAST</f>
        <v>52.82</v>
      </c>
      <c r="J17" t="s">
        <v>61</v>
      </c>
      <c r="K17">
        <f>[1]!BLAH16.LAST</f>
        <v>52.9</v>
      </c>
      <c r="L17" t="s">
        <v>62</v>
      </c>
      <c r="M17">
        <f>[1]!BLAM16.LAST</f>
        <v>52.97</v>
      </c>
    </row>
    <row r="18" spans="1:13">
      <c r="A18" t="s">
        <v>63</v>
      </c>
      <c r="B18">
        <f>[1]!BLAND.BID</f>
        <v>1.47</v>
      </c>
      <c r="C18">
        <f>[1]!BLAND.ASK</f>
        <v>1.48</v>
      </c>
      <c r="D18">
        <f>[1]!BLAND.LAST</f>
        <v>1.48</v>
      </c>
      <c r="F18" t="s">
        <v>257</v>
      </c>
      <c r="G18">
        <f>[1]!BLANDU16.LAST</f>
        <v>1.45</v>
      </c>
      <c r="H18" t="s">
        <v>64</v>
      </c>
      <c r="I18">
        <f>[1]!BLANDZ15.LAST</f>
        <v>1.5</v>
      </c>
      <c r="J18" t="s">
        <v>65</v>
      </c>
      <c r="K18">
        <f>[1]!BLANDH16.LAST</f>
        <v>1.52</v>
      </c>
      <c r="L18" t="s">
        <v>66</v>
      </c>
      <c r="M18">
        <f>[1]!BLANDM16.LAST</f>
        <v>1.47</v>
      </c>
    </row>
    <row r="19" spans="1:13">
      <c r="A19" t="s">
        <v>67</v>
      </c>
      <c r="B19">
        <f>[1]!BTS.BID</f>
        <v>9.75</v>
      </c>
      <c r="C19">
        <f>[1]!BTS.ASK</f>
        <v>9.8000000000000007</v>
      </c>
      <c r="D19">
        <f>[1]!BTS.LAST</f>
        <v>9.8000000000000007</v>
      </c>
      <c r="F19" t="s">
        <v>258</v>
      </c>
      <c r="G19">
        <f>[1]!BTSU16.LAST</f>
        <v>9.36</v>
      </c>
      <c r="H19" t="s">
        <v>68</v>
      </c>
      <c r="I19">
        <f>[1]!BTSZ15.LAST</f>
        <v>9.69</v>
      </c>
      <c r="J19" t="s">
        <v>69</v>
      </c>
      <c r="K19">
        <f>[1]!BTSH16.LAST</f>
        <v>9.58</v>
      </c>
      <c r="L19" t="s">
        <v>70</v>
      </c>
      <c r="M19">
        <f>[1]!BTSM16.LAST</f>
        <v>9.4700000000000006</v>
      </c>
    </row>
    <row r="20" spans="1:13">
      <c r="A20" t="s">
        <v>71</v>
      </c>
      <c r="B20">
        <f>[1]!CENTEL.BID</f>
        <v>39</v>
      </c>
      <c r="C20">
        <f>[1]!CENTEL.ASK</f>
        <v>39.25</v>
      </c>
      <c r="D20">
        <f>[1]!CENTEL.LAST</f>
        <v>39.25</v>
      </c>
      <c r="F20" t="s">
        <v>259</v>
      </c>
      <c r="G20">
        <f>[1]!CENTELU16.LAST</f>
        <v>39.42</v>
      </c>
      <c r="H20" t="s">
        <v>72</v>
      </c>
      <c r="I20">
        <f>[1]!CENTELZ15.LAST</f>
        <v>39.29</v>
      </c>
      <c r="J20" t="s">
        <v>73</v>
      </c>
      <c r="K20">
        <f>[1]!CENTELH16.LAST</f>
        <v>39.33</v>
      </c>
      <c r="L20" t="s">
        <v>74</v>
      </c>
      <c r="M20">
        <f>[1]!CENTELM16.LAST</f>
        <v>39.380000000000003</v>
      </c>
    </row>
    <row r="21" spans="1:13">
      <c r="A21" t="s">
        <v>75</v>
      </c>
      <c r="B21">
        <f>[1]!CK.BID</f>
        <v>27.25</v>
      </c>
      <c r="C21">
        <f>[1]!CK.ASK</f>
        <v>27.5</v>
      </c>
      <c r="D21">
        <f>[1]!CK.LAST</f>
        <v>27.5</v>
      </c>
      <c r="F21" t="s">
        <v>260</v>
      </c>
      <c r="G21">
        <f>[1]!CKU16.LAST</f>
        <v>27.49</v>
      </c>
      <c r="H21" t="s">
        <v>76</v>
      </c>
      <c r="I21">
        <f>[1]!CKZ15.LAST</f>
        <v>27.6</v>
      </c>
      <c r="J21" t="s">
        <v>77</v>
      </c>
      <c r="K21">
        <f>[1]!CKH16.LAST</f>
        <v>27.56</v>
      </c>
      <c r="L21" t="s">
        <v>78</v>
      </c>
      <c r="M21">
        <f>[1]!CKM16.LAST</f>
        <v>27.53</v>
      </c>
    </row>
    <row r="22" spans="1:13">
      <c r="A22" t="s">
        <v>79</v>
      </c>
      <c r="B22">
        <f>[1]!CPALL.BID</f>
        <v>50</v>
      </c>
      <c r="C22">
        <f>[1]!CPALL.ASK</f>
        <v>50.25</v>
      </c>
      <c r="D22">
        <f>[1]!CPALL.LAST</f>
        <v>50.25</v>
      </c>
      <c r="F22" t="s">
        <v>261</v>
      </c>
      <c r="G22">
        <f>[1]!CPALLU16.LAST</f>
        <v>49.46</v>
      </c>
      <c r="H22" t="s">
        <v>80</v>
      </c>
      <c r="I22">
        <f>[1]!CPALLZ15.LAST</f>
        <v>49.5</v>
      </c>
      <c r="J22" t="s">
        <v>81</v>
      </c>
      <c r="K22">
        <f>[1]!CPALLH16.LAST</f>
        <v>49.49</v>
      </c>
      <c r="L22" t="s">
        <v>82</v>
      </c>
      <c r="M22">
        <f>[1]!CPALLM16.LAST</f>
        <v>49.47</v>
      </c>
    </row>
    <row r="23" spans="1:13">
      <c r="A23" t="s">
        <v>83</v>
      </c>
      <c r="B23">
        <f>[1]!CPF.BID</f>
        <v>21.1</v>
      </c>
      <c r="C23">
        <f>[1]!CPF.ASK</f>
        <v>21.2</v>
      </c>
      <c r="D23">
        <f>[1]!CPF.LAST</f>
        <v>21.2</v>
      </c>
      <c r="F23" t="s">
        <v>262</v>
      </c>
      <c r="G23">
        <f>[1]!CPFU16.LAST</f>
        <v>20.86</v>
      </c>
      <c r="H23" t="s">
        <v>84</v>
      </c>
      <c r="I23">
        <f>[1]!CPFZ15.LAST</f>
        <v>21.18</v>
      </c>
      <c r="J23" t="s">
        <v>85</v>
      </c>
      <c r="K23">
        <f>[1]!CPFH16.LAST</f>
        <v>21.07</v>
      </c>
      <c r="L23" t="s">
        <v>86</v>
      </c>
      <c r="M23">
        <f>[1]!CPFM16.LAST</f>
        <v>20.97</v>
      </c>
    </row>
    <row r="24" spans="1:13">
      <c r="A24" t="s">
        <v>87</v>
      </c>
      <c r="B24">
        <f>[1]!CPN.BID</f>
        <v>44.25</v>
      </c>
      <c r="C24">
        <f>[1]!CPN.ASK</f>
        <v>44.5</v>
      </c>
      <c r="D24">
        <f>[1]!CPN.LAST</f>
        <v>44.5</v>
      </c>
      <c r="F24" t="s">
        <v>263</v>
      </c>
      <c r="G24">
        <f>[1]!CPNU16.LAST</f>
        <v>44.52</v>
      </c>
      <c r="H24" t="s">
        <v>88</v>
      </c>
      <c r="I24">
        <f>[1]!CPNZ15.LAST</f>
        <v>44.5</v>
      </c>
      <c r="J24" t="s">
        <v>89</v>
      </c>
      <c r="K24">
        <f>[1]!CPNH16.LAST</f>
        <v>44.51</v>
      </c>
      <c r="L24" t="s">
        <v>90</v>
      </c>
      <c r="M24">
        <f>[1]!CPNM16.LAST</f>
        <v>44.51</v>
      </c>
    </row>
    <row r="25" spans="1:13">
      <c r="A25" t="s">
        <v>91</v>
      </c>
      <c r="B25">
        <f>[1]!DTAC.BID</f>
        <v>52.75</v>
      </c>
      <c r="C25">
        <f>[1]!DTAC.ASK</f>
        <v>53</v>
      </c>
      <c r="D25">
        <f>[1]!DTAC.LAST</f>
        <v>53</v>
      </c>
      <c r="F25" t="s">
        <v>264</v>
      </c>
      <c r="G25">
        <f>[1]!DTACU16.LAST</f>
        <v>48.81</v>
      </c>
      <c r="H25" t="s">
        <v>92</v>
      </c>
      <c r="I25">
        <f>[1]!DTACZ15.LAST</f>
        <v>53</v>
      </c>
      <c r="J25" t="s">
        <v>93</v>
      </c>
      <c r="K25">
        <f>[1]!DTACH16.LAST</f>
        <v>51.56</v>
      </c>
      <c r="L25" t="s">
        <v>94</v>
      </c>
      <c r="M25">
        <f>[1]!DTACM16.LAST</f>
        <v>50.17</v>
      </c>
    </row>
    <row r="26" spans="1:13">
      <c r="A26" t="s">
        <v>95</v>
      </c>
      <c r="B26">
        <f>[1]!HEMRAJ.BID</f>
        <v>4.32</v>
      </c>
      <c r="C26">
        <f>[1]!HEMRAJ.ASK</f>
        <v>4.34</v>
      </c>
      <c r="D26">
        <f>[1]!HEMRAJ.LAST</f>
        <v>4.34</v>
      </c>
      <c r="F26" t="s">
        <v>265</v>
      </c>
      <c r="G26">
        <f>[1]!HEMRAJU16.LAST</f>
        <v>4.32</v>
      </c>
      <c r="H26" t="s">
        <v>96</v>
      </c>
      <c r="I26">
        <f>[1]!HEMRAJZ15.LAST</f>
        <v>4.32</v>
      </c>
      <c r="J26" t="s">
        <v>97</v>
      </c>
      <c r="K26">
        <f>[1]!HEMRAJH16.LAST</f>
        <v>4.32</v>
      </c>
      <c r="L26" t="s">
        <v>98</v>
      </c>
      <c r="M26">
        <f>[1]!HEMRAJM16.LAST</f>
        <v>4.32</v>
      </c>
    </row>
    <row r="27" spans="1:13">
      <c r="A27" t="s">
        <v>99</v>
      </c>
      <c r="B27">
        <f>[1]!HMPRO.BID</f>
        <v>6.75</v>
      </c>
      <c r="C27">
        <f>[1]!HMPRO.ASK</f>
        <v>6.8</v>
      </c>
      <c r="D27">
        <f>[1]!HMPRO.LAST</f>
        <v>6.8</v>
      </c>
      <c r="F27" t="s">
        <v>266</v>
      </c>
      <c r="G27">
        <f>[1]!HMPROU16.LAST</f>
        <v>6.82</v>
      </c>
      <c r="H27" t="s">
        <v>100</v>
      </c>
      <c r="I27">
        <f>[1]!HMPROZ15X.LAST</f>
        <v>6.81</v>
      </c>
      <c r="J27" t="s">
        <v>101</v>
      </c>
      <c r="K27">
        <f>[1]!HMPROH16X.LAST</f>
        <v>6.81</v>
      </c>
      <c r="L27" t="s">
        <v>102</v>
      </c>
      <c r="M27">
        <f>[1]!HMPROM16.LAST</f>
        <v>6.82</v>
      </c>
    </row>
    <row r="28" spans="1:13">
      <c r="A28" t="s">
        <v>103</v>
      </c>
      <c r="B28">
        <f>[1]!INTUCH.BID</f>
        <v>71.5</v>
      </c>
      <c r="C28">
        <f>[1]!INTUCH.ASK</f>
        <v>71.75</v>
      </c>
      <c r="D28">
        <f>[1]!INTUCH.LAST</f>
        <v>71.75</v>
      </c>
      <c r="F28" t="s">
        <v>267</v>
      </c>
      <c r="G28">
        <f>[1]!INTUCHU16.LAST</f>
        <v>70.62</v>
      </c>
      <c r="H28" t="s">
        <v>104</v>
      </c>
      <c r="I28">
        <f>[1]!INTUCHZ15.LAST</f>
        <v>72.989999999999995</v>
      </c>
      <c r="J28" t="s">
        <v>105</v>
      </c>
      <c r="K28">
        <f>[1]!INTUCHH16.LAST</f>
        <v>73</v>
      </c>
      <c r="L28" t="s">
        <v>106</v>
      </c>
      <c r="M28">
        <f>[1]!INTUCHM16.LAST</f>
        <v>71.400000000000006</v>
      </c>
    </row>
    <row r="29" spans="1:13">
      <c r="A29" t="s">
        <v>107</v>
      </c>
      <c r="B29">
        <f>[1]!IRPC.BID</f>
        <v>4.0199999999999996</v>
      </c>
      <c r="C29">
        <f>[1]!IRPC.ASK</f>
        <v>4.04</v>
      </c>
      <c r="D29">
        <f>[1]!IRPC.LAST</f>
        <v>4.04</v>
      </c>
      <c r="F29" t="s">
        <v>268</v>
      </c>
      <c r="G29">
        <f>[1]!IRPCU16.LAST</f>
        <v>4.03</v>
      </c>
      <c r="H29" t="s">
        <v>108</v>
      </c>
      <c r="I29">
        <f>[1]!IRPCZ15.LAST</f>
        <v>4.05</v>
      </c>
      <c r="J29" t="s">
        <v>109</v>
      </c>
      <c r="K29">
        <f>[1]!IRPCH16.LAST</f>
        <v>4.04</v>
      </c>
      <c r="L29" t="s">
        <v>110</v>
      </c>
      <c r="M29">
        <f>[1]!IRPCM16.LAST</f>
        <v>4.04</v>
      </c>
    </row>
    <row r="30" spans="1:13">
      <c r="A30" t="s">
        <v>111</v>
      </c>
      <c r="B30">
        <f>[1]!ITD.BID</f>
        <v>8.1</v>
      </c>
      <c r="C30">
        <f>[1]!ITD.ASK</f>
        <v>8.15</v>
      </c>
      <c r="D30">
        <f>[1]!ITD.LAST</f>
        <v>8.15</v>
      </c>
      <c r="F30" t="s">
        <v>269</v>
      </c>
      <c r="G30">
        <f>[1]!ITDU16.LAST</f>
        <v>8.3000000000000007</v>
      </c>
      <c r="H30" t="s">
        <v>112</v>
      </c>
      <c r="I30">
        <f>[1]!ITDZ15.LAST</f>
        <v>8.2100000000000009</v>
      </c>
      <c r="J30" t="s">
        <v>113</v>
      </c>
      <c r="K30">
        <f>[1]!ITDH16.LAST</f>
        <v>8.26</v>
      </c>
      <c r="L30" t="s">
        <v>114</v>
      </c>
      <c r="M30">
        <f>[1]!ITDM16.LAST</f>
        <v>8.27</v>
      </c>
    </row>
    <row r="31" spans="1:13">
      <c r="A31" t="s">
        <v>115</v>
      </c>
      <c r="B31">
        <f>[1]!IVL.BID</f>
        <v>22.8</v>
      </c>
      <c r="C31">
        <f>[1]!IVL.ASK</f>
        <v>22.9</v>
      </c>
      <c r="D31">
        <f>[1]!IVL.LAST</f>
        <v>22.9</v>
      </c>
      <c r="F31" t="s">
        <v>270</v>
      </c>
      <c r="G31">
        <f>[1]!IVLU16.LAST</f>
        <v>23.23</v>
      </c>
      <c r="H31" t="s">
        <v>116</v>
      </c>
      <c r="I31">
        <f>[1]!IVLZ15.LAST</f>
        <v>23.26</v>
      </c>
      <c r="J31" t="s">
        <v>117</v>
      </c>
      <c r="K31">
        <f>[1]!IVLH16.LAST</f>
        <v>23.25</v>
      </c>
      <c r="L31" t="s">
        <v>118</v>
      </c>
      <c r="M31">
        <f>[1]!IVLM16.LAST</f>
        <v>23.24</v>
      </c>
    </row>
    <row r="32" spans="1:13">
      <c r="A32" t="s">
        <v>119</v>
      </c>
      <c r="B32">
        <f>[1]!JAS.BID</f>
        <v>5.45</v>
      </c>
      <c r="C32">
        <f>[1]!JAS.ASK</f>
        <v>5.5</v>
      </c>
      <c r="D32">
        <f>[1]!JAS.LAST</f>
        <v>5.5</v>
      </c>
      <c r="F32" t="s">
        <v>271</v>
      </c>
      <c r="G32">
        <f>[1]!JASU16.LAST</f>
        <v>5.4</v>
      </c>
      <c r="H32" t="s">
        <v>120</v>
      </c>
      <c r="I32">
        <f>[1]!JASZ15.LAST</f>
        <v>5.45</v>
      </c>
      <c r="J32" t="s">
        <v>121</v>
      </c>
      <c r="K32">
        <f>[1]!JASH16.LAST</f>
        <v>5.43</v>
      </c>
      <c r="L32" t="s">
        <v>122</v>
      </c>
      <c r="M32">
        <f>[1]!JASM16.LAST</f>
        <v>5.42</v>
      </c>
    </row>
    <row r="33" spans="1:13">
      <c r="A33" t="s">
        <v>123</v>
      </c>
      <c r="B33">
        <f>[1]!KBANK.BID</f>
        <v>171</v>
      </c>
      <c r="C33">
        <f>[1]!KBANK.ASK</f>
        <v>171.5</v>
      </c>
      <c r="D33">
        <f>[1]!KBANK.LAST</f>
        <v>171.5</v>
      </c>
      <c r="F33" t="s">
        <v>272</v>
      </c>
      <c r="G33">
        <f>[1]!KBANKU16.LAST</f>
        <v>169.91</v>
      </c>
      <c r="H33" t="s">
        <v>124</v>
      </c>
      <c r="I33">
        <f>[1]!KBANKZ15.LAST</f>
        <v>171</v>
      </c>
      <c r="J33" t="s">
        <v>125</v>
      </c>
      <c r="K33">
        <f>[1]!KBANKH16.LAST</f>
        <v>170.63</v>
      </c>
      <c r="L33" t="s">
        <v>126</v>
      </c>
      <c r="M33">
        <f>[1]!KBANKM16.LAST</f>
        <v>170.27</v>
      </c>
    </row>
    <row r="34" spans="1:13">
      <c r="A34" t="s">
        <v>127</v>
      </c>
      <c r="B34">
        <f>[1]!KKP.BID</f>
        <v>30.5</v>
      </c>
      <c r="C34">
        <f>[1]!KKP.ASK</f>
        <v>30.75</v>
      </c>
      <c r="D34">
        <f>[1]!KKP.LAST</f>
        <v>30.75</v>
      </c>
      <c r="F34" t="s">
        <v>273</v>
      </c>
      <c r="G34">
        <f>[1]!KKPU16.LAST</f>
        <v>29.17</v>
      </c>
      <c r="H34" t="s">
        <v>128</v>
      </c>
      <c r="I34">
        <f>[1]!KKPZ15.LAST</f>
        <v>30.18</v>
      </c>
      <c r="J34" t="s">
        <v>129</v>
      </c>
      <c r="K34">
        <f>[1]!KKPH16.LAST</f>
        <v>29.84</v>
      </c>
      <c r="L34" t="s">
        <v>130</v>
      </c>
      <c r="M34">
        <f>[1]!KKPM16.LAST</f>
        <v>29.5</v>
      </c>
    </row>
    <row r="35" spans="1:13">
      <c r="A35" t="s">
        <v>131</v>
      </c>
      <c r="B35">
        <f>[1]!KTB.BID</f>
        <v>17.100000000000001</v>
      </c>
      <c r="C35">
        <f>[1]!KTB.ASK</f>
        <v>17.2</v>
      </c>
      <c r="D35">
        <f>[1]!KTB.LAST</f>
        <v>17.2</v>
      </c>
      <c r="F35" t="s">
        <v>274</v>
      </c>
      <c r="G35">
        <f>[1]!KTBU16.LAST</f>
        <v>16.78</v>
      </c>
      <c r="H35" t="s">
        <v>132</v>
      </c>
      <c r="I35">
        <f>[1]!KTBZ15.LAST</f>
        <v>17.27</v>
      </c>
      <c r="J35" t="s">
        <v>133</v>
      </c>
      <c r="K35">
        <f>[1]!KTBH16.LAST</f>
        <v>17.46</v>
      </c>
      <c r="L35" t="s">
        <v>134</v>
      </c>
      <c r="M35">
        <f>[1]!KTBM16.LAST</f>
        <v>16.829999999999998</v>
      </c>
    </row>
    <row r="36" spans="1:13">
      <c r="A36" t="s">
        <v>135</v>
      </c>
      <c r="B36">
        <f>[1]!LH.BID</f>
        <v>8</v>
      </c>
      <c r="C36">
        <f>[1]!LH.ASK</f>
        <v>8.0500000000000007</v>
      </c>
      <c r="D36">
        <f>[1]!LH.LAST</f>
        <v>8.0500000000000007</v>
      </c>
      <c r="F36" t="s">
        <v>275</v>
      </c>
      <c r="G36">
        <f>[1]!LHU16.LAST</f>
        <v>7.75</v>
      </c>
      <c r="H36" t="s">
        <v>136</v>
      </c>
      <c r="I36">
        <f>[1]!LHZ15.LAST</f>
        <v>8.1</v>
      </c>
      <c r="J36" t="s">
        <v>137</v>
      </c>
      <c r="K36">
        <f>[1]!LHH16.LAST</f>
        <v>8.14</v>
      </c>
      <c r="L36" t="s">
        <v>138</v>
      </c>
      <c r="M36">
        <f>[1]!LHM16.LAST</f>
        <v>7.86</v>
      </c>
    </row>
    <row r="37" spans="1:13">
      <c r="A37" t="s">
        <v>139</v>
      </c>
      <c r="B37">
        <f>[1]!LPN.BID</f>
        <v>17.600000000000001</v>
      </c>
      <c r="C37">
        <f>[1]!LPN.ASK</f>
        <v>17.7</v>
      </c>
      <c r="D37">
        <f>[1]!LPN.LAST</f>
        <v>17.7</v>
      </c>
      <c r="F37" t="s">
        <v>276</v>
      </c>
      <c r="G37">
        <f>[1]!LPNU16.LAST</f>
        <v>17.059999999999999</v>
      </c>
      <c r="H37" t="s">
        <v>140</v>
      </c>
      <c r="I37">
        <f>[1]!LPNZ15.LAST</f>
        <v>17.47</v>
      </c>
      <c r="J37" t="s">
        <v>141</v>
      </c>
      <c r="K37">
        <f>[1]!LPNH16.LAST</f>
        <v>17.329999999999998</v>
      </c>
      <c r="L37" t="s">
        <v>142</v>
      </c>
      <c r="M37">
        <f>[1]!LPNM16.LAST</f>
        <v>17.2</v>
      </c>
    </row>
    <row r="38" spans="1:13">
      <c r="A38" t="s">
        <v>143</v>
      </c>
      <c r="B38">
        <f>[1]!MAJOR.BID</f>
        <v>32.25</v>
      </c>
      <c r="C38">
        <f>[1]!MAJOR.ASK</f>
        <v>32.5</v>
      </c>
      <c r="D38">
        <f>[1]!MAJOR.LAST</f>
        <v>32.5</v>
      </c>
      <c r="F38" t="s">
        <v>277</v>
      </c>
      <c r="G38">
        <f>[1]!MAJORU16.LAST</f>
        <v>31.72</v>
      </c>
      <c r="H38" t="s">
        <v>144</v>
      </c>
      <c r="I38">
        <f>[1]!MAJORZ15.LAST</f>
        <v>32.119999999999997</v>
      </c>
      <c r="J38" t="s">
        <v>145</v>
      </c>
      <c r="K38">
        <f>[1]!MAJORH16.LAST</f>
        <v>31.99</v>
      </c>
      <c r="L38" t="s">
        <v>146</v>
      </c>
      <c r="M38">
        <f>[1]!MAJORM16.LAST</f>
        <v>31.85</v>
      </c>
    </row>
    <row r="39" spans="1:13">
      <c r="A39" t="s">
        <v>147</v>
      </c>
      <c r="B39">
        <f>[1]!MINT.BID</f>
        <v>28.75</v>
      </c>
      <c r="C39">
        <f>[1]!MINT.ASK</f>
        <v>29</v>
      </c>
      <c r="D39">
        <f>[1]!MINT.LAST</f>
        <v>29</v>
      </c>
      <c r="F39" t="s">
        <v>278</v>
      </c>
      <c r="G39">
        <f>[1]!MINTU16.LAST</f>
        <v>28.95</v>
      </c>
      <c r="H39" t="s">
        <v>148</v>
      </c>
      <c r="I39">
        <f>[1]!MINTZ15X.LAST</f>
        <v>28.8</v>
      </c>
      <c r="J39" t="s">
        <v>149</v>
      </c>
      <c r="K39">
        <f>[1]!MINTH16X.LAST</f>
        <v>28.85</v>
      </c>
      <c r="L39" t="s">
        <v>150</v>
      </c>
      <c r="M39">
        <f>[1]!MINTM16.LAST</f>
        <v>28.9</v>
      </c>
    </row>
    <row r="40" spans="1:13">
      <c r="A40" t="s">
        <v>151</v>
      </c>
      <c r="B40">
        <f>[1]!PS.BID</f>
        <v>27.5</v>
      </c>
      <c r="C40">
        <f>[1]!PS.ASK</f>
        <v>27.75</v>
      </c>
      <c r="D40">
        <f>[1]!PS.LAST</f>
        <v>27.75</v>
      </c>
      <c r="F40" t="s">
        <v>279</v>
      </c>
      <c r="G40">
        <f>[1]!PSU16.LAST</f>
        <v>26.97</v>
      </c>
      <c r="H40" t="s">
        <v>152</v>
      </c>
      <c r="I40">
        <f>[1]!PSZ15.LAST</f>
        <v>27.37</v>
      </c>
      <c r="J40" t="s">
        <v>153</v>
      </c>
      <c r="K40">
        <f>[1]!PSH16.LAST</f>
        <v>27.24</v>
      </c>
      <c r="L40" t="s">
        <v>154</v>
      </c>
      <c r="M40">
        <f>[1]!PSM16.LAST</f>
        <v>27.11</v>
      </c>
    </row>
    <row r="41" spans="1:13">
      <c r="A41" t="s">
        <v>155</v>
      </c>
      <c r="B41">
        <f>[1]!PTT.BID</f>
        <v>252</v>
      </c>
      <c r="C41">
        <f>[1]!PTT.ASK</f>
        <v>253</v>
      </c>
      <c r="D41">
        <f>[1]!PTT.LAST</f>
        <v>253</v>
      </c>
      <c r="F41" t="s">
        <v>280</v>
      </c>
      <c r="G41">
        <f>[1]!PTTU16.LAST</f>
        <v>248.97</v>
      </c>
      <c r="H41" t="s">
        <v>156</v>
      </c>
      <c r="I41">
        <f>[1]!PTTZ15.LAST</f>
        <v>254.5</v>
      </c>
      <c r="J41" t="s">
        <v>157</v>
      </c>
      <c r="K41">
        <f>[1]!PTTH16.LAST</f>
        <v>249.01</v>
      </c>
      <c r="L41" t="s">
        <v>158</v>
      </c>
      <c r="M41">
        <f>[1]!PTTM16.LAST</f>
        <v>250.81</v>
      </c>
    </row>
    <row r="42" spans="1:13">
      <c r="A42" t="s">
        <v>159</v>
      </c>
      <c r="B42">
        <f>[1]!PTTEP.BID</f>
        <v>71.25</v>
      </c>
      <c r="C42">
        <f>[1]!PTTEP.ASK</f>
        <v>71.5</v>
      </c>
      <c r="D42">
        <f>[1]!PTTEP.LAST</f>
        <v>71.5</v>
      </c>
      <c r="F42" t="s">
        <v>281</v>
      </c>
      <c r="G42">
        <f>[1]!PTTEPU16.LAST</f>
        <v>70.040000000000006</v>
      </c>
      <c r="H42" t="s">
        <v>160</v>
      </c>
      <c r="I42">
        <f>[1]!PTTEPZ15.LAST</f>
        <v>72.599999999999994</v>
      </c>
      <c r="J42" t="s">
        <v>161</v>
      </c>
      <c r="K42">
        <f>[1]!PTTEPH16.LAST</f>
        <v>72.099999999999994</v>
      </c>
      <c r="L42" t="s">
        <v>162</v>
      </c>
      <c r="M42">
        <f>[1]!PTTEPM16.LAST</f>
        <v>70.89</v>
      </c>
    </row>
    <row r="43" spans="1:13">
      <c r="A43" t="s">
        <v>163</v>
      </c>
      <c r="B43">
        <f>[1]!PTTGC.BID</f>
        <v>56</v>
      </c>
      <c r="C43">
        <f>[1]!PTTGC.ASK</f>
        <v>56.25</v>
      </c>
      <c r="D43">
        <f>[1]!PTTGC.LAST</f>
        <v>56.25</v>
      </c>
      <c r="F43" t="s">
        <v>282</v>
      </c>
      <c r="G43">
        <f>[1]!PTTGCU16.LAST</f>
        <v>55.21</v>
      </c>
      <c r="H43" t="s">
        <v>164</v>
      </c>
      <c r="I43">
        <f>[1]!PTTGCZ15.LAST</f>
        <v>56.45</v>
      </c>
      <c r="J43" t="s">
        <v>165</v>
      </c>
      <c r="K43">
        <f>[1]!PTTGCH16.LAST</f>
        <v>54.99</v>
      </c>
      <c r="L43" t="s">
        <v>166</v>
      </c>
      <c r="M43">
        <f>[1]!PTTGCM16.LAST</f>
        <v>55.62</v>
      </c>
    </row>
    <row r="44" spans="1:13">
      <c r="A44" t="s">
        <v>167</v>
      </c>
      <c r="B44">
        <f>[1]!QH.BID</f>
        <v>2.5</v>
      </c>
      <c r="C44">
        <f>[1]!QH.ASK</f>
        <v>2.52</v>
      </c>
      <c r="D44">
        <f>[1]!QH.LAST</f>
        <v>2.52</v>
      </c>
      <c r="F44" t="s">
        <v>283</v>
      </c>
      <c r="G44">
        <f>[1]!QHU16.LAST</f>
        <v>2.5099999999999998</v>
      </c>
      <c r="H44" t="s">
        <v>168</v>
      </c>
      <c r="I44">
        <f>[1]!QHZ15X.LAST</f>
        <v>2.54</v>
      </c>
      <c r="J44" t="s">
        <v>169</v>
      </c>
      <c r="K44">
        <f>[1]!QHH16X.LAST</f>
        <v>2.5299999999999998</v>
      </c>
      <c r="L44" t="s">
        <v>170</v>
      </c>
      <c r="M44">
        <f>[1]!QHM16.LAST</f>
        <v>2.52</v>
      </c>
    </row>
    <row r="45" spans="1:13">
      <c r="A45" t="s">
        <v>171</v>
      </c>
      <c r="B45">
        <f>[1]!RATCH.BID</f>
        <v>54.25</v>
      </c>
      <c r="C45">
        <f>[1]!RATCH.ASK</f>
        <v>54.5</v>
      </c>
      <c r="D45">
        <f>[1]!RATCH.LAST</f>
        <v>54.5</v>
      </c>
      <c r="F45" t="s">
        <v>284</v>
      </c>
      <c r="G45">
        <f>[1]!RATCHU16.LAST</f>
        <v>53.07</v>
      </c>
      <c r="H45" t="s">
        <v>172</v>
      </c>
      <c r="I45">
        <f>[1]!RATCHZ15.LAST</f>
        <v>54.16</v>
      </c>
      <c r="J45" t="s">
        <v>173</v>
      </c>
      <c r="K45">
        <f>[1]!RATCHH16.LAST</f>
        <v>53.79</v>
      </c>
      <c r="L45" t="s">
        <v>174</v>
      </c>
      <c r="M45">
        <f>[1]!RATCHM16.LAST</f>
        <v>53.43</v>
      </c>
    </row>
    <row r="46" spans="1:13">
      <c r="A46" t="s">
        <v>175</v>
      </c>
      <c r="B46">
        <f>[1]!ROBINS.BID</f>
        <v>37.75</v>
      </c>
      <c r="C46">
        <f>[1]!ROBINS.ASK</f>
        <v>38</v>
      </c>
      <c r="D46">
        <f>[1]!ROBINS.LAST</f>
        <v>38</v>
      </c>
      <c r="F46" t="s">
        <v>285</v>
      </c>
      <c r="G46">
        <f>[1]!ROBINSU16.LAST</f>
        <v>37.67</v>
      </c>
      <c r="H46" t="s">
        <v>176</v>
      </c>
      <c r="I46">
        <f>[1]!ROBINSZ15.LAST</f>
        <v>37.92</v>
      </c>
      <c r="J46" t="s">
        <v>177</v>
      </c>
      <c r="K46">
        <f>[1]!ROBINSH16.LAST</f>
        <v>37.840000000000003</v>
      </c>
      <c r="L46" t="s">
        <v>178</v>
      </c>
      <c r="M46">
        <f>[1]!ROBINSM16.LAST</f>
        <v>37.75</v>
      </c>
    </row>
    <row r="47" spans="1:13">
      <c r="A47" t="s">
        <v>179</v>
      </c>
      <c r="B47">
        <f>[1]!SCB.BID</f>
        <v>139.5</v>
      </c>
      <c r="C47">
        <f>[1]!SCB.ASK</f>
        <v>140</v>
      </c>
      <c r="D47">
        <f>[1]!SCB.LAST</f>
        <v>140</v>
      </c>
      <c r="F47" t="s">
        <v>286</v>
      </c>
      <c r="G47">
        <f>[1]!SCBU16.LAST</f>
        <v>135.43</v>
      </c>
      <c r="H47" t="s">
        <v>180</v>
      </c>
      <c r="I47">
        <f>[1]!SCBZ15.LAST</f>
        <v>138.5</v>
      </c>
      <c r="J47" t="s">
        <v>181</v>
      </c>
      <c r="K47">
        <f>[1]!SCBH16.LAST</f>
        <v>140</v>
      </c>
      <c r="L47" t="s">
        <v>182</v>
      </c>
      <c r="M47">
        <f>[1]!SCBM16.LAST</f>
        <v>136.44999999999999</v>
      </c>
    </row>
    <row r="48" spans="1:13">
      <c r="A48" t="s">
        <v>183</v>
      </c>
      <c r="B48">
        <f>[1]!SCC.BID</f>
        <v>464</v>
      </c>
      <c r="C48">
        <f>[1]!SCC.ASK</f>
        <v>466</v>
      </c>
      <c r="D48">
        <f>[1]!SCC.LAST</f>
        <v>466</v>
      </c>
      <c r="F48" t="s">
        <v>287</v>
      </c>
      <c r="G48">
        <f>[1]!SCCU16.LAST</f>
        <v>464.34</v>
      </c>
      <c r="H48" t="s">
        <v>184</v>
      </c>
      <c r="I48">
        <f>[1]!SCCZ15.LAST</f>
        <v>468.5</v>
      </c>
      <c r="J48" t="s">
        <v>185</v>
      </c>
      <c r="K48">
        <f>[1]!SCCH16.LAST</f>
        <v>467.1</v>
      </c>
      <c r="L48" t="s">
        <v>186</v>
      </c>
      <c r="M48">
        <f>[1]!SCCM16.LAST</f>
        <v>465.73</v>
      </c>
    </row>
    <row r="49" spans="1:13">
      <c r="A49" t="s">
        <v>187</v>
      </c>
      <c r="B49">
        <f>[1]!SIRI.BID</f>
        <v>1.73</v>
      </c>
      <c r="C49">
        <f>[1]!SIRI.ASK</f>
        <v>1.74</v>
      </c>
      <c r="D49">
        <f>[1]!SIRI.LAST</f>
        <v>1.74</v>
      </c>
      <c r="F49" t="s">
        <v>288</v>
      </c>
      <c r="G49">
        <f>[1]!SIRIU16.LAST</f>
        <v>1.7</v>
      </c>
      <c r="H49" t="s">
        <v>188</v>
      </c>
      <c r="I49">
        <f>[1]!SIRIZ15.LAST</f>
        <v>1.77</v>
      </c>
      <c r="J49" t="s">
        <v>189</v>
      </c>
      <c r="K49">
        <f>[1]!SIRIH16.LAST</f>
        <v>1.73</v>
      </c>
      <c r="L49" t="s">
        <v>190</v>
      </c>
      <c r="M49">
        <f>[1]!SIRIM16.LAST</f>
        <v>1.72</v>
      </c>
    </row>
    <row r="50" spans="1:13">
      <c r="A50" t="s">
        <v>191</v>
      </c>
      <c r="B50">
        <f>[1]!SPALI.BID</f>
        <v>18.600000000000001</v>
      </c>
      <c r="C50">
        <f>[1]!SPALI.ASK</f>
        <v>18.7</v>
      </c>
      <c r="D50">
        <f>[1]!SPALI.LAST</f>
        <v>18.7</v>
      </c>
      <c r="F50" t="s">
        <v>289</v>
      </c>
      <c r="G50">
        <f>[1]!SPALIU16.LAST</f>
        <v>18</v>
      </c>
      <c r="H50" t="s">
        <v>192</v>
      </c>
      <c r="I50">
        <f>[1]!SPALIZ15.LAST</f>
        <v>18.53</v>
      </c>
      <c r="J50" t="s">
        <v>193</v>
      </c>
      <c r="K50">
        <f>[1]!SPALIH16.LAST</f>
        <v>18.350000000000001</v>
      </c>
      <c r="L50" t="s">
        <v>194</v>
      </c>
      <c r="M50">
        <f>[1]!SPALIM16.LAST</f>
        <v>18.170000000000002</v>
      </c>
    </row>
    <row r="51" spans="1:13">
      <c r="A51" t="s">
        <v>195</v>
      </c>
      <c r="B51">
        <f>[1]!STA.BID</f>
        <v>11.2</v>
      </c>
      <c r="C51">
        <f>[1]!STA.ASK</f>
        <v>11.4</v>
      </c>
      <c r="D51">
        <f>[1]!STA.LAST</f>
        <v>11.4</v>
      </c>
      <c r="F51" t="s">
        <v>290</v>
      </c>
      <c r="G51">
        <f>[1]!STAU16.LAST</f>
        <v>10.98</v>
      </c>
      <c r="H51" t="s">
        <v>196</v>
      </c>
      <c r="I51">
        <f>[1]!STAZ15.LAST</f>
        <v>11.15</v>
      </c>
      <c r="J51" t="s">
        <v>197</v>
      </c>
      <c r="K51">
        <f>[1]!STAH16.LAST</f>
        <v>11.09</v>
      </c>
      <c r="L51" t="s">
        <v>198</v>
      </c>
      <c r="M51">
        <f>[1]!STAM16.LAST</f>
        <v>11.03</v>
      </c>
    </row>
    <row r="52" spans="1:13">
      <c r="A52" t="s">
        <v>199</v>
      </c>
      <c r="B52">
        <f>[1]!STEC.BID</f>
        <v>25</v>
      </c>
      <c r="C52">
        <f>[1]!STEC.ASK</f>
        <v>25.25</v>
      </c>
      <c r="D52">
        <f>[1]!STEC.LAST</f>
        <v>25.25</v>
      </c>
      <c r="F52" t="s">
        <v>291</v>
      </c>
      <c r="G52">
        <f>[1]!STECU16.LAST</f>
        <v>24.97</v>
      </c>
      <c r="H52" t="s">
        <v>200</v>
      </c>
      <c r="I52">
        <f>[1]!STECZ15.LAST</f>
        <v>24.99</v>
      </c>
      <c r="J52" t="s">
        <v>201</v>
      </c>
      <c r="K52">
        <f>[1]!STECH16.LAST</f>
        <v>24.99</v>
      </c>
      <c r="L52" t="s">
        <v>202</v>
      </c>
      <c r="M52">
        <f>[1]!STECM16.LAST</f>
        <v>24.98</v>
      </c>
    </row>
    <row r="53" spans="1:13">
      <c r="A53" t="s">
        <v>203</v>
      </c>
      <c r="B53">
        <f>[1]!TCAP.BID</f>
        <v>30.75</v>
      </c>
      <c r="C53">
        <f>[1]!TCAP.ASK</f>
        <v>31</v>
      </c>
      <c r="D53">
        <f>[1]!TCAP.LAST</f>
        <v>31</v>
      </c>
      <c r="F53" t="s">
        <v>292</v>
      </c>
      <c r="G53">
        <f>[1]!TCAPU16.LAST</f>
        <v>29.85</v>
      </c>
      <c r="H53" t="s">
        <v>204</v>
      </c>
      <c r="I53">
        <f>[1]!TCAPZ15.LAST</f>
        <v>30.73</v>
      </c>
      <c r="J53" t="s">
        <v>205</v>
      </c>
      <c r="K53">
        <f>[1]!TCAPH16.LAST</f>
        <v>30.43</v>
      </c>
      <c r="L53" t="s">
        <v>206</v>
      </c>
      <c r="M53">
        <f>[1]!TCAPM16.LAST</f>
        <v>30.14</v>
      </c>
    </row>
    <row r="54" spans="1:13">
      <c r="A54" t="s">
        <v>207</v>
      </c>
      <c r="B54">
        <f>[1]!THAI.BID</f>
        <v>10.4</v>
      </c>
      <c r="C54">
        <f>[1]!THAI.ASK</f>
        <v>10.5</v>
      </c>
      <c r="D54">
        <f>[1]!THAI.LAST</f>
        <v>10.5</v>
      </c>
      <c r="F54" t="s">
        <v>293</v>
      </c>
      <c r="G54">
        <f>[1]!THAIU16.LAST</f>
        <v>10.47</v>
      </c>
      <c r="H54" t="s">
        <v>208</v>
      </c>
      <c r="I54">
        <f>[1]!THAIZ15.LAST</f>
        <v>10.35</v>
      </c>
      <c r="J54" t="s">
        <v>209</v>
      </c>
      <c r="K54">
        <f>[1]!THAIH16.LAST</f>
        <v>10.39</v>
      </c>
      <c r="L54" t="s">
        <v>210</v>
      </c>
      <c r="M54">
        <f>[1]!THAIM16.LAST</f>
        <v>10.43</v>
      </c>
    </row>
    <row r="55" spans="1:13">
      <c r="A55" t="s">
        <v>211</v>
      </c>
      <c r="B55">
        <f>[1]!THCOM.BID</f>
        <v>31.75</v>
      </c>
      <c r="C55">
        <f>[1]!THCOM.ASK</f>
        <v>32</v>
      </c>
      <c r="D55">
        <f>[1]!THCOM.LAST</f>
        <v>32</v>
      </c>
      <c r="F55" t="s">
        <v>294</v>
      </c>
      <c r="G55">
        <f>[1]!THCOMU16.LAST</f>
        <v>31.82</v>
      </c>
      <c r="H55" t="s">
        <v>212</v>
      </c>
      <c r="I55">
        <f>[1]!THCOMZ15.LAST</f>
        <v>31.96</v>
      </c>
      <c r="J55" t="s">
        <v>213</v>
      </c>
      <c r="K55">
        <f>[1]!THCOMH16.LAST</f>
        <v>31.91</v>
      </c>
      <c r="L55" t="s">
        <v>214</v>
      </c>
      <c r="M55">
        <f>[1]!THCOMM16.LAST</f>
        <v>31.87</v>
      </c>
    </row>
    <row r="56" spans="1:13">
      <c r="A56" t="s">
        <v>215</v>
      </c>
      <c r="B56">
        <f>[1]!TMB.BID</f>
        <v>2.46</v>
      </c>
      <c r="C56">
        <f>[1]!TMB.ASK</f>
        <v>2.48</v>
      </c>
      <c r="D56">
        <f>[1]!TMB.LAST</f>
        <v>2.48</v>
      </c>
      <c r="F56" t="s">
        <v>295</v>
      </c>
      <c r="G56">
        <f>[1]!TMBU16.LAST</f>
        <v>2.48</v>
      </c>
      <c r="H56" t="s">
        <v>216</v>
      </c>
      <c r="I56">
        <f>[1]!TMBZ15.LAST</f>
        <v>2.5</v>
      </c>
      <c r="J56" t="s">
        <v>217</v>
      </c>
      <c r="K56">
        <f>[1]!TMBH16.LAST</f>
        <v>2.4900000000000002</v>
      </c>
      <c r="L56" t="s">
        <v>218</v>
      </c>
      <c r="M56">
        <f>[1]!TMBM16.LAST</f>
        <v>2.4900000000000002</v>
      </c>
    </row>
    <row r="57" spans="1:13">
      <c r="A57" t="s">
        <v>219</v>
      </c>
      <c r="B57">
        <f>[1]!TOP.BID</f>
        <v>55.5</v>
      </c>
      <c r="C57">
        <f>[1]!TOP.ASK</f>
        <v>55.75</v>
      </c>
      <c r="D57">
        <f>[1]!TOP.LAST</f>
        <v>55.75</v>
      </c>
      <c r="F57" t="s">
        <v>296</v>
      </c>
      <c r="G57">
        <f>[1]!TOPU16.LAST</f>
        <v>55.12</v>
      </c>
      <c r="H57" t="s">
        <v>220</v>
      </c>
      <c r="I57">
        <f>[1]!TOPZ15.LAST</f>
        <v>55.41</v>
      </c>
      <c r="J57" t="s">
        <v>221</v>
      </c>
      <c r="K57">
        <f>[1]!TOPH16.LAST</f>
        <v>55.31</v>
      </c>
      <c r="L57" t="s">
        <v>222</v>
      </c>
      <c r="M57">
        <f>[1]!TOPM16.LAST</f>
        <v>55.21</v>
      </c>
    </row>
    <row r="58" spans="1:13">
      <c r="A58" t="s">
        <v>223</v>
      </c>
      <c r="B58">
        <f>[1]!TPIPL.BID</f>
        <v>2.48</v>
      </c>
      <c r="C58">
        <f>[1]!TPIPL.ASK</f>
        <v>2.5</v>
      </c>
      <c r="D58">
        <f>[1]!TPIPL.LAST</f>
        <v>2.5</v>
      </c>
      <c r="F58" t="s">
        <v>297</v>
      </c>
      <c r="G58">
        <f>[1]!TPIPLU16.LAST</f>
        <v>2.5099999999999998</v>
      </c>
      <c r="H58" t="s">
        <v>224</v>
      </c>
      <c r="I58">
        <f>[1]!TPIPLZ15.LAST</f>
        <v>2.5</v>
      </c>
      <c r="J58" t="s">
        <v>225</v>
      </c>
      <c r="K58">
        <f>[1]!TPIPLH16.LAST</f>
        <v>2.5</v>
      </c>
      <c r="L58" t="s">
        <v>226</v>
      </c>
      <c r="M58">
        <f>[1]!TPIPLM16.LAST</f>
        <v>2.54</v>
      </c>
    </row>
    <row r="59" spans="1:13">
      <c r="A59" t="b">
        <v>1</v>
      </c>
      <c r="B59">
        <f>[1]!True.BID</f>
        <v>9.6999999999999993</v>
      </c>
      <c r="C59">
        <f>[1]!True.ASK</f>
        <v>9.75</v>
      </c>
      <c r="D59">
        <f>[1]!True.LAST</f>
        <v>9.75</v>
      </c>
      <c r="F59" t="s">
        <v>298</v>
      </c>
      <c r="G59">
        <f>[1]!TRUEU16.LAST</f>
        <v>9.9600000000000009</v>
      </c>
      <c r="H59" t="s">
        <v>227</v>
      </c>
      <c r="I59">
        <f>[1]!TRUEZ15.LAST</f>
        <v>9.85</v>
      </c>
      <c r="J59" t="s">
        <v>228</v>
      </c>
      <c r="K59">
        <f>[1]!TRUEH16.LAST</f>
        <v>9.9700000000000006</v>
      </c>
      <c r="L59" t="s">
        <v>229</v>
      </c>
      <c r="M59">
        <f>[1]!TRUEM16.LAST</f>
        <v>9.92</v>
      </c>
    </row>
    <row r="60" spans="1:13">
      <c r="A60" t="s">
        <v>230</v>
      </c>
      <c r="B60">
        <f>[1]!TTA.BID</f>
        <v>10.199999999999999</v>
      </c>
      <c r="C60">
        <f>[1]!TTA.ASK</f>
        <v>10.3</v>
      </c>
      <c r="D60">
        <f>[1]!TTA.LAST</f>
        <v>10.3</v>
      </c>
      <c r="F60" t="s">
        <v>299</v>
      </c>
      <c r="G60">
        <f>[1]!TTAU16.LAST</f>
        <v>10.5</v>
      </c>
      <c r="H60" t="s">
        <v>231</v>
      </c>
      <c r="I60">
        <f>[1]!TTAZ15X.LAST</f>
        <v>10.4</v>
      </c>
      <c r="J60" t="s">
        <v>232</v>
      </c>
      <c r="K60">
        <f>[1]!TTAH16.LAST</f>
        <v>10.25</v>
      </c>
      <c r="L60" t="s">
        <v>233</v>
      </c>
      <c r="M60">
        <f>[1]!TTAM16.LAST</f>
        <v>10.47</v>
      </c>
    </row>
    <row r="61" spans="1:13">
      <c r="A61" t="s">
        <v>234</v>
      </c>
      <c r="B61">
        <f>[1]!TU.BID</f>
        <v>18</v>
      </c>
      <c r="C61">
        <f>[1]!TU.ASK</f>
        <v>18.100000000000001</v>
      </c>
      <c r="D61">
        <f>[1]!TU.LAST</f>
        <v>18.100000000000001</v>
      </c>
      <c r="F61" t="s">
        <v>301</v>
      </c>
      <c r="G61">
        <f>[1]!TUu16.LAST</f>
        <v>17.75</v>
      </c>
      <c r="H61" t="s">
        <v>235</v>
      </c>
      <c r="I61">
        <f>[1]!TUZ15X.LAST</f>
        <v>17.940000000000001</v>
      </c>
      <c r="J61" t="s">
        <v>236</v>
      </c>
      <c r="K61">
        <f>[1]!TUH16.LAST</f>
        <v>17.88</v>
      </c>
      <c r="L61" t="s">
        <v>237</v>
      </c>
      <c r="M61">
        <f>[1]!TUM16.LAST</f>
        <v>17.809999999999999</v>
      </c>
    </row>
    <row r="62" spans="1:13">
      <c r="A62" t="s">
        <v>238</v>
      </c>
      <c r="B62">
        <f>[1]!TVO.BID</f>
        <v>28</v>
      </c>
      <c r="C62">
        <f>[1]!TVO.ASK</f>
        <v>28.25</v>
      </c>
      <c r="D62">
        <f>[1]!TVO.LAST</f>
        <v>28.25</v>
      </c>
      <c r="F62" t="s">
        <v>300</v>
      </c>
      <c r="G62">
        <f>[1]!TVOU16.LAST</f>
        <v>26.74</v>
      </c>
      <c r="H62" t="s">
        <v>239</v>
      </c>
      <c r="I62">
        <f>[1]!TVOZ15.LAST</f>
        <v>27.7</v>
      </c>
      <c r="J62" t="s">
        <v>240</v>
      </c>
      <c r="K62">
        <f>[1]!TVOH16.LAST</f>
        <v>27.37</v>
      </c>
      <c r="L62" t="s">
        <v>241</v>
      </c>
      <c r="M62">
        <f>[1]!TVOM16.LAST</f>
        <v>27.06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</dc:creator>
  <cp:lastModifiedBy>fss</cp:lastModifiedBy>
  <dcterms:created xsi:type="dcterms:W3CDTF">2015-10-05T09:54:56Z</dcterms:created>
  <dcterms:modified xsi:type="dcterms:W3CDTF">2015-10-06T10:18:59Z</dcterms:modified>
</cp:coreProperties>
</file>