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Blad1" sheetId="1" r:id="rId1"/>
    <sheet name="Blad2" sheetId="2" r:id="rId2"/>
    <sheet name="Blad3" sheetId="3" r:id="rId3"/>
  </sheets>
  <definedNames>
    <definedName name="solver_adj" localSheetId="0" hidden="1">Blad1!$O$6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Blad1!$N$6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T21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R3" i="1" l="1"/>
  <c r="M3" i="1"/>
  <c r="O3" i="1"/>
  <c r="P3" i="1" s="1"/>
  <c r="Q3" i="1"/>
  <c r="O4" i="1"/>
  <c r="P4" i="1"/>
  <c r="Q4" i="1"/>
  <c r="O5" i="1"/>
  <c r="P5" i="1" s="1"/>
  <c r="Q5" i="1"/>
  <c r="O6" i="1"/>
  <c r="P6" i="1" s="1"/>
  <c r="Q6" i="1"/>
  <c r="O7" i="1"/>
  <c r="P7" i="1"/>
  <c r="Q7" i="1"/>
  <c r="O8" i="1"/>
  <c r="P8" i="1"/>
  <c r="Q8" i="1"/>
  <c r="O9" i="1"/>
  <c r="P9" i="1" s="1"/>
  <c r="Q9" i="1"/>
  <c r="O10" i="1"/>
  <c r="P10" i="1" s="1"/>
  <c r="Q10" i="1"/>
  <c r="O11" i="1"/>
  <c r="P11" i="1"/>
  <c r="Q11" i="1"/>
  <c r="O12" i="1"/>
  <c r="P12" i="1"/>
  <c r="Q12" i="1"/>
  <c r="O13" i="1"/>
  <c r="P13" i="1" s="1"/>
  <c r="Q13" i="1"/>
  <c r="O14" i="1"/>
  <c r="P14" i="1" s="1"/>
  <c r="Q14" i="1"/>
  <c r="O15" i="1"/>
  <c r="P15" i="1"/>
  <c r="Q15" i="1"/>
  <c r="O16" i="1"/>
  <c r="P16" i="1"/>
  <c r="Q16" i="1"/>
  <c r="O17" i="1"/>
  <c r="P17" i="1" s="1"/>
  <c r="Q17" i="1"/>
  <c r="O18" i="1"/>
  <c r="P18" i="1" s="1"/>
  <c r="Q18" i="1"/>
  <c r="O19" i="1"/>
  <c r="P19" i="1"/>
  <c r="Q19" i="1"/>
  <c r="O20" i="1"/>
  <c r="P20" i="1"/>
  <c r="Q20" i="1"/>
  <c r="O21" i="1"/>
  <c r="P21" i="1" s="1"/>
  <c r="Q21" i="1"/>
  <c r="M19" i="1"/>
  <c r="G3" i="1" l="1"/>
  <c r="J3" i="1"/>
  <c r="M4" i="1" l="1"/>
  <c r="M5" i="1"/>
  <c r="M6" i="1"/>
  <c r="M7" i="1"/>
  <c r="M8" i="1"/>
  <c r="M16" i="1" l="1"/>
  <c r="M17" i="1"/>
  <c r="M18" i="1"/>
  <c r="M20" i="1"/>
  <c r="M21" i="1"/>
  <c r="J20" i="1" l="1"/>
  <c r="I20" i="1"/>
  <c r="I16" i="1"/>
  <c r="I17" i="1"/>
  <c r="I18" i="1"/>
  <c r="I19" i="1"/>
  <c r="I21" i="1"/>
  <c r="J4" i="1"/>
  <c r="J5" i="1"/>
  <c r="J6" i="1"/>
  <c r="J7" i="1"/>
  <c r="J8" i="1"/>
  <c r="J16" i="1"/>
  <c r="J17" i="1"/>
  <c r="J18" i="1"/>
  <c r="J19" i="1"/>
  <c r="J21" i="1"/>
  <c r="I4" i="1"/>
  <c r="I5" i="1"/>
  <c r="I6" i="1"/>
  <c r="I7" i="1"/>
  <c r="I8" i="1"/>
  <c r="I3" i="1"/>
  <c r="G16" i="1"/>
  <c r="G17" i="1"/>
  <c r="G18" i="1"/>
  <c r="G19" i="1"/>
  <c r="G20" i="1"/>
  <c r="G21" i="1"/>
  <c r="F4" i="1"/>
  <c r="G4" i="1" s="1"/>
  <c r="F5" i="1" l="1"/>
  <c r="G5" i="1" s="1"/>
  <c r="F6" i="1"/>
  <c r="G6" i="1" s="1"/>
  <c r="F7" i="1"/>
  <c r="G7" i="1" s="1"/>
  <c r="F8" i="1"/>
  <c r="G8" i="1" s="1"/>
  <c r="F16" i="1"/>
  <c r="F17" i="1"/>
  <c r="F18" i="1"/>
  <c r="F19" i="1"/>
  <c r="F20" i="1"/>
  <c r="F21" i="1"/>
  <c r="F3" i="1"/>
  <c r="E4" i="1"/>
  <c r="E5" i="1"/>
  <c r="E6" i="1"/>
  <c r="E7" i="1"/>
  <c r="E8" i="1"/>
  <c r="E16" i="1"/>
  <c r="E17" i="1"/>
  <c r="E18" i="1"/>
  <c r="E19" i="1"/>
  <c r="E20" i="1"/>
  <c r="E21" i="1"/>
  <c r="E3" i="1"/>
</calcChain>
</file>

<file path=xl/sharedStrings.xml><?xml version="1.0" encoding="utf-8"?>
<sst xmlns="http://schemas.openxmlformats.org/spreadsheetml/2006/main" count="49" uniqueCount="26">
  <si>
    <t>Stop</t>
  </si>
  <si>
    <t>Corr. stop route 12</t>
  </si>
  <si>
    <t>Distance(km)</t>
  </si>
  <si>
    <t>Avg. Driving time(sec)</t>
  </si>
  <si>
    <t>Centraal Station</t>
  </si>
  <si>
    <t>CS Centrumzijde</t>
  </si>
  <si>
    <t>Vaartsche Rijn</t>
  </si>
  <si>
    <t>Bleekstraat</t>
  </si>
  <si>
    <t>Galgenwaard</t>
  </si>
  <si>
    <t>Kromme Rijn</t>
  </si>
  <si>
    <t>De Kromme Rijn</t>
  </si>
  <si>
    <t>Padualaan</t>
  </si>
  <si>
    <t>Heidelberglaan</t>
  </si>
  <si>
    <t>UMC</t>
  </si>
  <si>
    <t>AZU</t>
  </si>
  <si>
    <t>WKZ</t>
  </si>
  <si>
    <t>P+R De Uithof</t>
  </si>
  <si>
    <t>km/uur</t>
  </si>
  <si>
    <t>km/uur^2</t>
  </si>
  <si>
    <t>m</t>
  </si>
  <si>
    <t>v</t>
  </si>
  <si>
    <t>shape</t>
  </si>
  <si>
    <t>median</t>
  </si>
  <si>
    <t>sigma</t>
  </si>
  <si>
    <t>scale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</si>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</sst>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A13" workbookViewId="0">
      <selection activeCell="T22" sqref="T22"/>
    </sheetView>
  </sheetViews>
  <sheetFormatPr defaultRowHeight="14.4" x14ac:dyDescent="0.3"/>
  <cols>
    <col min="1" max="4" width="8.77734375" bestFit="1" customWidth="1"/>
    <col min="5" max="5" width="12" bestFit="1" customWidth="1"/>
    <col min="6" max="6" width="9.44140625" bestFit="1" customWidth="1"/>
    <col min="13" max="13" width="12" bestFit="1" customWidth="1"/>
    <col min="14" max="14" width="12.6640625" bestFit="1" customWidth="1"/>
  </cols>
  <sheetData>
    <row r="1" spans="1:20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17</v>
      </c>
      <c r="F1" s="3" t="s">
        <v>18</v>
      </c>
    </row>
    <row r="2" spans="1:20" ht="43.2" x14ac:dyDescent="0.3">
      <c r="A2" s="2" t="s">
        <v>4</v>
      </c>
      <c r="B2" s="2" t="s">
        <v>5</v>
      </c>
      <c r="C2" s="2"/>
      <c r="D2" s="2"/>
      <c r="I2" t="s">
        <v>19</v>
      </c>
      <c r="J2" t="s">
        <v>20</v>
      </c>
      <c r="L2" t="s">
        <v>24</v>
      </c>
      <c r="M2" t="s">
        <v>21</v>
      </c>
      <c r="P2" t="s">
        <v>22</v>
      </c>
      <c r="Q2" t="s">
        <v>23</v>
      </c>
      <c r="T2" t="s">
        <v>25</v>
      </c>
    </row>
    <row r="3" spans="1:20" ht="28.8" x14ac:dyDescent="0.3">
      <c r="A3" s="2" t="s">
        <v>6</v>
      </c>
      <c r="B3" s="2" t="s">
        <v>7</v>
      </c>
      <c r="C3" s="2">
        <v>1.4</v>
      </c>
      <c r="D3" s="2">
        <v>134</v>
      </c>
      <c r="E3">
        <f>C3/(D3/3600)</f>
        <v>37.611940298507463</v>
      </c>
      <c r="F3" s="4">
        <f>C3/(D3/3600)^2</f>
        <v>1010.4700378703499</v>
      </c>
      <c r="G3">
        <f>0.0002*F3^2-0.843*F3+1020.7</f>
        <v>373.08369756203638</v>
      </c>
      <c r="I3">
        <f>D3/60</f>
        <v>2.2333333333333334</v>
      </c>
      <c r="J3">
        <f>G3/60</f>
        <v>6.2180616260339399</v>
      </c>
      <c r="L3">
        <v>1.48999530146229</v>
      </c>
      <c r="M3">
        <f>SQRT(LN(J3/I3^2+1))</f>
        <v>0.89969135947549284</v>
      </c>
      <c r="O3">
        <f>LN(I3)-LN(SQRT(J3/I3^2+1))</f>
        <v>0.39877296657138039</v>
      </c>
      <c r="P3">
        <f>EXP(O3)</f>
        <v>1.4899953014622869</v>
      </c>
      <c r="Q3">
        <f>SQRT(LN(1+J3/I3^2))</f>
        <v>0.89969135947549284</v>
      </c>
      <c r="R3">
        <f>(EXP(Q3^2)-1)*EXP(2*O3+Q3^2)</f>
        <v>6.2180616260339416</v>
      </c>
      <c r="T3">
        <f>(C3-0.097)/70*60+1/6</f>
        <v>1.2835238095238095</v>
      </c>
    </row>
    <row r="4" spans="1:20" ht="28.8" x14ac:dyDescent="0.3">
      <c r="A4" s="2" t="s">
        <v>8</v>
      </c>
      <c r="B4" s="2" t="s">
        <v>8</v>
      </c>
      <c r="C4" s="2">
        <v>3.1</v>
      </c>
      <c r="D4" s="2">
        <v>243</v>
      </c>
      <c r="E4">
        <f t="shared" ref="E4:E21" si="0">C4/(D4/3600)</f>
        <v>45.925925925925924</v>
      </c>
      <c r="F4" s="4">
        <f>C4/(D4/3600)^2</f>
        <v>680.38408779149518</v>
      </c>
      <c r="G4">
        <f t="shared" ref="G4:G21" si="1">0.0002*F4^2-0.843*F4+1020.7</f>
        <v>539.72071537574266</v>
      </c>
      <c r="I4">
        <f t="shared" ref="I4:I21" si="2">D4/60</f>
        <v>4.05</v>
      </c>
      <c r="J4">
        <f t="shared" ref="J4:J21" si="3">G4/60</f>
        <v>8.995345256262377</v>
      </c>
      <c r="L4">
        <v>3.2547048421015639</v>
      </c>
      <c r="M4">
        <f t="shared" ref="M4:M21" si="4">SQRT(LN(J4/I4^2+1))</f>
        <v>0.66123413081790183</v>
      </c>
      <c r="O4">
        <f t="shared" ref="O4:O21" si="5">LN(I4)-LN(SQRT(J4/I4^2+1))</f>
        <v>1.1801015932391947</v>
      </c>
      <c r="P4">
        <f t="shared" ref="P4:P21" si="6">EXP(O4)</f>
        <v>3.2547048421015639</v>
      </c>
      <c r="Q4">
        <f t="shared" ref="Q4:Q21" si="7">SQRT(LN(1+J4/I4^2))</f>
        <v>0.66123413081790183</v>
      </c>
      <c r="T4">
        <f t="shared" ref="T4:T21" si="8">(C4-0.097)/70*60+1/6</f>
        <v>2.7406666666666664</v>
      </c>
    </row>
    <row r="5" spans="1:20" ht="43.2" x14ac:dyDescent="0.3">
      <c r="A5" s="2" t="s">
        <v>9</v>
      </c>
      <c r="B5" s="2" t="s">
        <v>10</v>
      </c>
      <c r="C5" s="2">
        <v>0.6</v>
      </c>
      <c r="D5" s="2">
        <v>59</v>
      </c>
      <c r="E5">
        <f t="shared" si="0"/>
        <v>36.610169491525419</v>
      </c>
      <c r="F5" s="4">
        <f t="shared" ref="F5:F21" si="9">C5/(D5/3600)^2</f>
        <v>2233.840850330364</v>
      </c>
      <c r="G5">
        <f t="shared" si="1"/>
        <v>135.58115209243999</v>
      </c>
      <c r="I5">
        <f t="shared" si="2"/>
        <v>0.98333333333333328</v>
      </c>
      <c r="J5">
        <f t="shared" si="3"/>
        <v>2.2596858682073333</v>
      </c>
      <c r="L5">
        <v>0.53830314576661209</v>
      </c>
      <c r="M5">
        <f t="shared" si="4"/>
        <v>1.0977488703931864</v>
      </c>
      <c r="O5">
        <f t="shared" si="5"/>
        <v>-0.61933340954113958</v>
      </c>
      <c r="P5">
        <f t="shared" si="6"/>
        <v>0.5383031457666122</v>
      </c>
      <c r="Q5">
        <f t="shared" si="7"/>
        <v>1.0977488703931864</v>
      </c>
      <c r="T5">
        <f t="shared" si="8"/>
        <v>0.59780952380952379</v>
      </c>
    </row>
    <row r="6" spans="1:20" ht="28.8" x14ac:dyDescent="0.3">
      <c r="A6" s="2" t="s">
        <v>11</v>
      </c>
      <c r="B6" s="2" t="s">
        <v>11</v>
      </c>
      <c r="C6" s="2">
        <v>0.8</v>
      </c>
      <c r="D6" s="2">
        <v>101</v>
      </c>
      <c r="E6">
        <f t="shared" si="0"/>
        <v>28.514851485148515</v>
      </c>
      <c r="F6" s="4">
        <f t="shared" si="9"/>
        <v>1016.3709440250957</v>
      </c>
      <c r="G6">
        <f t="shared" si="1"/>
        <v>370.50127335853722</v>
      </c>
      <c r="I6">
        <f t="shared" si="2"/>
        <v>1.6833333333333333</v>
      </c>
      <c r="J6">
        <f t="shared" si="3"/>
        <v>6.1750212226422869</v>
      </c>
      <c r="L6">
        <v>0.94408438713276877</v>
      </c>
      <c r="M6">
        <f t="shared" si="4"/>
        <v>1.0754679709800801</v>
      </c>
      <c r="O6">
        <f t="shared" si="5"/>
        <v>-5.7539723682846322E-2</v>
      </c>
      <c r="P6">
        <f t="shared" si="6"/>
        <v>0.94408438713276877</v>
      </c>
      <c r="Q6">
        <f t="shared" si="7"/>
        <v>1.0754679709800801</v>
      </c>
      <c r="T6">
        <f t="shared" si="8"/>
        <v>0.76923809523809528</v>
      </c>
    </row>
    <row r="7" spans="1:20" ht="28.8" x14ac:dyDescent="0.3">
      <c r="A7" s="2" t="s">
        <v>12</v>
      </c>
      <c r="B7" s="2" t="s">
        <v>12</v>
      </c>
      <c r="C7" s="2">
        <v>0.4</v>
      </c>
      <c r="D7" s="2">
        <v>60</v>
      </c>
      <c r="E7">
        <f t="shared" si="0"/>
        <v>24</v>
      </c>
      <c r="F7" s="4">
        <f t="shared" si="9"/>
        <v>1440</v>
      </c>
      <c r="G7">
        <f t="shared" si="1"/>
        <v>221.5</v>
      </c>
      <c r="I7">
        <f t="shared" si="2"/>
        <v>1</v>
      </c>
      <c r="J7">
        <f t="shared" si="3"/>
        <v>3.6916666666666669</v>
      </c>
      <c r="L7">
        <v>0.46167507200809177</v>
      </c>
      <c r="M7">
        <f t="shared" si="4"/>
        <v>1.2432971830409834</v>
      </c>
      <c r="O7">
        <f t="shared" si="5"/>
        <v>-0.77289394267882228</v>
      </c>
      <c r="P7">
        <f t="shared" si="6"/>
        <v>0.46167507200809177</v>
      </c>
      <c r="Q7">
        <f t="shared" si="7"/>
        <v>1.2432971830409834</v>
      </c>
      <c r="T7">
        <f t="shared" si="8"/>
        <v>0.42638095238095242</v>
      </c>
    </row>
    <row r="8" spans="1:20" x14ac:dyDescent="0.3">
      <c r="A8" s="2" t="s">
        <v>13</v>
      </c>
      <c r="B8" s="2" t="s">
        <v>14</v>
      </c>
      <c r="C8" s="2">
        <v>0.4</v>
      </c>
      <c r="D8" s="2">
        <v>86</v>
      </c>
      <c r="E8">
        <f t="shared" si="0"/>
        <v>16.744186046511629</v>
      </c>
      <c r="F8" s="4">
        <f t="shared" si="9"/>
        <v>700.91941590048668</v>
      </c>
      <c r="G8">
        <f t="shared" si="1"/>
        <v>528.08253791314576</v>
      </c>
      <c r="I8">
        <f t="shared" si="2"/>
        <v>1.4333333333333333</v>
      </c>
      <c r="J8">
        <f t="shared" si="3"/>
        <v>8.8013756318857634</v>
      </c>
      <c r="L8">
        <v>0.62353822643420043</v>
      </c>
      <c r="M8">
        <f t="shared" si="4"/>
        <v>1.2902309408283692</v>
      </c>
      <c r="O8">
        <f t="shared" si="5"/>
        <v>-0.47234520630402244</v>
      </c>
      <c r="P8">
        <f t="shared" si="6"/>
        <v>0.62353822643420032</v>
      </c>
      <c r="Q8">
        <f t="shared" si="7"/>
        <v>1.2902309408283692</v>
      </c>
      <c r="T8">
        <f t="shared" si="8"/>
        <v>0.42638095238095242</v>
      </c>
    </row>
    <row r="9" spans="1:20" x14ac:dyDescent="0.3">
      <c r="A9" s="2" t="s">
        <v>15</v>
      </c>
      <c r="B9" s="2"/>
      <c r="C9" s="2">
        <v>0.6</v>
      </c>
      <c r="D9" s="2">
        <v>78</v>
      </c>
      <c r="F9" s="4"/>
      <c r="O9" t="e">
        <f t="shared" si="5"/>
        <v>#NUM!</v>
      </c>
      <c r="P9" t="e">
        <f t="shared" si="6"/>
        <v>#NUM!</v>
      </c>
      <c r="Q9" t="e">
        <f t="shared" si="7"/>
        <v>#DIV/0!</v>
      </c>
      <c r="T9">
        <f t="shared" si="8"/>
        <v>0.59780952380952379</v>
      </c>
    </row>
    <row r="10" spans="1:20" ht="28.8" x14ac:dyDescent="0.3">
      <c r="A10" s="2" t="s">
        <v>16</v>
      </c>
      <c r="B10" s="2"/>
      <c r="C10" s="2">
        <v>0.6</v>
      </c>
      <c r="D10" s="2">
        <v>113</v>
      </c>
      <c r="F10" s="4"/>
      <c r="O10" t="e">
        <f t="shared" si="5"/>
        <v>#NUM!</v>
      </c>
      <c r="P10" t="e">
        <f t="shared" si="6"/>
        <v>#NUM!</v>
      </c>
      <c r="Q10" t="e">
        <f t="shared" si="7"/>
        <v>#DIV/0!</v>
      </c>
      <c r="T10">
        <f t="shared" si="8"/>
        <v>0.59780952380952379</v>
      </c>
    </row>
    <row r="11" spans="1:20" x14ac:dyDescent="0.3">
      <c r="F11" s="4"/>
      <c r="O11" t="e">
        <f t="shared" si="5"/>
        <v>#NUM!</v>
      </c>
      <c r="P11" t="e">
        <f t="shared" si="6"/>
        <v>#NUM!</v>
      </c>
      <c r="Q11" t="e">
        <f t="shared" si="7"/>
        <v>#DIV/0!</v>
      </c>
      <c r="T11">
        <f t="shared" si="8"/>
        <v>8.3523809523809514E-2</v>
      </c>
    </row>
    <row r="12" spans="1:20" ht="43.2" x14ac:dyDescent="0.3">
      <c r="A12" s="1" t="s">
        <v>0</v>
      </c>
      <c r="B12" s="1" t="s">
        <v>1</v>
      </c>
      <c r="C12" s="1" t="s">
        <v>2</v>
      </c>
      <c r="D12" s="1" t="s">
        <v>3</v>
      </c>
      <c r="F12" s="4"/>
      <c r="O12" t="e">
        <f t="shared" si="5"/>
        <v>#NUM!</v>
      </c>
      <c r="P12" t="e">
        <f t="shared" si="6"/>
        <v>#NUM!</v>
      </c>
      <c r="Q12" t="e">
        <f t="shared" si="7"/>
        <v>#DIV/0!</v>
      </c>
      <c r="T12" t="e">
        <f t="shared" si="8"/>
        <v>#VALUE!</v>
      </c>
    </row>
    <row r="13" spans="1:20" ht="28.8" x14ac:dyDescent="0.3">
      <c r="A13" s="2" t="s">
        <v>16</v>
      </c>
      <c r="B13" s="2"/>
      <c r="C13" s="2"/>
      <c r="D13" s="2"/>
      <c r="F13" s="4"/>
      <c r="O13" t="e">
        <f t="shared" si="5"/>
        <v>#NUM!</v>
      </c>
      <c r="P13" t="e">
        <f t="shared" si="6"/>
        <v>#NUM!</v>
      </c>
      <c r="Q13" t="e">
        <f t="shared" si="7"/>
        <v>#DIV/0!</v>
      </c>
      <c r="T13">
        <f t="shared" si="8"/>
        <v>8.3523809523809514E-2</v>
      </c>
    </row>
    <row r="14" spans="1:20" x14ac:dyDescent="0.3">
      <c r="A14" s="2" t="s">
        <v>15</v>
      </c>
      <c r="B14" s="2"/>
      <c r="C14" s="2">
        <v>0.6</v>
      </c>
      <c r="D14" s="2">
        <v>110</v>
      </c>
      <c r="F14" s="4"/>
      <c r="O14" t="e">
        <f t="shared" si="5"/>
        <v>#NUM!</v>
      </c>
      <c r="P14" t="e">
        <f t="shared" si="6"/>
        <v>#NUM!</v>
      </c>
      <c r="Q14" t="e">
        <f t="shared" si="7"/>
        <v>#DIV/0!</v>
      </c>
      <c r="T14">
        <f t="shared" si="8"/>
        <v>0.59780952380952379</v>
      </c>
    </row>
    <row r="15" spans="1:20" x14ac:dyDescent="0.3">
      <c r="A15" s="2" t="s">
        <v>13</v>
      </c>
      <c r="B15" s="2" t="s">
        <v>14</v>
      </c>
      <c r="C15" s="2">
        <v>0.6</v>
      </c>
      <c r="D15" s="2">
        <v>78</v>
      </c>
      <c r="F15" s="4"/>
      <c r="O15" t="e">
        <f t="shared" si="5"/>
        <v>#NUM!</v>
      </c>
      <c r="P15" t="e">
        <f t="shared" si="6"/>
        <v>#NUM!</v>
      </c>
      <c r="Q15" t="e">
        <f t="shared" si="7"/>
        <v>#DIV/0!</v>
      </c>
      <c r="T15">
        <f t="shared" si="8"/>
        <v>0.59780952380952379</v>
      </c>
    </row>
    <row r="16" spans="1:20" ht="28.8" x14ac:dyDescent="0.3">
      <c r="A16" s="2" t="s">
        <v>12</v>
      </c>
      <c r="B16" s="2" t="s">
        <v>12</v>
      </c>
      <c r="C16" s="2">
        <v>0.4</v>
      </c>
      <c r="D16" s="2">
        <v>82</v>
      </c>
      <c r="E16">
        <f t="shared" si="0"/>
        <v>17.560975609756099</v>
      </c>
      <c r="F16" s="4">
        <f t="shared" si="9"/>
        <v>770.96966091612126</v>
      </c>
      <c r="G16">
        <f t="shared" si="1"/>
        <v>489.65141945833363</v>
      </c>
      <c r="I16">
        <f t="shared" si="2"/>
        <v>1.3666666666666667</v>
      </c>
      <c r="J16">
        <f t="shared" si="3"/>
        <v>8.1608569909722277</v>
      </c>
      <c r="L16">
        <v>0.58979935931293559</v>
      </c>
      <c r="M16">
        <f t="shared" si="4"/>
        <v>1.2964162556233334</v>
      </c>
      <c r="O16">
        <f t="shared" si="5"/>
        <v>-0.52797286888005979</v>
      </c>
      <c r="P16">
        <f t="shared" si="6"/>
        <v>0.58979935931293559</v>
      </c>
      <c r="Q16">
        <f t="shared" si="7"/>
        <v>1.2964162556233334</v>
      </c>
      <c r="T16">
        <f t="shared" si="8"/>
        <v>0.42638095238095242</v>
      </c>
    </row>
    <row r="17" spans="1:20" ht="28.8" x14ac:dyDescent="0.3">
      <c r="A17" s="2" t="s">
        <v>11</v>
      </c>
      <c r="B17" s="2" t="s">
        <v>11</v>
      </c>
      <c r="C17" s="2">
        <v>0.4</v>
      </c>
      <c r="D17" s="2">
        <v>60</v>
      </c>
      <c r="E17">
        <f t="shared" si="0"/>
        <v>24</v>
      </c>
      <c r="F17" s="4">
        <f t="shared" si="9"/>
        <v>1440</v>
      </c>
      <c r="G17">
        <f t="shared" si="1"/>
        <v>221.5</v>
      </c>
      <c r="I17">
        <f t="shared" si="2"/>
        <v>1</v>
      </c>
      <c r="J17">
        <f t="shared" si="3"/>
        <v>3.6916666666666669</v>
      </c>
      <c r="L17">
        <v>0.46167507200809177</v>
      </c>
      <c r="M17">
        <f t="shared" si="4"/>
        <v>1.2432971830409834</v>
      </c>
      <c r="O17">
        <f t="shared" si="5"/>
        <v>-0.77289394267882228</v>
      </c>
      <c r="P17">
        <f t="shared" si="6"/>
        <v>0.46167507200809177</v>
      </c>
      <c r="Q17">
        <f t="shared" si="7"/>
        <v>1.2432971830409834</v>
      </c>
      <c r="T17">
        <f t="shared" si="8"/>
        <v>0.42638095238095242</v>
      </c>
    </row>
    <row r="18" spans="1:20" ht="43.2" x14ac:dyDescent="0.3">
      <c r="A18" s="2" t="s">
        <v>9</v>
      </c>
      <c r="B18" s="2" t="s">
        <v>10</v>
      </c>
      <c r="C18" s="2">
        <v>0.8</v>
      </c>
      <c r="D18" s="2">
        <v>100</v>
      </c>
      <c r="E18">
        <f t="shared" si="0"/>
        <v>28.800000000000004</v>
      </c>
      <c r="F18" s="4">
        <f t="shared" si="9"/>
        <v>1036.8000000000002</v>
      </c>
      <c r="G18">
        <f t="shared" si="1"/>
        <v>361.66844800000001</v>
      </c>
      <c r="I18">
        <f t="shared" si="2"/>
        <v>1.6666666666666667</v>
      </c>
      <c r="J18">
        <f t="shared" si="3"/>
        <v>6.0278074666666672</v>
      </c>
      <c r="L18">
        <v>0.93609168243672192</v>
      </c>
      <c r="M18">
        <f t="shared" si="4"/>
        <v>1.0741205516571863</v>
      </c>
      <c r="O18">
        <f t="shared" si="5"/>
        <v>-6.604185598017831E-2</v>
      </c>
      <c r="P18">
        <f t="shared" si="6"/>
        <v>0.93609168243672192</v>
      </c>
      <c r="Q18">
        <f t="shared" si="7"/>
        <v>1.0741205516571863</v>
      </c>
      <c r="T18">
        <f t="shared" si="8"/>
        <v>0.76923809523809528</v>
      </c>
    </row>
    <row r="19" spans="1:20" ht="28.8" x14ac:dyDescent="0.3">
      <c r="A19" s="2" t="s">
        <v>8</v>
      </c>
      <c r="B19" s="2" t="s">
        <v>8</v>
      </c>
      <c r="C19" s="2">
        <v>0.6</v>
      </c>
      <c r="D19" s="2">
        <v>59</v>
      </c>
      <c r="E19">
        <f t="shared" si="0"/>
        <v>36.610169491525419</v>
      </c>
      <c r="F19" s="4">
        <f t="shared" si="9"/>
        <v>2233.840850330364</v>
      </c>
      <c r="G19">
        <f t="shared" si="1"/>
        <v>135.58115209243999</v>
      </c>
      <c r="I19">
        <f t="shared" si="2"/>
        <v>0.98333333333333328</v>
      </c>
      <c r="J19">
        <f t="shared" si="3"/>
        <v>2.2596858682073333</v>
      </c>
      <c r="L19">
        <v>0.53830314576661209</v>
      </c>
      <c r="M19">
        <f>SQRT(LN(J19/I19^2+1))</f>
        <v>1.0977488703931864</v>
      </c>
      <c r="O19">
        <f t="shared" si="5"/>
        <v>-0.61933340954113958</v>
      </c>
      <c r="P19">
        <f t="shared" si="6"/>
        <v>0.5383031457666122</v>
      </c>
      <c r="Q19">
        <f t="shared" si="7"/>
        <v>1.0977488703931864</v>
      </c>
      <c r="T19">
        <f t="shared" si="8"/>
        <v>0.59780952380952379</v>
      </c>
    </row>
    <row r="20" spans="1:20" ht="28.8" x14ac:dyDescent="0.3">
      <c r="A20" s="2" t="s">
        <v>6</v>
      </c>
      <c r="B20" s="2" t="s">
        <v>7</v>
      </c>
      <c r="C20" s="2">
        <v>3.1</v>
      </c>
      <c r="D20" s="2">
        <v>243</v>
      </c>
      <c r="E20">
        <f t="shared" si="0"/>
        <v>45.925925925925924</v>
      </c>
      <c r="F20" s="4">
        <f t="shared" si="9"/>
        <v>680.38408779149518</v>
      </c>
      <c r="G20">
        <f t="shared" si="1"/>
        <v>539.72071537574266</v>
      </c>
      <c r="I20">
        <f>D20/60</f>
        <v>4.05</v>
      </c>
      <c r="J20">
        <f>G20/60</f>
        <v>8.995345256262377</v>
      </c>
      <c r="L20">
        <v>3.2547048421015639</v>
      </c>
      <c r="M20">
        <f t="shared" si="4"/>
        <v>0.66123413081790183</v>
      </c>
      <c r="O20">
        <f t="shared" si="5"/>
        <v>1.1801015932391947</v>
      </c>
      <c r="P20">
        <f t="shared" si="6"/>
        <v>3.2547048421015639</v>
      </c>
      <c r="Q20">
        <f t="shared" si="7"/>
        <v>0.66123413081790183</v>
      </c>
      <c r="T20">
        <f t="shared" si="8"/>
        <v>2.7406666666666664</v>
      </c>
    </row>
    <row r="21" spans="1:20" ht="43.2" x14ac:dyDescent="0.3">
      <c r="A21" s="2" t="s">
        <v>4</v>
      </c>
      <c r="B21" s="2" t="s">
        <v>5</v>
      </c>
      <c r="C21" s="2">
        <v>1.4</v>
      </c>
      <c r="D21" s="2">
        <v>135</v>
      </c>
      <c r="E21">
        <f t="shared" si="0"/>
        <v>37.333333333333336</v>
      </c>
      <c r="F21" s="4">
        <f t="shared" si="9"/>
        <v>995.55555555555554</v>
      </c>
      <c r="G21">
        <f t="shared" si="1"/>
        <v>379.67283950617286</v>
      </c>
      <c r="I21">
        <f t="shared" si="2"/>
        <v>2.25</v>
      </c>
      <c r="J21">
        <f t="shared" si="3"/>
        <v>6.3278806584362144</v>
      </c>
      <c r="L21">
        <v>1.5000160885922571</v>
      </c>
      <c r="M21">
        <f t="shared" si="4"/>
        <v>0.90050472784712587</v>
      </c>
      <c r="O21">
        <f t="shared" si="5"/>
        <v>0.40547583377881563</v>
      </c>
      <c r="P21">
        <f t="shared" si="6"/>
        <v>1.5000160885922571</v>
      </c>
      <c r="Q21">
        <f t="shared" si="7"/>
        <v>0.90050472784712587</v>
      </c>
      <c r="T21">
        <f>(C21-0.097)/70*60+1/6</f>
        <v>1.2835238095238095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Koninx</dc:creator>
  <cp:lastModifiedBy>Maaike Koninx</cp:lastModifiedBy>
  <dcterms:created xsi:type="dcterms:W3CDTF">2018-09-27T11:07:28Z</dcterms:created>
  <dcterms:modified xsi:type="dcterms:W3CDTF">2018-10-05T13:02:04Z</dcterms:modified>
</cp:coreProperties>
</file>