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uab-my.sharepoint.com/personal/1597008_uab_cat/Documents/Escritorio/uab/5/TFGJordi/"/>
    </mc:Choice>
  </mc:AlternateContent>
  <xr:revisionPtr revIDLastSave="833" documentId="11_7E4E55BF84DCCEE3ED7FF6F99031F45BFA722949" xr6:coauthVersionLast="47" xr6:coauthVersionMax="47" xr10:uidLastSave="{A9A4CEA2-F758-41C8-8DD9-2D305A43EB83}"/>
  <bookViews>
    <workbookView xWindow="-110" yWindow="-110" windowWidth="19420" windowHeight="10300" activeTab="1" xr2:uid="{00000000-000D-0000-FFFF-FFFF00000000}"/>
  </bookViews>
  <sheets>
    <sheet name="Hoja1" sheetId="1" r:id="rId1"/>
    <sheet name="Summ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2" i="1"/>
  <c r="G3" i="1"/>
  <c r="E4" i="1"/>
  <c r="G49" i="1"/>
  <c r="F49" i="1"/>
  <c r="G48" i="1"/>
  <c r="F48" i="1"/>
  <c r="G43" i="1"/>
  <c r="E44" i="1" a="1"/>
  <c r="E44" i="1" s="1"/>
  <c r="D49" i="1" s="1"/>
  <c r="E41" i="1"/>
  <c r="E35" i="1"/>
  <c r="F35" i="1"/>
  <c r="G35" i="1"/>
  <c r="H35" i="1"/>
  <c r="I35" i="1"/>
  <c r="J35" i="1"/>
  <c r="K35" i="1"/>
  <c r="D35" i="1"/>
  <c r="K12" i="1"/>
  <c r="K18" i="1"/>
  <c r="L18" i="1" s="1"/>
  <c r="E42" i="1" s="1"/>
  <c r="J17" i="1"/>
  <c r="J18" i="1"/>
  <c r="H3" i="1"/>
  <c r="F6" i="1"/>
  <c r="F4" i="1"/>
  <c r="F3" i="1"/>
  <c r="C6" i="1"/>
  <c r="J13" i="1"/>
  <c r="J12" i="1"/>
  <c r="J11" i="1"/>
  <c r="K17" i="1" l="1"/>
  <c r="L17" i="1" s="1"/>
  <c r="K13" i="1"/>
  <c r="E45" i="1"/>
  <c r="F44" i="1"/>
  <c r="H44" i="1" s="1"/>
  <c r="J44" i="1" s="1"/>
  <c r="F45" i="1"/>
  <c r="H45" i="1" s="1"/>
  <c r="J45" i="1" s="1"/>
  <c r="K11" i="1"/>
  <c r="L11" i="1" s="1"/>
  <c r="L13" i="1"/>
  <c r="L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<sst xmlns="http://schemas.openxmlformats.org/spreadsheetml/2006/main" count="100" uniqueCount="78">
  <si>
    <t>Real data</t>
  </si>
  <si>
    <t>Sim data</t>
  </si>
  <si>
    <t>m/pixel</t>
  </si>
  <si>
    <t>D_ DB einstein (m²/s)</t>
  </si>
  <si>
    <t>DB_r (m)</t>
  </si>
  <si>
    <t>DB_r (pixel)</t>
  </si>
  <si>
    <t>TC_r (m)</t>
  </si>
  <si>
    <t>TC_r (pixel)</t>
  </si>
  <si>
    <t>\eta_RPMI (N s/m)</t>
  </si>
  <si>
    <t>Dimension</t>
  </si>
  <si>
    <t>T (K)</t>
  </si>
  <si>
    <t>k_B (J/K)</t>
  </si>
  <si>
    <t>Linear region</t>
  </si>
  <si>
    <t>y = mx + n</t>
  </si>
  <si>
    <t>Simulation</t>
  </si>
  <si>
    <t>MCS</t>
  </si>
  <si>
    <t>MinPoints</t>
  </si>
  <si>
    <t>Start idx</t>
  </si>
  <si>
    <t>End idx</t>
  </si>
  <si>
    <t>m (pixel²/MCS)</t>
  </si>
  <si>
    <t>n</t>
  </si>
  <si>
    <t>R²</t>
  </si>
  <si>
    <t>D sim (pixel²/MCS)</t>
  </si>
  <si>
    <t xml:space="preserve"> Dsim (m²/MCS)</t>
  </si>
  <si>
    <t>Tau (s/MCS)</t>
  </si>
  <si>
    <t>TcellsDynabeadSystem_DBTracker_1</t>
  </si>
  <si>
    <t>TcellsDynabeadSystem_DBTracker_2</t>
  </si>
  <si>
    <t>TcellsDynabeadSystem_DBTracker_3</t>
  </si>
  <si>
    <t xml:space="preserve">SUMMARY </t>
  </si>
  <si>
    <t>day 1 (M/ml)</t>
  </si>
  <si>
    <t>day 2 (after adding media) (M/ml)</t>
  </si>
  <si>
    <t>day 5 (M/ml)</t>
  </si>
  <si>
    <t>day 6 (M/ml)</t>
  </si>
  <si>
    <t>day 7 (M/ml)</t>
  </si>
  <si>
    <t>day 8 (M/ml)</t>
  </si>
  <si>
    <t>day 9 (M/ml)</t>
  </si>
  <si>
    <t>day 12 (M/ml)</t>
  </si>
  <si>
    <t>day 13 (M/ml)</t>
  </si>
  <si>
    <t>BC235</t>
  </si>
  <si>
    <t>BC236</t>
  </si>
  <si>
    <t>BC237</t>
  </si>
  <si>
    <t>BC238</t>
  </si>
  <si>
    <t>BC239</t>
  </si>
  <si>
    <t>BC240</t>
  </si>
  <si>
    <t>BC241</t>
  </si>
  <si>
    <t>BC242</t>
  </si>
  <si>
    <t>BC243</t>
  </si>
  <si>
    <t>BC244</t>
  </si>
  <si>
    <t>average</t>
  </si>
  <si>
    <r>
      <t> </t>
    </r>
    <r>
      <rPr>
        <sz val="10"/>
        <color theme="1"/>
        <rFont val="Calibri"/>
        <family val="2"/>
      </rPr>
      <t>Work with relative numbers and factor of increase. If the initial number is set to 1, instead  of 0,36</t>
    </r>
  </si>
  <si>
    <t>days</t>
  </si>
  <si>
    <t>s</t>
  </si>
  <si>
    <t>about to divide Tcell r um</t>
  </si>
  <si>
    <t>pixel</t>
  </si>
  <si>
    <t>pixel/MCS</t>
  </si>
  <si>
    <t>creixement</t>
  </si>
  <si>
    <t>MCS/pixel</t>
  </si>
  <si>
    <t>Tcell Size, diameter (m)</t>
  </si>
  <si>
    <t>Naive</t>
  </si>
  <si>
    <t>Activated</t>
  </si>
  <si>
    <t>Max</t>
  </si>
  <si>
    <t>Tcell Size, pixel</t>
  </si>
  <si>
    <t># DYN</t>
  </si>
  <si>
    <t>slope (pixel^2/MCS)</t>
  </si>
  <si>
    <t>intersection</t>
  </si>
  <si>
    <t>LambdaV</t>
  </si>
  <si>
    <t>R^2</t>
  </si>
  <si>
    <t>start idx</t>
  </si>
  <si>
    <t>end idx</t>
  </si>
  <si>
    <t>Truncated</t>
  </si>
  <si>
    <t>Truncated 1</t>
  </si>
  <si>
    <t>Truncated 2</t>
  </si>
  <si>
    <t>Truncated 3</t>
  </si>
  <si>
    <t>Truncated 4</t>
  </si>
  <si>
    <t>Truncated 5</t>
  </si>
  <si>
    <t>Truncated 6</t>
  </si>
  <si>
    <t>Truncated 7</t>
  </si>
  <si>
    <t>Truncated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</si>
</sst>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00E+00"/>
    <numFmt numFmtId="165" formatCode="#,##0.00000"/>
    <numFmt numFmtId="166" formatCode="0.0"/>
    <numFmt numFmtId="167" formatCode="#,##0.0000000000"/>
    <numFmt numFmtId="168" formatCode="#,##0.0000000000000"/>
    <numFmt numFmtId="169" formatCode="0.00000000000000000"/>
    <numFmt numFmtId="170" formatCode="#,##0.000000000000"/>
    <numFmt numFmtId="171" formatCode="#,##0.0000000000000000"/>
    <numFmt numFmtId="172" formatCode="0.0000000000000000"/>
    <numFmt numFmtId="173" formatCode="0.000000000000000"/>
    <numFmt numFmtId="179" formatCode="0.0000000000000"/>
    <numFmt numFmtId="182" formatCode="0.0000000000"/>
    <numFmt numFmtId="189" formatCode="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2" fontId="1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horizontal="right" vertical="center" wrapText="1"/>
    </xf>
    <xf numFmtId="2" fontId="1" fillId="0" borderId="6" xfId="0" applyNumberFormat="1" applyFont="1" applyBorder="1" applyAlignment="1">
      <alignment wrapText="1"/>
    </xf>
    <xf numFmtId="2" fontId="3" fillId="0" borderId="6" xfId="0" applyNumberFormat="1" applyFont="1" applyBorder="1" applyAlignment="1">
      <alignment horizontal="right" vertical="center" wrapText="1"/>
    </xf>
    <xf numFmtId="2" fontId="3" fillId="0" borderId="8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5" borderId="0" xfId="0" applyFill="1"/>
    <xf numFmtId="0" fontId="7" fillId="0" borderId="0" xfId="0" applyFont="1"/>
    <xf numFmtId="0" fontId="0" fillId="6" borderId="0" xfId="0" applyFill="1"/>
    <xf numFmtId="11" fontId="0" fillId="6" borderId="0" xfId="0" applyNumberFormat="1" applyFill="1"/>
    <xf numFmtId="171" fontId="0" fillId="6" borderId="0" xfId="0" applyNumberFormat="1" applyFill="1"/>
    <xf numFmtId="167" fontId="0" fillId="6" borderId="0" xfId="0" applyNumberFormat="1" applyFill="1"/>
    <xf numFmtId="0" fontId="0" fillId="6" borderId="0" xfId="0" quotePrefix="1" applyFill="1"/>
    <xf numFmtId="172" fontId="0" fillId="6" borderId="0" xfId="0" applyNumberFormat="1" applyFill="1"/>
    <xf numFmtId="168" fontId="0" fillId="6" borderId="0" xfId="0" applyNumberFormat="1" applyFill="1"/>
    <xf numFmtId="173" fontId="0" fillId="6" borderId="0" xfId="0" applyNumberFormat="1" applyFill="1"/>
    <xf numFmtId="169" fontId="0" fillId="6" borderId="0" xfId="0" applyNumberFormat="1" applyFill="1"/>
    <xf numFmtId="170" fontId="0" fillId="6" borderId="0" xfId="0" applyNumberFormat="1" applyFill="1"/>
    <xf numFmtId="0" fontId="0" fillId="0" borderId="0" xfId="0" applyAlignment="1">
      <alignment horizontal="center" vertical="center"/>
    </xf>
    <xf numFmtId="179" fontId="0" fillId="6" borderId="0" xfId="0" applyNumberFormat="1" applyFill="1"/>
    <xf numFmtId="182" fontId="0" fillId="6" borderId="0" xfId="0" applyNumberFormat="1" applyFill="1"/>
    <xf numFmtId="189" fontId="0" fillId="6" borderId="0" xfId="0" applyNumberFormat="1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21166</xdr:colOff>
      <xdr:row>15</xdr:row>
      <xdr:rowOff>22383</xdr:rowOff>
    </xdr:from>
    <xdr:to>
      <xdr:col>5</xdr:col>
      <xdr:colOff>899257</xdr:colOff>
      <xdr:row>26</xdr:row>
      <xdr:rowOff>102264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310E4D-D60F-8835-2583-E4A4F68E0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286" y="2776600"/>
          <a:ext cx="3173272" cy="2099639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28053</xdr:colOff>
      <xdr:row>15</xdr:row>
      <xdr:rowOff>22313</xdr:rowOff>
    </xdr:from>
    <xdr:to>
      <xdr:col>11</xdr:col>
      <xdr:colOff>127430</xdr:colOff>
      <xdr:row>26</xdr:row>
      <xdr:rowOff>102431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E894C1-6F86-CF4A-A89E-491FE35C7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3655" y="2776530"/>
          <a:ext cx="3159618" cy="2099876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33918</xdr:colOff>
      <xdr:row>15</xdr:row>
      <xdr:rowOff>33534</xdr:rowOff>
    </xdr:from>
    <xdr:to>
      <xdr:col>16</xdr:col>
      <xdr:colOff>26784</xdr:colOff>
      <xdr:row>26</xdr:row>
      <xdr:rowOff>113652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83498A5-8065-6FF7-5DF7-E26F30B4A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882" y="2787751"/>
          <a:ext cx="3173636" cy="2099876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40549</xdr:colOff>
      <xdr:row>29</xdr:row>
      <xdr:rowOff>28819</xdr:rowOff>
    </xdr:from>
    <xdr:to>
      <xdr:col>14</xdr:col>
      <xdr:colOff>154725</xdr:colOff>
      <xdr:row>40</xdr:row>
      <xdr:rowOff>108937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9951695-2070-8B02-66CE-0A3499D21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1332" y="5353638"/>
          <a:ext cx="3174417" cy="2099876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28180</xdr:colOff>
      <xdr:row>29</xdr:row>
      <xdr:rowOff>25248</xdr:rowOff>
    </xdr:from>
    <xdr:to>
      <xdr:col>5</xdr:col>
      <xdr:colOff>907416</xdr:colOff>
      <xdr:row>40</xdr:row>
      <xdr:rowOff>105366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755C814-B754-0337-DACD-620AAE307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8300" y="5350067"/>
          <a:ext cx="3174417" cy="2099876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948674</xdr:colOff>
      <xdr:row>29</xdr:row>
      <xdr:rowOff>22952</xdr:rowOff>
    </xdr:from>
    <xdr:to>
      <xdr:col>8</xdr:col>
      <xdr:colOff>161899</xdr:colOff>
      <xdr:row>40</xdr:row>
      <xdr:rowOff>101994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9EF7EFA-523D-81BD-7A49-AEDE38805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3975" y="5347771"/>
          <a:ext cx="3168587" cy="2098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183615</xdr:colOff>
      <xdr:row>29</xdr:row>
      <xdr:rowOff>30604</xdr:rowOff>
    </xdr:from>
    <xdr:to>
      <xdr:col>16</xdr:col>
      <xdr:colOff>938351</xdr:colOff>
      <xdr:row>40</xdr:row>
      <xdr:rowOff>109646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A3973B0-C1DF-75A5-3096-0400002C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4639" y="5355423"/>
          <a:ext cx="3169771" cy="2098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38255</xdr:colOff>
      <xdr:row>42</xdr:row>
      <xdr:rowOff>30603</xdr:rowOff>
    </xdr:from>
    <xdr:to>
      <xdr:col>5</xdr:col>
      <xdr:colOff>911069</xdr:colOff>
      <xdr:row>53</xdr:row>
      <xdr:rowOff>109645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190CC01-6CEF-0849-DD4E-A59C1E30D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375" y="7742410"/>
          <a:ext cx="3167995" cy="2098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38253</xdr:colOff>
      <xdr:row>42</xdr:row>
      <xdr:rowOff>22952</xdr:rowOff>
    </xdr:from>
    <xdr:to>
      <xdr:col>11</xdr:col>
      <xdr:colOff>147782</xdr:colOff>
      <xdr:row>53</xdr:row>
      <xdr:rowOff>101994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8F4B63A-BF90-43BE-3909-8C7E4CB66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3855" y="7734759"/>
          <a:ext cx="3169770" cy="2098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1043809</xdr:colOff>
      <xdr:row>29</xdr:row>
      <xdr:rowOff>23518</xdr:rowOff>
    </xdr:from>
    <xdr:to>
      <xdr:col>19</xdr:col>
      <xdr:colOff>623424</xdr:colOff>
      <xdr:row>40</xdr:row>
      <xdr:rowOff>130737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FD5E113-B6EC-1702-EF6E-FFA9C97F9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0206" y="5439694"/>
          <a:ext cx="3212188" cy="216163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27567</xdr:colOff>
      <xdr:row>42</xdr:row>
      <xdr:rowOff>29026</xdr:rowOff>
    </xdr:from>
    <xdr:to>
      <xdr:col>16</xdr:col>
      <xdr:colOff>46297</xdr:colOff>
      <xdr:row>53</xdr:row>
      <xdr:rowOff>109416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990B90A-67A0-7C2F-CBA9-5960858C5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44332" y="7873144"/>
          <a:ext cx="3202200" cy="2134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</xdr:spPr>
    </xdr:pic>
    <xdr:clientData/>
  </xdr:twoCellAnchor>
  <xdr:twoCellAnchor editAs="oneCell">
    <xdr:from>
      <xdr:col>18</xdr:col>
      <xdr:colOff>28015</xdr:colOff>
      <xdr:row>15</xdr:row>
      <xdr:rowOff>28014</xdr:rowOff>
    </xdr:from>
    <xdr:to>
      <xdr:col>21</xdr:col>
      <xdr:colOff>905533</xdr:colOff>
      <xdr:row>26</xdr:row>
      <xdr:rowOff>108404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B835AA5-C898-76E2-F696-8147C44A3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2829485"/>
          <a:ext cx="3172552" cy="2134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37354</xdr:colOff>
      <xdr:row>15</xdr:row>
      <xdr:rowOff>18676</xdr:rowOff>
    </xdr:from>
    <xdr:to>
      <xdr:col>28</xdr:col>
      <xdr:colOff>1092</xdr:colOff>
      <xdr:row>26</xdr:row>
      <xdr:rowOff>99066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3093004A-4D7B-ED9E-E96E-55E4A67FC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5001" y="2820147"/>
          <a:ext cx="3172552" cy="2134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18677</xdr:colOff>
      <xdr:row>15</xdr:row>
      <xdr:rowOff>28014</xdr:rowOff>
    </xdr:from>
    <xdr:to>
      <xdr:col>33</xdr:col>
      <xdr:colOff>896195</xdr:colOff>
      <xdr:row>26</xdr:row>
      <xdr:rowOff>108404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982DB240-F0ED-0A11-16C5-B62E815EA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0736" y="2829485"/>
          <a:ext cx="3172552" cy="2134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44302</xdr:colOff>
      <xdr:row>15</xdr:row>
      <xdr:rowOff>29536</xdr:rowOff>
    </xdr:from>
    <xdr:to>
      <xdr:col>40</xdr:col>
      <xdr:colOff>320247</xdr:colOff>
      <xdr:row>27</xdr:row>
      <xdr:rowOff>37825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83AA2D32-2C81-3067-2604-61EDFC7B8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27209" y="2746745"/>
          <a:ext cx="3347573" cy="2134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29535</xdr:colOff>
      <xdr:row>29</xdr:row>
      <xdr:rowOff>29534</xdr:rowOff>
    </xdr:from>
    <xdr:to>
      <xdr:col>26</xdr:col>
      <xdr:colOff>155334</xdr:colOff>
      <xdr:row>41</xdr:row>
      <xdr:rowOff>37823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645BC47-7986-E979-F392-FD8791C52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40233" y="5198139"/>
          <a:ext cx="3345101" cy="2134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29535</xdr:colOff>
      <xdr:row>29</xdr:row>
      <xdr:rowOff>29535</xdr:rowOff>
    </xdr:from>
    <xdr:to>
      <xdr:col>32</xdr:col>
      <xdr:colOff>158629</xdr:colOff>
      <xdr:row>41</xdr:row>
      <xdr:rowOff>37824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8530E6B4-54F9-5560-00EF-AD6B40ED6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43023" y="5198140"/>
          <a:ext cx="3348397" cy="2134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44303</xdr:colOff>
      <xdr:row>29</xdr:row>
      <xdr:rowOff>29535</xdr:rowOff>
    </xdr:from>
    <xdr:to>
      <xdr:col>38</xdr:col>
      <xdr:colOff>175547</xdr:colOff>
      <xdr:row>41</xdr:row>
      <xdr:rowOff>37824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66C1CDEB-8E71-A25A-E075-A0C19AACD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12908" y="5198140"/>
          <a:ext cx="3350546" cy="2134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33004</xdr:colOff>
      <xdr:row>44</xdr:row>
      <xdr:rowOff>20888</xdr:rowOff>
    </xdr:from>
    <xdr:to>
      <xdr:col>26</xdr:col>
      <xdr:colOff>31733</xdr:colOff>
      <xdr:row>55</xdr:row>
      <xdr:rowOff>132460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999BD29C-489C-05C9-0603-3106AA7BC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45129" y="8069513"/>
          <a:ext cx="3205479" cy="211976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9"/>
  <sheetViews>
    <sheetView zoomScale="41" zoomScaleNormal="85" workbookViewId="0">
      <selection activeCell="H10" sqref="H10"/>
    </sheetView>
  </sheetViews>
  <sheetFormatPr baseColWidth="10" defaultColWidth="9.1796875" defaultRowHeight="14.5" x14ac:dyDescent="0.35"/>
  <cols>
    <col min="1" max="1" width="9.1796875" style="1"/>
    <col min="2" max="2" width="32.54296875" style="1" bestFit="1" customWidth="1"/>
    <col min="3" max="3" width="14.453125" style="1" bestFit="1" customWidth="1"/>
    <col min="4" max="4" width="10.7265625" style="1" bestFit="1" customWidth="1"/>
    <col min="5" max="5" width="13.36328125" style="1" customWidth="1"/>
    <col min="6" max="6" width="13.54296875" style="1" bestFit="1" customWidth="1"/>
    <col min="7" max="7" width="19.81640625" style="1" bestFit="1" customWidth="1"/>
    <col min="8" max="8" width="22.1796875" style="1" bestFit="1" customWidth="1"/>
    <col min="9" max="9" width="16.81640625" style="1" bestFit="1" customWidth="1"/>
    <col min="10" max="11" width="16.81640625" style="1" customWidth="1"/>
    <col min="12" max="12" width="15" style="1" bestFit="1" customWidth="1"/>
    <col min="13" max="13" width="10.26953125" style="1" bestFit="1" customWidth="1"/>
    <col min="14" max="16384" width="9.1796875" style="1"/>
  </cols>
  <sheetData>
    <row r="1" spans="2:12" x14ac:dyDescent="0.35">
      <c r="K1" s="1" t="s">
        <v>57</v>
      </c>
      <c r="L1" s="1" t="s">
        <v>61</v>
      </c>
    </row>
    <row r="2" spans="2:12" x14ac:dyDescent="0.35">
      <c r="B2" s="1" t="s">
        <v>0</v>
      </c>
      <c r="D2" s="1" t="s">
        <v>1</v>
      </c>
      <c r="G2" s="1" t="s">
        <v>2</v>
      </c>
      <c r="H2" s="1" t="s">
        <v>3</v>
      </c>
      <c r="J2" s="1" t="s">
        <v>58</v>
      </c>
      <c r="K2" s="2">
        <v>6.0000000000000002E-6</v>
      </c>
      <c r="L2" s="32">
        <f>K2/$G$3</f>
        <v>10.666666666666666</v>
      </c>
    </row>
    <row r="3" spans="2:12" x14ac:dyDescent="0.35">
      <c r="B3" s="4" t="s">
        <v>4</v>
      </c>
      <c r="C3" s="2">
        <v>2.2500000000000001E-6</v>
      </c>
      <c r="D3" s="4" t="s">
        <v>5</v>
      </c>
      <c r="E3" s="1">
        <v>4</v>
      </c>
      <c r="F3" s="1">
        <f>E3*2</f>
        <v>8</v>
      </c>
      <c r="G3" s="2">
        <f>$C$3/$E$3</f>
        <v>5.6250000000000001E-7</v>
      </c>
      <c r="H3" s="3">
        <f>($C$7*$C$6)/(6*PI()*$C$5*$C$3)</f>
        <v>1.0534060935237531E-13</v>
      </c>
      <c r="J3" s="1" t="s">
        <v>59</v>
      </c>
      <c r="K3" s="2">
        <v>1.2E-5</v>
      </c>
      <c r="L3" s="32">
        <f t="shared" ref="L3:L4" si="0">K3/$G$3</f>
        <v>21.333333333333332</v>
      </c>
    </row>
    <row r="4" spans="2:12" x14ac:dyDescent="0.35">
      <c r="B4" s="4" t="s">
        <v>6</v>
      </c>
      <c r="C4" s="2">
        <v>3.0000000000000001E-6</v>
      </c>
      <c r="D4" s="4" t="s">
        <v>7</v>
      </c>
      <c r="E4" s="6">
        <f>C4*E3/C3</f>
        <v>5.333333333333333</v>
      </c>
      <c r="F4" s="1">
        <f>E4*2</f>
        <v>10.666666666666666</v>
      </c>
      <c r="G4" s="2"/>
      <c r="J4" s="1" t="s">
        <v>60</v>
      </c>
      <c r="K4" s="2">
        <v>2.0000000000000002E-5</v>
      </c>
      <c r="L4" s="32">
        <f t="shared" si="0"/>
        <v>35.555555555555557</v>
      </c>
    </row>
    <row r="5" spans="2:12" x14ac:dyDescent="0.35">
      <c r="B5" s="4" t="s">
        <v>8</v>
      </c>
      <c r="C5" s="2">
        <v>9.5799999999999998E-4</v>
      </c>
      <c r="D5" s="4" t="s">
        <v>9</v>
      </c>
      <c r="E5" s="1">
        <v>2</v>
      </c>
    </row>
    <row r="6" spans="2:12" x14ac:dyDescent="0.35">
      <c r="B6" s="4" t="s">
        <v>10</v>
      </c>
      <c r="C6" s="1">
        <f>37+273</f>
        <v>310</v>
      </c>
      <c r="F6" s="2">
        <f>C4/C3</f>
        <v>1.3333333333333333</v>
      </c>
    </row>
    <row r="7" spans="2:12" x14ac:dyDescent="0.35">
      <c r="B7" s="4" t="s">
        <v>11</v>
      </c>
      <c r="C7" s="3">
        <v>1.3806490000000001E-23</v>
      </c>
    </row>
    <row r="9" spans="2:12" x14ac:dyDescent="0.35">
      <c r="E9" s="45" t="s">
        <v>12</v>
      </c>
      <c r="F9" s="45"/>
      <c r="G9" s="1" t="s">
        <v>13</v>
      </c>
      <c r="H9" s="5"/>
    </row>
    <row r="10" spans="2:12" x14ac:dyDescent="0.35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2:12" x14ac:dyDescent="0.35">
      <c r="B11" s="1" t="s">
        <v>25</v>
      </c>
      <c r="C11" s="2">
        <v>1000000</v>
      </c>
      <c r="D11" s="2">
        <v>5000</v>
      </c>
      <c r="E11" s="1">
        <v>1848</v>
      </c>
      <c r="F11" s="1">
        <v>6848</v>
      </c>
      <c r="G11" s="1">
        <v>5.7364562935735601E-2</v>
      </c>
      <c r="H11" s="1">
        <v>38180.268956653199</v>
      </c>
      <c r="I11" s="1">
        <v>0.99099999999999999</v>
      </c>
      <c r="J11" s="1">
        <f>G11/($E$5*2)</f>
        <v>1.43411407339339E-2</v>
      </c>
      <c r="K11" s="2">
        <f>J11*$G$3^2</f>
        <v>4.537626560346273E-15</v>
      </c>
      <c r="L11" s="2">
        <f>K11/$H$3</f>
        <v>4.3075757661202051E-2</v>
      </c>
    </row>
    <row r="12" spans="2:12" x14ac:dyDescent="0.35">
      <c r="B12" s="1" t="s">
        <v>26</v>
      </c>
      <c r="C12" s="2">
        <v>1000000</v>
      </c>
      <c r="D12" s="2">
        <v>5000</v>
      </c>
      <c r="E12" s="1">
        <v>809</v>
      </c>
      <c r="F12" s="1">
        <v>5809</v>
      </c>
      <c r="G12" s="1">
        <v>5.3814176220000703E-2</v>
      </c>
      <c r="H12" s="1">
        <v>13418.3242869203</v>
      </c>
      <c r="I12" s="1">
        <v>0.997</v>
      </c>
      <c r="J12" s="1">
        <f>G12/($E$5*2)</f>
        <v>1.3453544055000176E-2</v>
      </c>
      <c r="K12" s="2">
        <f>J12*$G$3^2</f>
        <v>4.2567854236523995E-15</v>
      </c>
      <c r="L12" s="2">
        <f>K12/$H$3</f>
        <v>4.0409728497136456E-2</v>
      </c>
    </row>
    <row r="13" spans="2:12" x14ac:dyDescent="0.35">
      <c r="B13" s="1" t="s">
        <v>27</v>
      </c>
      <c r="C13" s="2">
        <v>1000000</v>
      </c>
      <c r="D13" s="2">
        <v>3000</v>
      </c>
      <c r="E13" s="1">
        <v>1737</v>
      </c>
      <c r="F13" s="1">
        <v>4737</v>
      </c>
      <c r="G13" s="1">
        <v>6.4802648279055797E-2</v>
      </c>
      <c r="H13" s="7">
        <v>30278.104121927699</v>
      </c>
      <c r="I13" s="1">
        <v>0.99199999999999999</v>
      </c>
      <c r="J13" s="1">
        <f>G13/($E$5*2)</f>
        <v>1.6200662069763949E-2</v>
      </c>
      <c r="K13" s="2">
        <f>J13*$G$3^2</f>
        <v>5.1259907330112495E-15</v>
      </c>
      <c r="L13" s="2">
        <f>K13/$H$3</f>
        <v>4.8661107663278046E-2</v>
      </c>
    </row>
    <row r="14" spans="2:12" x14ac:dyDescent="0.35">
      <c r="K14" s="2"/>
      <c r="L14" s="2"/>
    </row>
    <row r="15" spans="2:12" x14ac:dyDescent="0.35">
      <c r="K15" s="2"/>
      <c r="L15" s="2"/>
    </row>
    <row r="16" spans="2:12" x14ac:dyDescent="0.35">
      <c r="B16" s="9" t="s">
        <v>26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24</v>
      </c>
    </row>
    <row r="17" spans="2:12" x14ac:dyDescent="0.35">
      <c r="D17" s="1">
        <v>9999</v>
      </c>
      <c r="E17" s="1">
        <v>0</v>
      </c>
      <c r="F17" s="1">
        <v>9999</v>
      </c>
      <c r="G17" s="1">
        <v>5.6189970830092903E-2</v>
      </c>
      <c r="H17" s="10">
        <v>12226.1171847804</v>
      </c>
      <c r="I17" s="1">
        <v>0.99299999999999999</v>
      </c>
      <c r="J17" s="1">
        <f t="shared" ref="J17:J18" si="1">G17/($E$5*2)</f>
        <v>1.4047492707523226E-2</v>
      </c>
      <c r="K17" s="2">
        <f t="shared" ref="K17:K18" si="2">J17*$G$3^2</f>
        <v>4.4447144894897707E-15</v>
      </c>
      <c r="L17" s="2">
        <f t="shared" ref="L17:L18" si="3">K17/$H$3</f>
        <v>4.2193741965377639E-2</v>
      </c>
    </row>
    <row r="18" spans="2:12" x14ac:dyDescent="0.35">
      <c r="D18" s="1">
        <v>9500</v>
      </c>
      <c r="E18" s="1">
        <v>335</v>
      </c>
      <c r="F18" s="1">
        <v>9835</v>
      </c>
      <c r="G18" s="1">
        <v>5.4868302323890603E-2</v>
      </c>
      <c r="H18" s="1">
        <v>13026.034376330999</v>
      </c>
      <c r="I18" s="1">
        <v>0.997</v>
      </c>
      <c r="J18" s="9">
        <f t="shared" si="1"/>
        <v>1.3717075580972651E-2</v>
      </c>
      <c r="K18" s="2">
        <f t="shared" si="2"/>
        <v>4.3401684455421281E-15</v>
      </c>
      <c r="L18" s="8">
        <f t="shared" si="3"/>
        <v>4.1201284786798721E-2</v>
      </c>
    </row>
    <row r="21" spans="2:12" ht="15" thickBot="1" x14ac:dyDescent="0.4"/>
    <row r="22" spans="2:12" ht="50.5" thickBot="1" x14ac:dyDescent="0.4">
      <c r="B22" s="11" t="s">
        <v>28</v>
      </c>
      <c r="C22" s="12" t="s">
        <v>29</v>
      </c>
      <c r="D22" s="13" t="s">
        <v>30</v>
      </c>
      <c r="E22" s="13" t="s">
        <v>31</v>
      </c>
      <c r="F22" s="13" t="s">
        <v>32</v>
      </c>
      <c r="G22" s="13" t="s">
        <v>33</v>
      </c>
      <c r="H22" s="13" t="s">
        <v>34</v>
      </c>
      <c r="I22" s="13" t="s">
        <v>35</v>
      </c>
      <c r="J22" s="12" t="s">
        <v>36</v>
      </c>
      <c r="K22" s="12" t="s">
        <v>37</v>
      </c>
    </row>
    <row r="23" spans="2:12" ht="15" thickBot="1" x14ac:dyDescent="0.4">
      <c r="B23" s="14" t="s">
        <v>38</v>
      </c>
      <c r="C23" s="18"/>
      <c r="D23" s="19">
        <v>0.31</v>
      </c>
      <c r="E23" s="19">
        <v>1.72</v>
      </c>
      <c r="F23" s="19">
        <v>1.58</v>
      </c>
      <c r="G23" s="18"/>
      <c r="H23" s="18"/>
      <c r="I23" s="18"/>
      <c r="J23" s="18"/>
      <c r="K23" s="18"/>
    </row>
    <row r="24" spans="2:12" ht="15" thickBot="1" x14ac:dyDescent="0.4">
      <c r="B24" s="14" t="s">
        <v>39</v>
      </c>
      <c r="C24" s="18"/>
      <c r="D24" s="19">
        <v>0.25</v>
      </c>
      <c r="E24" s="19">
        <v>1.75</v>
      </c>
      <c r="F24" s="19">
        <v>1.79</v>
      </c>
      <c r="G24" s="18"/>
      <c r="H24" s="18"/>
      <c r="I24" s="18"/>
      <c r="J24" s="18"/>
      <c r="K24" s="18"/>
    </row>
    <row r="25" spans="2:12" ht="15" thickBot="1" x14ac:dyDescent="0.4">
      <c r="B25" s="14" t="s">
        <v>40</v>
      </c>
      <c r="C25" s="18"/>
      <c r="D25" s="19">
        <v>0.47</v>
      </c>
      <c r="E25" s="19">
        <v>1.8</v>
      </c>
      <c r="F25" s="19">
        <v>1.68</v>
      </c>
      <c r="G25" s="19">
        <v>1.76</v>
      </c>
      <c r="H25" s="18"/>
      <c r="I25" s="19">
        <v>1.58</v>
      </c>
      <c r="J25" s="18"/>
      <c r="K25" s="18"/>
    </row>
    <row r="26" spans="2:12" ht="15" thickBot="1" x14ac:dyDescent="0.4">
      <c r="B26" s="14" t="s">
        <v>41</v>
      </c>
      <c r="C26" s="18"/>
      <c r="D26" s="19">
        <v>0.47</v>
      </c>
      <c r="E26" s="19">
        <v>1.98</v>
      </c>
      <c r="F26" s="19">
        <v>2.13</v>
      </c>
      <c r="G26" s="19">
        <v>1.98</v>
      </c>
      <c r="H26" s="18"/>
      <c r="I26" s="19">
        <v>2.06</v>
      </c>
      <c r="J26" s="18"/>
      <c r="K26" s="18"/>
    </row>
    <row r="27" spans="2:12" ht="15" thickBot="1" x14ac:dyDescent="0.4">
      <c r="B27" s="14" t="s">
        <v>42</v>
      </c>
      <c r="C27" s="18"/>
      <c r="D27" s="19">
        <v>0.33</v>
      </c>
      <c r="E27" s="19">
        <v>1.48</v>
      </c>
      <c r="F27" s="19">
        <v>1.1200000000000001</v>
      </c>
      <c r="G27" s="19">
        <v>1.24</v>
      </c>
      <c r="H27" s="19">
        <v>1.5</v>
      </c>
      <c r="I27" s="18"/>
      <c r="J27" s="18"/>
      <c r="K27" s="18"/>
    </row>
    <row r="28" spans="2:12" ht="15" thickBot="1" x14ac:dyDescent="0.4">
      <c r="B28" s="14" t="s">
        <v>43</v>
      </c>
      <c r="C28" s="18"/>
      <c r="D28" s="19">
        <v>0.38</v>
      </c>
      <c r="E28" s="19">
        <v>1.71</v>
      </c>
      <c r="F28" s="19">
        <v>1.42</v>
      </c>
      <c r="G28" s="19">
        <v>1.57</v>
      </c>
      <c r="H28" s="19">
        <v>1.76</v>
      </c>
      <c r="I28" s="18"/>
      <c r="J28" s="18"/>
      <c r="K28" s="18"/>
    </row>
    <row r="29" spans="2:12" ht="15" thickBot="1" x14ac:dyDescent="0.4">
      <c r="B29" s="14" t="s">
        <v>44</v>
      </c>
      <c r="C29" s="19">
        <v>0.87</v>
      </c>
      <c r="D29" s="18"/>
      <c r="E29" s="19">
        <v>1.45</v>
      </c>
      <c r="F29" s="19">
        <v>1.52</v>
      </c>
      <c r="G29" s="18"/>
      <c r="H29" s="19">
        <v>2.1</v>
      </c>
      <c r="I29" s="19">
        <v>1.99</v>
      </c>
      <c r="J29" s="19">
        <v>1.58</v>
      </c>
      <c r="K29" s="18"/>
    </row>
    <row r="30" spans="2:12" ht="15" thickBot="1" x14ac:dyDescent="0.4">
      <c r="B30" s="14" t="s">
        <v>45</v>
      </c>
      <c r="C30" s="19">
        <v>0.79</v>
      </c>
      <c r="D30" s="18"/>
      <c r="E30" s="19">
        <v>1.2</v>
      </c>
      <c r="F30" s="19">
        <v>1.01</v>
      </c>
      <c r="G30" s="18"/>
      <c r="H30" s="19">
        <v>1.62</v>
      </c>
      <c r="I30" s="19">
        <v>1.76</v>
      </c>
      <c r="J30" s="19">
        <v>1.56</v>
      </c>
      <c r="K30" s="18"/>
    </row>
    <row r="31" spans="2:12" ht="15" thickBot="1" x14ac:dyDescent="0.4">
      <c r="B31" s="14" t="s">
        <v>46</v>
      </c>
      <c r="C31" s="18"/>
      <c r="D31" s="19">
        <v>0.41</v>
      </c>
      <c r="E31" s="18"/>
      <c r="F31" s="18"/>
      <c r="G31" s="19">
        <v>1.22</v>
      </c>
      <c r="H31" s="18"/>
      <c r="I31" s="18"/>
      <c r="J31" s="18"/>
      <c r="K31" s="19">
        <v>0.78</v>
      </c>
    </row>
    <row r="32" spans="2:12" ht="15" thickBot="1" x14ac:dyDescent="0.4">
      <c r="B32" s="15" t="s">
        <v>47</v>
      </c>
      <c r="C32" s="20"/>
      <c r="D32" s="21">
        <v>0.28999999999999998</v>
      </c>
      <c r="E32" s="20"/>
      <c r="F32" s="20"/>
      <c r="G32" s="21">
        <v>1.37</v>
      </c>
      <c r="H32" s="20"/>
      <c r="I32" s="20"/>
      <c r="J32" s="20"/>
      <c r="K32" s="21">
        <v>0.82</v>
      </c>
    </row>
    <row r="33" spans="2:11" ht="15" thickBot="1" x14ac:dyDescent="0.4">
      <c r="B33" s="16" t="s">
        <v>48</v>
      </c>
      <c r="C33" s="22">
        <v>0.83</v>
      </c>
      <c r="D33" s="22">
        <v>0.36</v>
      </c>
      <c r="E33" s="22">
        <v>1.64</v>
      </c>
      <c r="F33" s="22">
        <v>1.53</v>
      </c>
      <c r="G33" s="22">
        <v>1.52</v>
      </c>
      <c r="H33" s="22">
        <v>1.75</v>
      </c>
      <c r="I33" s="22">
        <v>1.85</v>
      </c>
      <c r="J33" s="22">
        <v>1.57</v>
      </c>
      <c r="K33" s="22">
        <v>0.8</v>
      </c>
    </row>
    <row r="34" spans="2:11" x14ac:dyDescent="0.35">
      <c r="B34" s="17" t="s">
        <v>49</v>
      </c>
      <c r="C34"/>
      <c r="D34"/>
      <c r="E34"/>
      <c r="F34"/>
      <c r="G34"/>
      <c r="H34"/>
      <c r="I34"/>
      <c r="J34"/>
      <c r="K34"/>
    </row>
    <row r="35" spans="2:11" x14ac:dyDescent="0.35">
      <c r="D35" s="6">
        <f>D33/$D$33</f>
        <v>1</v>
      </c>
      <c r="E35" s="6">
        <f t="shared" ref="E35:K35" si="4">E33/$D$33</f>
        <v>4.5555555555555554</v>
      </c>
      <c r="F35" s="6">
        <f t="shared" si="4"/>
        <v>4.25</v>
      </c>
      <c r="G35" s="6">
        <f t="shared" si="4"/>
        <v>4.2222222222222223</v>
      </c>
      <c r="H35" s="6">
        <f t="shared" si="4"/>
        <v>4.8611111111111116</v>
      </c>
      <c r="I35" s="6">
        <f t="shared" si="4"/>
        <v>5.1388888888888893</v>
      </c>
      <c r="J35" s="6">
        <f t="shared" si="4"/>
        <v>4.3611111111111116</v>
      </c>
      <c r="K35" s="6">
        <f t="shared" si="4"/>
        <v>2.2222222222222223</v>
      </c>
    </row>
    <row r="40" spans="2:11" x14ac:dyDescent="0.35">
      <c r="D40" s="1" t="s">
        <v>50</v>
      </c>
      <c r="E40" s="1">
        <v>3</v>
      </c>
    </row>
    <row r="41" spans="2:11" x14ac:dyDescent="0.35">
      <c r="D41" s="1" t="s">
        <v>51</v>
      </c>
      <c r="E41" s="1">
        <f>E40*24*3600</f>
        <v>259200</v>
      </c>
    </row>
    <row r="42" spans="2:11" x14ac:dyDescent="0.35">
      <c r="D42" s="1" t="s">
        <v>15</v>
      </c>
      <c r="E42" s="2">
        <f>E41/L18</f>
        <v>6291065.9544056281</v>
      </c>
      <c r="F42" s="2">
        <v>6000000</v>
      </c>
    </row>
    <row r="43" spans="2:11" ht="55" customHeight="1" x14ac:dyDescent="0.35">
      <c r="D43" s="23" t="s">
        <v>52</v>
      </c>
      <c r="E43" s="1">
        <v>5</v>
      </c>
      <c r="G43" s="1">
        <f>24*E35</f>
        <v>109.33333333333333</v>
      </c>
      <c r="H43" s="25" t="s">
        <v>55</v>
      </c>
      <c r="I43" s="24"/>
      <c r="J43" s="24"/>
      <c r="K43" s="26"/>
    </row>
    <row r="44" spans="2:11" x14ac:dyDescent="0.35">
      <c r="D44" s="1" t="s">
        <v>53</v>
      </c>
      <c r="E44" s="2" cm="1">
        <f t="array" ref="E44">E43*10^{-6}/G3</f>
        <v>8.8888888888888875</v>
      </c>
      <c r="F44" s="2">
        <f>E44/E4</f>
        <v>1.6666666666666665</v>
      </c>
      <c r="H44" s="29">
        <f>F44/F49</f>
        <v>9.4311377245508984E-7</v>
      </c>
      <c r="I44" s="1" t="s">
        <v>54</v>
      </c>
      <c r="J44" s="2">
        <f>1/H44</f>
        <v>1060317.4603174604</v>
      </c>
      <c r="K44" s="27" t="s">
        <v>56</v>
      </c>
    </row>
    <row r="45" spans="2:11" x14ac:dyDescent="0.35">
      <c r="E45" s="2">
        <f>E44/2</f>
        <v>4.4444444444444438</v>
      </c>
      <c r="F45" s="2">
        <f>E44/E45</f>
        <v>2</v>
      </c>
      <c r="H45" s="30">
        <f>F45/G49</f>
        <v>9.4500000000000016E-7</v>
      </c>
      <c r="I45" s="1" t="s">
        <v>54</v>
      </c>
      <c r="J45" s="31">
        <f>1/H45</f>
        <v>1058201.0582010581</v>
      </c>
      <c r="K45" s="28"/>
    </row>
    <row r="48" spans="2:11" x14ac:dyDescent="0.35">
      <c r="F48" s="1">
        <f>1.67/5.67</f>
        <v>0.29453262786596118</v>
      </c>
      <c r="G48" s="1">
        <f>2/5.67</f>
        <v>0.35273368606701938</v>
      </c>
    </row>
    <row r="49" spans="4:7" x14ac:dyDescent="0.35">
      <c r="D49" s="2">
        <f>E44*2</f>
        <v>17.777777777777775</v>
      </c>
      <c r="F49" s="2">
        <f>F48*F42</f>
        <v>1767195.767195767</v>
      </c>
      <c r="G49" s="2">
        <f>G48*F42</f>
        <v>2116402.1164021161</v>
      </c>
    </row>
  </sheetData>
  <mergeCells count="1">
    <mergeCell ref="E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7FF9-22EA-4CB5-9127-590F240F56E9}">
  <dimension ref="B2:AJ57"/>
  <sheetViews>
    <sheetView tabSelected="1" zoomScale="36" zoomScaleNormal="60" workbookViewId="0">
      <selection activeCell="Q13" sqref="Q13"/>
    </sheetView>
  </sheetViews>
  <sheetFormatPr baseColWidth="10" defaultRowHeight="14.5" x14ac:dyDescent="0.35"/>
  <cols>
    <col min="6" max="6" width="19.453125" bestFit="1" customWidth="1"/>
    <col min="7" max="7" width="26.1796875" bestFit="1" customWidth="1"/>
    <col min="15" max="15" width="10.90625" customWidth="1"/>
    <col min="16" max="16" width="23.7265625" bestFit="1" customWidth="1"/>
    <col min="17" max="17" width="22.54296875" bestFit="1" customWidth="1"/>
    <col min="18" max="18" width="18.453125" bestFit="1" customWidth="1"/>
    <col min="22" max="22" width="13.1796875" bestFit="1" customWidth="1"/>
    <col min="24" max="24" width="13.1796875" bestFit="1" customWidth="1"/>
    <col min="28" max="28" width="13.1796875" bestFit="1" customWidth="1"/>
    <col min="30" max="30" width="13.1796875" bestFit="1" customWidth="1"/>
    <col min="34" max="34" width="13.1796875" bestFit="1" customWidth="1"/>
    <col min="36" max="36" width="13.1796875" bestFit="1" customWidth="1"/>
  </cols>
  <sheetData>
    <row r="2" spans="2:36" x14ac:dyDescent="0.35">
      <c r="C2" s="33" t="s">
        <v>62</v>
      </c>
      <c r="D2" s="33" t="s">
        <v>65</v>
      </c>
      <c r="E2" s="33" t="s">
        <v>15</v>
      </c>
      <c r="F2" s="33" t="s">
        <v>63</v>
      </c>
      <c r="G2" s="33" t="s">
        <v>64</v>
      </c>
      <c r="H2" s="33" t="s">
        <v>66</v>
      </c>
      <c r="I2" s="33" t="s">
        <v>67</v>
      </c>
      <c r="J2" s="33" t="s">
        <v>68</v>
      </c>
      <c r="L2" s="33" t="s">
        <v>69</v>
      </c>
      <c r="M2" s="33" t="s">
        <v>62</v>
      </c>
      <c r="N2" s="33" t="s">
        <v>65</v>
      </c>
      <c r="O2" s="33" t="s">
        <v>15</v>
      </c>
      <c r="P2" s="33" t="s">
        <v>63</v>
      </c>
      <c r="Q2" s="33" t="s">
        <v>64</v>
      </c>
      <c r="R2" s="33" t="s">
        <v>66</v>
      </c>
      <c r="S2" s="33" t="s">
        <v>67</v>
      </c>
      <c r="T2" s="33" t="s">
        <v>68</v>
      </c>
    </row>
    <row r="3" spans="2:36" x14ac:dyDescent="0.35">
      <c r="B3" s="33">
        <v>1</v>
      </c>
      <c r="C3" s="35">
        <v>24</v>
      </c>
      <c r="D3" s="35">
        <v>5</v>
      </c>
      <c r="E3" s="36">
        <v>1000000</v>
      </c>
      <c r="F3" s="37">
        <v>5.5419374807971697E-2</v>
      </c>
      <c r="G3" s="38">
        <v>39002.5732875658</v>
      </c>
      <c r="H3" s="39">
        <v>0.99299999999999999</v>
      </c>
      <c r="I3" s="35">
        <v>1006</v>
      </c>
      <c r="J3" s="35">
        <v>7281</v>
      </c>
      <c r="L3" s="33">
        <v>1</v>
      </c>
      <c r="M3" s="35">
        <v>24</v>
      </c>
      <c r="N3" s="35">
        <v>5</v>
      </c>
      <c r="O3" s="36">
        <v>1000000</v>
      </c>
      <c r="P3" s="37">
        <v>5.7978097978893799E-2</v>
      </c>
      <c r="Q3" s="47">
        <v>38239.495511990499</v>
      </c>
      <c r="R3" s="48">
        <v>0.98399999999999999</v>
      </c>
      <c r="S3" s="35">
        <v>942</v>
      </c>
      <c r="T3" s="35">
        <v>5000</v>
      </c>
    </row>
    <row r="4" spans="2:36" x14ac:dyDescent="0.35">
      <c r="B4" s="33">
        <v>2</v>
      </c>
      <c r="C4" s="35">
        <v>24</v>
      </c>
      <c r="D4" s="35">
        <v>5</v>
      </c>
      <c r="E4" s="36">
        <v>1000000</v>
      </c>
      <c r="F4" s="40">
        <v>5.4223534637638002E-2</v>
      </c>
      <c r="G4" s="38">
        <v>13419.194407676399</v>
      </c>
      <c r="H4" s="35">
        <v>0.997</v>
      </c>
      <c r="I4" s="35">
        <v>749</v>
      </c>
      <c r="J4" s="35">
        <v>9749</v>
      </c>
      <c r="L4" s="33">
        <v>2</v>
      </c>
      <c r="M4" s="35">
        <v>24</v>
      </c>
      <c r="N4" s="35">
        <v>5</v>
      </c>
      <c r="O4" s="36">
        <v>1000000</v>
      </c>
      <c r="P4" s="40">
        <v>5.1507829358453203E-2</v>
      </c>
      <c r="Q4" s="38">
        <v>14020.9319451874</v>
      </c>
      <c r="R4" s="35">
        <v>0.998</v>
      </c>
      <c r="S4" s="35">
        <v>960</v>
      </c>
      <c r="T4" s="35">
        <v>4960</v>
      </c>
    </row>
    <row r="5" spans="2:36" x14ac:dyDescent="0.35">
      <c r="B5" s="33">
        <v>3</v>
      </c>
      <c r="C5" s="35">
        <v>24</v>
      </c>
      <c r="D5" s="35">
        <v>5</v>
      </c>
      <c r="E5" s="36">
        <v>1000000</v>
      </c>
      <c r="F5" s="40">
        <v>6.4802648279055797E-2</v>
      </c>
      <c r="G5" s="38">
        <v>30278.104121927699</v>
      </c>
      <c r="H5" s="35">
        <v>0.99199999999999999</v>
      </c>
      <c r="I5" s="35">
        <v>1737</v>
      </c>
      <c r="J5" s="35">
        <v>4737</v>
      </c>
      <c r="L5" s="33">
        <v>3</v>
      </c>
      <c r="M5" s="35">
        <v>24</v>
      </c>
      <c r="N5" s="35">
        <v>5</v>
      </c>
      <c r="O5" s="36">
        <v>1000000</v>
      </c>
      <c r="P5" s="40">
        <v>7.1338803415033403E-2</v>
      </c>
      <c r="Q5" s="38">
        <v>27769.2190179514</v>
      </c>
      <c r="R5" s="35">
        <v>0.98099999999999998</v>
      </c>
      <c r="S5" s="35">
        <v>1000</v>
      </c>
      <c r="T5" s="35">
        <v>5000</v>
      </c>
    </row>
    <row r="6" spans="2:36" x14ac:dyDescent="0.35">
      <c r="B6" s="33">
        <v>4</v>
      </c>
      <c r="C6" s="35">
        <v>1</v>
      </c>
      <c r="D6" s="35">
        <v>5</v>
      </c>
      <c r="E6" s="36">
        <v>1000000</v>
      </c>
      <c r="F6" s="40">
        <v>2.7986048511924901E-2</v>
      </c>
      <c r="G6" s="41">
        <v>89.679749125476405</v>
      </c>
      <c r="H6" s="35">
        <v>0.98399999999999999</v>
      </c>
      <c r="I6" s="35">
        <v>0</v>
      </c>
      <c r="J6" s="35">
        <v>3000</v>
      </c>
      <c r="L6" s="33">
        <v>4</v>
      </c>
      <c r="M6" s="35">
        <v>1</v>
      </c>
      <c r="N6" s="35">
        <v>5</v>
      </c>
      <c r="O6" s="36">
        <v>1000000</v>
      </c>
      <c r="P6" s="40">
        <v>2.1055253622780601E-2</v>
      </c>
      <c r="Q6" s="41">
        <v>904.87906898339395</v>
      </c>
      <c r="R6" s="35">
        <v>0.90300000000000002</v>
      </c>
      <c r="S6" s="35">
        <v>0</v>
      </c>
      <c r="T6" s="35">
        <v>4000</v>
      </c>
    </row>
    <row r="7" spans="2:36" x14ac:dyDescent="0.35">
      <c r="B7" s="33">
        <v>5</v>
      </c>
      <c r="C7" s="35">
        <v>1</v>
      </c>
      <c r="D7" s="35">
        <v>5</v>
      </c>
      <c r="E7" s="36">
        <v>1000000</v>
      </c>
      <c r="F7" s="42">
        <v>0.20428409263803399</v>
      </c>
      <c r="G7" s="38">
        <v>12569.070379953901</v>
      </c>
      <c r="H7" s="35">
        <v>0.98399999999999999</v>
      </c>
      <c r="I7" s="35">
        <v>132</v>
      </c>
      <c r="J7" s="35">
        <v>3636</v>
      </c>
      <c r="L7" s="33">
        <v>5</v>
      </c>
      <c r="M7" s="35">
        <v>1</v>
      </c>
      <c r="N7" s="35">
        <v>5</v>
      </c>
      <c r="O7" s="36">
        <v>1000000</v>
      </c>
      <c r="P7" s="42">
        <v>0.19786629285077001</v>
      </c>
      <c r="Q7" s="38">
        <v>12912.9714244885</v>
      </c>
      <c r="R7" s="35">
        <v>0.97699999999999998</v>
      </c>
      <c r="S7" s="35">
        <v>2</v>
      </c>
      <c r="T7" s="35">
        <v>4002</v>
      </c>
    </row>
    <row r="8" spans="2:36" x14ac:dyDescent="0.35">
      <c r="B8" s="33">
        <v>6</v>
      </c>
      <c r="C8" s="35">
        <v>1</v>
      </c>
      <c r="D8" s="35">
        <v>100</v>
      </c>
      <c r="E8" s="36">
        <v>250000</v>
      </c>
      <c r="F8" s="43">
        <v>1.26590736925518E-3</v>
      </c>
      <c r="G8" s="41">
        <v>-14.184435860929501</v>
      </c>
      <c r="H8" s="35">
        <v>0.98799999999999999</v>
      </c>
      <c r="I8" s="35">
        <v>0</v>
      </c>
      <c r="J8" s="35">
        <v>2349</v>
      </c>
      <c r="L8" s="33">
        <v>6</v>
      </c>
      <c r="M8" s="35">
        <v>1</v>
      </c>
      <c r="N8" s="35">
        <v>100</v>
      </c>
      <c r="O8" s="36">
        <v>250000</v>
      </c>
      <c r="P8" s="43">
        <v>1.26950118854726E-3</v>
      </c>
      <c r="Q8" s="46">
        <v>-16.9814433260245</v>
      </c>
      <c r="R8" s="35">
        <v>0.97</v>
      </c>
      <c r="S8" s="35">
        <v>50</v>
      </c>
      <c r="T8" s="35">
        <v>1250</v>
      </c>
    </row>
    <row r="9" spans="2:36" x14ac:dyDescent="0.35">
      <c r="B9" s="33">
        <v>7</v>
      </c>
      <c r="C9" s="35">
        <v>1</v>
      </c>
      <c r="D9" s="35">
        <v>20</v>
      </c>
      <c r="E9" s="36">
        <v>250000</v>
      </c>
      <c r="F9" s="40">
        <v>4.2316099824134201E-2</v>
      </c>
      <c r="G9" s="44">
        <v>-323.30779268330502</v>
      </c>
      <c r="H9" s="35">
        <v>0.99399999999999999</v>
      </c>
      <c r="I9" s="35">
        <v>0</v>
      </c>
      <c r="J9" s="35">
        <v>2000</v>
      </c>
      <c r="L9" s="33">
        <v>7</v>
      </c>
      <c r="M9" s="35">
        <v>1</v>
      </c>
      <c r="N9" s="35">
        <v>20</v>
      </c>
      <c r="O9" s="36">
        <v>250000</v>
      </c>
      <c r="P9" s="40">
        <v>3.9918239438172798E-2</v>
      </c>
      <c r="Q9" s="46">
        <v>-183.577870258117</v>
      </c>
      <c r="R9" s="35">
        <v>0.995</v>
      </c>
      <c r="S9" s="35">
        <v>0</v>
      </c>
      <c r="T9" s="35">
        <v>1250</v>
      </c>
    </row>
    <row r="10" spans="2:36" x14ac:dyDescent="0.35">
      <c r="B10" s="33">
        <v>8</v>
      </c>
      <c r="C10" s="35">
        <v>24</v>
      </c>
      <c r="D10" s="35">
        <v>20</v>
      </c>
      <c r="E10" s="36">
        <v>250000</v>
      </c>
      <c r="F10" s="40">
        <v>7.6681655662361806E-2</v>
      </c>
      <c r="G10" s="38">
        <v>14436.1689117639</v>
      </c>
      <c r="H10" s="35">
        <v>0.89600000000000002</v>
      </c>
      <c r="I10" s="35">
        <v>120</v>
      </c>
      <c r="J10" s="35">
        <v>2500</v>
      </c>
      <c r="L10" s="33">
        <v>8</v>
      </c>
      <c r="M10" s="35">
        <v>24</v>
      </c>
      <c r="N10" s="35">
        <v>20</v>
      </c>
      <c r="O10" s="36">
        <v>250000</v>
      </c>
      <c r="P10" s="40">
        <v>0.15502033540090199</v>
      </c>
      <c r="Q10" s="38">
        <v>10585.0992253188</v>
      </c>
      <c r="R10" s="35">
        <v>0.99199999999999999</v>
      </c>
      <c r="S10" s="35">
        <v>155</v>
      </c>
      <c r="T10" s="35">
        <v>955</v>
      </c>
    </row>
    <row r="13" spans="2:36" x14ac:dyDescent="0.35">
      <c r="K13" s="34"/>
    </row>
    <row r="16" spans="2:36" x14ac:dyDescent="0.35">
      <c r="B16" s="33">
        <v>1</v>
      </c>
      <c r="G16" s="33">
        <v>2</v>
      </c>
      <c r="M16" s="33">
        <v>3</v>
      </c>
      <c r="Q16" s="49"/>
      <c r="R16" s="33" t="s">
        <v>70</v>
      </c>
      <c r="X16" s="33" t="s">
        <v>71</v>
      </c>
      <c r="AD16" s="33" t="s">
        <v>72</v>
      </c>
      <c r="AJ16" s="33" t="s">
        <v>73</v>
      </c>
    </row>
    <row r="17" spans="2:34" x14ac:dyDescent="0.35">
      <c r="Q17" s="49"/>
    </row>
    <row r="18" spans="2:34" x14ac:dyDescent="0.35">
      <c r="Q18" s="49"/>
    </row>
    <row r="19" spans="2:34" x14ac:dyDescent="0.35">
      <c r="Q19" s="49"/>
    </row>
    <row r="20" spans="2:34" x14ac:dyDescent="0.35">
      <c r="Q20" s="49"/>
    </row>
    <row r="21" spans="2:34" x14ac:dyDescent="0.35">
      <c r="Q21" s="49"/>
    </row>
    <row r="22" spans="2:34" x14ac:dyDescent="0.35">
      <c r="Q22" s="49"/>
    </row>
    <row r="23" spans="2:34" x14ac:dyDescent="0.35">
      <c r="Q23" s="49"/>
    </row>
    <row r="24" spans="2:34" x14ac:dyDescent="0.35">
      <c r="Q24" s="49"/>
    </row>
    <row r="25" spans="2:34" x14ac:dyDescent="0.35">
      <c r="Q25" s="49"/>
    </row>
    <row r="26" spans="2:34" x14ac:dyDescent="0.35">
      <c r="Q26" s="49"/>
    </row>
    <row r="27" spans="2:34" x14ac:dyDescent="0.35">
      <c r="Q27" s="49"/>
    </row>
    <row r="28" spans="2:34" ht="15" thickBot="1" x14ac:dyDescent="0.4">
      <c r="Q28" s="49"/>
      <c r="R28" s="50"/>
      <c r="S28" s="51"/>
      <c r="T28" s="51"/>
    </row>
    <row r="29" spans="2:34" ht="15" thickTop="1" x14ac:dyDescent="0.35">
      <c r="T29" s="52"/>
    </row>
    <row r="30" spans="2:34" x14ac:dyDescent="0.35">
      <c r="B30" s="33">
        <v>4</v>
      </c>
      <c r="J30" s="33">
        <v>5</v>
      </c>
      <c r="T30" s="49"/>
      <c r="V30" s="33" t="s">
        <v>74</v>
      </c>
      <c r="AB30" s="33" t="s">
        <v>75</v>
      </c>
      <c r="AH30" s="33" t="s">
        <v>76</v>
      </c>
    </row>
    <row r="31" spans="2:34" x14ac:dyDescent="0.35">
      <c r="T31" s="49"/>
    </row>
    <row r="32" spans="2:34" x14ac:dyDescent="0.35">
      <c r="T32" s="49"/>
    </row>
    <row r="33" spans="2:22" x14ac:dyDescent="0.35">
      <c r="T33" s="49"/>
    </row>
    <row r="34" spans="2:22" x14ac:dyDescent="0.35">
      <c r="T34" s="49"/>
    </row>
    <row r="35" spans="2:22" x14ac:dyDescent="0.35">
      <c r="T35" s="49"/>
    </row>
    <row r="36" spans="2:22" x14ac:dyDescent="0.35">
      <c r="T36" s="49"/>
    </row>
    <row r="37" spans="2:22" x14ac:dyDescent="0.35">
      <c r="T37" s="49"/>
    </row>
    <row r="38" spans="2:22" x14ac:dyDescent="0.35">
      <c r="T38" s="49"/>
    </row>
    <row r="39" spans="2:22" x14ac:dyDescent="0.35">
      <c r="T39" s="49"/>
    </row>
    <row r="40" spans="2:22" x14ac:dyDescent="0.35">
      <c r="T40" s="49"/>
    </row>
    <row r="41" spans="2:22" x14ac:dyDescent="0.35">
      <c r="T41" s="49"/>
    </row>
    <row r="42" spans="2:22" x14ac:dyDescent="0.35">
      <c r="T42" s="49"/>
    </row>
    <row r="43" spans="2:22" x14ac:dyDescent="0.35">
      <c r="B43" s="33">
        <v>6</v>
      </c>
      <c r="G43" s="33">
        <v>7</v>
      </c>
      <c r="M43" s="33">
        <v>8</v>
      </c>
      <c r="T43" s="49"/>
    </row>
    <row r="44" spans="2:22" x14ac:dyDescent="0.35">
      <c r="T44" s="49"/>
    </row>
    <row r="45" spans="2:22" x14ac:dyDescent="0.35">
      <c r="T45" s="49"/>
      <c r="V45" s="33" t="s">
        <v>77</v>
      </c>
    </row>
    <row r="46" spans="2:22" x14ac:dyDescent="0.35">
      <c r="T46" s="49"/>
    </row>
    <row r="47" spans="2:22" x14ac:dyDescent="0.35">
      <c r="T47" s="49"/>
    </row>
    <row r="48" spans="2:22" x14ac:dyDescent="0.35">
      <c r="T48" s="49"/>
    </row>
    <row r="49" spans="20:20" x14ac:dyDescent="0.35">
      <c r="T49" s="49"/>
    </row>
    <row r="50" spans="20:20" x14ac:dyDescent="0.35">
      <c r="T50" s="49"/>
    </row>
    <row r="51" spans="20:20" x14ac:dyDescent="0.35">
      <c r="T51" s="49"/>
    </row>
    <row r="52" spans="20:20" x14ac:dyDescent="0.35">
      <c r="T52" s="49"/>
    </row>
    <row r="53" spans="20:20" x14ac:dyDescent="0.35">
      <c r="T53" s="49"/>
    </row>
    <row r="54" spans="20:20" x14ac:dyDescent="0.35">
      <c r="T54" s="49"/>
    </row>
    <row r="55" spans="20:20" x14ac:dyDescent="0.35">
      <c r="T55" s="49"/>
    </row>
    <row r="56" spans="20:20" x14ac:dyDescent="0.35">
      <c r="T56" s="49"/>
    </row>
    <row r="57" spans="20:20" x14ac:dyDescent="0.35">
      <c r="T57" s="49"/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Nora Corbella Alcàntara</cp:lastModifiedBy>
  <cp:revision/>
  <dcterms:created xsi:type="dcterms:W3CDTF">2025-04-07T14:41:15Z</dcterms:created>
  <dcterms:modified xsi:type="dcterms:W3CDTF">2025-04-30T15:54:58Z</dcterms:modified>
  <cp:category/>
  <cp:contentStatus/>
</cp:coreProperties>
</file>