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19440" windowHeight="15000" firstSheet="11" activeTab="13"/>
  </bookViews>
  <sheets>
    <sheet name="Gastos Constitución" sheetId="19" r:id="rId1"/>
    <sheet name="Infraestructura" sheetId="1" r:id="rId2"/>
    <sheet name="Gastos de ventas" sheetId="2" r:id="rId3"/>
    <sheet name="Gastos personal" sheetId="20" r:id="rId4"/>
    <sheet name="Gastos administrativos" sheetId="3" r:id="rId5"/>
    <sheet name="Mercancia" sheetId="22" r:id="rId6"/>
    <sheet name="Preoperativo" sheetId="21" r:id="rId7"/>
    <sheet name="Servicio 1" sheetId="4" r:id="rId8"/>
    <sheet name="Servicio 2" sheetId="5" r:id="rId9"/>
    <sheet name="Servicio 3" sheetId="6" r:id="rId10"/>
    <sheet name="Proyeccion de servicios" sheetId="14" r:id="rId11"/>
    <sheet name=" Proyeccion ventas de sistemas" sheetId="13" r:id="rId12"/>
    <sheet name="Proyeccion Ingresos" sheetId="23" r:id="rId13"/>
    <sheet name="Rentabilidad" sheetId="24" r:id="rId14"/>
    <sheet name="Razones Financieras" sheetId="25" r:id="rId15"/>
    <sheet name="Depreciacion" sheetId="26" r:id="rId16"/>
    <sheet name="Hoja1" sheetId="27" r:id="rId1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23"/>
  <c r="Q33"/>
  <c r="Q32"/>
  <c r="Q27"/>
  <c r="Q26"/>
  <c r="Q25"/>
  <c r="Q20"/>
  <c r="Q19"/>
  <c r="Q18"/>
  <c r="Q13"/>
  <c r="Q12"/>
  <c r="Q11"/>
  <c r="Q14" s="1"/>
  <c r="Q21"/>
  <c r="Q28"/>
  <c r="B5" i="1" l="1"/>
  <c r="B7" i="4"/>
  <c r="B24"/>
  <c r="G15" i="20"/>
  <c r="G14"/>
  <c r="G13"/>
  <c r="G4" s="1"/>
  <c r="G12"/>
  <c r="G16" s="1"/>
  <c r="D7" i="26"/>
  <c r="E7" s="1"/>
  <c r="F7" s="1"/>
  <c r="L10" i="25"/>
  <c r="N34" i="23"/>
  <c r="M34"/>
  <c r="L34"/>
  <c r="K34"/>
  <c r="J34"/>
  <c r="I34"/>
  <c r="H34"/>
  <c r="G34"/>
  <c r="F34"/>
  <c r="E34"/>
  <c r="D34"/>
  <c r="C34"/>
  <c r="N33"/>
  <c r="M33"/>
  <c r="L33"/>
  <c r="K33"/>
  <c r="J33"/>
  <c r="I33"/>
  <c r="H33"/>
  <c r="G33"/>
  <c r="F33"/>
  <c r="E33"/>
  <c r="D33"/>
  <c r="C33"/>
  <c r="N32"/>
  <c r="M32"/>
  <c r="L32"/>
  <c r="K32"/>
  <c r="J32"/>
  <c r="I32"/>
  <c r="H32"/>
  <c r="G32"/>
  <c r="F32"/>
  <c r="E32"/>
  <c r="D32"/>
  <c r="C32"/>
  <c r="N27"/>
  <c r="M27"/>
  <c r="L27"/>
  <c r="K27"/>
  <c r="J27"/>
  <c r="I27"/>
  <c r="H27"/>
  <c r="G27"/>
  <c r="F27"/>
  <c r="E27"/>
  <c r="D27"/>
  <c r="C27"/>
  <c r="N26"/>
  <c r="M26"/>
  <c r="L26"/>
  <c r="K26"/>
  <c r="J26"/>
  <c r="I26"/>
  <c r="H26"/>
  <c r="G26"/>
  <c r="F26"/>
  <c r="E26"/>
  <c r="D26"/>
  <c r="C26"/>
  <c r="N25"/>
  <c r="M25"/>
  <c r="L25"/>
  <c r="K25"/>
  <c r="J25"/>
  <c r="I25"/>
  <c r="H25"/>
  <c r="G25"/>
  <c r="F25"/>
  <c r="E25"/>
  <c r="D25"/>
  <c r="C25"/>
  <c r="N13"/>
  <c r="M13"/>
  <c r="L13"/>
  <c r="K13"/>
  <c r="J13"/>
  <c r="I13"/>
  <c r="H13"/>
  <c r="G13"/>
  <c r="F13"/>
  <c r="E13"/>
  <c r="D13"/>
  <c r="C13"/>
  <c r="N12"/>
  <c r="M12"/>
  <c r="L12"/>
  <c r="K12"/>
  <c r="J12"/>
  <c r="I12"/>
  <c r="H12"/>
  <c r="G12"/>
  <c r="F12"/>
  <c r="E12"/>
  <c r="D12"/>
  <c r="C12"/>
  <c r="N11"/>
  <c r="M11"/>
  <c r="L11"/>
  <c r="K11"/>
  <c r="J11"/>
  <c r="I11"/>
  <c r="H11"/>
  <c r="G11"/>
  <c r="F11"/>
  <c r="E11"/>
  <c r="D11"/>
  <c r="C11"/>
  <c r="N11" i="3"/>
  <c r="N5" i="2"/>
  <c r="D30" i="1"/>
  <c r="O32" i="23" l="1"/>
  <c r="S32" s="1"/>
  <c r="O33"/>
  <c r="S33" s="1"/>
  <c r="O34"/>
  <c r="G7" i="26"/>
  <c r="H7" s="1"/>
  <c r="P32" i="23"/>
  <c r="P33"/>
  <c r="O11"/>
  <c r="P11" s="1"/>
  <c r="O12"/>
  <c r="S12" s="1"/>
  <c r="O13"/>
  <c r="O18"/>
  <c r="O19"/>
  <c r="O20"/>
  <c r="O25"/>
  <c r="O26"/>
  <c r="S26" s="1"/>
  <c r="O27"/>
  <c r="P26"/>
  <c r="P12"/>
  <c r="L32" i="25"/>
  <c r="L21"/>
  <c r="F4"/>
  <c r="F5"/>
  <c r="F6"/>
  <c r="D6"/>
  <c r="C7"/>
  <c r="B7"/>
  <c r="E7"/>
  <c r="D14" i="24"/>
  <c r="E14" s="1"/>
  <c r="F14" s="1"/>
  <c r="F8"/>
  <c r="E8"/>
  <c r="D8"/>
  <c r="C8"/>
  <c r="N20" i="14"/>
  <c r="C21"/>
  <c r="D21"/>
  <c r="E21"/>
  <c r="F21"/>
  <c r="G21"/>
  <c r="H21"/>
  <c r="I21"/>
  <c r="J21"/>
  <c r="K21"/>
  <c r="L21"/>
  <c r="M21"/>
  <c r="B21"/>
  <c r="N19"/>
  <c r="N33"/>
  <c r="N26"/>
  <c r="N12"/>
  <c r="N5"/>
  <c r="N5" i="23"/>
  <c r="N6"/>
  <c r="N4"/>
  <c r="M5"/>
  <c r="M6"/>
  <c r="M4"/>
  <c r="L5"/>
  <c r="L6"/>
  <c r="L4"/>
  <c r="K5"/>
  <c r="K6"/>
  <c r="K4"/>
  <c r="J5"/>
  <c r="J6"/>
  <c r="I5"/>
  <c r="I6"/>
  <c r="I4"/>
  <c r="J4"/>
  <c r="H5"/>
  <c r="H6"/>
  <c r="H4"/>
  <c r="G5"/>
  <c r="G6"/>
  <c r="G4"/>
  <c r="F5"/>
  <c r="F6"/>
  <c r="F4"/>
  <c r="E5"/>
  <c r="E6"/>
  <c r="E4"/>
  <c r="D5"/>
  <c r="D6"/>
  <c r="D4"/>
  <c r="C5"/>
  <c r="C6"/>
  <c r="C4"/>
  <c r="P27" l="1"/>
  <c r="S27"/>
  <c r="P13"/>
  <c r="S13"/>
  <c r="S25"/>
  <c r="S28" s="1"/>
  <c r="P20"/>
  <c r="S20"/>
  <c r="I7" i="26"/>
  <c r="S11" i="23"/>
  <c r="S14" s="1"/>
  <c r="P19"/>
  <c r="S19"/>
  <c r="P34"/>
  <c r="S34"/>
  <c r="S35" s="1"/>
  <c r="P25"/>
  <c r="S18"/>
  <c r="S21" s="1"/>
  <c r="P18"/>
  <c r="F7" i="25"/>
  <c r="G6"/>
  <c r="D23" i="24"/>
  <c r="F23"/>
  <c r="J25" i="25"/>
  <c r="E23" i="24"/>
  <c r="D9" i="26"/>
  <c r="D8"/>
  <c r="D6"/>
  <c r="D5"/>
  <c r="D3"/>
  <c r="D4"/>
  <c r="D2"/>
  <c r="E2" s="1"/>
  <c r="F2" s="1"/>
  <c r="G2" s="1"/>
  <c r="H2" s="1"/>
  <c r="C11" i="22"/>
  <c r="D5" i="25"/>
  <c r="D4"/>
  <c r="G4" s="1"/>
  <c r="E8" i="26" l="1"/>
  <c r="F8" s="1"/>
  <c r="G8" s="1"/>
  <c r="H8" s="1"/>
  <c r="E6"/>
  <c r="F6" s="1"/>
  <c r="G6" s="1"/>
  <c r="H6" s="1"/>
  <c r="E3"/>
  <c r="F3" s="1"/>
  <c r="G3" s="1"/>
  <c r="H3" s="1"/>
  <c r="E9"/>
  <c r="F9" s="1"/>
  <c r="G9" s="1"/>
  <c r="H9" s="1"/>
  <c r="E5"/>
  <c r="F5" s="1"/>
  <c r="G5" s="1"/>
  <c r="H5" s="1"/>
  <c r="E4"/>
  <c r="F4" s="1"/>
  <c r="G4" s="1"/>
  <c r="H4" s="1"/>
  <c r="D7" i="25"/>
  <c r="G5"/>
  <c r="I2" i="26"/>
  <c r="I6" l="1"/>
  <c r="I9"/>
  <c r="I5"/>
  <c r="I8"/>
  <c r="I3"/>
  <c r="I4"/>
  <c r="J3" i="25"/>
  <c r="J10" s="1"/>
  <c r="M10" s="1"/>
  <c r="V4" i="24"/>
  <c r="V5"/>
  <c r="V3"/>
  <c r="B7" i="14"/>
  <c r="U5" i="24" l="1"/>
  <c r="W5" s="1"/>
  <c r="B7" s="1"/>
  <c r="U4"/>
  <c r="W4" s="1"/>
  <c r="B6" s="1"/>
  <c r="V6"/>
  <c r="U3"/>
  <c r="W3" s="1"/>
  <c r="B5" s="1"/>
  <c r="W6" l="1"/>
  <c r="C6" i="4"/>
  <c r="D6" s="1"/>
  <c r="E6" s="1"/>
  <c r="F6" s="1"/>
  <c r="L11" i="22"/>
  <c r="N35" i="23"/>
  <c r="M35"/>
  <c r="L35"/>
  <c r="K35"/>
  <c r="J35"/>
  <c r="I35"/>
  <c r="H35"/>
  <c r="G35"/>
  <c r="F35"/>
  <c r="E35"/>
  <c r="D35"/>
  <c r="C35"/>
  <c r="N28"/>
  <c r="M28"/>
  <c r="L28"/>
  <c r="K28"/>
  <c r="J28"/>
  <c r="I28"/>
  <c r="H28"/>
  <c r="G28"/>
  <c r="F28"/>
  <c r="E28"/>
  <c r="D28"/>
  <c r="C28"/>
  <c r="N21"/>
  <c r="M21"/>
  <c r="L21"/>
  <c r="K21"/>
  <c r="J21"/>
  <c r="I21"/>
  <c r="H21"/>
  <c r="G21"/>
  <c r="F21"/>
  <c r="E21"/>
  <c r="D21"/>
  <c r="C21"/>
  <c r="N14"/>
  <c r="M14"/>
  <c r="L14"/>
  <c r="K14"/>
  <c r="J14"/>
  <c r="I14"/>
  <c r="H14"/>
  <c r="G14"/>
  <c r="F14"/>
  <c r="E14"/>
  <c r="D14"/>
  <c r="C14"/>
  <c r="D7"/>
  <c r="E7"/>
  <c r="F7"/>
  <c r="G7"/>
  <c r="H7"/>
  <c r="I7"/>
  <c r="J7"/>
  <c r="K7"/>
  <c r="L7"/>
  <c r="M7"/>
  <c r="N7"/>
  <c r="C7"/>
  <c r="O5"/>
  <c r="S5" s="1"/>
  <c r="O6"/>
  <c r="S6" s="1"/>
  <c r="O4"/>
  <c r="S4" s="1"/>
  <c r="S7" s="1"/>
  <c r="B8" i="24" l="1"/>
  <c r="C23" s="1"/>
  <c r="P6" i="23"/>
  <c r="Q6" s="1"/>
  <c r="P4"/>
  <c r="Q4" s="1"/>
  <c r="P5"/>
  <c r="Q5" s="1"/>
  <c r="O28"/>
  <c r="O7"/>
  <c r="O14"/>
  <c r="O35"/>
  <c r="O21"/>
  <c r="Q7" l="1"/>
  <c r="P7"/>
  <c r="H11" i="22"/>
  <c r="G21"/>
  <c r="B21"/>
  <c r="G11"/>
  <c r="B11"/>
  <c r="I8"/>
  <c r="I10"/>
  <c r="I7"/>
  <c r="I6"/>
  <c r="I5"/>
  <c r="D6"/>
  <c r="D7"/>
  <c r="D8"/>
  <c r="D9"/>
  <c r="D10"/>
  <c r="D5"/>
  <c r="C15" i="3"/>
  <c r="D15"/>
  <c r="E15"/>
  <c r="F15"/>
  <c r="G15"/>
  <c r="H15"/>
  <c r="I15"/>
  <c r="J15"/>
  <c r="K15"/>
  <c r="L15"/>
  <c r="M15"/>
  <c r="B15"/>
  <c r="F13" i="20"/>
  <c r="F14"/>
  <c r="F15"/>
  <c r="F12"/>
  <c r="N15" i="3" l="1"/>
  <c r="C23" i="21" s="1"/>
  <c r="C24" s="1"/>
  <c r="N9" i="22"/>
  <c r="N7"/>
  <c r="P14" i="23"/>
  <c r="N6" i="22"/>
  <c r="N8"/>
  <c r="N5"/>
  <c r="M11"/>
  <c r="N10"/>
  <c r="D11"/>
  <c r="H23" i="21" s="1"/>
  <c r="D16" i="22"/>
  <c r="I9"/>
  <c r="I11" s="1"/>
  <c r="C16" i="24" s="1"/>
  <c r="D17" i="22"/>
  <c r="F21" i="20"/>
  <c r="G21"/>
  <c r="E21"/>
  <c r="H20"/>
  <c r="H21" s="1"/>
  <c r="F16"/>
  <c r="E16"/>
  <c r="J14" i="25" l="1"/>
  <c r="J21" s="1"/>
  <c r="M21" s="1"/>
  <c r="D23" i="21"/>
  <c r="D24" s="1"/>
  <c r="B8" s="1"/>
  <c r="B15" i="24" s="1"/>
  <c r="C15" s="1"/>
  <c r="D15" s="1"/>
  <c r="E15" s="1"/>
  <c r="F15" s="1"/>
  <c r="N7" i="20"/>
  <c r="C21" i="22"/>
  <c r="D15"/>
  <c r="N11"/>
  <c r="D16" i="24" s="1"/>
  <c r="P21" i="23"/>
  <c r="J32" i="25" s="1"/>
  <c r="H24" i="21"/>
  <c r="I23"/>
  <c r="I24" s="1"/>
  <c r="B9" s="1"/>
  <c r="B16" i="24" s="1"/>
  <c r="I16" i="22"/>
  <c r="I15"/>
  <c r="D19"/>
  <c r="I17"/>
  <c r="M3" i="20"/>
  <c r="B3"/>
  <c r="G3"/>
  <c r="M32" i="25" l="1"/>
  <c r="D18" i="22"/>
  <c r="D20"/>
  <c r="I19"/>
  <c r="M6" i="20"/>
  <c r="G6"/>
  <c r="B6"/>
  <c r="M5"/>
  <c r="G5"/>
  <c r="B5"/>
  <c r="M4"/>
  <c r="H8"/>
  <c r="B4"/>
  <c r="N3"/>
  <c r="D18" i="19"/>
  <c r="D17"/>
  <c r="D9"/>
  <c r="D10" s="1"/>
  <c r="C3" s="1"/>
  <c r="D3" s="1"/>
  <c r="D15"/>
  <c r="D16"/>
  <c r="D14"/>
  <c r="G8" i="20" l="1"/>
  <c r="M8"/>
  <c r="D19" i="19"/>
  <c r="C4" s="1"/>
  <c r="D4" s="1"/>
  <c r="Q35" i="23"/>
  <c r="D5" i="19"/>
  <c r="C13" i="21" s="1"/>
  <c r="D21" i="22"/>
  <c r="E16" i="24" s="1"/>
  <c r="P35" i="23"/>
  <c r="P28"/>
  <c r="I18" i="22"/>
  <c r="H21"/>
  <c r="I20"/>
  <c r="D8" i="20"/>
  <c r="E8"/>
  <c r="I8"/>
  <c r="N6"/>
  <c r="N4"/>
  <c r="J8"/>
  <c r="N5"/>
  <c r="C8"/>
  <c r="F8"/>
  <c r="K8"/>
  <c r="L8"/>
  <c r="B8"/>
  <c r="C13" i="3"/>
  <c r="D13"/>
  <c r="E13"/>
  <c r="F13"/>
  <c r="G13"/>
  <c r="H13"/>
  <c r="I13"/>
  <c r="J13"/>
  <c r="K13"/>
  <c r="L13"/>
  <c r="M13"/>
  <c r="B13"/>
  <c r="N8" i="20" l="1"/>
  <c r="H18" i="21" s="1"/>
  <c r="C14"/>
  <c r="D13"/>
  <c r="D14" s="1"/>
  <c r="B4" s="1"/>
  <c r="I21" i="22"/>
  <c r="F16" i="24" s="1"/>
  <c r="M35" i="14"/>
  <c r="L35"/>
  <c r="K35"/>
  <c r="J35"/>
  <c r="I35"/>
  <c r="H35"/>
  <c r="G35"/>
  <c r="F35"/>
  <c r="E35"/>
  <c r="D35"/>
  <c r="C35"/>
  <c r="B35"/>
  <c r="N34"/>
  <c r="N32"/>
  <c r="M28"/>
  <c r="L28"/>
  <c r="K28"/>
  <c r="J28"/>
  <c r="I28"/>
  <c r="H28"/>
  <c r="G28"/>
  <c r="F28"/>
  <c r="E28"/>
  <c r="D28"/>
  <c r="C28"/>
  <c r="B28"/>
  <c r="N27"/>
  <c r="N25"/>
  <c r="N18"/>
  <c r="N21" s="1"/>
  <c r="M14"/>
  <c r="L14"/>
  <c r="K14"/>
  <c r="J14"/>
  <c r="I14"/>
  <c r="H14"/>
  <c r="G14"/>
  <c r="F14"/>
  <c r="E14"/>
  <c r="D14"/>
  <c r="C14"/>
  <c r="B14"/>
  <c r="N13"/>
  <c r="N11"/>
  <c r="M7"/>
  <c r="L7"/>
  <c r="K7"/>
  <c r="J7"/>
  <c r="I7"/>
  <c r="H7"/>
  <c r="G7"/>
  <c r="F7"/>
  <c r="E7"/>
  <c r="D7"/>
  <c r="C7"/>
  <c r="N6"/>
  <c r="N4"/>
  <c r="I18" i="21" l="1"/>
  <c r="I19" s="1"/>
  <c r="B7" s="1"/>
  <c r="H19"/>
  <c r="B11" i="24"/>
  <c r="N35" i="14"/>
  <c r="N28"/>
  <c r="N14"/>
  <c r="N7"/>
  <c r="M35" i="13"/>
  <c r="L35"/>
  <c r="K35"/>
  <c r="J35"/>
  <c r="I35"/>
  <c r="H35"/>
  <c r="G35"/>
  <c r="F35"/>
  <c r="E35"/>
  <c r="D35"/>
  <c r="C35"/>
  <c r="B35"/>
  <c r="C11" i="24" l="1"/>
  <c r="N4" i="13"/>
  <c r="N33"/>
  <c r="N34"/>
  <c r="N26"/>
  <c r="N27"/>
  <c r="N19"/>
  <c r="N20"/>
  <c r="N12"/>
  <c r="N13"/>
  <c r="N5"/>
  <c r="N6"/>
  <c r="M28"/>
  <c r="L28"/>
  <c r="K28"/>
  <c r="J28"/>
  <c r="I28"/>
  <c r="H28"/>
  <c r="G28"/>
  <c r="F28"/>
  <c r="E28"/>
  <c r="D28"/>
  <c r="C28"/>
  <c r="B28"/>
  <c r="M21"/>
  <c r="L21"/>
  <c r="K21"/>
  <c r="J21"/>
  <c r="I21"/>
  <c r="H21"/>
  <c r="G21"/>
  <c r="F21"/>
  <c r="E21"/>
  <c r="D21"/>
  <c r="C21"/>
  <c r="B21"/>
  <c r="M14"/>
  <c r="L14"/>
  <c r="K14"/>
  <c r="J14"/>
  <c r="I14"/>
  <c r="H14"/>
  <c r="G14"/>
  <c r="F14"/>
  <c r="E14"/>
  <c r="D14"/>
  <c r="C14"/>
  <c r="B14"/>
  <c r="C7"/>
  <c r="D7"/>
  <c r="E7"/>
  <c r="F7"/>
  <c r="G7"/>
  <c r="H7"/>
  <c r="I7"/>
  <c r="J7"/>
  <c r="K7"/>
  <c r="L7"/>
  <c r="M7"/>
  <c r="B7"/>
  <c r="B24" i="6"/>
  <c r="B25" s="1"/>
  <c r="B18"/>
  <c r="B19" s="1"/>
  <c r="B12"/>
  <c r="B13" s="1"/>
  <c r="B24" i="5"/>
  <c r="B25" s="1"/>
  <c r="B18"/>
  <c r="B19" s="1"/>
  <c r="B12"/>
  <c r="B13" s="1"/>
  <c r="C24" i="4"/>
  <c r="D24" s="1"/>
  <c r="E24" s="1"/>
  <c r="F24" s="1"/>
  <c r="B18"/>
  <c r="B19" s="1"/>
  <c r="B12"/>
  <c r="C12" s="1"/>
  <c r="D12" s="1"/>
  <c r="E12" s="1"/>
  <c r="F12" s="1"/>
  <c r="N32" i="13"/>
  <c r="N25"/>
  <c r="N18"/>
  <c r="N11"/>
  <c r="D11" i="24" l="1"/>
  <c r="C18" i="4"/>
  <c r="C19" s="1"/>
  <c r="E13"/>
  <c r="C25"/>
  <c r="D13"/>
  <c r="B13"/>
  <c r="C13"/>
  <c r="F13"/>
  <c r="F25"/>
  <c r="E25"/>
  <c r="B25"/>
  <c r="D25"/>
  <c r="N35" i="13"/>
  <c r="N28"/>
  <c r="N21"/>
  <c r="N14"/>
  <c r="N7"/>
  <c r="C12" i="6"/>
  <c r="C18"/>
  <c r="C24"/>
  <c r="C12" i="5"/>
  <c r="C18"/>
  <c r="C24"/>
  <c r="N7" i="2"/>
  <c r="H9"/>
  <c r="B9"/>
  <c r="B7" i="6"/>
  <c r="C7" s="1"/>
  <c r="D7" s="1"/>
  <c r="E7" s="1"/>
  <c r="F7" s="1"/>
  <c r="C6"/>
  <c r="D6" s="1"/>
  <c r="E6" s="1"/>
  <c r="F6" s="1"/>
  <c r="C5"/>
  <c r="D5" s="1"/>
  <c r="E5" s="1"/>
  <c r="F5" s="1"/>
  <c r="C4"/>
  <c r="D4" s="1"/>
  <c r="E4" s="1"/>
  <c r="F4" s="1"/>
  <c r="E11" i="24" l="1"/>
  <c r="D18" i="4"/>
  <c r="E18" s="1"/>
  <c r="C19" i="6"/>
  <c r="D18"/>
  <c r="C13"/>
  <c r="D12"/>
  <c r="C25"/>
  <c r="D24"/>
  <c r="C25" i="5"/>
  <c r="D24"/>
  <c r="C19"/>
  <c r="D18"/>
  <c r="C13"/>
  <c r="D12"/>
  <c r="B7"/>
  <c r="C7" s="1"/>
  <c r="D7" s="1"/>
  <c r="E7" s="1"/>
  <c r="F7" s="1"/>
  <c r="C6"/>
  <c r="D6" s="1"/>
  <c r="E6" s="1"/>
  <c r="F6" s="1"/>
  <c r="C5"/>
  <c r="D5" s="1"/>
  <c r="E5" s="1"/>
  <c r="F5" s="1"/>
  <c r="C4"/>
  <c r="D4" s="1"/>
  <c r="E4" s="1"/>
  <c r="F4" s="1"/>
  <c r="C5" i="4"/>
  <c r="D5" s="1"/>
  <c r="E5" s="1"/>
  <c r="F5" s="1"/>
  <c r="C4"/>
  <c r="D4" s="1"/>
  <c r="E4" s="1"/>
  <c r="F4" s="1"/>
  <c r="C7"/>
  <c r="N4" i="3"/>
  <c r="N5"/>
  <c r="N6"/>
  <c r="N7"/>
  <c r="N8"/>
  <c r="N9"/>
  <c r="N10"/>
  <c r="N3"/>
  <c r="N4" i="2"/>
  <c r="N3"/>
  <c r="N13" i="3" l="1"/>
  <c r="N9" i="2"/>
  <c r="C18" i="21" s="1"/>
  <c r="C19" s="1"/>
  <c r="F11" i="24"/>
  <c r="D19" i="4"/>
  <c r="F18"/>
  <c r="E19"/>
  <c r="D7"/>
  <c r="E7" s="1"/>
  <c r="F7" s="1"/>
  <c r="E24" i="6"/>
  <c r="D25"/>
  <c r="E18"/>
  <c r="D19"/>
  <c r="E12"/>
  <c r="D13"/>
  <c r="E12" i="5"/>
  <c r="D13"/>
  <c r="E24"/>
  <c r="D25"/>
  <c r="E18"/>
  <c r="D19"/>
  <c r="D18" i="21" l="1"/>
  <c r="D19" s="1"/>
  <c r="B6" s="1"/>
  <c r="B13" i="24" s="1"/>
  <c r="C13" s="1"/>
  <c r="D13" s="1"/>
  <c r="F19" i="4"/>
  <c r="E19" i="6"/>
  <c r="F18"/>
  <c r="E13"/>
  <c r="F12"/>
  <c r="E25"/>
  <c r="F24"/>
  <c r="E19" i="5"/>
  <c r="F18"/>
  <c r="E13"/>
  <c r="F12"/>
  <c r="E25"/>
  <c r="F24"/>
  <c r="C18" i="24" l="1"/>
  <c r="C20" s="1"/>
  <c r="E13"/>
  <c r="D18"/>
  <c r="D20" s="1"/>
  <c r="F13" i="6"/>
  <c r="F25"/>
  <c r="F19"/>
  <c r="F25" i="5"/>
  <c r="F19"/>
  <c r="F13"/>
  <c r="D40" i="1"/>
  <c r="D37"/>
  <c r="D38"/>
  <c r="D39"/>
  <c r="D41"/>
  <c r="D36"/>
  <c r="D29"/>
  <c r="D31"/>
  <c r="D28"/>
  <c r="D23"/>
  <c r="D22"/>
  <c r="D21" i="24" l="1"/>
  <c r="F13"/>
  <c r="F18" s="1"/>
  <c r="F20" s="1"/>
  <c r="E18"/>
  <c r="E20" s="1"/>
  <c r="E21" s="1"/>
  <c r="D24" i="1"/>
  <c r="D42"/>
  <c r="D32"/>
  <c r="D18"/>
  <c r="F21" i="24" l="1"/>
  <c r="B8" i="1"/>
  <c r="H13" i="21" s="1"/>
  <c r="I13" l="1"/>
  <c r="I14" s="1"/>
  <c r="B5" s="1"/>
  <c r="B10" s="1"/>
  <c r="H14"/>
  <c r="B12" i="24" l="1"/>
  <c r="B18" s="1"/>
  <c r="B20" s="1"/>
  <c r="C21" s="1"/>
  <c r="D22" s="1"/>
</calcChain>
</file>

<file path=xl/sharedStrings.xml><?xml version="1.0" encoding="utf-8"?>
<sst xmlns="http://schemas.openxmlformats.org/spreadsheetml/2006/main" count="843" uniqueCount="223">
  <si>
    <t>Infraestructura</t>
  </si>
  <si>
    <t>Concepto</t>
  </si>
  <si>
    <t>Total</t>
  </si>
  <si>
    <t>Adecuaciones</t>
  </si>
  <si>
    <t>Muebles y enseres</t>
  </si>
  <si>
    <t>Maquinaria y Equipo</t>
  </si>
  <si>
    <t>Materia Prima</t>
  </si>
  <si>
    <t>Cantidad</t>
  </si>
  <si>
    <t>Valor Unitario</t>
  </si>
  <si>
    <t>Letreros</t>
  </si>
  <si>
    <t>Necesidades varias del negocio</t>
  </si>
  <si>
    <t>Muebles y Enseres</t>
  </si>
  <si>
    <t>Escritorio</t>
  </si>
  <si>
    <t>Computador gama media</t>
  </si>
  <si>
    <t>Materia prima</t>
  </si>
  <si>
    <t>Descripción</t>
  </si>
  <si>
    <t>Decoración exterior</t>
  </si>
  <si>
    <t>Decoración interior</t>
  </si>
  <si>
    <t>Total Aproximado</t>
  </si>
  <si>
    <t>Silla de escritorio</t>
  </si>
  <si>
    <t>Impresora multifuncional</t>
  </si>
  <si>
    <t>Teléfono fijo</t>
  </si>
  <si>
    <t>Caja de Borradores x 10</t>
  </si>
  <si>
    <t>Caja de Lápices x 12</t>
  </si>
  <si>
    <t>Caja de Esferos x 12</t>
  </si>
  <si>
    <t>Resma de papel carta x 500 hojas</t>
  </si>
  <si>
    <t>Resma de papel oficio x 500 hojas</t>
  </si>
  <si>
    <t>Botella de tinta</t>
  </si>
  <si>
    <t>Sistema de vigilancia</t>
  </si>
  <si>
    <t xml:space="preserve">Sistema de alarma </t>
  </si>
  <si>
    <t>GASTOS DE VENTAS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</si>
  <si>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</si>
  <si>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</si>
  <si>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</si>
  <si>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</si>
  <si>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</si>
  <si>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</si>
  <si>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</si>
  <si>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</si>
  <si>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</si>
  <si>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</si>
  <si>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</si>
  <si>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</si>
  <si>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Total año</t>
  </si>
  <si>
    <t>Total gastos aprox. Ventas</t>
  </si>
  <si>
    <t>GASTOS ADMINISTRATIVOS</t>
  </si>
  <si>
    <t>Arrendamiento</t>
  </si>
  <si>
    <t>Servicios publicos</t>
  </si>
  <si>
    <t>Suministros de oficina</t>
  </si>
  <si>
    <t>Aseo e Higiene</t>
  </si>
  <si>
    <t>Caja menor</t>
  </si>
  <si>
    <t>Dotacion</t>
  </si>
  <si>
    <t>Total aprox. Gastos administrativos</t>
  </si>
  <si>
    <t>Seguridad Kit vigilancia, alarma</t>
  </si>
  <si>
    <t>COSTO UNITARIO TOTAL</t>
  </si>
  <si>
    <t>Costo Unit. Año base</t>
  </si>
  <si>
    <t>Costo Unit. Año 1</t>
  </si>
  <si>
    <t>Costo Unit. Año 2</t>
  </si>
  <si>
    <t>Costo Unit. Año 3</t>
  </si>
  <si>
    <t>Costo Unit. Año 4</t>
  </si>
  <si>
    <t>Costo Unit. Año 5</t>
  </si>
  <si>
    <t>Costo transporte</t>
  </si>
  <si>
    <t>Insumos</t>
  </si>
  <si>
    <t>Costo mano obra</t>
  </si>
  <si>
    <t>Hosting y dominio</t>
  </si>
  <si>
    <t>COSTO MANO DE OBRA</t>
  </si>
  <si>
    <t>COSTO TRANSPORTE O DOMICILIO</t>
  </si>
  <si>
    <t>TOTAL</t>
  </si>
  <si>
    <t>PROYECCION DE VENTAS AÑO 1</t>
  </si>
  <si>
    <t>PROYECCION DE VENTAS AÑO 2</t>
  </si>
  <si>
    <t>PROYECCION DE VENTAS AÑO 3</t>
  </si>
  <si>
    <t>PROYECCION DE VENTAS AÑO 4</t>
  </si>
  <si>
    <t>PROYECCION DE VENTAS AÑO 5</t>
  </si>
  <si>
    <t>COSTO INSUMOS</t>
  </si>
  <si>
    <t>Total ventas año</t>
  </si>
  <si>
    <t>PROYECCION DE SERVICIOS AÑO 1</t>
  </si>
  <si>
    <t>PROYECCION DE SERVICIOS AÑO 2</t>
  </si>
  <si>
    <t>PROYECCION DE SERVICIOS AÑO 3</t>
  </si>
  <si>
    <t>PROYECCION DE SERVICIOS AÑO 4</t>
  </si>
  <si>
    <t>PROYECCION DE SERVICIOS AÑO 5</t>
  </si>
  <si>
    <t>Pago Nomina empleados</t>
  </si>
  <si>
    <t>Unidad</t>
  </si>
  <si>
    <t>Valor</t>
  </si>
  <si>
    <t>Registro Mercantil</t>
  </si>
  <si>
    <t>Permisos y licencias</t>
  </si>
  <si>
    <t>Gastos de constitucion</t>
  </si>
  <si>
    <t>RUES</t>
  </si>
  <si>
    <t>RUT</t>
  </si>
  <si>
    <t>RIT</t>
  </si>
  <si>
    <t>Registro Camara de comercio</t>
  </si>
  <si>
    <t>Concepto uso de suelo</t>
  </si>
  <si>
    <t>Visita inspeccion Bomberos</t>
  </si>
  <si>
    <t>Cargo</t>
  </si>
  <si>
    <t xml:space="preserve">Mes 1 </t>
  </si>
  <si>
    <t>Aux. Asesoria Juridica</t>
  </si>
  <si>
    <t>Aux. Contable</t>
  </si>
  <si>
    <t>Aux. Recursos Humanos</t>
  </si>
  <si>
    <t>Aux. Laboratorio sistemas</t>
  </si>
  <si>
    <t>Vendedor</t>
  </si>
  <si>
    <t>Gastos Personal anual.</t>
  </si>
  <si>
    <t>Gastos Personal Mensual</t>
  </si>
  <si>
    <t>Salario</t>
  </si>
  <si>
    <t>Prestaciones</t>
  </si>
  <si>
    <t>Salario Mensual</t>
  </si>
  <si>
    <t>Tipo de contratacion</t>
  </si>
  <si>
    <t>Servicio</t>
  </si>
  <si>
    <t>Jornal</t>
  </si>
  <si>
    <t>Dias laborados al mes</t>
  </si>
  <si>
    <t>Aux transporte</t>
  </si>
  <si>
    <t>La remuneracion de estos cargos se da en base a los dias trabajados al mes, requeridos por la empresa.</t>
  </si>
  <si>
    <t>Prestaciones por dias laborados</t>
  </si>
  <si>
    <t>Total preoperativo infraestructura</t>
  </si>
  <si>
    <t xml:space="preserve">Concepto </t>
  </si>
  <si>
    <t>Gastos Constitucion</t>
  </si>
  <si>
    <t>Gastos venta anual</t>
  </si>
  <si>
    <t>Gastos personal anual</t>
  </si>
  <si>
    <t>Gastos administrativos</t>
  </si>
  <si>
    <t>Valor unitario</t>
  </si>
  <si>
    <t>Valor total</t>
  </si>
  <si>
    <t>Total aprox. Gastos administrativos sin nomina de empleados</t>
  </si>
  <si>
    <t>COSTO PRODUCCION</t>
  </si>
  <si>
    <t>Costo cantidad Año base</t>
  </si>
  <si>
    <t>AÑO 2</t>
  </si>
  <si>
    <t>AÑO 3</t>
  </si>
  <si>
    <t>AÑO 4</t>
  </si>
  <si>
    <t>AÑO 5</t>
  </si>
  <si>
    <t>Gastos aprox mercancia año base</t>
  </si>
  <si>
    <t>GASTOS PRE OPERATIVOS APROXIMADOS</t>
  </si>
  <si>
    <t>Algunos gastos pueden verse reducidos e incluso omitidos mientras la idea de negocio se consolidad en el mercado.</t>
  </si>
  <si>
    <t>Total servicios año</t>
  </si>
  <si>
    <t>VALOR COMERCIAL</t>
  </si>
  <si>
    <t>CONCEPTO</t>
  </si>
  <si>
    <t>TOTAL UNIDADES</t>
  </si>
  <si>
    <t>PROYECCION DE INGRESOS AÑO 1</t>
  </si>
  <si>
    <t>TOTAL GANANCIA ANUAL</t>
  </si>
  <si>
    <t>PROYECCION DE INGRESOS AÑO 2</t>
  </si>
  <si>
    <t>PROYECCION DE INGRESOS AÑO 3</t>
  </si>
  <si>
    <t>PROYECCION DE INGRESOS AÑO 4</t>
  </si>
  <si>
    <t>PROYECCION DE INGRESOS AÑO 5</t>
  </si>
  <si>
    <t>AÑO BASE 1</t>
  </si>
  <si>
    <t>Costo Unit. Año base 1</t>
  </si>
  <si>
    <t>Los gastos para realizar la compra de mercancia, varian en base a las caracteristicas del fabricante y/o distribuidor. Las cantidades corresponden al 60% proyectado.</t>
  </si>
  <si>
    <t>Gastos aprox mercancia</t>
  </si>
  <si>
    <t>Año 1</t>
  </si>
  <si>
    <t>Año 2</t>
  </si>
  <si>
    <t>Año 3</t>
  </si>
  <si>
    <t>Año 4</t>
  </si>
  <si>
    <t>Año 5</t>
  </si>
  <si>
    <t>Ventas</t>
  </si>
  <si>
    <t>Total Ingresos</t>
  </si>
  <si>
    <t>Costos y gastos</t>
  </si>
  <si>
    <t>Total Egresos</t>
  </si>
  <si>
    <t>Utilidad antes de impuestos</t>
  </si>
  <si>
    <t>Indice de crecimento</t>
  </si>
  <si>
    <t>VENTAS PROYECTADAS Y RENTABILIDAD AÑO 1-5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</si>
  <si>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</si>
  <si>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</si>
  <si>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</si>
  <si>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</si>
  <si>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</si>
  <si>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</si>
  <si>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</si>
  <si>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</si>
  <si>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</si>
  <si>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</si>
  <si>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</si>
  <si>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</si>
  <si>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CANTIDAD</t>
  </si>
  <si>
    <t>PRECIO TOTAL</t>
  </si>
  <si>
    <t xml:space="preserve">PRECIO </t>
  </si>
  <si>
    <t>SERVICIOS</t>
  </si>
  <si>
    <t>Flujo de caja</t>
  </si>
  <si>
    <t>Constitucion</t>
  </si>
  <si>
    <t>Nomina</t>
  </si>
  <si>
    <t>Administrativos</t>
  </si>
  <si>
    <t>Porcentaje ganancia</t>
  </si>
  <si>
    <t>Margen Bruto de Utilidad Año 1</t>
  </si>
  <si>
    <t>Capital Neto de trabajo</t>
  </si>
  <si>
    <t>Valor produccion Unitario</t>
  </si>
  <si>
    <t>Valor Comercial Unitario</t>
  </si>
  <si>
    <t>Ganancia bruta Unitaria</t>
  </si>
  <si>
    <t>Total Ganancia</t>
  </si>
  <si>
    <t>Venta Mercancia</t>
  </si>
  <si>
    <t>Activo Corriente Concepto</t>
  </si>
  <si>
    <t>Pasivo corriente Concepto</t>
  </si>
  <si>
    <t>año 2</t>
  </si>
  <si>
    <t>año 3</t>
  </si>
  <si>
    <t>año 4</t>
  </si>
  <si>
    <t>año 5</t>
  </si>
  <si>
    <t>Capital neto de trabajo Año 1</t>
  </si>
  <si>
    <t>Capital neto de trabajo Año 2</t>
  </si>
  <si>
    <t>Capital neto de trabajo Año 3</t>
  </si>
  <si>
    <t>Costo</t>
  </si>
  <si>
    <t>año 1</t>
  </si>
  <si>
    <t>Valor salvamento</t>
  </si>
  <si>
    <t>Vida util en años</t>
  </si>
  <si>
    <t>TOTAL VENTA ANUAL</t>
  </si>
  <si>
    <t>Rentabilidad acumulada</t>
  </si>
  <si>
    <t>Utilidad total del proyecto</t>
  </si>
  <si>
    <t>SE ARRENDARÁ UNA OFICINA</t>
  </si>
  <si>
    <t>SE ARRENDARÁUNA OFICINA</t>
  </si>
  <si>
    <t>UPS</t>
  </si>
  <si>
    <t>Google ads (publicidad en internet)</t>
  </si>
  <si>
    <t>Visita a clientes</t>
  </si>
  <si>
    <t>Pasareela de pago (pagos por internet)</t>
  </si>
  <si>
    <t>Facebook ads (publicidad en internet)</t>
  </si>
  <si>
    <t>Telefonia Local e Internet</t>
  </si>
  <si>
    <t>SISTEMA DE INVENTARIO</t>
  </si>
  <si>
    <t>SISTEMA DE VENTAS</t>
  </si>
  <si>
    <t>SISTEMA DE PUNTO DE VENTA</t>
  </si>
  <si>
    <t>PAGOS POR MES DEL SISTEMA DE INVENTARIO, VENTAS Y PUNTO DE VENTA</t>
  </si>
  <si>
    <t>PAGO POR MES</t>
  </si>
  <si>
    <t>G</t>
  </si>
  <si>
    <t>Venta del sistema</t>
  </si>
  <si>
    <t>DEPENDIENDO DEL NÚMERO DE SISTEMAS DE INEVNTARIO VENDIDOS</t>
  </si>
  <si>
    <t>Precio Venta</t>
  </si>
  <si>
    <t>VALOR COMERCIAL PRECIO DE VENTA</t>
  </si>
  <si>
    <t>PV</t>
  </si>
  <si>
    <t>30% 40000</t>
  </si>
  <si>
    <t>VALOR COSTO PRECIO DE VENTA</t>
  </si>
  <si>
    <t>TOTAL COSTO ANUAL</t>
  </si>
  <si>
    <t>LAS VISITAS A CLIENTES LAS HARÉ YO</t>
  </si>
  <si>
    <t>Los valores son aproximados pueden variar dependiendo las circunstancias que se presenten mas adelante.</t>
  </si>
</sst>
</file>

<file path=xl/styles.xml><?xml version="1.0" encoding="utf-8"?>
<styleSheet xmlns="http://schemas.openxmlformats.org/spreadsheetml/2006/main">
  <numFmts count="6">
    <numFmt numFmtId="164" formatCode="&quot;$&quot;#,##0;[Red]\-&quot;$&quot;#,##0"/>
    <numFmt numFmtId="165" formatCode="&quot;$&quot;\ #,##0;[Red]\-&quot;$&quot;\ #,##0"/>
    <numFmt numFmtId="166" formatCode="&quot;$&quot;\ #,##0"/>
    <numFmt numFmtId="167" formatCode="&quot;$&quot;\ #,##0.00"/>
    <numFmt numFmtId="168" formatCode="0.0"/>
    <numFmt numFmtId="169" formatCode="&quot;$&quot;#,##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0.5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A9455"/>
        <bgColor indexed="64"/>
      </patternFill>
    </fill>
    <fill>
      <patternFill patternType="solid">
        <fgColor rgb="FFFF914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Alignment="1">
      <alignment horizontal="center" vertical="center"/>
    </xf>
    <xf numFmtId="165" fontId="0" fillId="0" borderId="1" xfId="0" applyNumberFormat="1" applyBorder="1"/>
    <xf numFmtId="0" fontId="0" fillId="0" borderId="0" xfId="0" applyAlignment="1"/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165" fontId="6" fillId="0" borderId="1" xfId="0" applyNumberFormat="1" applyFont="1" applyBorder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165" fontId="7" fillId="0" borderId="1" xfId="0" applyNumberFormat="1" applyFont="1" applyFill="1" applyBorder="1"/>
    <xf numFmtId="0" fontId="5" fillId="2" borderId="1" xfId="0" applyFont="1" applyFill="1" applyBorder="1" applyAlignment="1">
      <alignment horizontal="right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6" fillId="0" borderId="1" xfId="0" applyNumberFormat="1" applyFont="1" applyBorder="1"/>
    <xf numFmtId="165" fontId="6" fillId="0" borderId="1" xfId="0" applyNumberFormat="1" applyFont="1" applyFill="1" applyBorder="1"/>
    <xf numFmtId="165" fontId="6" fillId="0" borderId="2" xfId="0" applyNumberFormat="1" applyFont="1" applyBorder="1"/>
    <xf numFmtId="0" fontId="0" fillId="0" borderId="0" xfId="0" applyBorder="1"/>
    <xf numFmtId="9" fontId="0" fillId="0" borderId="0" xfId="0" applyNumberFormat="1" applyFill="1" applyBorder="1"/>
    <xf numFmtId="0" fontId="0" fillId="0" borderId="0" xfId="0" applyNumberFormat="1" applyFill="1" applyBorder="1"/>
    <xf numFmtId="0" fontId="7" fillId="0" borderId="0" xfId="0" applyFont="1"/>
    <xf numFmtId="0" fontId="7" fillId="0" borderId="1" xfId="0" applyNumberFormat="1" applyFont="1" applyBorder="1" applyAlignment="1">
      <alignment horizontal="left" vertical="center" wrapText="1"/>
    </xf>
    <xf numFmtId="0" fontId="0" fillId="0" borderId="0" xfId="0" applyFill="1" applyBorder="1"/>
    <xf numFmtId="0" fontId="5" fillId="0" borderId="1" xfId="0" applyNumberFormat="1" applyFont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/>
    <xf numFmtId="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/>
    <xf numFmtId="0" fontId="4" fillId="0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165" fontId="7" fillId="0" borderId="1" xfId="0" applyNumberFormat="1" applyFont="1" applyBorder="1" applyAlignment="1">
      <alignment horizontal="right" vertical="center"/>
    </xf>
    <xf numFmtId="165" fontId="7" fillId="0" borderId="1" xfId="0" applyNumberFormat="1" applyFont="1" applyBorder="1"/>
    <xf numFmtId="0" fontId="7" fillId="0" borderId="1" xfId="0" applyFont="1" applyFill="1" applyBorder="1"/>
    <xf numFmtId="165" fontId="7" fillId="0" borderId="2" xfId="0" applyNumberFormat="1" applyFont="1" applyBorder="1"/>
    <xf numFmtId="0" fontId="7" fillId="0" borderId="6" xfId="0" applyFont="1" applyFill="1" applyBorder="1"/>
    <xf numFmtId="165" fontId="7" fillId="0" borderId="0" xfId="0" applyNumberFormat="1" applyFont="1" applyBorder="1"/>
    <xf numFmtId="0" fontId="4" fillId="0" borderId="1" xfId="0" applyFont="1" applyFill="1" applyBorder="1"/>
    <xf numFmtId="0" fontId="5" fillId="0" borderId="1" xfId="0" applyFont="1" applyBorder="1"/>
    <xf numFmtId="0" fontId="5" fillId="0" borderId="1" xfId="0" applyNumberFormat="1" applyFont="1" applyFill="1" applyBorder="1"/>
    <xf numFmtId="0" fontId="6" fillId="0" borderId="0" xfId="0" applyNumberFormat="1" applyFont="1"/>
    <xf numFmtId="0" fontId="4" fillId="0" borderId="1" xfId="0" applyNumberFormat="1" applyFont="1" applyBorder="1" applyAlignment="1">
      <alignment horizontal="left" vertical="center" wrapText="1"/>
    </xf>
    <xf numFmtId="166" fontId="7" fillId="0" borderId="1" xfId="0" applyNumberFormat="1" applyFont="1" applyBorder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Fill="1" applyBorder="1"/>
    <xf numFmtId="0" fontId="7" fillId="0" borderId="0" xfId="0" applyFont="1" applyBorder="1"/>
    <xf numFmtId="0" fontId="4" fillId="0" borderId="1" xfId="0" applyFont="1" applyBorder="1" applyAlignment="1">
      <alignment horizontal="center" vertical="center" wrapText="1"/>
    </xf>
    <xf numFmtId="166" fontId="7" fillId="0" borderId="1" xfId="0" applyNumberFormat="1" applyFont="1" applyBorder="1" applyAlignment="1"/>
    <xf numFmtId="0" fontId="4" fillId="0" borderId="1" xfId="0" applyFont="1" applyBorder="1" applyAlignment="1">
      <alignment horizontal="center" wrapText="1"/>
    </xf>
    <xf numFmtId="166" fontId="0" fillId="0" borderId="0" xfId="0" applyNumberFormat="1"/>
    <xf numFmtId="0" fontId="4" fillId="0" borderId="1" xfId="0" applyFont="1" applyBorder="1" applyAlignment="1">
      <alignment horizontal="right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165" fontId="0" fillId="0" borderId="0" xfId="0" applyNumberFormat="1"/>
    <xf numFmtId="0" fontId="4" fillId="0" borderId="1" xfId="0" applyFont="1" applyFill="1" applyBorder="1" applyAlignment="1">
      <alignment vertical="center" wrapText="1"/>
    </xf>
    <xf numFmtId="165" fontId="0" fillId="0" borderId="0" xfId="0" applyNumberFormat="1" applyBorder="1"/>
    <xf numFmtId="165" fontId="6" fillId="0" borderId="0" xfId="0" applyNumberFormat="1" applyFont="1" applyFill="1" applyBorder="1"/>
    <xf numFmtId="165" fontId="6" fillId="0" borderId="0" xfId="0" applyNumberFormat="1" applyFont="1" applyBorder="1"/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right"/>
    </xf>
    <xf numFmtId="0" fontId="4" fillId="0" borderId="6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2" xfId="0" applyFont="1" applyFill="1" applyBorder="1"/>
    <xf numFmtId="0" fontId="5" fillId="0" borderId="1" xfId="0" applyFont="1" applyFill="1" applyBorder="1" applyAlignment="1">
      <alignment horizontal="right"/>
    </xf>
    <xf numFmtId="165" fontId="0" fillId="0" borderId="1" xfId="0" applyNumberFormat="1" applyBorder="1" applyAlignment="1">
      <alignment vertical="center"/>
    </xf>
    <xf numFmtId="165" fontId="7" fillId="0" borderId="0" xfId="0" applyNumberFormat="1" applyFont="1"/>
    <xf numFmtId="165" fontId="6" fillId="0" borderId="1" xfId="0" applyNumberFormat="1" applyFont="1" applyBorder="1" applyAlignment="1">
      <alignment horizontal="right" vertical="center" wrapText="1"/>
    </xf>
    <xf numFmtId="165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165" fontId="6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167" fontId="0" fillId="0" borderId="0" xfId="0" applyNumberFormat="1"/>
    <xf numFmtId="3" fontId="7" fillId="0" borderId="0" xfId="0" applyNumberFormat="1" applyFont="1"/>
    <xf numFmtId="166" fontId="7" fillId="0" borderId="0" xfId="0" applyNumberFormat="1" applyFont="1"/>
    <xf numFmtId="0" fontId="6" fillId="0" borderId="1" xfId="0" applyNumberFormat="1" applyFont="1" applyFill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7" fillId="0" borderId="1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6" fillId="0" borderId="0" xfId="0" applyNumberFormat="1" applyFont="1" applyBorder="1" applyAlignment="1">
      <alignment horizontal="right" vertical="center" wrapText="1"/>
    </xf>
    <xf numFmtId="0" fontId="0" fillId="0" borderId="1" xfId="0" applyBorder="1"/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right"/>
    </xf>
    <xf numFmtId="0" fontId="0" fillId="0" borderId="0" xfId="0" applyNumberForma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right" vertical="center"/>
    </xf>
    <xf numFmtId="0" fontId="0" fillId="0" borderId="1" xfId="0" applyFont="1" applyBorder="1"/>
    <xf numFmtId="165" fontId="0" fillId="0" borderId="1" xfId="0" applyNumberFormat="1" applyFont="1" applyBorder="1"/>
    <xf numFmtId="0" fontId="1" fillId="0" borderId="1" xfId="0" applyFont="1" applyFill="1" applyBorder="1"/>
    <xf numFmtId="0" fontId="7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0" fontId="0" fillId="0" borderId="0" xfId="0" applyNumberFormat="1"/>
    <xf numFmtId="165" fontId="1" fillId="0" borderId="1" xfId="0" applyNumberFormat="1" applyFont="1" applyBorder="1"/>
    <xf numFmtId="165" fontId="1" fillId="4" borderId="1" xfId="0" applyNumberFormat="1" applyFont="1" applyFill="1" applyBorder="1"/>
    <xf numFmtId="10" fontId="1" fillId="0" borderId="1" xfId="0" applyNumberFormat="1" applyFont="1" applyBorder="1"/>
    <xf numFmtId="165" fontId="1" fillId="5" borderId="1" xfId="0" applyNumberFormat="1" applyFont="1" applyFill="1" applyBorder="1"/>
    <xf numFmtId="0" fontId="1" fillId="2" borderId="1" xfId="0" applyFont="1" applyFill="1" applyBorder="1" applyAlignment="1">
      <alignment horizontal="right" vertical="center" wrapText="1"/>
    </xf>
    <xf numFmtId="165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166" fontId="7" fillId="0" borderId="1" xfId="0" applyNumberFormat="1" applyFont="1" applyBorder="1" applyAlignment="1">
      <alignment vertical="center"/>
    </xf>
    <xf numFmtId="166" fontId="7" fillId="0" borderId="2" xfId="0" applyNumberFormat="1" applyFont="1" applyBorder="1"/>
    <xf numFmtId="0" fontId="7" fillId="0" borderId="4" xfId="0" applyFont="1" applyBorder="1"/>
    <xf numFmtId="0" fontId="7" fillId="0" borderId="10" xfId="0" applyFont="1" applyFill="1" applyBorder="1"/>
    <xf numFmtId="165" fontId="7" fillId="0" borderId="0" xfId="0" applyNumberFormat="1" applyFont="1" applyBorder="1" applyAlignment="1">
      <alignment horizontal="right" vertical="center"/>
    </xf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9" xfId="0" applyFill="1" applyBorder="1" applyAlignment="1"/>
    <xf numFmtId="0" fontId="5" fillId="0" borderId="7" xfId="0" applyFont="1" applyBorder="1" applyAlignment="1">
      <alignment horizontal="center"/>
    </xf>
    <xf numFmtId="0" fontId="0" fillId="0" borderId="0" xfId="0" applyFill="1" applyBorder="1" applyAlignment="1"/>
    <xf numFmtId="0" fontId="9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vertical="center" wrapText="1"/>
    </xf>
    <xf numFmtId="0" fontId="6" fillId="6" borderId="1" xfId="0" applyFont="1" applyFill="1" applyBorder="1"/>
    <xf numFmtId="165" fontId="6" fillId="6" borderId="1" xfId="0" applyNumberFormat="1" applyFont="1" applyFill="1" applyBorder="1"/>
    <xf numFmtId="0" fontId="0" fillId="6" borderId="0" xfId="0" applyFill="1"/>
    <xf numFmtId="0" fontId="5" fillId="6" borderId="1" xfId="0" applyFont="1" applyFill="1" applyBorder="1" applyAlignment="1">
      <alignment horizontal="right"/>
    </xf>
    <xf numFmtId="0" fontId="0" fillId="6" borderId="1" xfId="0" applyFill="1" applyBorder="1" applyAlignment="1">
      <alignment horizontal="center"/>
    </xf>
    <xf numFmtId="165" fontId="6" fillId="6" borderId="1" xfId="0" applyNumberFormat="1" applyFont="1" applyFill="1" applyBorder="1" applyAlignment="1">
      <alignment horizontal="right"/>
    </xf>
    <xf numFmtId="166" fontId="7" fillId="6" borderId="1" xfId="0" applyNumberFormat="1" applyFont="1" applyFill="1" applyBorder="1"/>
    <xf numFmtId="169" fontId="7" fillId="0" borderId="0" xfId="0" applyNumberFormat="1" applyFont="1"/>
    <xf numFmtId="0" fontId="1" fillId="6" borderId="1" xfId="0" applyFont="1" applyFill="1" applyBorder="1"/>
    <xf numFmtId="165" fontId="13" fillId="6" borderId="1" xfId="0" applyNumberFormat="1" applyFont="1" applyFill="1" applyBorder="1" applyAlignment="1">
      <alignment horizontal="right" vertical="center"/>
    </xf>
    <xf numFmtId="0" fontId="0" fillId="6" borderId="1" xfId="0" applyFont="1" applyFill="1" applyBorder="1"/>
    <xf numFmtId="165" fontId="0" fillId="6" borderId="1" xfId="0" applyNumberFormat="1" applyFont="1" applyFill="1" applyBorder="1"/>
    <xf numFmtId="0" fontId="1" fillId="6" borderId="1" xfId="0" applyFont="1" applyFill="1" applyBorder="1" applyAlignment="1">
      <alignment horizontal="center" vertical="center"/>
    </xf>
    <xf numFmtId="0" fontId="0" fillId="6" borderId="0" xfId="0" applyFill="1" applyBorder="1" applyAlignment="1"/>
    <xf numFmtId="165" fontId="6" fillId="0" borderId="11" xfId="0" applyNumberFormat="1" applyFont="1" applyFill="1" applyBorder="1"/>
    <xf numFmtId="9" fontId="0" fillId="0" borderId="0" xfId="0" applyNumberFormat="1" applyFill="1" applyBorder="1" applyAlignment="1"/>
    <xf numFmtId="165" fontId="7" fillId="4" borderId="1" xfId="0" applyNumberFormat="1" applyFont="1" applyFill="1" applyBorder="1"/>
    <xf numFmtId="166" fontId="7" fillId="4" borderId="1" xfId="0" applyNumberFormat="1" applyFont="1" applyFill="1" applyBorder="1"/>
    <xf numFmtId="165" fontId="6" fillId="4" borderId="1" xfId="0" applyNumberFormat="1" applyFont="1" applyFill="1" applyBorder="1" applyAlignment="1">
      <alignment horizontal="right" vertical="center" wrapText="1"/>
    </xf>
    <xf numFmtId="165" fontId="0" fillId="4" borderId="1" xfId="0" applyNumberFormat="1" applyFill="1" applyBorder="1"/>
    <xf numFmtId="0" fontId="0" fillId="4" borderId="1" xfId="0" applyFill="1" applyBorder="1"/>
    <xf numFmtId="164" fontId="7" fillId="7" borderId="1" xfId="0" applyNumberFormat="1" applyFont="1" applyFill="1" applyBorder="1"/>
    <xf numFmtId="0" fontId="4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4" xfId="0" applyNumberFormat="1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4" fillId="2" borderId="2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/>
    </xf>
    <xf numFmtId="0" fontId="4" fillId="2" borderId="4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BAB"/>
      <color rgb="FFFF8181"/>
      <color rgb="FFFA94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E28" sqref="E28"/>
    </sheetView>
  </sheetViews>
  <sheetFormatPr baseColWidth="10" defaultRowHeight="15"/>
  <cols>
    <col min="1" max="1" width="26.5703125" customWidth="1"/>
  </cols>
  <sheetData>
    <row r="1" spans="1:4" ht="15.75">
      <c r="A1" s="172" t="s">
        <v>85</v>
      </c>
      <c r="B1" s="173"/>
      <c r="C1" s="173"/>
      <c r="D1" s="174"/>
    </row>
    <row r="2" spans="1:4" ht="15.75">
      <c r="A2" s="34" t="s">
        <v>1</v>
      </c>
      <c r="B2" s="34" t="s">
        <v>81</v>
      </c>
      <c r="C2" s="34" t="s">
        <v>82</v>
      </c>
      <c r="D2" s="34" t="s">
        <v>2</v>
      </c>
    </row>
    <row r="3" spans="1:4" ht="15.75">
      <c r="A3" s="32" t="s">
        <v>83</v>
      </c>
      <c r="B3" s="32">
        <v>1</v>
      </c>
      <c r="C3" s="48">
        <f>D10</f>
        <v>147000</v>
      </c>
      <c r="D3" s="48">
        <f>C3*B3</f>
        <v>147000</v>
      </c>
    </row>
    <row r="4" spans="1:4" ht="15.75">
      <c r="A4" s="32" t="s">
        <v>84</v>
      </c>
      <c r="B4" s="32">
        <v>1</v>
      </c>
      <c r="C4" s="48">
        <f>D19</f>
        <v>61500</v>
      </c>
      <c r="D4" s="48">
        <f>C4*B4</f>
        <v>61500</v>
      </c>
    </row>
    <row r="5" spans="1:4" ht="15.75">
      <c r="A5" s="22"/>
      <c r="B5" s="171" t="s">
        <v>67</v>
      </c>
      <c r="C5" s="171"/>
      <c r="D5" s="48">
        <f>SUM(D3:D4)</f>
        <v>208500</v>
      </c>
    </row>
    <row r="6" spans="1:4" ht="15.75">
      <c r="A6" s="22"/>
      <c r="B6" s="22"/>
      <c r="C6" s="22"/>
      <c r="D6" s="22"/>
    </row>
    <row r="7" spans="1:4" ht="15.75">
      <c r="A7" s="175" t="s">
        <v>83</v>
      </c>
      <c r="B7" s="175"/>
      <c r="C7" s="175"/>
      <c r="D7" s="175"/>
    </row>
    <row r="8" spans="1:4" ht="15.75">
      <c r="A8" s="34" t="s">
        <v>1</v>
      </c>
      <c r="B8" s="34" t="s">
        <v>81</v>
      </c>
      <c r="C8" s="34" t="s">
        <v>82</v>
      </c>
      <c r="D8" s="34" t="s">
        <v>2</v>
      </c>
    </row>
    <row r="9" spans="1:4" ht="15.75">
      <c r="A9" s="32" t="s">
        <v>89</v>
      </c>
      <c r="B9" s="32">
        <v>1</v>
      </c>
      <c r="C9" s="48">
        <v>147000</v>
      </c>
      <c r="D9" s="48">
        <f>C9*B9</f>
        <v>147000</v>
      </c>
    </row>
    <row r="10" spans="1:4" ht="15.75">
      <c r="A10" s="22"/>
      <c r="B10" s="171" t="s">
        <v>67</v>
      </c>
      <c r="C10" s="171"/>
      <c r="D10" s="48">
        <f>SUM(D9)</f>
        <v>147000</v>
      </c>
    </row>
    <row r="11" spans="1:4" ht="15.75">
      <c r="A11" s="22"/>
      <c r="B11" s="22"/>
      <c r="C11" s="22"/>
      <c r="D11" s="22"/>
    </row>
    <row r="12" spans="1:4" ht="15.75">
      <c r="A12" s="175" t="s">
        <v>84</v>
      </c>
      <c r="B12" s="175"/>
      <c r="C12" s="175"/>
      <c r="D12" s="175"/>
    </row>
    <row r="13" spans="1:4" ht="15.75">
      <c r="A13" s="34" t="s">
        <v>1</v>
      </c>
      <c r="B13" s="34" t="s">
        <v>81</v>
      </c>
      <c r="C13" s="34" t="s">
        <v>82</v>
      </c>
      <c r="D13" s="34" t="s">
        <v>2</v>
      </c>
    </row>
    <row r="14" spans="1:4" ht="15.75">
      <c r="A14" s="32" t="s">
        <v>86</v>
      </c>
      <c r="B14" s="32">
        <v>1</v>
      </c>
      <c r="C14" s="48">
        <v>6200</v>
      </c>
      <c r="D14" s="48">
        <f>C14*B14</f>
        <v>6200</v>
      </c>
    </row>
    <row r="15" spans="1:4" ht="15.75">
      <c r="A15" s="32" t="s">
        <v>87</v>
      </c>
      <c r="B15" s="32">
        <v>1</v>
      </c>
      <c r="C15" s="48">
        <v>0</v>
      </c>
      <c r="D15" s="48">
        <f>C15*B15</f>
        <v>0</v>
      </c>
    </row>
    <row r="16" spans="1:4" ht="15.75">
      <c r="A16" s="39" t="s">
        <v>88</v>
      </c>
      <c r="B16" s="32">
        <v>1</v>
      </c>
      <c r="C16" s="48">
        <v>0</v>
      </c>
      <c r="D16" s="48">
        <f>C16*B16</f>
        <v>0</v>
      </c>
    </row>
    <row r="17" spans="1:4" ht="15.75">
      <c r="A17" s="39" t="s">
        <v>90</v>
      </c>
      <c r="B17" s="32">
        <v>1</v>
      </c>
      <c r="C17" s="48">
        <v>0</v>
      </c>
      <c r="D17" s="48">
        <f>C17*B17</f>
        <v>0</v>
      </c>
    </row>
    <row r="18" spans="1:4" ht="15.75">
      <c r="A18" s="39" t="s">
        <v>91</v>
      </c>
      <c r="B18" s="32">
        <v>1</v>
      </c>
      <c r="C18" s="48">
        <v>55300</v>
      </c>
      <c r="D18" s="48">
        <f>C18*B18</f>
        <v>55300</v>
      </c>
    </row>
    <row r="19" spans="1:4" ht="15.75">
      <c r="A19" s="22"/>
      <c r="B19" s="171" t="s">
        <v>67</v>
      </c>
      <c r="C19" s="171"/>
      <c r="D19" s="48">
        <f>SUM(D14:D18)</f>
        <v>61500</v>
      </c>
    </row>
  </sheetData>
  <mergeCells count="6">
    <mergeCell ref="B19:C19"/>
    <mergeCell ref="A1:D1"/>
    <mergeCell ref="B5:C5"/>
    <mergeCell ref="B10:C10"/>
    <mergeCell ref="A7:D7"/>
    <mergeCell ref="A12:D1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5"/>
  <sheetViews>
    <sheetView zoomScale="110" zoomScaleNormal="110" workbookViewId="0">
      <selection activeCell="F7" sqref="F7"/>
    </sheetView>
  </sheetViews>
  <sheetFormatPr baseColWidth="10" defaultRowHeight="15"/>
  <cols>
    <col min="1" max="1" width="17.140625" customWidth="1"/>
    <col min="2" max="2" width="21.42578125" customWidth="1"/>
    <col min="3" max="3" width="17.42578125" customWidth="1"/>
    <col min="4" max="4" width="18" customWidth="1"/>
    <col min="5" max="5" width="18.140625" customWidth="1"/>
    <col min="6" max="6" width="18.28515625" customWidth="1"/>
    <col min="9" max="9" width="12.5703125" customWidth="1"/>
  </cols>
  <sheetData>
    <row r="1" spans="1:13" ht="15.75">
      <c r="A1" s="175" t="s">
        <v>209</v>
      </c>
      <c r="B1" s="175"/>
      <c r="C1" s="175"/>
      <c r="D1" s="175"/>
      <c r="E1" s="175"/>
      <c r="F1" s="175"/>
      <c r="G1" s="143"/>
      <c r="H1" s="143"/>
      <c r="I1" s="143"/>
    </row>
    <row r="2" spans="1:13" ht="15.75">
      <c r="A2" s="175" t="s">
        <v>54</v>
      </c>
      <c r="B2" s="175"/>
      <c r="C2" s="175"/>
      <c r="D2" s="175"/>
      <c r="E2" s="175"/>
      <c r="F2" s="175"/>
      <c r="G2" s="143" t="s">
        <v>217</v>
      </c>
      <c r="H2" s="143"/>
      <c r="I2" s="143"/>
    </row>
    <row r="3" spans="1:13">
      <c r="A3" s="4" t="s">
        <v>1</v>
      </c>
      <c r="B3" s="4" t="s">
        <v>140</v>
      </c>
      <c r="C3" s="4" t="s">
        <v>57</v>
      </c>
      <c r="D3" s="4" t="s">
        <v>58</v>
      </c>
      <c r="E3" s="4" t="s">
        <v>59</v>
      </c>
      <c r="F3" s="4" t="s">
        <v>60</v>
      </c>
      <c r="G3" s="143">
        <v>48000</v>
      </c>
      <c r="H3" s="143"/>
      <c r="I3" s="143"/>
    </row>
    <row r="4" spans="1:13">
      <c r="A4" s="5" t="s">
        <v>62</v>
      </c>
      <c r="B4" s="6">
        <v>0</v>
      </c>
      <c r="C4" s="6">
        <f>B4*6/100+B4</f>
        <v>0</v>
      </c>
      <c r="D4" s="6">
        <f>C4*6/100+C4</f>
        <v>0</v>
      </c>
      <c r="E4" s="6">
        <f>D4*6/100+D4</f>
        <v>0</v>
      </c>
      <c r="F4" s="6">
        <f>E4*6/100+E4</f>
        <v>0</v>
      </c>
      <c r="G4" s="143">
        <v>42000</v>
      </c>
      <c r="H4" s="164">
        <v>0.3</v>
      </c>
      <c r="I4" s="143">
        <v>12600</v>
      </c>
    </row>
    <row r="5" spans="1:13">
      <c r="A5" s="5" t="s">
        <v>63</v>
      </c>
      <c r="B5" s="6">
        <v>29400</v>
      </c>
      <c r="C5" s="6">
        <f t="shared" ref="C5:F7" si="0">B5*6/100+B5</f>
        <v>31164</v>
      </c>
      <c r="D5" s="6">
        <f t="shared" si="0"/>
        <v>33033.839999999997</v>
      </c>
      <c r="E5" s="6">
        <f t="shared" si="0"/>
        <v>35015.8704</v>
      </c>
      <c r="F5" s="6">
        <f t="shared" si="0"/>
        <v>37116.822624</v>
      </c>
      <c r="G5" s="143"/>
      <c r="H5" s="143"/>
      <c r="I5" s="143"/>
    </row>
    <row r="6" spans="1:13">
      <c r="A6" s="5" t="s">
        <v>61</v>
      </c>
      <c r="B6" s="6">
        <v>6000</v>
      </c>
      <c r="C6" s="6">
        <f>B6*6/100+B6</f>
        <v>6360</v>
      </c>
      <c r="D6" s="6">
        <f>C6*6/100+C6</f>
        <v>6741.6</v>
      </c>
      <c r="E6" s="6">
        <f>D6*6/100+D6</f>
        <v>7146.0960000000005</v>
      </c>
      <c r="F6" s="6">
        <f>E6*6/100+E6</f>
        <v>7574.8617600000007</v>
      </c>
      <c r="G6" s="148"/>
      <c r="H6" s="148"/>
      <c r="I6" s="148"/>
    </row>
    <row r="7" spans="1:13" ht="15.75">
      <c r="A7" s="11" t="s">
        <v>67</v>
      </c>
      <c r="B7" s="10">
        <f>SUM(B4:B6)</f>
        <v>35400</v>
      </c>
      <c r="C7" s="6">
        <f t="shared" si="0"/>
        <v>37524</v>
      </c>
      <c r="D7" s="6">
        <f t="shared" si="0"/>
        <v>39775.440000000002</v>
      </c>
      <c r="E7" s="6">
        <f t="shared" si="0"/>
        <v>42161.966400000005</v>
      </c>
      <c r="F7" s="6">
        <f t="shared" si="0"/>
        <v>44691.684384000007</v>
      </c>
      <c r="G7" s="148"/>
      <c r="H7" s="148"/>
      <c r="I7" s="148"/>
    </row>
    <row r="10" spans="1:13" ht="15.75">
      <c r="A10" s="172" t="s">
        <v>73</v>
      </c>
      <c r="B10" s="173"/>
      <c r="C10" s="173"/>
      <c r="D10" s="173"/>
      <c r="E10" s="173"/>
      <c r="F10" s="174"/>
    </row>
    <row r="11" spans="1:13">
      <c r="A11" s="8" t="s">
        <v>1</v>
      </c>
      <c r="B11" s="9" t="s">
        <v>140</v>
      </c>
      <c r="C11" s="9" t="s">
        <v>57</v>
      </c>
      <c r="D11" s="9" t="s">
        <v>58</v>
      </c>
      <c r="E11" s="9" t="s">
        <v>59</v>
      </c>
      <c r="F11" s="9" t="s">
        <v>60</v>
      </c>
      <c r="M11" s="66"/>
    </row>
    <row r="12" spans="1:13">
      <c r="A12" s="5" t="s">
        <v>62</v>
      </c>
      <c r="B12" s="6">
        <f>B4</f>
        <v>0</v>
      </c>
      <c r="C12" s="6">
        <f>B12*6/100+B12</f>
        <v>0</v>
      </c>
      <c r="D12" s="6">
        <f>C12*6/100+C12</f>
        <v>0</v>
      </c>
      <c r="E12" s="6">
        <f>D12*6/100+D12</f>
        <v>0</v>
      </c>
      <c r="F12" s="6">
        <f>E12*6/100+E12</f>
        <v>0</v>
      </c>
    </row>
    <row r="13" spans="1:13">
      <c r="A13" s="11" t="s">
        <v>67</v>
      </c>
      <c r="B13" s="2">
        <f t="shared" ref="B13:F13" si="1">SUM(B12)</f>
        <v>0</v>
      </c>
      <c r="C13" s="2">
        <f t="shared" si="1"/>
        <v>0</v>
      </c>
      <c r="D13" s="2">
        <f t="shared" si="1"/>
        <v>0</v>
      </c>
      <c r="E13" s="2">
        <f t="shared" si="1"/>
        <v>0</v>
      </c>
      <c r="F13" s="2">
        <f t="shared" si="1"/>
        <v>0</v>
      </c>
    </row>
    <row r="16" spans="1:13" ht="15.75">
      <c r="A16" s="172" t="s">
        <v>65</v>
      </c>
      <c r="B16" s="173"/>
      <c r="C16" s="173"/>
      <c r="D16" s="173"/>
      <c r="E16" s="173"/>
      <c r="F16" s="174"/>
    </row>
    <row r="17" spans="1:6">
      <c r="A17" s="8" t="s">
        <v>1</v>
      </c>
      <c r="B17" s="9" t="s">
        <v>140</v>
      </c>
      <c r="C17" s="9" t="s">
        <v>57</v>
      </c>
      <c r="D17" s="9" t="s">
        <v>58</v>
      </c>
      <c r="E17" s="9" t="s">
        <v>59</v>
      </c>
      <c r="F17" s="9" t="s">
        <v>60</v>
      </c>
    </row>
    <row r="18" spans="1:6">
      <c r="A18" s="5" t="s">
        <v>63</v>
      </c>
      <c r="B18" s="6">
        <f>B5</f>
        <v>29400</v>
      </c>
      <c r="C18" s="6">
        <f>B18*6/100+B18</f>
        <v>31164</v>
      </c>
      <c r="D18" s="6">
        <f>C18*6/100+C18</f>
        <v>33033.839999999997</v>
      </c>
      <c r="E18" s="6">
        <f>D18*6/100+D18</f>
        <v>35015.8704</v>
      </c>
      <c r="F18" s="6">
        <f>E18*6/100+E18</f>
        <v>37116.822624</v>
      </c>
    </row>
    <row r="19" spans="1:6">
      <c r="A19" s="11" t="s">
        <v>67</v>
      </c>
      <c r="B19" s="2">
        <f t="shared" ref="B19:F19" si="2">SUM(B18)</f>
        <v>29400</v>
      </c>
      <c r="C19" s="2">
        <f t="shared" si="2"/>
        <v>31164</v>
      </c>
      <c r="D19" s="2">
        <f t="shared" si="2"/>
        <v>33033.839999999997</v>
      </c>
      <c r="E19" s="2">
        <f t="shared" si="2"/>
        <v>35015.8704</v>
      </c>
      <c r="F19" s="2">
        <f t="shared" si="2"/>
        <v>37116.822624</v>
      </c>
    </row>
    <row r="22" spans="1:6" ht="15.75">
      <c r="A22" s="172" t="s">
        <v>66</v>
      </c>
      <c r="B22" s="173"/>
      <c r="C22" s="173"/>
      <c r="D22" s="173"/>
      <c r="E22" s="173"/>
      <c r="F22" s="174"/>
    </row>
    <row r="23" spans="1:6">
      <c r="A23" s="8" t="s">
        <v>1</v>
      </c>
      <c r="B23" s="9" t="s">
        <v>55</v>
      </c>
      <c r="C23" s="9" t="s">
        <v>56</v>
      </c>
      <c r="D23" s="9" t="s">
        <v>57</v>
      </c>
      <c r="E23" s="9" t="s">
        <v>58</v>
      </c>
      <c r="F23" s="9" t="s">
        <v>59</v>
      </c>
    </row>
    <row r="24" spans="1:6">
      <c r="A24" s="5" t="s">
        <v>61</v>
      </c>
      <c r="B24" s="6">
        <f>B6</f>
        <v>6000</v>
      </c>
      <c r="C24" s="6">
        <f>B24*6/100+B24</f>
        <v>6360</v>
      </c>
      <c r="D24" s="6">
        <f>C24*6/100+C24</f>
        <v>6741.6</v>
      </c>
      <c r="E24" s="6">
        <f>D24*6/100+D24</f>
        <v>7146.0960000000005</v>
      </c>
      <c r="F24" s="6">
        <f>E24*6/100+E24</f>
        <v>7574.8617600000007</v>
      </c>
    </row>
    <row r="25" spans="1:6">
      <c r="A25" s="11" t="s">
        <v>67</v>
      </c>
      <c r="B25" s="2">
        <f t="shared" ref="B25:F25" si="3">SUM(B24)</f>
        <v>6000</v>
      </c>
      <c r="C25" s="2">
        <f t="shared" si="3"/>
        <v>6360</v>
      </c>
      <c r="D25" s="2">
        <f t="shared" si="3"/>
        <v>6741.6</v>
      </c>
      <c r="E25" s="2">
        <f t="shared" si="3"/>
        <v>7146.0960000000005</v>
      </c>
      <c r="F25" s="2">
        <f t="shared" si="3"/>
        <v>7574.8617600000007</v>
      </c>
    </row>
  </sheetData>
  <mergeCells count="5">
    <mergeCell ref="A16:F16"/>
    <mergeCell ref="A22:F22"/>
    <mergeCell ref="A1:F1"/>
    <mergeCell ref="A2:F2"/>
    <mergeCell ref="A10:F1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60"/>
  <sheetViews>
    <sheetView zoomScale="70" zoomScaleNormal="70" workbookViewId="0">
      <selection activeCell="Q18" sqref="Q18"/>
    </sheetView>
  </sheetViews>
  <sheetFormatPr baseColWidth="10" defaultRowHeight="15"/>
  <cols>
    <col min="1" max="1" width="41.5703125" customWidth="1"/>
  </cols>
  <sheetData>
    <row r="1" spans="1:16" ht="15.75">
      <c r="A1" s="175" t="s">
        <v>210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6" ht="15.75">
      <c r="A2" s="190" t="s">
        <v>75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2"/>
      <c r="O2" s="24"/>
      <c r="P2" s="24"/>
    </row>
    <row r="3" spans="1:16">
      <c r="A3" s="25" t="s">
        <v>1</v>
      </c>
      <c r="B3" s="25" t="s">
        <v>31</v>
      </c>
      <c r="C3" s="25" t="s">
        <v>32</v>
      </c>
      <c r="D3" s="25" t="s">
        <v>33</v>
      </c>
      <c r="E3" s="25" t="s">
        <v>34</v>
      </c>
      <c r="F3" s="25" t="s">
        <v>35</v>
      </c>
      <c r="G3" s="25" t="s">
        <v>36</v>
      </c>
      <c r="H3" s="25" t="s">
        <v>37</v>
      </c>
      <c r="I3" s="25" t="s">
        <v>38</v>
      </c>
      <c r="J3" s="25" t="s">
        <v>39</v>
      </c>
      <c r="K3" s="25" t="s">
        <v>40</v>
      </c>
      <c r="L3" s="25" t="s">
        <v>41</v>
      </c>
      <c r="M3" s="25" t="s">
        <v>42</v>
      </c>
      <c r="N3" s="25" t="s">
        <v>2</v>
      </c>
      <c r="O3" s="24"/>
      <c r="P3" s="24"/>
    </row>
    <row r="4" spans="1:16" ht="47.25" customHeight="1">
      <c r="A4" s="118" t="s">
        <v>207</v>
      </c>
      <c r="B4" s="28">
        <v>15</v>
      </c>
      <c r="C4" s="28">
        <v>15</v>
      </c>
      <c r="D4" s="28">
        <v>15</v>
      </c>
      <c r="E4" s="28">
        <v>15</v>
      </c>
      <c r="F4" s="28">
        <v>15</v>
      </c>
      <c r="G4" s="28">
        <v>15</v>
      </c>
      <c r="H4" s="28">
        <v>15</v>
      </c>
      <c r="I4" s="28">
        <v>15</v>
      </c>
      <c r="J4" s="28">
        <v>15</v>
      </c>
      <c r="K4" s="28">
        <v>15</v>
      </c>
      <c r="L4" s="28">
        <v>15</v>
      </c>
      <c r="M4" s="28">
        <v>15</v>
      </c>
      <c r="N4" s="28">
        <f>SUM(B4:M4)</f>
        <v>180</v>
      </c>
      <c r="O4" s="24"/>
      <c r="P4" s="24"/>
    </row>
    <row r="5" spans="1:16" ht="47.25" customHeight="1">
      <c r="A5" s="118" t="s">
        <v>208</v>
      </c>
      <c r="B5" s="28">
        <v>15</v>
      </c>
      <c r="C5" s="28">
        <v>15</v>
      </c>
      <c r="D5" s="28">
        <v>15</v>
      </c>
      <c r="E5" s="28">
        <v>15</v>
      </c>
      <c r="F5" s="28">
        <v>15</v>
      </c>
      <c r="G5" s="28">
        <v>15</v>
      </c>
      <c r="H5" s="28">
        <v>15</v>
      </c>
      <c r="I5" s="28">
        <v>15</v>
      </c>
      <c r="J5" s="28">
        <v>15</v>
      </c>
      <c r="K5" s="28">
        <v>15</v>
      </c>
      <c r="L5" s="28">
        <v>15</v>
      </c>
      <c r="M5" s="28">
        <v>15</v>
      </c>
      <c r="N5" s="28">
        <f>SUM(B5:M5)</f>
        <v>180</v>
      </c>
      <c r="O5" s="24"/>
      <c r="P5" s="24"/>
    </row>
    <row r="6" spans="1:16" ht="47.25" customHeight="1">
      <c r="A6" s="23" t="s">
        <v>209</v>
      </c>
      <c r="B6" s="28">
        <v>15</v>
      </c>
      <c r="C6" s="28">
        <v>15</v>
      </c>
      <c r="D6" s="28">
        <v>15</v>
      </c>
      <c r="E6" s="28">
        <v>15</v>
      </c>
      <c r="F6" s="28">
        <v>15</v>
      </c>
      <c r="G6" s="28">
        <v>15</v>
      </c>
      <c r="H6" s="28">
        <v>15</v>
      </c>
      <c r="I6" s="28">
        <v>15</v>
      </c>
      <c r="J6" s="28">
        <v>15</v>
      </c>
      <c r="K6" s="28">
        <v>15</v>
      </c>
      <c r="L6" s="28">
        <v>15</v>
      </c>
      <c r="M6" s="28">
        <v>15</v>
      </c>
      <c r="N6" s="28">
        <f>SUM(B6:M6)</f>
        <v>180</v>
      </c>
      <c r="O6" s="24"/>
      <c r="P6" s="24"/>
    </row>
    <row r="7" spans="1:16" ht="15.75">
      <c r="A7" s="47" t="s">
        <v>129</v>
      </c>
      <c r="B7" s="29">
        <f t="shared" ref="B7:N7" si="0">SUM(B4:B6)</f>
        <v>45</v>
      </c>
      <c r="C7" s="29">
        <f t="shared" si="0"/>
        <v>45</v>
      </c>
      <c r="D7" s="29">
        <f t="shared" si="0"/>
        <v>45</v>
      </c>
      <c r="E7" s="29">
        <f t="shared" si="0"/>
        <v>45</v>
      </c>
      <c r="F7" s="29">
        <f t="shared" si="0"/>
        <v>45</v>
      </c>
      <c r="G7" s="29">
        <f t="shared" si="0"/>
        <v>45</v>
      </c>
      <c r="H7" s="29">
        <f t="shared" si="0"/>
        <v>45</v>
      </c>
      <c r="I7" s="29">
        <f t="shared" si="0"/>
        <v>45</v>
      </c>
      <c r="J7" s="29">
        <f t="shared" si="0"/>
        <v>45</v>
      </c>
      <c r="K7" s="29">
        <f t="shared" si="0"/>
        <v>45</v>
      </c>
      <c r="L7" s="29">
        <f t="shared" si="0"/>
        <v>45</v>
      </c>
      <c r="M7" s="29">
        <f t="shared" si="0"/>
        <v>45</v>
      </c>
      <c r="N7" s="29">
        <f t="shared" si="0"/>
        <v>540</v>
      </c>
      <c r="O7" s="24"/>
      <c r="P7" s="24"/>
    </row>
    <row r="8" spans="1:16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4"/>
      <c r="P8" s="24"/>
    </row>
    <row r="9" spans="1:16" ht="15.75">
      <c r="A9" s="190" t="s">
        <v>76</v>
      </c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2"/>
      <c r="O9" s="24"/>
      <c r="P9" s="24"/>
    </row>
    <row r="10" spans="1:16">
      <c r="A10" s="25" t="s">
        <v>1</v>
      </c>
      <c r="B10" s="25" t="s">
        <v>31</v>
      </c>
      <c r="C10" s="25" t="s">
        <v>32</v>
      </c>
      <c r="D10" s="25" t="s">
        <v>33</v>
      </c>
      <c r="E10" s="25" t="s">
        <v>34</v>
      </c>
      <c r="F10" s="25" t="s">
        <v>35</v>
      </c>
      <c r="G10" s="25" t="s">
        <v>36</v>
      </c>
      <c r="H10" s="25" t="s">
        <v>37</v>
      </c>
      <c r="I10" s="25" t="s">
        <v>38</v>
      </c>
      <c r="J10" s="25" t="s">
        <v>39</v>
      </c>
      <c r="K10" s="25" t="s">
        <v>40</v>
      </c>
      <c r="L10" s="25" t="s">
        <v>41</v>
      </c>
      <c r="M10" s="25" t="s">
        <v>42</v>
      </c>
      <c r="N10" s="25" t="s">
        <v>2</v>
      </c>
      <c r="O10" s="24"/>
      <c r="P10" s="24"/>
    </row>
    <row r="11" spans="1:16" ht="47.25" customHeight="1">
      <c r="A11" s="118" t="s">
        <v>207</v>
      </c>
      <c r="B11" s="28">
        <v>20</v>
      </c>
      <c r="C11" s="28">
        <v>20</v>
      </c>
      <c r="D11" s="28">
        <v>20</v>
      </c>
      <c r="E11" s="28">
        <v>20</v>
      </c>
      <c r="F11" s="28">
        <v>20</v>
      </c>
      <c r="G11" s="28">
        <v>20</v>
      </c>
      <c r="H11" s="28">
        <v>20</v>
      </c>
      <c r="I11" s="28">
        <v>20</v>
      </c>
      <c r="J11" s="28">
        <v>20</v>
      </c>
      <c r="K11" s="28">
        <v>20</v>
      </c>
      <c r="L11" s="28">
        <v>20</v>
      </c>
      <c r="M11" s="28">
        <v>20</v>
      </c>
      <c r="N11" s="28">
        <f>SUM(B11:M11)</f>
        <v>240</v>
      </c>
      <c r="O11" s="24"/>
      <c r="P11" s="24"/>
    </row>
    <row r="12" spans="1:16" ht="47.25" customHeight="1">
      <c r="A12" s="118" t="s">
        <v>208</v>
      </c>
      <c r="B12" s="28">
        <v>20</v>
      </c>
      <c r="C12" s="28">
        <v>20</v>
      </c>
      <c r="D12" s="28">
        <v>20</v>
      </c>
      <c r="E12" s="28">
        <v>20</v>
      </c>
      <c r="F12" s="28">
        <v>20</v>
      </c>
      <c r="G12" s="28">
        <v>20</v>
      </c>
      <c r="H12" s="28">
        <v>20</v>
      </c>
      <c r="I12" s="28">
        <v>20</v>
      </c>
      <c r="J12" s="28">
        <v>20</v>
      </c>
      <c r="K12" s="28">
        <v>20</v>
      </c>
      <c r="L12" s="28">
        <v>20</v>
      </c>
      <c r="M12" s="28">
        <v>20</v>
      </c>
      <c r="N12" s="28">
        <f>SUM(B12:M12)</f>
        <v>240</v>
      </c>
      <c r="O12" s="24"/>
      <c r="P12" s="24"/>
    </row>
    <row r="13" spans="1:16" ht="47.25" customHeight="1">
      <c r="A13" s="23" t="s">
        <v>209</v>
      </c>
      <c r="B13" s="28">
        <v>20</v>
      </c>
      <c r="C13" s="28">
        <v>20</v>
      </c>
      <c r="D13" s="28">
        <v>20</v>
      </c>
      <c r="E13" s="28">
        <v>20</v>
      </c>
      <c r="F13" s="28">
        <v>20</v>
      </c>
      <c r="G13" s="28">
        <v>20</v>
      </c>
      <c r="H13" s="28">
        <v>20</v>
      </c>
      <c r="I13" s="28">
        <v>20</v>
      </c>
      <c r="J13" s="28">
        <v>20</v>
      </c>
      <c r="K13" s="28">
        <v>20</v>
      </c>
      <c r="L13" s="28">
        <v>20</v>
      </c>
      <c r="M13" s="28">
        <v>20</v>
      </c>
      <c r="N13" s="28">
        <f>SUM(B13:M13)</f>
        <v>240</v>
      </c>
      <c r="O13" s="24"/>
      <c r="P13" s="24"/>
    </row>
    <row r="14" spans="1:16" ht="15.75">
      <c r="A14" s="47" t="s">
        <v>129</v>
      </c>
      <c r="B14" s="29">
        <f t="shared" ref="B14:N14" si="1">SUM(B11:B13)</f>
        <v>60</v>
      </c>
      <c r="C14" s="29">
        <f t="shared" si="1"/>
        <v>60</v>
      </c>
      <c r="D14" s="29">
        <f t="shared" si="1"/>
        <v>60</v>
      </c>
      <c r="E14" s="29">
        <f t="shared" si="1"/>
        <v>60</v>
      </c>
      <c r="F14" s="29">
        <f t="shared" si="1"/>
        <v>60</v>
      </c>
      <c r="G14" s="29">
        <f t="shared" si="1"/>
        <v>60</v>
      </c>
      <c r="H14" s="29">
        <f t="shared" si="1"/>
        <v>60</v>
      </c>
      <c r="I14" s="29">
        <f t="shared" si="1"/>
        <v>60</v>
      </c>
      <c r="J14" s="29">
        <f t="shared" si="1"/>
        <v>60</v>
      </c>
      <c r="K14" s="29">
        <f t="shared" si="1"/>
        <v>60</v>
      </c>
      <c r="L14" s="29">
        <f t="shared" si="1"/>
        <v>60</v>
      </c>
      <c r="M14" s="29">
        <f t="shared" si="1"/>
        <v>60</v>
      </c>
      <c r="N14" s="29">
        <f t="shared" si="1"/>
        <v>720</v>
      </c>
      <c r="O14" s="24"/>
      <c r="P14" s="24"/>
    </row>
    <row r="15" spans="1:16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4"/>
      <c r="P15" s="24"/>
    </row>
    <row r="16" spans="1:16" ht="15.75">
      <c r="A16" s="189" t="s">
        <v>77</v>
      </c>
      <c r="B16" s="189"/>
      <c r="C16" s="189"/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24"/>
      <c r="P16" s="24"/>
    </row>
    <row r="17" spans="1:16">
      <c r="A17" s="25" t="s">
        <v>1</v>
      </c>
      <c r="B17" s="25" t="s">
        <v>31</v>
      </c>
      <c r="C17" s="25" t="s">
        <v>32</v>
      </c>
      <c r="D17" s="25" t="s">
        <v>33</v>
      </c>
      <c r="E17" s="25" t="s">
        <v>34</v>
      </c>
      <c r="F17" s="25" t="s">
        <v>35</v>
      </c>
      <c r="G17" s="25" t="s">
        <v>36</v>
      </c>
      <c r="H17" s="25" t="s">
        <v>37</v>
      </c>
      <c r="I17" s="25" t="s">
        <v>38</v>
      </c>
      <c r="J17" s="25" t="s">
        <v>39</v>
      </c>
      <c r="K17" s="25" t="s">
        <v>40</v>
      </c>
      <c r="L17" s="25" t="s">
        <v>41</v>
      </c>
      <c r="M17" s="25" t="s">
        <v>42</v>
      </c>
      <c r="N17" s="25" t="s">
        <v>2</v>
      </c>
      <c r="O17" s="24"/>
      <c r="P17" s="24"/>
    </row>
    <row r="18" spans="1:16" ht="47.25" customHeight="1">
      <c r="A18" s="118" t="s">
        <v>207</v>
      </c>
      <c r="B18" s="28">
        <v>25</v>
      </c>
      <c r="C18" s="28">
        <v>25</v>
      </c>
      <c r="D18" s="28">
        <v>25</v>
      </c>
      <c r="E18" s="28">
        <v>25</v>
      </c>
      <c r="F18" s="28">
        <v>25</v>
      </c>
      <c r="G18" s="28">
        <v>25</v>
      </c>
      <c r="H18" s="28">
        <v>25</v>
      </c>
      <c r="I18" s="28">
        <v>25</v>
      </c>
      <c r="J18" s="28">
        <v>25</v>
      </c>
      <c r="K18" s="28">
        <v>25</v>
      </c>
      <c r="L18" s="28">
        <v>25</v>
      </c>
      <c r="M18" s="28">
        <v>25</v>
      </c>
      <c r="N18" s="28">
        <f>SUM(B18:M18)</f>
        <v>300</v>
      </c>
      <c r="O18" s="24"/>
      <c r="P18" s="24"/>
    </row>
    <row r="19" spans="1:16" ht="47.25" customHeight="1">
      <c r="A19" s="118" t="s">
        <v>208</v>
      </c>
      <c r="B19" s="28">
        <v>25</v>
      </c>
      <c r="C19" s="28">
        <v>25</v>
      </c>
      <c r="D19" s="28">
        <v>25</v>
      </c>
      <c r="E19" s="28">
        <v>25</v>
      </c>
      <c r="F19" s="28">
        <v>25</v>
      </c>
      <c r="G19" s="28">
        <v>25</v>
      </c>
      <c r="H19" s="28">
        <v>25</v>
      </c>
      <c r="I19" s="28">
        <v>25</v>
      </c>
      <c r="J19" s="28">
        <v>25</v>
      </c>
      <c r="K19" s="28">
        <v>25</v>
      </c>
      <c r="L19" s="28">
        <v>25</v>
      </c>
      <c r="M19" s="28">
        <v>25</v>
      </c>
      <c r="N19" s="28">
        <f>SUM(B19:M19)</f>
        <v>300</v>
      </c>
      <c r="O19" s="24"/>
      <c r="P19" s="24"/>
    </row>
    <row r="20" spans="1:16" ht="47.25" customHeight="1">
      <c r="A20" s="23" t="s">
        <v>209</v>
      </c>
      <c r="B20" s="28">
        <v>25</v>
      </c>
      <c r="C20" s="28">
        <v>25</v>
      </c>
      <c r="D20" s="28">
        <v>25</v>
      </c>
      <c r="E20" s="28">
        <v>25</v>
      </c>
      <c r="F20" s="28">
        <v>25</v>
      </c>
      <c r="G20" s="28">
        <v>25</v>
      </c>
      <c r="H20" s="28">
        <v>25</v>
      </c>
      <c r="I20" s="28">
        <v>25</v>
      </c>
      <c r="J20" s="28">
        <v>25</v>
      </c>
      <c r="K20" s="28">
        <v>25</v>
      </c>
      <c r="L20" s="28">
        <v>25</v>
      </c>
      <c r="M20" s="28">
        <v>25</v>
      </c>
      <c r="N20" s="29">
        <f>SUM(B20:M20)</f>
        <v>300</v>
      </c>
      <c r="O20" s="24"/>
      <c r="P20" s="24"/>
    </row>
    <row r="21" spans="1:16" ht="15.75">
      <c r="A21" s="47" t="s">
        <v>129</v>
      </c>
      <c r="B21" s="90">
        <f>SUM(B18:B20)</f>
        <v>75</v>
      </c>
      <c r="C21" s="90">
        <f t="shared" ref="C21:M21" si="2">SUM(C18:C20)</f>
        <v>75</v>
      </c>
      <c r="D21" s="90">
        <f t="shared" si="2"/>
        <v>75</v>
      </c>
      <c r="E21" s="90">
        <f t="shared" si="2"/>
        <v>75</v>
      </c>
      <c r="F21" s="90">
        <f t="shared" si="2"/>
        <v>75</v>
      </c>
      <c r="G21" s="90">
        <f t="shared" si="2"/>
        <v>75</v>
      </c>
      <c r="H21" s="90">
        <f t="shared" si="2"/>
        <v>75</v>
      </c>
      <c r="I21" s="90">
        <f t="shared" si="2"/>
        <v>75</v>
      </c>
      <c r="J21" s="90">
        <f t="shared" si="2"/>
        <v>75</v>
      </c>
      <c r="K21" s="90">
        <f t="shared" si="2"/>
        <v>75</v>
      </c>
      <c r="L21" s="90">
        <f t="shared" si="2"/>
        <v>75</v>
      </c>
      <c r="M21" s="90">
        <f t="shared" si="2"/>
        <v>75</v>
      </c>
      <c r="N21" s="90">
        <f>SUM(N18:N20)</f>
        <v>900</v>
      </c>
    </row>
    <row r="22" spans="1:16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</row>
    <row r="23" spans="1:16" ht="15.75">
      <c r="A23" s="189" t="s">
        <v>78</v>
      </c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</row>
    <row r="24" spans="1:16">
      <c r="A24" s="25" t="s">
        <v>1</v>
      </c>
      <c r="B24" s="25" t="s">
        <v>31</v>
      </c>
      <c r="C24" s="25" t="s">
        <v>32</v>
      </c>
      <c r="D24" s="25" t="s">
        <v>33</v>
      </c>
      <c r="E24" s="25" t="s">
        <v>34</v>
      </c>
      <c r="F24" s="25" t="s">
        <v>35</v>
      </c>
      <c r="G24" s="25" t="s">
        <v>36</v>
      </c>
      <c r="H24" s="25" t="s">
        <v>37</v>
      </c>
      <c r="I24" s="25" t="s">
        <v>38</v>
      </c>
      <c r="J24" s="25" t="s">
        <v>39</v>
      </c>
      <c r="K24" s="25" t="s">
        <v>40</v>
      </c>
      <c r="L24" s="25" t="s">
        <v>41</v>
      </c>
      <c r="M24" s="25" t="s">
        <v>42</v>
      </c>
      <c r="N24" s="25" t="s">
        <v>2</v>
      </c>
    </row>
    <row r="25" spans="1:16" ht="47.25" customHeight="1">
      <c r="A25" s="118" t="s">
        <v>207</v>
      </c>
      <c r="B25" s="28">
        <v>30</v>
      </c>
      <c r="C25" s="28">
        <v>30</v>
      </c>
      <c r="D25" s="28">
        <v>30</v>
      </c>
      <c r="E25" s="28">
        <v>30</v>
      </c>
      <c r="F25" s="28">
        <v>30</v>
      </c>
      <c r="G25" s="28">
        <v>30</v>
      </c>
      <c r="H25" s="28">
        <v>30</v>
      </c>
      <c r="I25" s="28">
        <v>30</v>
      </c>
      <c r="J25" s="28">
        <v>30</v>
      </c>
      <c r="K25" s="28">
        <v>30</v>
      </c>
      <c r="L25" s="28">
        <v>30</v>
      </c>
      <c r="M25" s="28">
        <v>30</v>
      </c>
      <c r="N25" s="28">
        <f>SUM(B25:M25)</f>
        <v>360</v>
      </c>
    </row>
    <row r="26" spans="1:16" ht="47.25" customHeight="1">
      <c r="A26" s="118" t="s">
        <v>208</v>
      </c>
      <c r="B26" s="28">
        <v>30</v>
      </c>
      <c r="C26" s="28">
        <v>30</v>
      </c>
      <c r="D26" s="28">
        <v>30</v>
      </c>
      <c r="E26" s="28">
        <v>30</v>
      </c>
      <c r="F26" s="28">
        <v>30</v>
      </c>
      <c r="G26" s="28">
        <v>30</v>
      </c>
      <c r="H26" s="28">
        <v>30</v>
      </c>
      <c r="I26" s="28">
        <v>30</v>
      </c>
      <c r="J26" s="28">
        <v>30</v>
      </c>
      <c r="K26" s="28">
        <v>30</v>
      </c>
      <c r="L26" s="28">
        <v>30</v>
      </c>
      <c r="M26" s="28">
        <v>30</v>
      </c>
      <c r="N26" s="28">
        <f>SUM(B26:M26)</f>
        <v>360</v>
      </c>
    </row>
    <row r="27" spans="1:16" ht="47.25" customHeight="1">
      <c r="A27" s="23" t="s">
        <v>209</v>
      </c>
      <c r="B27" s="28">
        <v>30</v>
      </c>
      <c r="C27" s="28">
        <v>30</v>
      </c>
      <c r="D27" s="28">
        <v>30</v>
      </c>
      <c r="E27" s="28">
        <v>30</v>
      </c>
      <c r="F27" s="28">
        <v>30</v>
      </c>
      <c r="G27" s="28">
        <v>30</v>
      </c>
      <c r="H27" s="28">
        <v>30</v>
      </c>
      <c r="I27" s="28">
        <v>30</v>
      </c>
      <c r="J27" s="28">
        <v>30</v>
      </c>
      <c r="K27" s="28">
        <v>30</v>
      </c>
      <c r="L27" s="28">
        <v>30</v>
      </c>
      <c r="M27" s="28">
        <v>30</v>
      </c>
      <c r="N27" s="28">
        <f>SUM(B27:M27)</f>
        <v>360</v>
      </c>
    </row>
    <row r="28" spans="1:16" ht="15.75">
      <c r="A28" s="47" t="s">
        <v>129</v>
      </c>
      <c r="B28" s="29">
        <f t="shared" ref="B28:N28" si="3">SUM(B25:B27)</f>
        <v>90</v>
      </c>
      <c r="C28" s="29">
        <f t="shared" si="3"/>
        <v>90</v>
      </c>
      <c r="D28" s="29">
        <f t="shared" si="3"/>
        <v>90</v>
      </c>
      <c r="E28" s="29">
        <f t="shared" si="3"/>
        <v>90</v>
      </c>
      <c r="F28" s="29">
        <f t="shared" si="3"/>
        <v>90</v>
      </c>
      <c r="G28" s="29">
        <f t="shared" si="3"/>
        <v>90</v>
      </c>
      <c r="H28" s="29">
        <f t="shared" si="3"/>
        <v>90</v>
      </c>
      <c r="I28" s="29">
        <f t="shared" si="3"/>
        <v>90</v>
      </c>
      <c r="J28" s="29">
        <f t="shared" si="3"/>
        <v>90</v>
      </c>
      <c r="K28" s="29">
        <f t="shared" si="3"/>
        <v>90</v>
      </c>
      <c r="L28" s="29">
        <f t="shared" si="3"/>
        <v>90</v>
      </c>
      <c r="M28" s="29">
        <f t="shared" si="3"/>
        <v>90</v>
      </c>
      <c r="N28" s="29">
        <f t="shared" si="3"/>
        <v>1080</v>
      </c>
    </row>
    <row r="29" spans="1:16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6" ht="15.75">
      <c r="A30" s="189" t="s">
        <v>79</v>
      </c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</row>
    <row r="31" spans="1:16">
      <c r="A31" s="25" t="s">
        <v>1</v>
      </c>
      <c r="B31" s="25" t="s">
        <v>31</v>
      </c>
      <c r="C31" s="25" t="s">
        <v>32</v>
      </c>
      <c r="D31" s="25" t="s">
        <v>33</v>
      </c>
      <c r="E31" s="25" t="s">
        <v>34</v>
      </c>
      <c r="F31" s="25" t="s">
        <v>35</v>
      </c>
      <c r="G31" s="25" t="s">
        <v>36</v>
      </c>
      <c r="H31" s="25" t="s">
        <v>37</v>
      </c>
      <c r="I31" s="25" t="s">
        <v>38</v>
      </c>
      <c r="J31" s="25" t="s">
        <v>39</v>
      </c>
      <c r="K31" s="25" t="s">
        <v>40</v>
      </c>
      <c r="L31" s="25" t="s">
        <v>41</v>
      </c>
      <c r="M31" s="25" t="s">
        <v>42</v>
      </c>
      <c r="N31" s="25" t="s">
        <v>2</v>
      </c>
    </row>
    <row r="32" spans="1:16" ht="47.25" customHeight="1">
      <c r="A32" s="118" t="s">
        <v>207</v>
      </c>
      <c r="B32" s="28">
        <v>35</v>
      </c>
      <c r="C32" s="28">
        <v>35</v>
      </c>
      <c r="D32" s="28">
        <v>35</v>
      </c>
      <c r="E32" s="28">
        <v>35</v>
      </c>
      <c r="F32" s="28">
        <v>35</v>
      </c>
      <c r="G32" s="28">
        <v>35</v>
      </c>
      <c r="H32" s="28">
        <v>35</v>
      </c>
      <c r="I32" s="28">
        <v>35</v>
      </c>
      <c r="J32" s="28">
        <v>35</v>
      </c>
      <c r="K32" s="28">
        <v>35</v>
      </c>
      <c r="L32" s="28">
        <v>35</v>
      </c>
      <c r="M32" s="28">
        <v>35</v>
      </c>
      <c r="N32" s="28">
        <f>SUM(B32:M32)</f>
        <v>420</v>
      </c>
    </row>
    <row r="33" spans="1:14" ht="47.25" customHeight="1">
      <c r="A33" s="118" t="s">
        <v>208</v>
      </c>
      <c r="B33" s="28">
        <v>35</v>
      </c>
      <c r="C33" s="28">
        <v>35</v>
      </c>
      <c r="D33" s="28">
        <v>35</v>
      </c>
      <c r="E33" s="28">
        <v>35</v>
      </c>
      <c r="F33" s="28">
        <v>35</v>
      </c>
      <c r="G33" s="28">
        <v>35</v>
      </c>
      <c r="H33" s="28">
        <v>35</v>
      </c>
      <c r="I33" s="28">
        <v>35</v>
      </c>
      <c r="J33" s="28">
        <v>35</v>
      </c>
      <c r="K33" s="28">
        <v>35</v>
      </c>
      <c r="L33" s="28">
        <v>35</v>
      </c>
      <c r="M33" s="28">
        <v>35</v>
      </c>
      <c r="N33" s="28">
        <f>SUM(B33:M33)</f>
        <v>420</v>
      </c>
    </row>
    <row r="34" spans="1:14" ht="47.25" customHeight="1">
      <c r="A34" s="23" t="s">
        <v>209</v>
      </c>
      <c r="B34" s="28">
        <v>35</v>
      </c>
      <c r="C34" s="28">
        <v>35</v>
      </c>
      <c r="D34" s="28">
        <v>35</v>
      </c>
      <c r="E34" s="28">
        <v>35</v>
      </c>
      <c r="F34" s="28">
        <v>35</v>
      </c>
      <c r="G34" s="28">
        <v>35</v>
      </c>
      <c r="H34" s="28">
        <v>35</v>
      </c>
      <c r="I34" s="28">
        <v>35</v>
      </c>
      <c r="J34" s="28">
        <v>35</v>
      </c>
      <c r="K34" s="28">
        <v>35</v>
      </c>
      <c r="L34" s="28">
        <v>35</v>
      </c>
      <c r="M34" s="28">
        <v>35</v>
      </c>
      <c r="N34" s="28">
        <f>SUM(B34:M34)</f>
        <v>420</v>
      </c>
    </row>
    <row r="35" spans="1:14" ht="15.75">
      <c r="A35" s="47" t="s">
        <v>129</v>
      </c>
      <c r="B35" s="29">
        <f t="shared" ref="B35:N35" si="4">SUM(B32:B34)</f>
        <v>105</v>
      </c>
      <c r="C35" s="29">
        <f t="shared" si="4"/>
        <v>105</v>
      </c>
      <c r="D35" s="29">
        <f t="shared" si="4"/>
        <v>105</v>
      </c>
      <c r="E35" s="29">
        <f t="shared" si="4"/>
        <v>105</v>
      </c>
      <c r="F35" s="29">
        <f t="shared" si="4"/>
        <v>105</v>
      </c>
      <c r="G35" s="29">
        <f t="shared" si="4"/>
        <v>105</v>
      </c>
      <c r="H35" s="29">
        <f t="shared" si="4"/>
        <v>105</v>
      </c>
      <c r="I35" s="29">
        <f t="shared" si="4"/>
        <v>105</v>
      </c>
      <c r="J35" s="29">
        <f t="shared" si="4"/>
        <v>105</v>
      </c>
      <c r="K35" s="29">
        <f t="shared" si="4"/>
        <v>105</v>
      </c>
      <c r="L35" s="29">
        <f t="shared" si="4"/>
        <v>105</v>
      </c>
      <c r="M35" s="29">
        <f t="shared" si="4"/>
        <v>105</v>
      </c>
      <c r="N35" s="29">
        <f t="shared" si="4"/>
        <v>1260</v>
      </c>
    </row>
    <row r="54" spans="1:1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</row>
    <row r="55" spans="1:14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</row>
    <row r="56" spans="1:14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</row>
    <row r="57" spans="1:14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</row>
    <row r="58" spans="1:14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</row>
    <row r="59" spans="1:14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</row>
    <row r="60" spans="1:14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</row>
  </sheetData>
  <mergeCells count="6">
    <mergeCell ref="A1:N1"/>
    <mergeCell ref="A16:N16"/>
    <mergeCell ref="A23:N23"/>
    <mergeCell ref="A30:N30"/>
    <mergeCell ref="A2:N2"/>
    <mergeCell ref="A9:N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Q35"/>
  <sheetViews>
    <sheetView zoomScaleNormal="100" workbookViewId="0">
      <selection activeCell="E36" sqref="E36"/>
    </sheetView>
  </sheetViews>
  <sheetFormatPr baseColWidth="10" defaultRowHeight="15"/>
  <cols>
    <col min="1" max="1" width="33.140625" bestFit="1" customWidth="1"/>
  </cols>
  <sheetData>
    <row r="1" spans="1:17" ht="15.75">
      <c r="A1" s="175" t="s">
        <v>211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9"/>
      <c r="P1" s="19"/>
    </row>
    <row r="2" spans="1:17" ht="15.75">
      <c r="A2" s="189" t="s">
        <v>68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9"/>
      <c r="P2" s="19"/>
    </row>
    <row r="3" spans="1:17">
      <c r="A3" s="25" t="s">
        <v>1</v>
      </c>
      <c r="B3" s="25" t="s">
        <v>31</v>
      </c>
      <c r="C3" s="25" t="s">
        <v>32</v>
      </c>
      <c r="D3" s="25" t="s">
        <v>33</v>
      </c>
      <c r="E3" s="25" t="s">
        <v>34</v>
      </c>
      <c r="F3" s="25" t="s">
        <v>35</v>
      </c>
      <c r="G3" s="25" t="s">
        <v>36</v>
      </c>
      <c r="H3" s="25" t="s">
        <v>37</v>
      </c>
      <c r="I3" s="25" t="s">
        <v>38</v>
      </c>
      <c r="J3" s="25" t="s">
        <v>39</v>
      </c>
      <c r="K3" s="25" t="s">
        <v>40</v>
      </c>
      <c r="L3" s="25" t="s">
        <v>41</v>
      </c>
      <c r="M3" s="25" t="s">
        <v>42</v>
      </c>
      <c r="N3" s="25" t="s">
        <v>2</v>
      </c>
      <c r="O3" s="19"/>
      <c r="P3" s="19"/>
      <c r="Q3" s="19"/>
    </row>
    <row r="4" spans="1:17">
      <c r="A4" s="16" t="s">
        <v>207</v>
      </c>
      <c r="B4" s="29">
        <v>15</v>
      </c>
      <c r="C4" s="29">
        <v>15</v>
      </c>
      <c r="D4" s="29">
        <v>15</v>
      </c>
      <c r="E4" s="29">
        <v>15</v>
      </c>
      <c r="F4" s="29">
        <v>15</v>
      </c>
      <c r="G4" s="29">
        <v>15</v>
      </c>
      <c r="H4" s="29">
        <v>15</v>
      </c>
      <c r="I4" s="29">
        <v>15</v>
      </c>
      <c r="J4" s="29">
        <v>15</v>
      </c>
      <c r="K4" s="29">
        <v>15</v>
      </c>
      <c r="L4" s="29">
        <v>15</v>
      </c>
      <c r="M4" s="29">
        <v>15</v>
      </c>
      <c r="N4" s="29">
        <f t="shared" ref="N4:N6" si="0">SUM(B4:M4)</f>
        <v>180</v>
      </c>
      <c r="O4" s="21"/>
      <c r="P4" s="21"/>
      <c r="Q4" s="19"/>
    </row>
    <row r="5" spans="1:17">
      <c r="A5" s="16" t="s">
        <v>208</v>
      </c>
      <c r="B5" s="29">
        <v>15</v>
      </c>
      <c r="C5" s="29">
        <v>15</v>
      </c>
      <c r="D5" s="29">
        <v>15</v>
      </c>
      <c r="E5" s="29">
        <v>15</v>
      </c>
      <c r="F5" s="29">
        <v>15</v>
      </c>
      <c r="G5" s="29">
        <v>15</v>
      </c>
      <c r="H5" s="29">
        <v>15</v>
      </c>
      <c r="I5" s="29">
        <v>15</v>
      </c>
      <c r="J5" s="29">
        <v>15</v>
      </c>
      <c r="K5" s="29">
        <v>15</v>
      </c>
      <c r="L5" s="29">
        <v>15</v>
      </c>
      <c r="M5" s="29">
        <v>15</v>
      </c>
      <c r="N5" s="29">
        <f t="shared" si="0"/>
        <v>180</v>
      </c>
      <c r="O5" s="21"/>
      <c r="P5" s="21"/>
      <c r="Q5" s="19"/>
    </row>
    <row r="6" spans="1:17">
      <c r="A6" s="16" t="s">
        <v>209</v>
      </c>
      <c r="B6" s="29">
        <v>15</v>
      </c>
      <c r="C6" s="29">
        <v>15</v>
      </c>
      <c r="D6" s="29">
        <v>15</v>
      </c>
      <c r="E6" s="29">
        <v>15</v>
      </c>
      <c r="F6" s="29">
        <v>15</v>
      </c>
      <c r="G6" s="29">
        <v>15</v>
      </c>
      <c r="H6" s="29">
        <v>15</v>
      </c>
      <c r="I6" s="29">
        <v>15</v>
      </c>
      <c r="J6" s="29">
        <v>15</v>
      </c>
      <c r="K6" s="29">
        <v>15</v>
      </c>
      <c r="L6" s="29">
        <v>15</v>
      </c>
      <c r="M6" s="29">
        <v>15</v>
      </c>
      <c r="N6" s="29">
        <f t="shared" si="0"/>
        <v>180</v>
      </c>
      <c r="O6" s="21"/>
      <c r="P6" s="21"/>
      <c r="Q6" s="19"/>
    </row>
    <row r="7" spans="1:17">
      <c r="A7" s="45" t="s">
        <v>74</v>
      </c>
      <c r="B7" s="29">
        <f t="shared" ref="B7:N7" si="1">SUM(B4:B6)</f>
        <v>45</v>
      </c>
      <c r="C7" s="29">
        <f t="shared" si="1"/>
        <v>45</v>
      </c>
      <c r="D7" s="29">
        <f t="shared" si="1"/>
        <v>45</v>
      </c>
      <c r="E7" s="29">
        <f t="shared" si="1"/>
        <v>45</v>
      </c>
      <c r="F7" s="29">
        <f t="shared" si="1"/>
        <v>45</v>
      </c>
      <c r="G7" s="29">
        <f t="shared" si="1"/>
        <v>45</v>
      </c>
      <c r="H7" s="29">
        <f t="shared" si="1"/>
        <v>45</v>
      </c>
      <c r="I7" s="29">
        <f t="shared" si="1"/>
        <v>45</v>
      </c>
      <c r="J7" s="29">
        <f t="shared" si="1"/>
        <v>45</v>
      </c>
      <c r="K7" s="29">
        <f t="shared" si="1"/>
        <v>45</v>
      </c>
      <c r="L7" s="29">
        <f t="shared" si="1"/>
        <v>45</v>
      </c>
      <c r="M7" s="29">
        <f t="shared" si="1"/>
        <v>45</v>
      </c>
      <c r="N7" s="29">
        <f t="shared" si="1"/>
        <v>540</v>
      </c>
      <c r="O7" s="20"/>
      <c r="P7" s="19"/>
      <c r="Q7" s="19"/>
    </row>
    <row r="8" spans="1:17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19"/>
      <c r="P8" s="19"/>
      <c r="Q8" s="19"/>
    </row>
    <row r="9" spans="1:17" ht="15.75">
      <c r="A9" s="189" t="s">
        <v>69</v>
      </c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9"/>
      <c r="P9" s="19"/>
      <c r="Q9" s="19"/>
    </row>
    <row r="10" spans="1:17">
      <c r="A10" s="25" t="s">
        <v>1</v>
      </c>
      <c r="B10" s="25" t="s">
        <v>31</v>
      </c>
      <c r="C10" s="25" t="s">
        <v>32</v>
      </c>
      <c r="D10" s="25" t="s">
        <v>33</v>
      </c>
      <c r="E10" s="25" t="s">
        <v>34</v>
      </c>
      <c r="F10" s="25" t="s">
        <v>35</v>
      </c>
      <c r="G10" s="25" t="s">
        <v>36</v>
      </c>
      <c r="H10" s="25" t="s">
        <v>37</v>
      </c>
      <c r="I10" s="25" t="s">
        <v>38</v>
      </c>
      <c r="J10" s="25" t="s">
        <v>39</v>
      </c>
      <c r="K10" s="25" t="s">
        <v>40</v>
      </c>
      <c r="L10" s="25" t="s">
        <v>41</v>
      </c>
      <c r="M10" s="25" t="s">
        <v>42</v>
      </c>
      <c r="N10" s="25" t="s">
        <v>2</v>
      </c>
      <c r="O10" s="19"/>
      <c r="P10" s="19"/>
    </row>
    <row r="11" spans="1:17">
      <c r="A11" s="16" t="s">
        <v>207</v>
      </c>
      <c r="B11" s="29">
        <v>20</v>
      </c>
      <c r="C11" s="29">
        <v>20</v>
      </c>
      <c r="D11" s="29">
        <v>20</v>
      </c>
      <c r="E11" s="29">
        <v>20</v>
      </c>
      <c r="F11" s="29">
        <v>20</v>
      </c>
      <c r="G11" s="29">
        <v>20</v>
      </c>
      <c r="H11" s="29">
        <v>20</v>
      </c>
      <c r="I11" s="29">
        <v>20</v>
      </c>
      <c r="J11" s="29">
        <v>20</v>
      </c>
      <c r="K11" s="29">
        <v>20</v>
      </c>
      <c r="L11" s="29">
        <v>20</v>
      </c>
      <c r="M11" s="29">
        <v>20</v>
      </c>
      <c r="N11" s="29">
        <f t="shared" ref="N11:N13" si="2">SUM(B11:M11)</f>
        <v>240</v>
      </c>
      <c r="O11" s="19"/>
      <c r="P11" s="19"/>
    </row>
    <row r="12" spans="1:17">
      <c r="A12" s="16" t="s">
        <v>208</v>
      </c>
      <c r="B12" s="29">
        <v>20</v>
      </c>
      <c r="C12" s="29">
        <v>20</v>
      </c>
      <c r="D12" s="29">
        <v>20</v>
      </c>
      <c r="E12" s="29">
        <v>20</v>
      </c>
      <c r="F12" s="29">
        <v>20</v>
      </c>
      <c r="G12" s="29">
        <v>20</v>
      </c>
      <c r="H12" s="29">
        <v>20</v>
      </c>
      <c r="I12" s="29">
        <v>20</v>
      </c>
      <c r="J12" s="29">
        <v>20</v>
      </c>
      <c r="K12" s="29">
        <v>20</v>
      </c>
      <c r="L12" s="29">
        <v>20</v>
      </c>
      <c r="M12" s="29">
        <v>20</v>
      </c>
      <c r="N12" s="29">
        <f t="shared" si="2"/>
        <v>240</v>
      </c>
      <c r="O12" s="19"/>
      <c r="P12" s="19"/>
    </row>
    <row r="13" spans="1:17">
      <c r="A13" s="16" t="s">
        <v>209</v>
      </c>
      <c r="B13" s="29">
        <v>20</v>
      </c>
      <c r="C13" s="29">
        <v>20</v>
      </c>
      <c r="D13" s="29">
        <v>20</v>
      </c>
      <c r="E13" s="29">
        <v>20</v>
      </c>
      <c r="F13" s="29">
        <v>20</v>
      </c>
      <c r="G13" s="29">
        <v>20</v>
      </c>
      <c r="H13" s="29">
        <v>20</v>
      </c>
      <c r="I13" s="29">
        <v>20</v>
      </c>
      <c r="J13" s="29">
        <v>20</v>
      </c>
      <c r="K13" s="29">
        <v>20</v>
      </c>
      <c r="L13" s="29">
        <v>20</v>
      </c>
      <c r="M13" s="29">
        <v>20</v>
      </c>
      <c r="N13" s="29">
        <f t="shared" si="2"/>
        <v>240</v>
      </c>
      <c r="O13" s="19"/>
      <c r="P13" s="19"/>
    </row>
    <row r="14" spans="1:17">
      <c r="A14" s="45" t="s">
        <v>74</v>
      </c>
      <c r="B14" s="29">
        <f t="shared" ref="B14:N14" si="3">SUM(B11:B13)</f>
        <v>60</v>
      </c>
      <c r="C14" s="29">
        <f t="shared" si="3"/>
        <v>60</v>
      </c>
      <c r="D14" s="29">
        <f t="shared" si="3"/>
        <v>60</v>
      </c>
      <c r="E14" s="29">
        <f t="shared" si="3"/>
        <v>60</v>
      </c>
      <c r="F14" s="29">
        <f t="shared" si="3"/>
        <v>60</v>
      </c>
      <c r="G14" s="29">
        <f t="shared" si="3"/>
        <v>60</v>
      </c>
      <c r="H14" s="29">
        <f t="shared" si="3"/>
        <v>60</v>
      </c>
      <c r="I14" s="29">
        <f t="shared" si="3"/>
        <v>60</v>
      </c>
      <c r="J14" s="29">
        <f t="shared" si="3"/>
        <v>60</v>
      </c>
      <c r="K14" s="29">
        <f t="shared" si="3"/>
        <v>60</v>
      </c>
      <c r="L14" s="29">
        <f t="shared" si="3"/>
        <v>60</v>
      </c>
      <c r="M14" s="29">
        <f t="shared" si="3"/>
        <v>60</v>
      </c>
      <c r="N14" s="29">
        <f t="shared" si="3"/>
        <v>720</v>
      </c>
      <c r="O14" s="19"/>
      <c r="P14" s="19"/>
    </row>
    <row r="15" spans="1:17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19"/>
      <c r="P15" s="19"/>
    </row>
    <row r="16" spans="1:17" ht="15.75">
      <c r="A16" s="189" t="s">
        <v>70</v>
      </c>
      <c r="B16" s="189"/>
      <c r="C16" s="189"/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9"/>
      <c r="P16" s="19"/>
    </row>
    <row r="17" spans="1:16">
      <c r="A17" s="25" t="s">
        <v>1</v>
      </c>
      <c r="B17" s="25" t="s">
        <v>31</v>
      </c>
      <c r="C17" s="25" t="s">
        <v>32</v>
      </c>
      <c r="D17" s="25" t="s">
        <v>33</v>
      </c>
      <c r="E17" s="25" t="s">
        <v>34</v>
      </c>
      <c r="F17" s="25" t="s">
        <v>35</v>
      </c>
      <c r="G17" s="25" t="s">
        <v>36</v>
      </c>
      <c r="H17" s="25" t="s">
        <v>37</v>
      </c>
      <c r="I17" s="25" t="s">
        <v>38</v>
      </c>
      <c r="J17" s="25" t="s">
        <v>39</v>
      </c>
      <c r="K17" s="25" t="s">
        <v>40</v>
      </c>
      <c r="L17" s="25" t="s">
        <v>41</v>
      </c>
      <c r="M17" s="25" t="s">
        <v>42</v>
      </c>
      <c r="N17" s="25" t="s">
        <v>2</v>
      </c>
      <c r="O17" s="19"/>
      <c r="P17" s="19"/>
    </row>
    <row r="18" spans="1:16">
      <c r="A18" s="16" t="s">
        <v>207</v>
      </c>
      <c r="B18" s="29">
        <v>25</v>
      </c>
      <c r="C18" s="29">
        <v>25</v>
      </c>
      <c r="D18" s="29">
        <v>25</v>
      </c>
      <c r="E18" s="29">
        <v>25</v>
      </c>
      <c r="F18" s="29">
        <v>25</v>
      </c>
      <c r="G18" s="29">
        <v>25</v>
      </c>
      <c r="H18" s="29">
        <v>25</v>
      </c>
      <c r="I18" s="29">
        <v>25</v>
      </c>
      <c r="J18" s="29">
        <v>25</v>
      </c>
      <c r="K18" s="29">
        <v>25</v>
      </c>
      <c r="L18" s="29">
        <v>25</v>
      </c>
      <c r="M18" s="29">
        <v>25</v>
      </c>
      <c r="N18" s="29">
        <f t="shared" ref="N18:N20" si="4">SUM(B18:M18)</f>
        <v>300</v>
      </c>
      <c r="O18" s="19"/>
      <c r="P18" s="19"/>
    </row>
    <row r="19" spans="1:16">
      <c r="A19" s="16" t="s">
        <v>208</v>
      </c>
      <c r="B19" s="29">
        <v>25</v>
      </c>
      <c r="C19" s="29">
        <v>25</v>
      </c>
      <c r="D19" s="29">
        <v>25</v>
      </c>
      <c r="E19" s="29">
        <v>25</v>
      </c>
      <c r="F19" s="29">
        <v>25</v>
      </c>
      <c r="G19" s="29">
        <v>25</v>
      </c>
      <c r="H19" s="29">
        <v>25</v>
      </c>
      <c r="I19" s="29">
        <v>25</v>
      </c>
      <c r="J19" s="29">
        <v>25</v>
      </c>
      <c r="K19" s="29">
        <v>25</v>
      </c>
      <c r="L19" s="29">
        <v>25</v>
      </c>
      <c r="M19" s="29">
        <v>25</v>
      </c>
      <c r="N19" s="29">
        <f t="shared" si="4"/>
        <v>300</v>
      </c>
      <c r="O19" s="19"/>
      <c r="P19" s="19"/>
    </row>
    <row r="20" spans="1:16">
      <c r="A20" s="16" t="s">
        <v>209</v>
      </c>
      <c r="B20" s="29">
        <v>25</v>
      </c>
      <c r="C20" s="29">
        <v>25</v>
      </c>
      <c r="D20" s="29">
        <v>25</v>
      </c>
      <c r="E20" s="29">
        <v>25</v>
      </c>
      <c r="F20" s="29">
        <v>25</v>
      </c>
      <c r="G20" s="29">
        <v>25</v>
      </c>
      <c r="H20" s="29">
        <v>25</v>
      </c>
      <c r="I20" s="29">
        <v>25</v>
      </c>
      <c r="J20" s="29">
        <v>25</v>
      </c>
      <c r="K20" s="29">
        <v>25</v>
      </c>
      <c r="L20" s="29">
        <v>25</v>
      </c>
      <c r="M20" s="29">
        <v>25</v>
      </c>
      <c r="N20" s="29">
        <f t="shared" si="4"/>
        <v>300</v>
      </c>
      <c r="O20" s="19"/>
      <c r="P20" s="19"/>
    </row>
    <row r="21" spans="1:16">
      <c r="A21" s="45" t="s">
        <v>74</v>
      </c>
      <c r="B21" s="29">
        <f t="shared" ref="B21:N21" si="5">SUM(B18:B20)</f>
        <v>75</v>
      </c>
      <c r="C21" s="29">
        <f t="shared" si="5"/>
        <v>75</v>
      </c>
      <c r="D21" s="29">
        <f t="shared" si="5"/>
        <v>75</v>
      </c>
      <c r="E21" s="29">
        <f t="shared" si="5"/>
        <v>75</v>
      </c>
      <c r="F21" s="29">
        <f t="shared" si="5"/>
        <v>75</v>
      </c>
      <c r="G21" s="29">
        <f t="shared" si="5"/>
        <v>75</v>
      </c>
      <c r="H21" s="29">
        <f t="shared" si="5"/>
        <v>75</v>
      </c>
      <c r="I21" s="29">
        <f t="shared" si="5"/>
        <v>75</v>
      </c>
      <c r="J21" s="29">
        <f t="shared" si="5"/>
        <v>75</v>
      </c>
      <c r="K21" s="29">
        <f t="shared" si="5"/>
        <v>75</v>
      </c>
      <c r="L21" s="29">
        <f t="shared" si="5"/>
        <v>75</v>
      </c>
      <c r="M21" s="29">
        <f t="shared" si="5"/>
        <v>75</v>
      </c>
      <c r="N21" s="29">
        <f t="shared" si="5"/>
        <v>900</v>
      </c>
      <c r="O21" s="19"/>
      <c r="P21" s="19"/>
    </row>
    <row r="22" spans="1:16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19"/>
      <c r="P22" s="19"/>
    </row>
    <row r="23" spans="1:16" ht="15.75">
      <c r="A23" s="189" t="s">
        <v>71</v>
      </c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9"/>
      <c r="P23" s="19"/>
    </row>
    <row r="24" spans="1:16">
      <c r="A24" s="25" t="s">
        <v>1</v>
      </c>
      <c r="B24" s="25" t="s">
        <v>31</v>
      </c>
      <c r="C24" s="25" t="s">
        <v>32</v>
      </c>
      <c r="D24" s="25" t="s">
        <v>33</v>
      </c>
      <c r="E24" s="25" t="s">
        <v>34</v>
      </c>
      <c r="F24" s="25" t="s">
        <v>35</v>
      </c>
      <c r="G24" s="25" t="s">
        <v>36</v>
      </c>
      <c r="H24" s="25" t="s">
        <v>37</v>
      </c>
      <c r="I24" s="25" t="s">
        <v>38</v>
      </c>
      <c r="J24" s="25" t="s">
        <v>39</v>
      </c>
      <c r="K24" s="25" t="s">
        <v>40</v>
      </c>
      <c r="L24" s="25" t="s">
        <v>41</v>
      </c>
      <c r="M24" s="25" t="s">
        <v>42</v>
      </c>
      <c r="N24" s="25" t="s">
        <v>2</v>
      </c>
      <c r="O24" s="19"/>
      <c r="P24" s="19"/>
    </row>
    <row r="25" spans="1:16">
      <c r="A25" s="16" t="s">
        <v>207</v>
      </c>
      <c r="B25" s="29">
        <v>30</v>
      </c>
      <c r="C25" s="29">
        <v>30</v>
      </c>
      <c r="D25" s="29">
        <v>30</v>
      </c>
      <c r="E25" s="29">
        <v>30</v>
      </c>
      <c r="F25" s="29">
        <v>30</v>
      </c>
      <c r="G25" s="29">
        <v>30</v>
      </c>
      <c r="H25" s="29">
        <v>30</v>
      </c>
      <c r="I25" s="29">
        <v>30</v>
      </c>
      <c r="J25" s="29">
        <v>30</v>
      </c>
      <c r="K25" s="29">
        <v>30</v>
      </c>
      <c r="L25" s="29">
        <v>30</v>
      </c>
      <c r="M25" s="29">
        <v>30</v>
      </c>
      <c r="N25" s="29">
        <f t="shared" ref="N25:N27" si="6">SUM(B25:M25)</f>
        <v>360</v>
      </c>
      <c r="O25" s="19"/>
      <c r="P25" s="19"/>
    </row>
    <row r="26" spans="1:16">
      <c r="A26" s="16" t="s">
        <v>208</v>
      </c>
      <c r="B26" s="29">
        <v>30</v>
      </c>
      <c r="C26" s="29">
        <v>30</v>
      </c>
      <c r="D26" s="29">
        <v>30</v>
      </c>
      <c r="E26" s="29">
        <v>30</v>
      </c>
      <c r="F26" s="29">
        <v>30</v>
      </c>
      <c r="G26" s="29">
        <v>30</v>
      </c>
      <c r="H26" s="29">
        <v>30</v>
      </c>
      <c r="I26" s="29">
        <v>30</v>
      </c>
      <c r="J26" s="29">
        <v>30</v>
      </c>
      <c r="K26" s="29">
        <v>30</v>
      </c>
      <c r="L26" s="29">
        <v>30</v>
      </c>
      <c r="M26" s="29">
        <v>30</v>
      </c>
      <c r="N26" s="29">
        <f t="shared" si="6"/>
        <v>360</v>
      </c>
      <c r="O26" s="19"/>
      <c r="P26" s="19"/>
    </row>
    <row r="27" spans="1:16">
      <c r="A27" s="16" t="s">
        <v>209</v>
      </c>
      <c r="B27" s="29">
        <v>30</v>
      </c>
      <c r="C27" s="29">
        <v>30</v>
      </c>
      <c r="D27" s="29">
        <v>30</v>
      </c>
      <c r="E27" s="29">
        <v>30</v>
      </c>
      <c r="F27" s="29">
        <v>30</v>
      </c>
      <c r="G27" s="29">
        <v>30</v>
      </c>
      <c r="H27" s="29">
        <v>30</v>
      </c>
      <c r="I27" s="29">
        <v>30</v>
      </c>
      <c r="J27" s="29">
        <v>30</v>
      </c>
      <c r="K27" s="29">
        <v>30</v>
      </c>
      <c r="L27" s="29">
        <v>30</v>
      </c>
      <c r="M27" s="29">
        <v>30</v>
      </c>
      <c r="N27" s="29">
        <f t="shared" si="6"/>
        <v>360</v>
      </c>
      <c r="O27" s="19"/>
      <c r="P27" s="19"/>
    </row>
    <row r="28" spans="1:16">
      <c r="A28" s="45" t="s">
        <v>74</v>
      </c>
      <c r="B28" s="29">
        <f t="shared" ref="B28:N28" si="7">SUM(B25:B27)</f>
        <v>90</v>
      </c>
      <c r="C28" s="29">
        <f t="shared" si="7"/>
        <v>90</v>
      </c>
      <c r="D28" s="29">
        <f t="shared" si="7"/>
        <v>90</v>
      </c>
      <c r="E28" s="29">
        <f t="shared" si="7"/>
        <v>90</v>
      </c>
      <c r="F28" s="29">
        <f t="shared" si="7"/>
        <v>90</v>
      </c>
      <c r="G28" s="29">
        <f t="shared" si="7"/>
        <v>90</v>
      </c>
      <c r="H28" s="29">
        <f t="shared" si="7"/>
        <v>90</v>
      </c>
      <c r="I28" s="29">
        <f t="shared" si="7"/>
        <v>90</v>
      </c>
      <c r="J28" s="29">
        <f t="shared" si="7"/>
        <v>90</v>
      </c>
      <c r="K28" s="29">
        <f t="shared" si="7"/>
        <v>90</v>
      </c>
      <c r="L28" s="29">
        <f t="shared" si="7"/>
        <v>90</v>
      </c>
      <c r="M28" s="29">
        <f t="shared" si="7"/>
        <v>90</v>
      </c>
      <c r="N28" s="29">
        <f t="shared" si="7"/>
        <v>1080</v>
      </c>
      <c r="O28" s="19"/>
      <c r="P28" s="19"/>
    </row>
    <row r="29" spans="1:16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19"/>
      <c r="P29" s="19"/>
    </row>
    <row r="30" spans="1:16" ht="15.75">
      <c r="A30" s="189" t="s">
        <v>72</v>
      </c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9"/>
      <c r="P30" s="19"/>
    </row>
    <row r="31" spans="1:16">
      <c r="A31" s="25" t="s">
        <v>1</v>
      </c>
      <c r="B31" s="25" t="s">
        <v>31</v>
      </c>
      <c r="C31" s="25" t="s">
        <v>32</v>
      </c>
      <c r="D31" s="25" t="s">
        <v>33</v>
      </c>
      <c r="E31" s="25" t="s">
        <v>34</v>
      </c>
      <c r="F31" s="25" t="s">
        <v>35</v>
      </c>
      <c r="G31" s="25" t="s">
        <v>36</v>
      </c>
      <c r="H31" s="25" t="s">
        <v>37</v>
      </c>
      <c r="I31" s="25" t="s">
        <v>38</v>
      </c>
      <c r="J31" s="25" t="s">
        <v>39</v>
      </c>
      <c r="K31" s="25" t="s">
        <v>40</v>
      </c>
      <c r="L31" s="25" t="s">
        <v>41</v>
      </c>
      <c r="M31" s="25" t="s">
        <v>42</v>
      </c>
      <c r="N31" s="25" t="s">
        <v>2</v>
      </c>
      <c r="O31" s="19"/>
      <c r="P31" s="19"/>
    </row>
    <row r="32" spans="1:16">
      <c r="A32" s="16" t="s">
        <v>207</v>
      </c>
      <c r="B32" s="29">
        <v>35</v>
      </c>
      <c r="C32" s="29">
        <v>35</v>
      </c>
      <c r="D32" s="29">
        <v>35</v>
      </c>
      <c r="E32" s="29">
        <v>35</v>
      </c>
      <c r="F32" s="29">
        <v>35</v>
      </c>
      <c r="G32" s="29">
        <v>35</v>
      </c>
      <c r="H32" s="29">
        <v>35</v>
      </c>
      <c r="I32" s="29">
        <v>35</v>
      </c>
      <c r="J32" s="29">
        <v>35</v>
      </c>
      <c r="K32" s="29">
        <v>35</v>
      </c>
      <c r="L32" s="29">
        <v>35</v>
      </c>
      <c r="M32" s="29">
        <v>35</v>
      </c>
      <c r="N32" s="29">
        <f t="shared" ref="N32:N34" si="8">SUM(B32:M32)</f>
        <v>420</v>
      </c>
      <c r="O32" s="19"/>
      <c r="P32" s="19"/>
    </row>
    <row r="33" spans="1:16">
      <c r="A33" s="16" t="s">
        <v>208</v>
      </c>
      <c r="B33" s="29">
        <v>35</v>
      </c>
      <c r="C33" s="29">
        <v>35</v>
      </c>
      <c r="D33" s="29">
        <v>35</v>
      </c>
      <c r="E33" s="29">
        <v>35</v>
      </c>
      <c r="F33" s="29">
        <v>35</v>
      </c>
      <c r="G33" s="29">
        <v>35</v>
      </c>
      <c r="H33" s="29">
        <v>35</v>
      </c>
      <c r="I33" s="29">
        <v>35</v>
      </c>
      <c r="J33" s="29">
        <v>35</v>
      </c>
      <c r="K33" s="29">
        <v>35</v>
      </c>
      <c r="L33" s="29">
        <v>35</v>
      </c>
      <c r="M33" s="29">
        <v>35</v>
      </c>
      <c r="N33" s="29">
        <f t="shared" si="8"/>
        <v>420</v>
      </c>
      <c r="O33" s="19"/>
      <c r="P33" s="19"/>
    </row>
    <row r="34" spans="1:16">
      <c r="A34" s="16" t="s">
        <v>209</v>
      </c>
      <c r="B34" s="29">
        <v>35</v>
      </c>
      <c r="C34" s="29">
        <v>35</v>
      </c>
      <c r="D34" s="29">
        <v>35</v>
      </c>
      <c r="E34" s="29">
        <v>35</v>
      </c>
      <c r="F34" s="29">
        <v>35</v>
      </c>
      <c r="G34" s="29">
        <v>35</v>
      </c>
      <c r="H34" s="29">
        <v>35</v>
      </c>
      <c r="I34" s="29">
        <v>35</v>
      </c>
      <c r="J34" s="29">
        <v>35</v>
      </c>
      <c r="K34" s="29">
        <v>35</v>
      </c>
      <c r="L34" s="29">
        <v>35</v>
      </c>
      <c r="M34" s="29">
        <v>35</v>
      </c>
      <c r="N34" s="29">
        <f t="shared" si="8"/>
        <v>420</v>
      </c>
      <c r="O34" s="19"/>
      <c r="P34" s="19"/>
    </row>
    <row r="35" spans="1:16">
      <c r="A35" s="45" t="s">
        <v>74</v>
      </c>
      <c r="B35" s="29">
        <f t="shared" ref="B35:N35" si="9">SUM(B32:B34)</f>
        <v>105</v>
      </c>
      <c r="C35" s="29">
        <f t="shared" si="9"/>
        <v>105</v>
      </c>
      <c r="D35" s="29">
        <f t="shared" si="9"/>
        <v>105</v>
      </c>
      <c r="E35" s="29">
        <f t="shared" si="9"/>
        <v>105</v>
      </c>
      <c r="F35" s="29">
        <f t="shared" si="9"/>
        <v>105</v>
      </c>
      <c r="G35" s="29">
        <f t="shared" si="9"/>
        <v>105</v>
      </c>
      <c r="H35" s="29">
        <f t="shared" si="9"/>
        <v>105</v>
      </c>
      <c r="I35" s="29">
        <f t="shared" si="9"/>
        <v>105</v>
      </c>
      <c r="J35" s="29">
        <f t="shared" si="9"/>
        <v>105</v>
      </c>
      <c r="K35" s="29">
        <f t="shared" si="9"/>
        <v>105</v>
      </c>
      <c r="L35" s="29">
        <f t="shared" si="9"/>
        <v>105</v>
      </c>
      <c r="M35" s="29">
        <f t="shared" si="9"/>
        <v>105</v>
      </c>
      <c r="N35" s="29">
        <f t="shared" si="9"/>
        <v>1260</v>
      </c>
      <c r="O35" s="19"/>
      <c r="P35" s="19"/>
    </row>
  </sheetData>
  <mergeCells count="6">
    <mergeCell ref="A30:N30"/>
    <mergeCell ref="A1:N1"/>
    <mergeCell ref="A2:N2"/>
    <mergeCell ref="A9:N9"/>
    <mergeCell ref="A16:N16"/>
    <mergeCell ref="A23:N23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X41"/>
  <sheetViews>
    <sheetView zoomScale="80" zoomScaleNormal="80" workbookViewId="0">
      <selection activeCell="Q7" sqref="Q7"/>
    </sheetView>
  </sheetViews>
  <sheetFormatPr baseColWidth="10" defaultRowHeight="15"/>
  <cols>
    <col min="1" max="1" width="33.140625" bestFit="1" customWidth="1"/>
    <col min="2" max="2" width="14.7109375" customWidth="1"/>
    <col min="3" max="14" width="7.42578125" customWidth="1"/>
    <col min="15" max="15" width="12.28515625" customWidth="1"/>
    <col min="16" max="16" width="16.42578125" customWidth="1"/>
    <col min="17" max="17" width="15.42578125" customWidth="1"/>
    <col min="18" max="18" width="12.5703125" bestFit="1" customWidth="1"/>
    <col min="19" max="19" width="12.28515625" customWidth="1"/>
  </cols>
  <sheetData>
    <row r="1" spans="1:24">
      <c r="A1" s="194"/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</row>
    <row r="2" spans="1:24" ht="15.75">
      <c r="A2" s="189" t="s">
        <v>133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</row>
    <row r="3" spans="1:24" s="123" customFormat="1" ht="57">
      <c r="A3" s="120" t="s">
        <v>131</v>
      </c>
      <c r="B3" s="121" t="s">
        <v>216</v>
      </c>
      <c r="C3" s="120" t="s">
        <v>31</v>
      </c>
      <c r="D3" s="120" t="s">
        <v>32</v>
      </c>
      <c r="E3" s="120" t="s">
        <v>33</v>
      </c>
      <c r="F3" s="120" t="s">
        <v>34</v>
      </c>
      <c r="G3" s="120" t="s">
        <v>35</v>
      </c>
      <c r="H3" s="120" t="s">
        <v>36</v>
      </c>
      <c r="I3" s="120" t="s">
        <v>37</v>
      </c>
      <c r="J3" s="120" t="s">
        <v>38</v>
      </c>
      <c r="K3" s="120" t="s">
        <v>39</v>
      </c>
      <c r="L3" s="120" t="s">
        <v>40</v>
      </c>
      <c r="M3" s="120" t="s">
        <v>41</v>
      </c>
      <c r="N3" s="120" t="s">
        <v>42</v>
      </c>
      <c r="O3" s="121" t="s">
        <v>132</v>
      </c>
      <c r="P3" s="121" t="s">
        <v>196</v>
      </c>
      <c r="Q3" s="122" t="s">
        <v>134</v>
      </c>
      <c r="R3" s="121" t="s">
        <v>219</v>
      </c>
      <c r="S3" s="121" t="s">
        <v>220</v>
      </c>
    </row>
    <row r="4" spans="1:24" ht="15" customHeight="1">
      <c r="A4" s="16" t="s">
        <v>207</v>
      </c>
      <c r="B4" s="79">
        <v>46000</v>
      </c>
      <c r="C4" s="28">
        <f>+' Proyeccion ventas de sistemas'!B4</f>
        <v>15</v>
      </c>
      <c r="D4" s="28">
        <f>+' Proyeccion ventas de sistemas'!C4</f>
        <v>15</v>
      </c>
      <c r="E4" s="28">
        <f>+' Proyeccion ventas de sistemas'!D4</f>
        <v>15</v>
      </c>
      <c r="F4" s="28">
        <f>+' Proyeccion ventas de sistemas'!E4</f>
        <v>15</v>
      </c>
      <c r="G4" s="28">
        <f>+' Proyeccion ventas de sistemas'!F4</f>
        <v>15</v>
      </c>
      <c r="H4" s="28">
        <f>+' Proyeccion ventas de sistemas'!G4</f>
        <v>15</v>
      </c>
      <c r="I4" s="28">
        <f>+' Proyeccion ventas de sistemas'!H4</f>
        <v>15</v>
      </c>
      <c r="J4" s="28">
        <f>+' Proyeccion ventas de sistemas'!I4</f>
        <v>15</v>
      </c>
      <c r="K4" s="28">
        <f>+' Proyeccion ventas de sistemas'!J4</f>
        <v>15</v>
      </c>
      <c r="L4" s="28">
        <f>+' Proyeccion ventas de sistemas'!K4</f>
        <v>15</v>
      </c>
      <c r="M4" s="28">
        <f>+' Proyeccion ventas de sistemas'!L4</f>
        <v>15</v>
      </c>
      <c r="N4" s="28">
        <f>+' Proyeccion ventas de sistemas'!M4</f>
        <v>15</v>
      </c>
      <c r="O4" s="28">
        <f t="shared" ref="O4:O6" si="0">SUM(C4:N4)</f>
        <v>180</v>
      </c>
      <c r="P4" s="80">
        <f>B4*O4</f>
        <v>8280000</v>
      </c>
      <c r="Q4" s="80">
        <f>P4-S4</f>
        <v>2160000</v>
      </c>
      <c r="R4" s="2">
        <v>34000</v>
      </c>
      <c r="S4" s="2">
        <f>R4*O4</f>
        <v>6120000</v>
      </c>
      <c r="T4" s="91"/>
      <c r="U4" s="64"/>
      <c r="V4" s="19"/>
      <c r="W4" s="91"/>
      <c r="X4" s="62"/>
    </row>
    <row r="5" spans="1:24" ht="15" customHeight="1">
      <c r="A5" s="16" t="s">
        <v>208</v>
      </c>
      <c r="B5" s="79">
        <v>47000</v>
      </c>
      <c r="C5" s="28">
        <f>+' Proyeccion ventas de sistemas'!B5</f>
        <v>15</v>
      </c>
      <c r="D5" s="28">
        <f>+' Proyeccion ventas de sistemas'!C5</f>
        <v>15</v>
      </c>
      <c r="E5" s="28">
        <f>+' Proyeccion ventas de sistemas'!D5</f>
        <v>15</v>
      </c>
      <c r="F5" s="28">
        <f>+' Proyeccion ventas de sistemas'!E5</f>
        <v>15</v>
      </c>
      <c r="G5" s="28">
        <f>+' Proyeccion ventas de sistemas'!F5</f>
        <v>15</v>
      </c>
      <c r="H5" s="28">
        <f>+' Proyeccion ventas de sistemas'!G5</f>
        <v>15</v>
      </c>
      <c r="I5" s="28">
        <f>+' Proyeccion ventas de sistemas'!H5</f>
        <v>15</v>
      </c>
      <c r="J5" s="28">
        <f>+' Proyeccion ventas de sistemas'!I5</f>
        <v>15</v>
      </c>
      <c r="K5" s="28">
        <f>+' Proyeccion ventas de sistemas'!J5</f>
        <v>15</v>
      </c>
      <c r="L5" s="28">
        <f>+' Proyeccion ventas de sistemas'!K5</f>
        <v>15</v>
      </c>
      <c r="M5" s="28">
        <f>+' Proyeccion ventas de sistemas'!L5</f>
        <v>15</v>
      </c>
      <c r="N5" s="28">
        <f>+' Proyeccion ventas de sistemas'!M5</f>
        <v>15</v>
      </c>
      <c r="O5" s="28">
        <f t="shared" si="0"/>
        <v>180</v>
      </c>
      <c r="P5" s="80">
        <f t="shared" ref="P5:P6" si="1">B5*O5</f>
        <v>8460000</v>
      </c>
      <c r="Q5" s="80">
        <f t="shared" ref="Q5:Q6" si="2">P5-S5</f>
        <v>2214000</v>
      </c>
      <c r="R5" s="2">
        <v>34700</v>
      </c>
      <c r="S5" s="2">
        <f t="shared" ref="S5:S6" si="3">R5*O5</f>
        <v>6246000</v>
      </c>
      <c r="T5" s="91"/>
      <c r="U5" s="64"/>
      <c r="V5" s="19"/>
      <c r="W5" s="91"/>
      <c r="X5" s="62"/>
    </row>
    <row r="6" spans="1:24" ht="15" customHeight="1">
      <c r="A6" s="16" t="s">
        <v>209</v>
      </c>
      <c r="B6" s="79">
        <v>48000</v>
      </c>
      <c r="C6" s="28">
        <f>+' Proyeccion ventas de sistemas'!B6</f>
        <v>15</v>
      </c>
      <c r="D6" s="28">
        <f>+' Proyeccion ventas de sistemas'!C6</f>
        <v>15</v>
      </c>
      <c r="E6" s="28">
        <f>+' Proyeccion ventas de sistemas'!D6</f>
        <v>15</v>
      </c>
      <c r="F6" s="28">
        <f>+' Proyeccion ventas de sistemas'!E6</f>
        <v>15</v>
      </c>
      <c r="G6" s="28">
        <f>+' Proyeccion ventas de sistemas'!F6</f>
        <v>15</v>
      </c>
      <c r="H6" s="28">
        <f>+' Proyeccion ventas de sistemas'!G6</f>
        <v>15</v>
      </c>
      <c r="I6" s="28">
        <f>+' Proyeccion ventas de sistemas'!H6</f>
        <v>15</v>
      </c>
      <c r="J6" s="28">
        <f>+' Proyeccion ventas de sistemas'!I6</f>
        <v>15</v>
      </c>
      <c r="K6" s="28">
        <f>+' Proyeccion ventas de sistemas'!J6</f>
        <v>15</v>
      </c>
      <c r="L6" s="28">
        <f>+' Proyeccion ventas de sistemas'!K6</f>
        <v>15</v>
      </c>
      <c r="M6" s="28">
        <f>+' Proyeccion ventas de sistemas'!L6</f>
        <v>15</v>
      </c>
      <c r="N6" s="28">
        <f>+' Proyeccion ventas de sistemas'!M6</f>
        <v>15</v>
      </c>
      <c r="O6" s="28">
        <f t="shared" si="0"/>
        <v>180</v>
      </c>
      <c r="P6" s="80">
        <f t="shared" si="1"/>
        <v>8640000</v>
      </c>
      <c r="Q6" s="80">
        <f t="shared" si="2"/>
        <v>2268000</v>
      </c>
      <c r="R6" s="2">
        <v>35400</v>
      </c>
      <c r="S6" s="2">
        <f t="shared" si="3"/>
        <v>6372000</v>
      </c>
      <c r="T6" s="91"/>
      <c r="U6" s="64"/>
      <c r="V6" s="19"/>
      <c r="W6" s="91"/>
      <c r="X6" s="62"/>
    </row>
    <row r="7" spans="1:24">
      <c r="A7" s="193" t="s">
        <v>67</v>
      </c>
      <c r="B7" s="193"/>
      <c r="C7" s="81">
        <f t="shared" ref="C7:Q7" si="4">SUM(C4:C6)</f>
        <v>45</v>
      </c>
      <c r="D7" s="81">
        <f t="shared" si="4"/>
        <v>45</v>
      </c>
      <c r="E7" s="81">
        <f t="shared" si="4"/>
        <v>45</v>
      </c>
      <c r="F7" s="81">
        <f t="shared" si="4"/>
        <v>45</v>
      </c>
      <c r="G7" s="81">
        <f t="shared" si="4"/>
        <v>45</v>
      </c>
      <c r="H7" s="81">
        <f t="shared" si="4"/>
        <v>45</v>
      </c>
      <c r="I7" s="81">
        <f t="shared" si="4"/>
        <v>45</v>
      </c>
      <c r="J7" s="81">
        <f t="shared" si="4"/>
        <v>45</v>
      </c>
      <c r="K7" s="81">
        <f t="shared" si="4"/>
        <v>45</v>
      </c>
      <c r="L7" s="81">
        <f t="shared" si="4"/>
        <v>45</v>
      </c>
      <c r="M7" s="81">
        <f t="shared" si="4"/>
        <v>45</v>
      </c>
      <c r="N7" s="81">
        <f t="shared" si="4"/>
        <v>45</v>
      </c>
      <c r="O7" s="81">
        <f t="shared" si="4"/>
        <v>540</v>
      </c>
      <c r="P7" s="82">
        <f t="shared" si="4"/>
        <v>25380000</v>
      </c>
      <c r="Q7" s="80">
        <f t="shared" si="4"/>
        <v>6642000</v>
      </c>
      <c r="R7" s="2"/>
      <c r="S7" s="2">
        <f>SUM(S4:S6)</f>
        <v>18738000</v>
      </c>
      <c r="T7" s="62"/>
      <c r="U7" s="62"/>
      <c r="V7" s="62"/>
      <c r="X7" s="62"/>
    </row>
    <row r="9" spans="1:24" ht="15.75">
      <c r="A9" s="189" t="s">
        <v>135</v>
      </c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</row>
    <row r="10" spans="1:24" s="123" customFormat="1" ht="57">
      <c r="A10" s="120" t="s">
        <v>131</v>
      </c>
      <c r="B10" s="121" t="s">
        <v>130</v>
      </c>
      <c r="C10" s="120" t="s">
        <v>31</v>
      </c>
      <c r="D10" s="120" t="s">
        <v>32</v>
      </c>
      <c r="E10" s="120" t="s">
        <v>33</v>
      </c>
      <c r="F10" s="120" t="s">
        <v>34</v>
      </c>
      <c r="G10" s="120" t="s">
        <v>35</v>
      </c>
      <c r="H10" s="120" t="s">
        <v>36</v>
      </c>
      <c r="I10" s="120" t="s">
        <v>37</v>
      </c>
      <c r="J10" s="120" t="s">
        <v>38</v>
      </c>
      <c r="K10" s="120" t="s">
        <v>39</v>
      </c>
      <c r="L10" s="120" t="s">
        <v>40</v>
      </c>
      <c r="M10" s="120" t="s">
        <v>41</v>
      </c>
      <c r="N10" s="120" t="s">
        <v>42</v>
      </c>
      <c r="O10" s="121" t="s">
        <v>132</v>
      </c>
      <c r="P10" s="121" t="s">
        <v>196</v>
      </c>
      <c r="Q10" s="122" t="s">
        <v>134</v>
      </c>
      <c r="R10" s="121" t="s">
        <v>219</v>
      </c>
      <c r="S10" s="121" t="s">
        <v>220</v>
      </c>
    </row>
    <row r="11" spans="1:24">
      <c r="A11" s="16" t="s">
        <v>207</v>
      </c>
      <c r="B11" s="167">
        <v>47000</v>
      </c>
      <c r="C11" s="28">
        <f>+' Proyeccion ventas de sistemas'!B11</f>
        <v>20</v>
      </c>
      <c r="D11" s="28">
        <f>+' Proyeccion ventas de sistemas'!C11</f>
        <v>20</v>
      </c>
      <c r="E11" s="28">
        <f>+' Proyeccion ventas de sistemas'!D11</f>
        <v>20</v>
      </c>
      <c r="F11" s="28">
        <f>+' Proyeccion ventas de sistemas'!E11</f>
        <v>20</v>
      </c>
      <c r="G11" s="28">
        <f>+' Proyeccion ventas de sistemas'!F11</f>
        <v>20</v>
      </c>
      <c r="H11" s="28">
        <f>+' Proyeccion ventas de sistemas'!G11</f>
        <v>20</v>
      </c>
      <c r="I11" s="28">
        <f>+' Proyeccion ventas de sistemas'!H11</f>
        <v>20</v>
      </c>
      <c r="J11" s="28">
        <f>+' Proyeccion ventas de sistemas'!I11</f>
        <v>20</v>
      </c>
      <c r="K11" s="28">
        <f>+' Proyeccion ventas de sistemas'!J11</f>
        <v>20</v>
      </c>
      <c r="L11" s="28">
        <f>+' Proyeccion ventas de sistemas'!K11</f>
        <v>20</v>
      </c>
      <c r="M11" s="28">
        <f>+' Proyeccion ventas de sistemas'!L11</f>
        <v>20</v>
      </c>
      <c r="N11" s="28">
        <f>+' Proyeccion ventas de sistemas'!M11</f>
        <v>20</v>
      </c>
      <c r="O11" s="28">
        <f t="shared" ref="O11:O13" si="5">SUM(C11:N11)</f>
        <v>240</v>
      </c>
      <c r="P11" s="80">
        <f>B11*O11</f>
        <v>11280000</v>
      </c>
      <c r="Q11" s="80">
        <f t="shared" ref="Q11:Q13" si="6">P11-S11</f>
        <v>2630400</v>
      </c>
      <c r="R11" s="168">
        <v>36040</v>
      </c>
      <c r="S11" s="168">
        <f>R11*O11</f>
        <v>8649600</v>
      </c>
      <c r="T11" s="62"/>
    </row>
    <row r="12" spans="1:24">
      <c r="A12" s="16" t="s">
        <v>208</v>
      </c>
      <c r="B12" s="167">
        <v>48000</v>
      </c>
      <c r="C12" s="28">
        <f>+' Proyeccion ventas de sistemas'!B12</f>
        <v>20</v>
      </c>
      <c r="D12" s="28">
        <f>+' Proyeccion ventas de sistemas'!C12</f>
        <v>20</v>
      </c>
      <c r="E12" s="28">
        <f>+' Proyeccion ventas de sistemas'!D12</f>
        <v>20</v>
      </c>
      <c r="F12" s="28">
        <f>+' Proyeccion ventas de sistemas'!E12</f>
        <v>20</v>
      </c>
      <c r="G12" s="28">
        <f>+' Proyeccion ventas de sistemas'!F12</f>
        <v>20</v>
      </c>
      <c r="H12" s="28">
        <f>+' Proyeccion ventas de sistemas'!G12</f>
        <v>20</v>
      </c>
      <c r="I12" s="28">
        <f>+' Proyeccion ventas de sistemas'!H12</f>
        <v>20</v>
      </c>
      <c r="J12" s="28">
        <f>+' Proyeccion ventas de sistemas'!I12</f>
        <v>20</v>
      </c>
      <c r="K12" s="28">
        <f>+' Proyeccion ventas de sistemas'!J12</f>
        <v>20</v>
      </c>
      <c r="L12" s="28">
        <f>+' Proyeccion ventas de sistemas'!K12</f>
        <v>20</v>
      </c>
      <c r="M12" s="28">
        <f>+' Proyeccion ventas de sistemas'!L12</f>
        <v>20</v>
      </c>
      <c r="N12" s="28">
        <f>+' Proyeccion ventas de sistemas'!M12</f>
        <v>20</v>
      </c>
      <c r="O12" s="28">
        <f t="shared" si="5"/>
        <v>240</v>
      </c>
      <c r="P12" s="80">
        <f t="shared" ref="P12:P13" si="7">B12*O12</f>
        <v>11520000</v>
      </c>
      <c r="Q12" s="80">
        <f t="shared" si="6"/>
        <v>2692320</v>
      </c>
      <c r="R12" s="168">
        <v>36782</v>
      </c>
      <c r="S12" s="168">
        <f t="shared" ref="S12:S13" si="8">R12*O12</f>
        <v>8827680</v>
      </c>
    </row>
    <row r="13" spans="1:24">
      <c r="A13" s="16" t="s">
        <v>209</v>
      </c>
      <c r="B13" s="167">
        <v>49000</v>
      </c>
      <c r="C13" s="28">
        <f>+' Proyeccion ventas de sistemas'!B13</f>
        <v>20</v>
      </c>
      <c r="D13" s="28">
        <f>+' Proyeccion ventas de sistemas'!C13</f>
        <v>20</v>
      </c>
      <c r="E13" s="28">
        <f>+' Proyeccion ventas de sistemas'!D13</f>
        <v>20</v>
      </c>
      <c r="F13" s="28">
        <f>+' Proyeccion ventas de sistemas'!E13</f>
        <v>20</v>
      </c>
      <c r="G13" s="28">
        <f>+' Proyeccion ventas de sistemas'!F13</f>
        <v>20</v>
      </c>
      <c r="H13" s="28">
        <f>+' Proyeccion ventas de sistemas'!G13</f>
        <v>20</v>
      </c>
      <c r="I13" s="28">
        <f>+' Proyeccion ventas de sistemas'!H13</f>
        <v>20</v>
      </c>
      <c r="J13" s="28">
        <f>+' Proyeccion ventas de sistemas'!I13</f>
        <v>20</v>
      </c>
      <c r="K13" s="28">
        <f>+' Proyeccion ventas de sistemas'!J13</f>
        <v>20</v>
      </c>
      <c r="L13" s="28">
        <f>+' Proyeccion ventas de sistemas'!K13</f>
        <v>20</v>
      </c>
      <c r="M13" s="28">
        <f>+' Proyeccion ventas de sistemas'!L13</f>
        <v>20</v>
      </c>
      <c r="N13" s="28">
        <f>+' Proyeccion ventas de sistemas'!M13</f>
        <v>20</v>
      </c>
      <c r="O13" s="28">
        <f t="shared" si="5"/>
        <v>240</v>
      </c>
      <c r="P13" s="80">
        <f t="shared" si="7"/>
        <v>11760000</v>
      </c>
      <c r="Q13" s="80">
        <f t="shared" si="6"/>
        <v>2754240</v>
      </c>
      <c r="R13" s="168">
        <v>37524</v>
      </c>
      <c r="S13" s="168">
        <f t="shared" si="8"/>
        <v>9005760</v>
      </c>
    </row>
    <row r="14" spans="1:24">
      <c r="A14" s="193" t="s">
        <v>67</v>
      </c>
      <c r="B14" s="193"/>
      <c r="C14" s="81">
        <f t="shared" ref="C14:Q14" si="9">SUM(C11:C13)</f>
        <v>60</v>
      </c>
      <c r="D14" s="81">
        <f t="shared" si="9"/>
        <v>60</v>
      </c>
      <c r="E14" s="81">
        <f t="shared" si="9"/>
        <v>60</v>
      </c>
      <c r="F14" s="81">
        <f t="shared" si="9"/>
        <v>60</v>
      </c>
      <c r="G14" s="81">
        <f t="shared" si="9"/>
        <v>60</v>
      </c>
      <c r="H14" s="81">
        <f t="shared" si="9"/>
        <v>60</v>
      </c>
      <c r="I14" s="81">
        <f t="shared" si="9"/>
        <v>60</v>
      </c>
      <c r="J14" s="81">
        <f t="shared" si="9"/>
        <v>60</v>
      </c>
      <c r="K14" s="81">
        <f t="shared" si="9"/>
        <v>60</v>
      </c>
      <c r="L14" s="81">
        <f t="shared" si="9"/>
        <v>60</v>
      </c>
      <c r="M14" s="81">
        <f t="shared" si="9"/>
        <v>60</v>
      </c>
      <c r="N14" s="81">
        <f t="shared" si="9"/>
        <v>60</v>
      </c>
      <c r="O14" s="81">
        <f t="shared" si="9"/>
        <v>720</v>
      </c>
      <c r="P14" s="82">
        <f t="shared" si="9"/>
        <v>34560000</v>
      </c>
      <c r="Q14" s="2">
        <f t="shared" si="9"/>
        <v>8076960</v>
      </c>
      <c r="R14" s="169"/>
      <c r="S14" s="168">
        <f>SUM(S11:S13)</f>
        <v>26483040</v>
      </c>
    </row>
    <row r="16" spans="1:24" ht="15.75">
      <c r="A16" s="189" t="s">
        <v>136</v>
      </c>
      <c r="B16" s="189"/>
      <c r="C16" s="189"/>
      <c r="D16" s="189"/>
      <c r="E16" s="189"/>
      <c r="F16" s="189"/>
      <c r="G16" s="189"/>
      <c r="H16" s="189"/>
      <c r="I16" s="189"/>
      <c r="J16" s="189"/>
      <c r="K16" s="189"/>
      <c r="L16" s="189"/>
      <c r="M16" s="189"/>
      <c r="N16" s="189"/>
      <c r="O16" s="189"/>
      <c r="P16" s="189"/>
      <c r="Q16" s="189"/>
    </row>
    <row r="17" spans="1:19" s="123" customFormat="1" ht="57">
      <c r="A17" s="120" t="s">
        <v>131</v>
      </c>
      <c r="B17" s="121" t="s">
        <v>130</v>
      </c>
      <c r="C17" s="120" t="s">
        <v>31</v>
      </c>
      <c r="D17" s="120" t="s">
        <v>32</v>
      </c>
      <c r="E17" s="120" t="s">
        <v>33</v>
      </c>
      <c r="F17" s="120" t="s">
        <v>34</v>
      </c>
      <c r="G17" s="120" t="s">
        <v>35</v>
      </c>
      <c r="H17" s="120" t="s">
        <v>36</v>
      </c>
      <c r="I17" s="120" t="s">
        <v>37</v>
      </c>
      <c r="J17" s="120" t="s">
        <v>38</v>
      </c>
      <c r="K17" s="120" t="s">
        <v>39</v>
      </c>
      <c r="L17" s="120" t="s">
        <v>40</v>
      </c>
      <c r="M17" s="120" t="s">
        <v>41</v>
      </c>
      <c r="N17" s="120" t="s">
        <v>42</v>
      </c>
      <c r="O17" s="121" t="s">
        <v>132</v>
      </c>
      <c r="P17" s="121" t="s">
        <v>196</v>
      </c>
      <c r="Q17" s="122" t="s">
        <v>134</v>
      </c>
      <c r="R17" s="121" t="s">
        <v>219</v>
      </c>
      <c r="S17" s="121" t="s">
        <v>220</v>
      </c>
    </row>
    <row r="18" spans="1:19">
      <c r="A18" s="16" t="s">
        <v>207</v>
      </c>
      <c r="B18" s="167">
        <v>51000</v>
      </c>
      <c r="C18" s="28">
        <v>25</v>
      </c>
      <c r="D18" s="28">
        <v>25</v>
      </c>
      <c r="E18" s="28">
        <v>25</v>
      </c>
      <c r="F18" s="28">
        <v>25</v>
      </c>
      <c r="G18" s="28">
        <v>25</v>
      </c>
      <c r="H18" s="28">
        <v>25</v>
      </c>
      <c r="I18" s="28">
        <v>25</v>
      </c>
      <c r="J18" s="28">
        <v>25</v>
      </c>
      <c r="K18" s="28">
        <v>25</v>
      </c>
      <c r="L18" s="28">
        <v>25</v>
      </c>
      <c r="M18" s="28">
        <v>25</v>
      </c>
      <c r="N18" s="28">
        <v>25</v>
      </c>
      <c r="O18" s="28">
        <f t="shared" ref="O18:O20" si="10">SUM(C18:N18)</f>
        <v>300</v>
      </c>
      <c r="P18" s="80">
        <f>B18*O18</f>
        <v>15300000</v>
      </c>
      <c r="Q18" s="80">
        <f t="shared" ref="Q18:Q20" si="11">P18-S18</f>
        <v>3839400</v>
      </c>
      <c r="R18" s="168">
        <v>38202</v>
      </c>
      <c r="S18" s="168">
        <f>R18*O18</f>
        <v>11460600</v>
      </c>
    </row>
    <row r="19" spans="1:19">
      <c r="A19" s="16" t="s">
        <v>208</v>
      </c>
      <c r="B19" s="167">
        <v>51000</v>
      </c>
      <c r="C19" s="28">
        <v>25</v>
      </c>
      <c r="D19" s="28">
        <v>25</v>
      </c>
      <c r="E19" s="28">
        <v>25</v>
      </c>
      <c r="F19" s="28">
        <v>25</v>
      </c>
      <c r="G19" s="28">
        <v>25</v>
      </c>
      <c r="H19" s="28">
        <v>25</v>
      </c>
      <c r="I19" s="28">
        <v>25</v>
      </c>
      <c r="J19" s="28">
        <v>25</v>
      </c>
      <c r="K19" s="28">
        <v>25</v>
      </c>
      <c r="L19" s="28">
        <v>25</v>
      </c>
      <c r="M19" s="28">
        <v>25</v>
      </c>
      <c r="N19" s="28">
        <v>25</v>
      </c>
      <c r="O19" s="28">
        <f t="shared" si="10"/>
        <v>300</v>
      </c>
      <c r="P19" s="80">
        <f t="shared" ref="P19:P20" si="12">B19*O19</f>
        <v>15300000</v>
      </c>
      <c r="Q19" s="80">
        <f t="shared" si="11"/>
        <v>3603300</v>
      </c>
      <c r="R19" s="168">
        <v>38989</v>
      </c>
      <c r="S19" s="168">
        <f t="shared" ref="S19:S20" si="13">R19*O19</f>
        <v>11696700</v>
      </c>
    </row>
    <row r="20" spans="1:19">
      <c r="A20" s="16" t="s">
        <v>209</v>
      </c>
      <c r="B20" s="167">
        <v>52000</v>
      </c>
      <c r="C20" s="28">
        <v>25</v>
      </c>
      <c r="D20" s="28">
        <v>25</v>
      </c>
      <c r="E20" s="28">
        <v>25</v>
      </c>
      <c r="F20" s="28">
        <v>25</v>
      </c>
      <c r="G20" s="28">
        <v>25</v>
      </c>
      <c r="H20" s="28">
        <v>25</v>
      </c>
      <c r="I20" s="28">
        <v>25</v>
      </c>
      <c r="J20" s="28">
        <v>25</v>
      </c>
      <c r="K20" s="28">
        <v>25</v>
      </c>
      <c r="L20" s="28">
        <v>25</v>
      </c>
      <c r="M20" s="28">
        <v>25</v>
      </c>
      <c r="N20" s="28">
        <v>25</v>
      </c>
      <c r="O20" s="28">
        <f t="shared" si="10"/>
        <v>300</v>
      </c>
      <c r="P20" s="80">
        <f t="shared" si="12"/>
        <v>15600000</v>
      </c>
      <c r="Q20" s="80">
        <f t="shared" si="11"/>
        <v>3667500</v>
      </c>
      <c r="R20" s="168">
        <v>39775</v>
      </c>
      <c r="S20" s="168">
        <f t="shared" si="13"/>
        <v>11932500</v>
      </c>
    </row>
    <row r="21" spans="1:19">
      <c r="A21" s="193" t="s">
        <v>67</v>
      </c>
      <c r="B21" s="193"/>
      <c r="C21" s="81">
        <f t="shared" ref="C21:Q21" si="14">SUM(C18:C20)</f>
        <v>75</v>
      </c>
      <c r="D21" s="81">
        <f t="shared" si="14"/>
        <v>75</v>
      </c>
      <c r="E21" s="81">
        <f t="shared" si="14"/>
        <v>75</v>
      </c>
      <c r="F21" s="81">
        <f t="shared" si="14"/>
        <v>75</v>
      </c>
      <c r="G21" s="81">
        <f t="shared" si="14"/>
        <v>75</v>
      </c>
      <c r="H21" s="81">
        <f t="shared" si="14"/>
        <v>75</v>
      </c>
      <c r="I21" s="81">
        <f t="shared" si="14"/>
        <v>75</v>
      </c>
      <c r="J21" s="81">
        <f t="shared" si="14"/>
        <v>75</v>
      </c>
      <c r="K21" s="81">
        <f t="shared" si="14"/>
        <v>75</v>
      </c>
      <c r="L21" s="81">
        <f t="shared" si="14"/>
        <v>75</v>
      </c>
      <c r="M21" s="81">
        <f t="shared" si="14"/>
        <v>75</v>
      </c>
      <c r="N21" s="81">
        <f t="shared" si="14"/>
        <v>75</v>
      </c>
      <c r="O21" s="81">
        <f t="shared" si="14"/>
        <v>900</v>
      </c>
      <c r="P21" s="82">
        <f t="shared" si="14"/>
        <v>46200000</v>
      </c>
      <c r="Q21" s="2">
        <f t="shared" si="14"/>
        <v>11110200</v>
      </c>
      <c r="R21" s="169"/>
      <c r="S21" s="168">
        <f>SUM(S18:S20)</f>
        <v>35089800</v>
      </c>
    </row>
    <row r="23" spans="1:19" ht="15.75">
      <c r="A23" s="189" t="s">
        <v>137</v>
      </c>
      <c r="B23" s="189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</row>
    <row r="24" spans="1:19" s="123" customFormat="1" ht="57">
      <c r="A24" s="120" t="s">
        <v>131</v>
      </c>
      <c r="B24" s="121" t="s">
        <v>130</v>
      </c>
      <c r="C24" s="120" t="s">
        <v>31</v>
      </c>
      <c r="D24" s="120" t="s">
        <v>32</v>
      </c>
      <c r="E24" s="120" t="s">
        <v>33</v>
      </c>
      <c r="F24" s="120" t="s">
        <v>34</v>
      </c>
      <c r="G24" s="120" t="s">
        <v>35</v>
      </c>
      <c r="H24" s="120" t="s">
        <v>36</v>
      </c>
      <c r="I24" s="120" t="s">
        <v>37</v>
      </c>
      <c r="J24" s="120" t="s">
        <v>38</v>
      </c>
      <c r="K24" s="120" t="s">
        <v>39</v>
      </c>
      <c r="L24" s="120" t="s">
        <v>40</v>
      </c>
      <c r="M24" s="120" t="s">
        <v>41</v>
      </c>
      <c r="N24" s="120" t="s">
        <v>42</v>
      </c>
      <c r="O24" s="121" t="s">
        <v>132</v>
      </c>
      <c r="P24" s="121" t="s">
        <v>196</v>
      </c>
      <c r="Q24" s="122" t="s">
        <v>134</v>
      </c>
      <c r="R24" s="121" t="s">
        <v>219</v>
      </c>
      <c r="S24" s="121" t="s">
        <v>220</v>
      </c>
    </row>
    <row r="25" spans="1:19">
      <c r="A25" s="16" t="s">
        <v>207</v>
      </c>
      <c r="B25" s="167">
        <v>53000</v>
      </c>
      <c r="C25" s="28">
        <f>+' Proyeccion ventas de sistemas'!B25</f>
        <v>30</v>
      </c>
      <c r="D25" s="28">
        <f>+' Proyeccion ventas de sistemas'!C25</f>
        <v>30</v>
      </c>
      <c r="E25" s="28">
        <f>+' Proyeccion ventas de sistemas'!D25</f>
        <v>30</v>
      </c>
      <c r="F25" s="28">
        <f>+' Proyeccion ventas de sistemas'!E25</f>
        <v>30</v>
      </c>
      <c r="G25" s="28">
        <f>+' Proyeccion ventas de sistemas'!F25</f>
        <v>30</v>
      </c>
      <c r="H25" s="28">
        <f>+' Proyeccion ventas de sistemas'!G25</f>
        <v>30</v>
      </c>
      <c r="I25" s="28">
        <f>+' Proyeccion ventas de sistemas'!H25</f>
        <v>30</v>
      </c>
      <c r="J25" s="28">
        <f>+' Proyeccion ventas de sistemas'!I25</f>
        <v>30</v>
      </c>
      <c r="K25" s="28">
        <f>+' Proyeccion ventas de sistemas'!J25</f>
        <v>30</v>
      </c>
      <c r="L25" s="28">
        <f>+' Proyeccion ventas de sistemas'!K25</f>
        <v>30</v>
      </c>
      <c r="M25" s="28">
        <f>+' Proyeccion ventas de sistemas'!L25</f>
        <v>30</v>
      </c>
      <c r="N25" s="28">
        <f>+' Proyeccion ventas de sistemas'!M25</f>
        <v>30</v>
      </c>
      <c r="O25" s="28">
        <f t="shared" ref="O25:O27" si="15">SUM(C25:N25)</f>
        <v>360</v>
      </c>
      <c r="P25" s="80">
        <f>B25*O25</f>
        <v>19080000</v>
      </c>
      <c r="Q25" s="80">
        <f t="shared" ref="Q25:Q27" si="16">P25-S25</f>
        <v>4501800</v>
      </c>
      <c r="R25" s="168">
        <v>40495</v>
      </c>
      <c r="S25" s="168">
        <f>R25*O25</f>
        <v>14578200</v>
      </c>
    </row>
    <row r="26" spans="1:19">
      <c r="A26" s="16" t="s">
        <v>208</v>
      </c>
      <c r="B26" s="167">
        <v>54000</v>
      </c>
      <c r="C26" s="28">
        <f>+' Proyeccion ventas de sistemas'!B26</f>
        <v>30</v>
      </c>
      <c r="D26" s="28">
        <f>+' Proyeccion ventas de sistemas'!C26</f>
        <v>30</v>
      </c>
      <c r="E26" s="28">
        <f>+' Proyeccion ventas de sistemas'!D26</f>
        <v>30</v>
      </c>
      <c r="F26" s="28">
        <f>+' Proyeccion ventas de sistemas'!E26</f>
        <v>30</v>
      </c>
      <c r="G26" s="28">
        <f>+' Proyeccion ventas de sistemas'!F26</f>
        <v>30</v>
      </c>
      <c r="H26" s="28">
        <f>+' Proyeccion ventas de sistemas'!G26</f>
        <v>30</v>
      </c>
      <c r="I26" s="28">
        <f>+' Proyeccion ventas de sistemas'!H26</f>
        <v>30</v>
      </c>
      <c r="J26" s="28">
        <f>+' Proyeccion ventas de sistemas'!I26</f>
        <v>30</v>
      </c>
      <c r="K26" s="28">
        <f>+' Proyeccion ventas de sistemas'!J26</f>
        <v>30</v>
      </c>
      <c r="L26" s="28">
        <f>+' Proyeccion ventas de sistemas'!K26</f>
        <v>30</v>
      </c>
      <c r="M26" s="28">
        <f>+' Proyeccion ventas de sistemas'!L26</f>
        <v>30</v>
      </c>
      <c r="N26" s="28">
        <f>+' Proyeccion ventas de sistemas'!M26</f>
        <v>30</v>
      </c>
      <c r="O26" s="28">
        <f t="shared" si="15"/>
        <v>360</v>
      </c>
      <c r="P26" s="80">
        <f t="shared" ref="P26:P27" si="17">B26*O26</f>
        <v>19440000</v>
      </c>
      <c r="Q26" s="80">
        <f t="shared" si="16"/>
        <v>4561920</v>
      </c>
      <c r="R26" s="168">
        <v>41328</v>
      </c>
      <c r="S26" s="168">
        <f t="shared" ref="S26:S27" si="18">R26*O26</f>
        <v>14878080</v>
      </c>
    </row>
    <row r="27" spans="1:19">
      <c r="A27" s="16" t="s">
        <v>209</v>
      </c>
      <c r="B27" s="167">
        <v>55000</v>
      </c>
      <c r="C27" s="28">
        <f>+' Proyeccion ventas de sistemas'!B27</f>
        <v>30</v>
      </c>
      <c r="D27" s="28">
        <f>+' Proyeccion ventas de sistemas'!C27</f>
        <v>30</v>
      </c>
      <c r="E27" s="28">
        <f>+' Proyeccion ventas de sistemas'!D27</f>
        <v>30</v>
      </c>
      <c r="F27" s="28">
        <f>+' Proyeccion ventas de sistemas'!E27</f>
        <v>30</v>
      </c>
      <c r="G27" s="28">
        <f>+' Proyeccion ventas de sistemas'!F27</f>
        <v>30</v>
      </c>
      <c r="H27" s="28">
        <f>+' Proyeccion ventas de sistemas'!G27</f>
        <v>30</v>
      </c>
      <c r="I27" s="28">
        <f>+' Proyeccion ventas de sistemas'!H27</f>
        <v>30</v>
      </c>
      <c r="J27" s="28">
        <f>+' Proyeccion ventas de sistemas'!I27</f>
        <v>30</v>
      </c>
      <c r="K27" s="28">
        <f>+' Proyeccion ventas de sistemas'!J27</f>
        <v>30</v>
      </c>
      <c r="L27" s="28">
        <f>+' Proyeccion ventas de sistemas'!K27</f>
        <v>30</v>
      </c>
      <c r="M27" s="28">
        <f>+' Proyeccion ventas de sistemas'!L27</f>
        <v>30</v>
      </c>
      <c r="N27" s="28">
        <f>+' Proyeccion ventas de sistemas'!M27</f>
        <v>30</v>
      </c>
      <c r="O27" s="28">
        <f t="shared" si="15"/>
        <v>360</v>
      </c>
      <c r="P27" s="80">
        <f t="shared" si="17"/>
        <v>19800000</v>
      </c>
      <c r="Q27" s="80">
        <f t="shared" si="16"/>
        <v>4621680</v>
      </c>
      <c r="R27" s="168">
        <v>42162</v>
      </c>
      <c r="S27" s="168">
        <f t="shared" si="18"/>
        <v>15178320</v>
      </c>
    </row>
    <row r="28" spans="1:19">
      <c r="A28" s="193" t="s">
        <v>67</v>
      </c>
      <c r="B28" s="193"/>
      <c r="C28" s="81">
        <f t="shared" ref="C28:Q28" si="19">SUM(C25:C27)</f>
        <v>90</v>
      </c>
      <c r="D28" s="81">
        <f t="shared" si="19"/>
        <v>90</v>
      </c>
      <c r="E28" s="81">
        <f t="shared" si="19"/>
        <v>90</v>
      </c>
      <c r="F28" s="81">
        <f t="shared" si="19"/>
        <v>90</v>
      </c>
      <c r="G28" s="81">
        <f t="shared" si="19"/>
        <v>90</v>
      </c>
      <c r="H28" s="81">
        <f t="shared" si="19"/>
        <v>90</v>
      </c>
      <c r="I28" s="81">
        <f t="shared" si="19"/>
        <v>90</v>
      </c>
      <c r="J28" s="81">
        <f t="shared" si="19"/>
        <v>90</v>
      </c>
      <c r="K28" s="81">
        <f t="shared" si="19"/>
        <v>90</v>
      </c>
      <c r="L28" s="81">
        <f t="shared" si="19"/>
        <v>90</v>
      </c>
      <c r="M28" s="81">
        <f t="shared" si="19"/>
        <v>90</v>
      </c>
      <c r="N28" s="81">
        <f t="shared" si="19"/>
        <v>90</v>
      </c>
      <c r="O28" s="81">
        <f t="shared" si="19"/>
        <v>1080</v>
      </c>
      <c r="P28" s="82">
        <f t="shared" si="19"/>
        <v>58320000</v>
      </c>
      <c r="Q28" s="2">
        <f t="shared" si="19"/>
        <v>13685400</v>
      </c>
      <c r="R28" s="169"/>
      <c r="S28" s="168">
        <f>SUM(S25:S27)</f>
        <v>44634600</v>
      </c>
    </row>
    <row r="30" spans="1:19" ht="15.75">
      <c r="A30" s="189" t="s">
        <v>138</v>
      </c>
      <c r="B30" s="189"/>
      <c r="C30" s="189"/>
      <c r="D30" s="189"/>
      <c r="E30" s="189"/>
      <c r="F30" s="189"/>
      <c r="G30" s="189"/>
      <c r="H30" s="189"/>
      <c r="I30" s="189"/>
      <c r="J30" s="189"/>
      <c r="K30" s="189"/>
      <c r="L30" s="189"/>
      <c r="M30" s="189"/>
      <c r="N30" s="189"/>
      <c r="O30" s="189"/>
      <c r="P30" s="189"/>
      <c r="Q30" s="189"/>
    </row>
    <row r="31" spans="1:19" s="123" customFormat="1" ht="57">
      <c r="A31" s="120" t="s">
        <v>131</v>
      </c>
      <c r="B31" s="121" t="s">
        <v>130</v>
      </c>
      <c r="C31" s="120" t="s">
        <v>31</v>
      </c>
      <c r="D31" s="120" t="s">
        <v>32</v>
      </c>
      <c r="E31" s="120" t="s">
        <v>33</v>
      </c>
      <c r="F31" s="120" t="s">
        <v>34</v>
      </c>
      <c r="G31" s="120" t="s">
        <v>35</v>
      </c>
      <c r="H31" s="120" t="s">
        <v>36</v>
      </c>
      <c r="I31" s="120" t="s">
        <v>37</v>
      </c>
      <c r="J31" s="120" t="s">
        <v>38</v>
      </c>
      <c r="K31" s="120" t="s">
        <v>39</v>
      </c>
      <c r="L31" s="120" t="s">
        <v>40</v>
      </c>
      <c r="M31" s="120" t="s">
        <v>41</v>
      </c>
      <c r="N31" s="120" t="s">
        <v>42</v>
      </c>
      <c r="O31" s="121" t="s">
        <v>132</v>
      </c>
      <c r="P31" s="121" t="s">
        <v>196</v>
      </c>
      <c r="Q31" s="122" t="s">
        <v>134</v>
      </c>
      <c r="R31" s="121" t="s">
        <v>219</v>
      </c>
      <c r="S31" s="121" t="s">
        <v>220</v>
      </c>
    </row>
    <row r="32" spans="1:19">
      <c r="A32" s="16" t="s">
        <v>207</v>
      </c>
      <c r="B32" s="167">
        <v>56000</v>
      </c>
      <c r="C32" s="28">
        <f>+' Proyeccion ventas de sistemas'!B32</f>
        <v>35</v>
      </c>
      <c r="D32" s="28">
        <f>+' Proyeccion ventas de sistemas'!C32</f>
        <v>35</v>
      </c>
      <c r="E32" s="28">
        <f>+' Proyeccion ventas de sistemas'!D32</f>
        <v>35</v>
      </c>
      <c r="F32" s="28">
        <f>+' Proyeccion ventas de sistemas'!E32</f>
        <v>35</v>
      </c>
      <c r="G32" s="28">
        <f>+' Proyeccion ventas de sistemas'!F32</f>
        <v>35</v>
      </c>
      <c r="H32" s="28">
        <f>+' Proyeccion ventas de sistemas'!G32</f>
        <v>35</v>
      </c>
      <c r="I32" s="28">
        <f>+' Proyeccion ventas de sistemas'!H32</f>
        <v>35</v>
      </c>
      <c r="J32" s="28">
        <f>+' Proyeccion ventas de sistemas'!I32</f>
        <v>35</v>
      </c>
      <c r="K32" s="28">
        <f>+' Proyeccion ventas de sistemas'!J32</f>
        <v>35</v>
      </c>
      <c r="L32" s="28">
        <f>+' Proyeccion ventas de sistemas'!K32</f>
        <v>35</v>
      </c>
      <c r="M32" s="28">
        <f>+' Proyeccion ventas de sistemas'!L32</f>
        <v>35</v>
      </c>
      <c r="N32" s="28">
        <f>+' Proyeccion ventas de sistemas'!M32</f>
        <v>35</v>
      </c>
      <c r="O32" s="28">
        <f t="shared" ref="O32:O34" si="20">SUM(C32:N32)</f>
        <v>420</v>
      </c>
      <c r="P32" s="80">
        <f>B32*O32</f>
        <v>23520000</v>
      </c>
      <c r="Q32" s="80">
        <f t="shared" ref="Q32:Q34" si="21">P32-S32</f>
        <v>5491920</v>
      </c>
      <c r="R32" s="168">
        <v>42924</v>
      </c>
      <c r="S32" s="168">
        <f>R32*O32</f>
        <v>18028080</v>
      </c>
    </row>
    <row r="33" spans="1:19">
      <c r="A33" s="16" t="s">
        <v>208</v>
      </c>
      <c r="B33" s="167">
        <v>57000</v>
      </c>
      <c r="C33" s="28">
        <f>+' Proyeccion ventas de sistemas'!B33</f>
        <v>35</v>
      </c>
      <c r="D33" s="28">
        <f>+' Proyeccion ventas de sistemas'!C33</f>
        <v>35</v>
      </c>
      <c r="E33" s="28">
        <f>+' Proyeccion ventas de sistemas'!D33</f>
        <v>35</v>
      </c>
      <c r="F33" s="28">
        <f>+' Proyeccion ventas de sistemas'!E33</f>
        <v>35</v>
      </c>
      <c r="G33" s="28">
        <f>+' Proyeccion ventas de sistemas'!F33</f>
        <v>35</v>
      </c>
      <c r="H33" s="28">
        <f>+' Proyeccion ventas de sistemas'!G33</f>
        <v>35</v>
      </c>
      <c r="I33" s="28">
        <f>+' Proyeccion ventas de sistemas'!H33</f>
        <v>35</v>
      </c>
      <c r="J33" s="28">
        <f>+' Proyeccion ventas de sistemas'!I33</f>
        <v>35</v>
      </c>
      <c r="K33" s="28">
        <f>+' Proyeccion ventas de sistemas'!J33</f>
        <v>35</v>
      </c>
      <c r="L33" s="28">
        <f>+' Proyeccion ventas de sistemas'!K33</f>
        <v>35</v>
      </c>
      <c r="M33" s="28">
        <f>+' Proyeccion ventas de sistemas'!L33</f>
        <v>35</v>
      </c>
      <c r="N33" s="28">
        <f>+' Proyeccion ventas de sistemas'!M33</f>
        <v>35</v>
      </c>
      <c r="O33" s="28">
        <f t="shared" si="20"/>
        <v>420</v>
      </c>
      <c r="P33" s="80">
        <f t="shared" ref="P33:P34" si="22">B33*O33</f>
        <v>23940000</v>
      </c>
      <c r="Q33" s="80">
        <f t="shared" si="21"/>
        <v>5540640</v>
      </c>
      <c r="R33" s="168">
        <v>43808</v>
      </c>
      <c r="S33" s="168">
        <f t="shared" ref="S33:S34" si="23">R33*O33</f>
        <v>18399360</v>
      </c>
    </row>
    <row r="34" spans="1:19">
      <c r="A34" s="16" t="s">
        <v>209</v>
      </c>
      <c r="B34" s="167">
        <v>58000</v>
      </c>
      <c r="C34" s="28">
        <f>+' Proyeccion ventas de sistemas'!B34</f>
        <v>35</v>
      </c>
      <c r="D34" s="28">
        <f>+' Proyeccion ventas de sistemas'!C34</f>
        <v>35</v>
      </c>
      <c r="E34" s="28">
        <f>+' Proyeccion ventas de sistemas'!D34</f>
        <v>35</v>
      </c>
      <c r="F34" s="28">
        <f>+' Proyeccion ventas de sistemas'!E34</f>
        <v>35</v>
      </c>
      <c r="G34" s="28">
        <f>+' Proyeccion ventas de sistemas'!F34</f>
        <v>35</v>
      </c>
      <c r="H34" s="28">
        <f>+' Proyeccion ventas de sistemas'!G34</f>
        <v>35</v>
      </c>
      <c r="I34" s="28">
        <f>+' Proyeccion ventas de sistemas'!H34</f>
        <v>35</v>
      </c>
      <c r="J34" s="28">
        <f>+' Proyeccion ventas de sistemas'!I34</f>
        <v>35</v>
      </c>
      <c r="K34" s="28">
        <f>+' Proyeccion ventas de sistemas'!J34</f>
        <v>35</v>
      </c>
      <c r="L34" s="28">
        <f>+' Proyeccion ventas de sistemas'!K34</f>
        <v>35</v>
      </c>
      <c r="M34" s="28">
        <f>+' Proyeccion ventas de sistemas'!L34</f>
        <v>35</v>
      </c>
      <c r="N34" s="28">
        <f>+' Proyeccion ventas de sistemas'!M34</f>
        <v>35</v>
      </c>
      <c r="O34" s="28">
        <f t="shared" si="20"/>
        <v>420</v>
      </c>
      <c r="P34" s="80">
        <f t="shared" si="22"/>
        <v>24360000</v>
      </c>
      <c r="Q34" s="80">
        <f t="shared" si="21"/>
        <v>5589360</v>
      </c>
      <c r="R34" s="168">
        <v>44692</v>
      </c>
      <c r="S34" s="168">
        <f t="shared" si="23"/>
        <v>18770640</v>
      </c>
    </row>
    <row r="35" spans="1:19">
      <c r="A35" s="193" t="s">
        <v>67</v>
      </c>
      <c r="B35" s="193"/>
      <c r="C35" s="81">
        <f t="shared" ref="C35:Q35" si="24">SUM(C32:C34)</f>
        <v>105</v>
      </c>
      <c r="D35" s="81">
        <f t="shared" si="24"/>
        <v>105</v>
      </c>
      <c r="E35" s="81">
        <f t="shared" si="24"/>
        <v>105</v>
      </c>
      <c r="F35" s="81">
        <f t="shared" si="24"/>
        <v>105</v>
      </c>
      <c r="G35" s="81">
        <f t="shared" si="24"/>
        <v>105</v>
      </c>
      <c r="H35" s="81">
        <f t="shared" si="24"/>
        <v>105</v>
      </c>
      <c r="I35" s="81">
        <f t="shared" si="24"/>
        <v>105</v>
      </c>
      <c r="J35" s="81">
        <f t="shared" si="24"/>
        <v>105</v>
      </c>
      <c r="K35" s="81">
        <f t="shared" si="24"/>
        <v>105</v>
      </c>
      <c r="L35" s="81">
        <f t="shared" si="24"/>
        <v>105</v>
      </c>
      <c r="M35" s="81">
        <f t="shared" si="24"/>
        <v>105</v>
      </c>
      <c r="N35" s="81">
        <f t="shared" si="24"/>
        <v>105</v>
      </c>
      <c r="O35" s="81">
        <f t="shared" si="24"/>
        <v>1260</v>
      </c>
      <c r="P35" s="82">
        <f t="shared" si="24"/>
        <v>71820000</v>
      </c>
      <c r="Q35" s="2">
        <f t="shared" si="24"/>
        <v>16621920</v>
      </c>
      <c r="R35" s="169"/>
      <c r="S35" s="168">
        <f>SUM(S32:S34)</f>
        <v>55198080</v>
      </c>
    </row>
    <row r="39" spans="1:19">
      <c r="E39" s="57"/>
    </row>
    <row r="40" spans="1:19">
      <c r="E40" s="57"/>
    </row>
    <row r="41" spans="1:19">
      <c r="E41" s="87"/>
    </row>
  </sheetData>
  <mergeCells count="11">
    <mergeCell ref="A2:Q2"/>
    <mergeCell ref="A1:Q1"/>
    <mergeCell ref="A9:Q9"/>
    <mergeCell ref="A16:Q16"/>
    <mergeCell ref="A23:Q23"/>
    <mergeCell ref="A30:Q30"/>
    <mergeCell ref="A7:B7"/>
    <mergeCell ref="A35:B35"/>
    <mergeCell ref="A14:B14"/>
    <mergeCell ref="A21:B21"/>
    <mergeCell ref="A28:B28"/>
  </mergeCells>
  <pageMargins left="0.7" right="0.7" top="0.75" bottom="0.75" header="0.3" footer="0.3"/>
  <pageSetup paperSize="9" orientation="portrait" r:id="rId1"/>
  <ignoredErrors>
    <ignoredError sqref="O4:O6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>
  <dimension ref="A1:W23"/>
  <sheetViews>
    <sheetView tabSelected="1" workbookViewId="0">
      <selection activeCell="D31" sqref="D31"/>
    </sheetView>
  </sheetViews>
  <sheetFormatPr baseColWidth="10" defaultRowHeight="15"/>
  <cols>
    <col min="1" max="1" width="34" bestFit="1" customWidth="1"/>
    <col min="2" max="6" width="14.7109375" customWidth="1"/>
    <col min="8" max="8" width="26.42578125" bestFit="1" customWidth="1"/>
    <col min="9" max="20" width="8" customWidth="1"/>
    <col min="21" max="21" width="13.140625" customWidth="1"/>
    <col min="22" max="22" width="13.42578125" customWidth="1"/>
    <col min="23" max="23" width="18.28515625" customWidth="1"/>
  </cols>
  <sheetData>
    <row r="1" spans="1:23" ht="15" customHeight="1">
      <c r="A1" s="196"/>
      <c r="B1" s="197"/>
      <c r="C1" s="197"/>
      <c r="D1" s="197"/>
      <c r="E1" s="197"/>
      <c r="F1" s="198"/>
    </row>
    <row r="2" spans="1:23" ht="15.75">
      <c r="A2" s="199" t="s">
        <v>154</v>
      </c>
      <c r="B2" s="200"/>
      <c r="C2" s="200"/>
      <c r="D2" s="200"/>
      <c r="E2" s="200"/>
      <c r="F2" s="201"/>
      <c r="H2" s="95" t="s">
        <v>170</v>
      </c>
      <c r="I2" s="95" t="s">
        <v>155</v>
      </c>
      <c r="J2" s="95" t="s">
        <v>156</v>
      </c>
      <c r="K2" s="95" t="s">
        <v>157</v>
      </c>
      <c r="L2" s="95" t="s">
        <v>158</v>
      </c>
      <c r="M2" s="95" t="s">
        <v>159</v>
      </c>
      <c r="N2" s="95" t="s">
        <v>160</v>
      </c>
      <c r="O2" s="95" t="s">
        <v>161</v>
      </c>
      <c r="P2" s="95" t="s">
        <v>162</v>
      </c>
      <c r="Q2" s="95" t="s">
        <v>163</v>
      </c>
      <c r="R2" s="95" t="s">
        <v>164</v>
      </c>
      <c r="S2" s="95" t="s">
        <v>165</v>
      </c>
      <c r="T2" s="95" t="s">
        <v>166</v>
      </c>
      <c r="U2" s="95" t="s">
        <v>167</v>
      </c>
      <c r="V2" s="96" t="s">
        <v>169</v>
      </c>
      <c r="W2" s="96" t="s">
        <v>168</v>
      </c>
    </row>
    <row r="3" spans="1:23" ht="28.5">
      <c r="A3" s="51"/>
      <c r="B3" s="92" t="s">
        <v>143</v>
      </c>
      <c r="C3" s="92" t="s">
        <v>144</v>
      </c>
      <c r="D3" s="92" t="s">
        <v>145</v>
      </c>
      <c r="E3" s="92" t="s">
        <v>146</v>
      </c>
      <c r="F3" s="92" t="s">
        <v>147</v>
      </c>
      <c r="H3" s="97" t="s">
        <v>207</v>
      </c>
      <c r="I3" s="29">
        <v>15</v>
      </c>
      <c r="J3" s="29">
        <v>15</v>
      </c>
      <c r="K3" s="29">
        <v>15</v>
      </c>
      <c r="L3" s="29">
        <v>15</v>
      </c>
      <c r="M3" s="29">
        <v>15</v>
      </c>
      <c r="N3" s="29">
        <v>15</v>
      </c>
      <c r="O3" s="29">
        <v>15</v>
      </c>
      <c r="P3" s="29">
        <v>15</v>
      </c>
      <c r="Q3" s="29">
        <v>15</v>
      </c>
      <c r="R3" s="29">
        <v>15</v>
      </c>
      <c r="S3" s="29">
        <v>15</v>
      </c>
      <c r="T3" s="29">
        <v>15</v>
      </c>
      <c r="U3" s="94">
        <f>SUM(I3:T3)</f>
        <v>180</v>
      </c>
      <c r="V3" s="6">
        <f>+'Proyeccion Ingresos'!B4</f>
        <v>46000</v>
      </c>
      <c r="W3" s="6">
        <f>V3*U3</f>
        <v>8280000</v>
      </c>
    </row>
    <row r="4" spans="1:23" ht="15.75">
      <c r="A4" s="93" t="s">
        <v>148</v>
      </c>
      <c r="B4" s="32"/>
      <c r="C4" s="32"/>
      <c r="D4" s="32"/>
      <c r="E4" s="32"/>
      <c r="F4" s="32"/>
      <c r="H4" s="97" t="s">
        <v>208</v>
      </c>
      <c r="I4" s="29">
        <v>15</v>
      </c>
      <c r="J4" s="29">
        <v>15</v>
      </c>
      <c r="K4" s="29">
        <v>15</v>
      </c>
      <c r="L4" s="29">
        <v>15</v>
      </c>
      <c r="M4" s="29">
        <v>15</v>
      </c>
      <c r="N4" s="29">
        <v>15</v>
      </c>
      <c r="O4" s="29">
        <v>15</v>
      </c>
      <c r="P4" s="29">
        <v>15</v>
      </c>
      <c r="Q4" s="29">
        <v>15</v>
      </c>
      <c r="R4" s="29">
        <v>15</v>
      </c>
      <c r="S4" s="29">
        <v>15</v>
      </c>
      <c r="T4" s="29">
        <v>15</v>
      </c>
      <c r="U4" s="94">
        <f t="shared" ref="U4:U5" si="0">SUM(I4:T4)</f>
        <v>180</v>
      </c>
      <c r="V4" s="6">
        <f>+'Proyeccion Ingresos'!B5</f>
        <v>47000</v>
      </c>
      <c r="W4" s="6">
        <f t="shared" ref="W4:W5" si="1">V4*U4</f>
        <v>8460000</v>
      </c>
    </row>
    <row r="5" spans="1:23" ht="28.5">
      <c r="A5" s="32" t="s">
        <v>207</v>
      </c>
      <c r="B5" s="38">
        <f>+W3</f>
        <v>8280000</v>
      </c>
      <c r="C5" s="2">
        <v>9600000</v>
      </c>
      <c r="D5" s="38">
        <v>12000000</v>
      </c>
      <c r="E5" s="38">
        <v>14400000</v>
      </c>
      <c r="F5" s="38">
        <v>16800000</v>
      </c>
      <c r="H5" s="97" t="s">
        <v>209</v>
      </c>
      <c r="I5" s="29">
        <v>15</v>
      </c>
      <c r="J5" s="29">
        <v>15</v>
      </c>
      <c r="K5" s="29">
        <v>15</v>
      </c>
      <c r="L5" s="29">
        <v>15</v>
      </c>
      <c r="M5" s="29">
        <v>15</v>
      </c>
      <c r="N5" s="29">
        <v>15</v>
      </c>
      <c r="O5" s="29">
        <v>15</v>
      </c>
      <c r="P5" s="29">
        <v>15</v>
      </c>
      <c r="Q5" s="29">
        <v>15</v>
      </c>
      <c r="R5" s="29">
        <v>15</v>
      </c>
      <c r="S5" s="29">
        <v>15</v>
      </c>
      <c r="T5" s="29">
        <v>15</v>
      </c>
      <c r="U5" s="94">
        <f t="shared" si="0"/>
        <v>180</v>
      </c>
      <c r="V5" s="6">
        <f>+'Proyeccion Ingresos'!B6</f>
        <v>48000</v>
      </c>
      <c r="W5" s="6">
        <f t="shared" si="1"/>
        <v>8640000</v>
      </c>
    </row>
    <row r="6" spans="1:23" ht="15.75">
      <c r="A6" s="32" t="s">
        <v>208</v>
      </c>
      <c r="B6" s="38">
        <f>+W4</f>
        <v>8460000</v>
      </c>
      <c r="C6" s="2">
        <v>9600000</v>
      </c>
      <c r="D6" s="38">
        <v>12000000</v>
      </c>
      <c r="E6" s="38">
        <v>14400000</v>
      </c>
      <c r="F6" s="38">
        <v>16800000</v>
      </c>
      <c r="H6" s="98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1" t="s">
        <v>67</v>
      </c>
      <c r="V6" s="17">
        <f>SUM(V3:V5)</f>
        <v>141000</v>
      </c>
      <c r="W6" s="17">
        <f>SUM(W3:W5)</f>
        <v>25380000</v>
      </c>
    </row>
    <row r="7" spans="1:23" ht="15.75">
      <c r="A7" s="32" t="s">
        <v>209</v>
      </c>
      <c r="B7" s="38">
        <f>+W5</f>
        <v>8640000</v>
      </c>
      <c r="C7" s="2">
        <v>9600000</v>
      </c>
      <c r="D7" s="38">
        <v>12000000</v>
      </c>
      <c r="E7" s="38">
        <v>14400000</v>
      </c>
      <c r="F7" s="38">
        <v>16800000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15.75">
      <c r="A8" s="93" t="s">
        <v>149</v>
      </c>
      <c r="B8" s="38">
        <f>SUM(B5:B7)</f>
        <v>25380000</v>
      </c>
      <c r="C8" s="38">
        <f>SUM(C5:C7)</f>
        <v>28800000</v>
      </c>
      <c r="D8" s="38">
        <f>SUM(D5:D7)</f>
        <v>36000000</v>
      </c>
      <c r="E8" s="38">
        <f>SUM(E5:E7)</f>
        <v>43200000</v>
      </c>
      <c r="F8" s="38">
        <f>SUM(F5:F7)</f>
        <v>50400000</v>
      </c>
      <c r="H8" s="98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</row>
    <row r="9" spans="1:23" ht="15.75">
      <c r="A9" s="32"/>
      <c r="B9" s="32"/>
      <c r="C9" s="32"/>
      <c r="D9" s="32"/>
      <c r="E9" s="32"/>
      <c r="F9" s="32"/>
    </row>
    <row r="10" spans="1:23" ht="15.75">
      <c r="A10" s="93" t="s">
        <v>150</v>
      </c>
      <c r="B10" s="32"/>
      <c r="C10" s="32"/>
      <c r="D10" s="32"/>
      <c r="E10" s="32"/>
      <c r="F10" s="32"/>
    </row>
    <row r="11" spans="1:23" ht="15.75">
      <c r="A11" s="32" t="s">
        <v>172</v>
      </c>
      <c r="B11" s="48">
        <f>+Preoperativo!B4</f>
        <v>208500</v>
      </c>
      <c r="C11" s="48">
        <f>B11*0.06+B11</f>
        <v>221010</v>
      </c>
      <c r="D11" s="48">
        <f t="shared" ref="D11:F11" si="2">C11*0.06+C11</f>
        <v>234270.6</v>
      </c>
      <c r="E11" s="48">
        <f t="shared" si="2"/>
        <v>248326.83600000001</v>
      </c>
      <c r="F11" s="48">
        <f t="shared" si="2"/>
        <v>263226.44615999999</v>
      </c>
      <c r="W11" s="62"/>
    </row>
    <row r="12" spans="1:23" ht="15.75">
      <c r="A12" s="32" t="s">
        <v>0</v>
      </c>
      <c r="B12" s="48">
        <f>+Preoperativo!B5</f>
        <v>0</v>
      </c>
      <c r="C12" s="48">
        <v>0</v>
      </c>
      <c r="D12" s="48">
        <v>0</v>
      </c>
      <c r="E12" s="48">
        <v>0</v>
      </c>
      <c r="F12" s="48">
        <v>0</v>
      </c>
    </row>
    <row r="13" spans="1:23" ht="15.75">
      <c r="A13" s="32" t="s">
        <v>148</v>
      </c>
      <c r="B13" s="48">
        <f>+Preoperativo!B6</f>
        <v>600000</v>
      </c>
      <c r="C13" s="48">
        <f>B13</f>
        <v>600000</v>
      </c>
      <c r="D13" s="48">
        <f t="shared" ref="D13:F13" si="3">C13</f>
        <v>600000</v>
      </c>
      <c r="E13" s="48">
        <f t="shared" si="3"/>
        <v>600000</v>
      </c>
      <c r="F13" s="48">
        <f t="shared" si="3"/>
        <v>600000</v>
      </c>
    </row>
    <row r="14" spans="1:23" ht="15.75">
      <c r="A14" s="32" t="s">
        <v>173</v>
      </c>
      <c r="B14" s="48">
        <v>75240000</v>
      </c>
      <c r="C14" s="88">
        <v>79754400</v>
      </c>
      <c r="D14" s="48">
        <f>C14*0.06+C14</f>
        <v>84539664</v>
      </c>
      <c r="E14" s="48">
        <f t="shared" ref="E14:F14" si="4">D14*0.06+D14</f>
        <v>89612043.840000004</v>
      </c>
      <c r="F14" s="48">
        <f t="shared" si="4"/>
        <v>94988766.470400006</v>
      </c>
    </row>
    <row r="15" spans="1:23" ht="15.75" customHeight="1">
      <c r="A15" s="32" t="s">
        <v>174</v>
      </c>
      <c r="B15" s="48">
        <f>+Preoperativo!B8</f>
        <v>13150000</v>
      </c>
      <c r="C15" s="48">
        <f>B15*0.06+B15</f>
        <v>13939000</v>
      </c>
      <c r="D15" s="48">
        <f>C15*0.06+C15</f>
        <v>14775340</v>
      </c>
      <c r="E15" s="48">
        <f t="shared" ref="E15:F15" si="5">D15*0.06+D15</f>
        <v>15661860.4</v>
      </c>
      <c r="F15" s="48">
        <f t="shared" si="5"/>
        <v>16601572.024</v>
      </c>
    </row>
    <row r="16" spans="1:23" ht="15.75">
      <c r="A16" s="32" t="s">
        <v>6</v>
      </c>
      <c r="B16" s="48">
        <f>+Preoperativo!B9</f>
        <v>1111800</v>
      </c>
      <c r="C16" s="48">
        <f>+Mercancia!I11</f>
        <v>1111800</v>
      </c>
      <c r="D16" s="48">
        <f>+Mercancia!N11</f>
        <v>1111800</v>
      </c>
      <c r="E16" s="48">
        <f>+Mercancia!D21</f>
        <v>1111800</v>
      </c>
      <c r="F16" s="48">
        <f>+Mercancia!I21</f>
        <v>1111800</v>
      </c>
    </row>
    <row r="17" spans="1:6" ht="15.75">
      <c r="A17" s="99" t="s">
        <v>171</v>
      </c>
      <c r="B17" s="155">
        <v>0</v>
      </c>
      <c r="C17" s="155">
        <v>0</v>
      </c>
      <c r="D17" s="155">
        <v>0</v>
      </c>
      <c r="E17" s="155">
        <v>0</v>
      </c>
      <c r="F17" s="155">
        <v>0</v>
      </c>
    </row>
    <row r="18" spans="1:6" ht="15.75">
      <c r="A18" s="93" t="s">
        <v>151</v>
      </c>
      <c r="B18" s="48">
        <f>SUM(B11:B17)</f>
        <v>90310300</v>
      </c>
      <c r="C18" s="48">
        <f>SUM(C11:C17)</f>
        <v>95626210</v>
      </c>
      <c r="D18" s="48">
        <f t="shared" ref="D18:F18" si="6">SUM(D11:D17)</f>
        <v>101261074.59999999</v>
      </c>
      <c r="E18" s="48">
        <f t="shared" si="6"/>
        <v>107234031.07600001</v>
      </c>
      <c r="F18" s="48">
        <f t="shared" si="6"/>
        <v>113565364.94056001</v>
      </c>
    </row>
    <row r="19" spans="1:6" ht="15.75">
      <c r="A19" s="32"/>
    </row>
    <row r="20" spans="1:6" ht="15.75">
      <c r="A20" s="93" t="s">
        <v>152</v>
      </c>
      <c r="B20" s="128">
        <f>B8-B18</f>
        <v>-64930300</v>
      </c>
      <c r="C20" s="128">
        <f>C8-C18</f>
        <v>-66826210</v>
      </c>
      <c r="D20" s="126">
        <f t="shared" ref="D20:F20" si="7">D8-D18</f>
        <v>-65261074.599999994</v>
      </c>
      <c r="E20" s="126">
        <f t="shared" si="7"/>
        <v>-64034031.076000005</v>
      </c>
      <c r="F20" s="126">
        <f t="shared" si="7"/>
        <v>-63165364.940560013</v>
      </c>
    </row>
    <row r="21" spans="1:6" ht="15.75">
      <c r="A21" s="195" t="s">
        <v>197</v>
      </c>
      <c r="B21" s="195"/>
      <c r="C21" s="128">
        <f>B20+C20</f>
        <v>-131756510</v>
      </c>
      <c r="D21" s="125">
        <f>C20+D20</f>
        <v>-132087284.59999999</v>
      </c>
      <c r="E21" s="125">
        <f>D20+E20</f>
        <v>-129295105.676</v>
      </c>
      <c r="F21" s="125">
        <f>E20+F20</f>
        <v>-127199396.01656002</v>
      </c>
    </row>
    <row r="22" spans="1:6" ht="15.75">
      <c r="A22" s="195" t="s">
        <v>198</v>
      </c>
      <c r="B22" s="195"/>
      <c r="C22" s="195"/>
      <c r="D22" s="202">
        <f>SUM(C21:F21)</f>
        <v>-520338296.29256004</v>
      </c>
      <c r="E22" s="202"/>
      <c r="F22" s="202"/>
    </row>
    <row r="23" spans="1:6" ht="15.75">
      <c r="A23" s="195" t="s">
        <v>153</v>
      </c>
      <c r="B23" s="195"/>
      <c r="C23" s="127">
        <f>(C8-B8)/B8</f>
        <v>0.13475177304964539</v>
      </c>
      <c r="D23" s="127">
        <f>(D8-C8)/C8</f>
        <v>0.25</v>
      </c>
      <c r="E23" s="127">
        <f>(E8-D8)/D8</f>
        <v>0.2</v>
      </c>
      <c r="F23" s="127">
        <f>(F8-E8)/E8</f>
        <v>0.16666666666666666</v>
      </c>
    </row>
  </sheetData>
  <mergeCells count="6">
    <mergeCell ref="A23:B23"/>
    <mergeCell ref="A1:F1"/>
    <mergeCell ref="A2:F2"/>
    <mergeCell ref="A21:B21"/>
    <mergeCell ref="D22:F22"/>
    <mergeCell ref="A22:C22"/>
  </mergeCells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32"/>
  <sheetViews>
    <sheetView zoomScale="90" zoomScaleNormal="90" workbookViewId="0">
      <selection activeCell="H35" sqref="H35"/>
    </sheetView>
  </sheetViews>
  <sheetFormatPr baseColWidth="10" defaultRowHeight="15"/>
  <cols>
    <col min="1" max="1" width="22.85546875" customWidth="1"/>
    <col min="2" max="2" width="12.5703125" customWidth="1"/>
    <col min="3" max="3" width="12.28515625" customWidth="1"/>
    <col min="4" max="4" width="11.5703125" style="131" customWidth="1"/>
    <col min="5" max="5" width="11.5703125" customWidth="1"/>
    <col min="6" max="6" width="12.5703125" bestFit="1" customWidth="1"/>
    <col min="7" max="7" width="11.28515625" customWidth="1"/>
    <col min="9" max="9" width="19.42578125" customWidth="1"/>
    <col min="10" max="10" width="13.5703125" customWidth="1"/>
    <col min="11" max="11" width="15.85546875" customWidth="1"/>
    <col min="12" max="12" width="15" customWidth="1"/>
    <col min="13" max="13" width="14.5703125" bestFit="1" customWidth="1"/>
    <col min="14" max="14" width="14.85546875" bestFit="1" customWidth="1"/>
  </cols>
  <sheetData>
    <row r="1" spans="1:14" ht="18.75">
      <c r="A1" s="139"/>
      <c r="B1" s="140"/>
      <c r="C1" s="140"/>
      <c r="D1" s="140"/>
      <c r="E1" s="140"/>
      <c r="F1" s="140"/>
      <c r="G1" s="141"/>
      <c r="I1" s="205" t="s">
        <v>189</v>
      </c>
      <c r="J1" s="205"/>
      <c r="K1" s="205"/>
      <c r="L1" s="205"/>
      <c r="M1" s="205"/>
    </row>
    <row r="2" spans="1:14" ht="30">
      <c r="A2" s="204" t="s">
        <v>176</v>
      </c>
      <c r="B2" s="204"/>
      <c r="C2" s="204"/>
      <c r="D2" s="204"/>
      <c r="E2" s="204"/>
      <c r="F2" s="204"/>
      <c r="G2" s="204"/>
      <c r="I2" s="100" t="s">
        <v>183</v>
      </c>
      <c r="J2" s="100" t="s">
        <v>82</v>
      </c>
      <c r="K2" s="100" t="s">
        <v>184</v>
      </c>
      <c r="L2" s="100" t="s">
        <v>82</v>
      </c>
      <c r="M2" s="100" t="s">
        <v>177</v>
      </c>
    </row>
    <row r="3" spans="1:14" ht="45">
      <c r="A3" s="101" t="s">
        <v>1</v>
      </c>
      <c r="B3" s="100" t="s">
        <v>179</v>
      </c>
      <c r="C3" s="100" t="s">
        <v>178</v>
      </c>
      <c r="D3" s="129" t="s">
        <v>180</v>
      </c>
      <c r="E3" s="100" t="s">
        <v>7</v>
      </c>
      <c r="F3" s="100" t="s">
        <v>181</v>
      </c>
      <c r="G3" s="100" t="s">
        <v>175</v>
      </c>
      <c r="I3" s="102" t="s">
        <v>213</v>
      </c>
      <c r="J3" s="2">
        <f>F7</f>
        <v>21600000</v>
      </c>
      <c r="K3" s="32" t="s">
        <v>172</v>
      </c>
      <c r="L3" s="48">
        <v>208500</v>
      </c>
      <c r="M3" s="104"/>
      <c r="N3" s="124"/>
    </row>
    <row r="4" spans="1:14" ht="27">
      <c r="A4" s="119" t="s">
        <v>207</v>
      </c>
      <c r="B4" s="79">
        <v>40000</v>
      </c>
      <c r="C4" s="6"/>
      <c r="D4" s="130">
        <f>B4-C4</f>
        <v>40000</v>
      </c>
      <c r="E4" s="106">
        <v>180</v>
      </c>
      <c r="F4" s="2">
        <f t="shared" ref="F4:F6" si="0">B4*E4</f>
        <v>7200000</v>
      </c>
      <c r="G4" s="107">
        <f t="shared" ref="G4:G6" si="1">D4/B4*100</f>
        <v>100</v>
      </c>
      <c r="I4" s="110"/>
      <c r="J4" s="109"/>
      <c r="K4" s="32" t="s">
        <v>0</v>
      </c>
      <c r="L4" s="48">
        <v>2600000</v>
      </c>
      <c r="M4" s="104"/>
    </row>
    <row r="5" spans="1:14" ht="15.75">
      <c r="A5" s="119" t="s">
        <v>208</v>
      </c>
      <c r="B5" s="79">
        <v>40000</v>
      </c>
      <c r="C5" s="104"/>
      <c r="D5" s="130">
        <f>B5-C5</f>
        <v>40000</v>
      </c>
      <c r="E5" s="106">
        <v>180</v>
      </c>
      <c r="F5" s="2">
        <f t="shared" si="0"/>
        <v>7200000</v>
      </c>
      <c r="G5" s="108">
        <f t="shared" si="1"/>
        <v>100</v>
      </c>
      <c r="I5" s="104"/>
      <c r="J5" s="104"/>
      <c r="K5" s="32" t="s">
        <v>148</v>
      </c>
      <c r="L5" s="48">
        <v>18261000</v>
      </c>
      <c r="M5" s="104"/>
    </row>
    <row r="6" spans="1:14" ht="27">
      <c r="A6" s="119" t="s">
        <v>209</v>
      </c>
      <c r="B6" s="79">
        <v>40000</v>
      </c>
      <c r="C6" s="104"/>
      <c r="D6" s="130">
        <f>B6</f>
        <v>40000</v>
      </c>
      <c r="E6" s="106">
        <v>180</v>
      </c>
      <c r="F6" s="2">
        <f t="shared" si="0"/>
        <v>7200000</v>
      </c>
      <c r="G6" s="108">
        <f t="shared" si="1"/>
        <v>100</v>
      </c>
      <c r="I6" s="104"/>
      <c r="J6" s="104"/>
      <c r="K6" s="133" t="s">
        <v>173</v>
      </c>
      <c r="L6" s="134">
        <v>75240000</v>
      </c>
      <c r="M6" s="104"/>
    </row>
    <row r="7" spans="1:14" ht="15.75">
      <c r="A7" s="11" t="s">
        <v>2</v>
      </c>
      <c r="B7" s="79">
        <f>SUM(B4:B6)</f>
        <v>120000</v>
      </c>
      <c r="C7" s="2">
        <f>SUM(C4:C6)</f>
        <v>0</v>
      </c>
      <c r="D7" s="130">
        <f>SUM(D4:D6)</f>
        <v>120000</v>
      </c>
      <c r="E7" s="105">
        <f>SUM(E4:E6)</f>
        <v>540</v>
      </c>
      <c r="F7" s="2">
        <f>SUM(F4:F6)</f>
        <v>21600000</v>
      </c>
      <c r="I7" s="104"/>
      <c r="J7" s="104"/>
      <c r="K7" s="32" t="s">
        <v>174</v>
      </c>
      <c r="L7" s="48">
        <v>36985144</v>
      </c>
      <c r="M7" s="104"/>
    </row>
    <row r="8" spans="1:14" ht="15.75">
      <c r="I8" s="104"/>
      <c r="J8" s="104"/>
      <c r="K8" s="32" t="s">
        <v>6</v>
      </c>
      <c r="L8" s="48">
        <v>1111800</v>
      </c>
      <c r="M8" s="104"/>
    </row>
    <row r="9" spans="1:14" ht="15.75">
      <c r="B9" s="103"/>
      <c r="C9" s="112"/>
      <c r="D9" s="132"/>
      <c r="I9" s="104"/>
      <c r="K9" s="99" t="s">
        <v>171</v>
      </c>
      <c r="L9" s="135">
        <v>0</v>
      </c>
      <c r="M9" s="104"/>
    </row>
    <row r="10" spans="1:14" ht="15.75">
      <c r="B10" s="113"/>
      <c r="C10" s="112"/>
      <c r="D10" s="132"/>
      <c r="I10" s="111" t="s">
        <v>2</v>
      </c>
      <c r="J10" s="2">
        <f>SUM(J3:J4)</f>
        <v>21600000</v>
      </c>
      <c r="K10" s="104"/>
      <c r="L10" s="48">
        <f>SUM(L3:L9)</f>
        <v>134406444</v>
      </c>
      <c r="M10" s="2">
        <f>J10-L10</f>
        <v>-112806444</v>
      </c>
    </row>
    <row r="11" spans="1:14">
      <c r="B11" s="103"/>
      <c r="C11" s="112"/>
      <c r="D11" s="132"/>
      <c r="G11" s="3"/>
    </row>
    <row r="12" spans="1:14">
      <c r="B12" s="103"/>
      <c r="C12" s="112"/>
      <c r="D12" s="132"/>
      <c r="I12" s="203" t="s">
        <v>190</v>
      </c>
      <c r="J12" s="203"/>
      <c r="K12" s="203"/>
      <c r="L12" s="203"/>
      <c r="M12" s="203"/>
    </row>
    <row r="13" spans="1:14" ht="30">
      <c r="B13" s="103"/>
      <c r="C13" s="112"/>
      <c r="D13" s="132"/>
      <c r="I13" s="100" t="s">
        <v>183</v>
      </c>
      <c r="J13" s="100" t="s">
        <v>82</v>
      </c>
      <c r="K13" s="100" t="s">
        <v>184</v>
      </c>
      <c r="L13" s="100" t="s">
        <v>82</v>
      </c>
      <c r="M13" s="100" t="s">
        <v>177</v>
      </c>
    </row>
    <row r="14" spans="1:14" ht="15.75">
      <c r="B14" s="103"/>
      <c r="C14" s="112"/>
      <c r="D14" s="132"/>
      <c r="I14" s="102" t="s">
        <v>213</v>
      </c>
      <c r="J14" s="2">
        <f>+'Proyeccion Ingresos'!P14</f>
        <v>34560000</v>
      </c>
      <c r="K14" s="32" t="s">
        <v>172</v>
      </c>
      <c r="L14" s="48">
        <v>221010</v>
      </c>
      <c r="M14" s="104"/>
    </row>
    <row r="15" spans="1:14" ht="15.75">
      <c r="B15" s="103"/>
      <c r="C15" s="112"/>
      <c r="D15" s="132"/>
      <c r="E15" t="s">
        <v>212</v>
      </c>
      <c r="I15" s="110"/>
      <c r="J15" s="109"/>
      <c r="K15" s="32" t="s">
        <v>0</v>
      </c>
      <c r="L15" s="48">
        <v>2600000</v>
      </c>
      <c r="M15" s="104"/>
    </row>
    <row r="16" spans="1:14" ht="15.75">
      <c r="B16" s="103"/>
      <c r="C16" s="112"/>
      <c r="D16" s="132"/>
      <c r="I16" s="104"/>
      <c r="J16" s="104"/>
      <c r="K16" s="32" t="s">
        <v>148</v>
      </c>
      <c r="L16" s="48">
        <v>18261000</v>
      </c>
      <c r="M16" s="104"/>
    </row>
    <row r="17" spans="2:14" ht="15.75">
      <c r="B17" s="103"/>
      <c r="C17" s="112"/>
      <c r="D17" s="132"/>
      <c r="I17" s="104"/>
      <c r="J17" s="104"/>
      <c r="K17" s="133" t="s">
        <v>173</v>
      </c>
      <c r="L17" s="156">
        <v>75240000</v>
      </c>
      <c r="M17" s="104"/>
    </row>
    <row r="18" spans="2:14" ht="15.75">
      <c r="B18" s="103"/>
      <c r="C18" s="112"/>
      <c r="D18" s="132"/>
      <c r="I18" s="104"/>
      <c r="J18" s="104"/>
      <c r="K18" s="32" t="s">
        <v>174</v>
      </c>
      <c r="L18" s="48">
        <v>36985144</v>
      </c>
      <c r="M18" s="104"/>
    </row>
    <row r="19" spans="2:14" ht="15.75">
      <c r="B19" s="19"/>
      <c r="C19" s="19"/>
      <c r="D19" s="132"/>
      <c r="I19" s="104"/>
      <c r="J19" s="104"/>
      <c r="K19" s="136" t="s">
        <v>6</v>
      </c>
      <c r="L19" s="135">
        <v>1111800</v>
      </c>
      <c r="M19" s="104"/>
    </row>
    <row r="20" spans="2:14" ht="15.75">
      <c r="B20" s="19"/>
      <c r="C20" s="19"/>
      <c r="D20" s="132"/>
      <c r="I20" s="104"/>
      <c r="J20" s="104"/>
      <c r="K20" s="137" t="s">
        <v>171</v>
      </c>
      <c r="L20" s="135">
        <v>0</v>
      </c>
      <c r="M20" s="104"/>
    </row>
    <row r="21" spans="2:14" ht="15.75">
      <c r="B21" s="19"/>
      <c r="C21" s="19"/>
      <c r="D21" s="132"/>
      <c r="I21" s="111" t="s">
        <v>2</v>
      </c>
      <c r="J21" s="2">
        <f>SUM(J14:J15)</f>
        <v>34560000</v>
      </c>
      <c r="K21" s="104"/>
      <c r="L21" s="48">
        <f>SUM(L14:L20)</f>
        <v>134418954</v>
      </c>
      <c r="M21" s="2">
        <f>J21-L21</f>
        <v>-99858954</v>
      </c>
    </row>
    <row r="23" spans="2:14">
      <c r="I23" s="203" t="s">
        <v>191</v>
      </c>
      <c r="J23" s="203"/>
      <c r="K23" s="203"/>
      <c r="L23" s="203"/>
      <c r="M23" s="203"/>
    </row>
    <row r="24" spans="2:14" ht="30">
      <c r="I24" s="100" t="s">
        <v>183</v>
      </c>
      <c r="J24" s="100" t="s">
        <v>82</v>
      </c>
      <c r="K24" s="100" t="s">
        <v>184</v>
      </c>
      <c r="L24" s="100" t="s">
        <v>82</v>
      </c>
      <c r="M24" s="100" t="s">
        <v>177</v>
      </c>
    </row>
    <row r="25" spans="2:14" ht="15.75">
      <c r="I25" s="102" t="s">
        <v>182</v>
      </c>
      <c r="J25" s="2">
        <f>+Rentabilidad!D8</f>
        <v>36000000</v>
      </c>
      <c r="K25" s="32" t="s">
        <v>172</v>
      </c>
      <c r="L25" s="48">
        <v>234270.6</v>
      </c>
      <c r="M25" s="104"/>
      <c r="N25" s="124"/>
    </row>
    <row r="26" spans="2:14" ht="15.75">
      <c r="I26" s="110"/>
      <c r="J26" s="109"/>
      <c r="K26" s="32" t="s">
        <v>0</v>
      </c>
      <c r="L26" s="48">
        <v>2600000</v>
      </c>
      <c r="M26" s="104"/>
    </row>
    <row r="27" spans="2:14" ht="15.75">
      <c r="I27" s="104"/>
      <c r="J27" s="104"/>
      <c r="K27" s="32" t="s">
        <v>148</v>
      </c>
      <c r="L27" s="48">
        <v>18261000</v>
      </c>
      <c r="M27" s="104"/>
    </row>
    <row r="28" spans="2:14" ht="15.75">
      <c r="I28" s="104"/>
      <c r="J28" s="104"/>
      <c r="K28" s="133" t="s">
        <v>173</v>
      </c>
      <c r="L28" s="48">
        <v>75240000</v>
      </c>
      <c r="M28" s="104"/>
    </row>
    <row r="29" spans="2:14" ht="15.75">
      <c r="I29" s="104"/>
      <c r="J29" s="104"/>
      <c r="K29" s="32" t="s">
        <v>174</v>
      </c>
      <c r="L29" s="48">
        <v>36985144</v>
      </c>
      <c r="M29" s="104"/>
    </row>
    <row r="30" spans="2:14" ht="15.75">
      <c r="I30" s="104"/>
      <c r="J30" s="104"/>
      <c r="K30" s="136" t="s">
        <v>6</v>
      </c>
      <c r="L30" s="48">
        <v>111800</v>
      </c>
      <c r="M30" s="104"/>
    </row>
    <row r="31" spans="2:14" ht="15.75">
      <c r="K31" s="137" t="s">
        <v>171</v>
      </c>
      <c r="L31" s="48">
        <v>0</v>
      </c>
    </row>
    <row r="32" spans="2:14">
      <c r="I32" s="111" t="s">
        <v>2</v>
      </c>
      <c r="J32" s="2">
        <f>SUM(J25:J26)</f>
        <v>36000000</v>
      </c>
      <c r="K32" s="104"/>
      <c r="L32" s="109">
        <f>SUM(L25:L31)</f>
        <v>133432214.59999999</v>
      </c>
      <c r="M32" s="2">
        <f>J32-L32</f>
        <v>-97432214.599999994</v>
      </c>
    </row>
  </sheetData>
  <mergeCells count="4">
    <mergeCell ref="I23:M23"/>
    <mergeCell ref="A2:G2"/>
    <mergeCell ref="I1:M1"/>
    <mergeCell ref="I12:M1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9"/>
  <sheetViews>
    <sheetView workbookViewId="0">
      <selection activeCell="B3" sqref="B3"/>
    </sheetView>
  </sheetViews>
  <sheetFormatPr baseColWidth="10" defaultRowHeight="15"/>
  <cols>
    <col min="1" max="1" width="28" customWidth="1"/>
    <col min="2" max="2" width="13.5703125" customWidth="1"/>
    <col min="3" max="3" width="8.42578125" customWidth="1"/>
    <col min="6" max="6" width="14.5703125" customWidth="1"/>
    <col min="9" max="9" width="16.85546875" customWidth="1"/>
  </cols>
  <sheetData>
    <row r="1" spans="1:9" ht="30">
      <c r="A1" s="101" t="s">
        <v>1</v>
      </c>
      <c r="B1" s="101" t="s">
        <v>192</v>
      </c>
      <c r="C1" s="100" t="s">
        <v>195</v>
      </c>
      <c r="D1" s="101" t="s">
        <v>193</v>
      </c>
      <c r="E1" s="101" t="s">
        <v>185</v>
      </c>
      <c r="F1" s="101" t="s">
        <v>186</v>
      </c>
      <c r="G1" s="101" t="s">
        <v>187</v>
      </c>
      <c r="H1" s="101" t="s">
        <v>188</v>
      </c>
      <c r="I1" s="161" t="s">
        <v>194</v>
      </c>
    </row>
    <row r="2" spans="1:9" ht="15.75">
      <c r="A2" s="117" t="s">
        <v>13</v>
      </c>
      <c r="B2" s="114">
        <v>1500000</v>
      </c>
      <c r="C2" s="115">
        <v>5</v>
      </c>
      <c r="D2" s="116">
        <f>B2/C2</f>
        <v>300000</v>
      </c>
      <c r="E2" s="116">
        <f>D2</f>
        <v>300000</v>
      </c>
      <c r="F2" s="116">
        <f t="shared" ref="F2:H2" si="0">E2</f>
        <v>300000</v>
      </c>
      <c r="G2" s="116">
        <f t="shared" si="0"/>
        <v>300000</v>
      </c>
      <c r="H2" s="116">
        <f t="shared" si="0"/>
        <v>300000</v>
      </c>
      <c r="I2" s="116">
        <f>B2-SUM(D2:H2)</f>
        <v>0</v>
      </c>
    </row>
    <row r="3" spans="1:9" ht="15.75">
      <c r="A3" s="117" t="s">
        <v>20</v>
      </c>
      <c r="B3" s="114">
        <v>465000</v>
      </c>
      <c r="C3" s="115">
        <v>5</v>
      </c>
      <c r="D3" s="116">
        <f t="shared" ref="D3:D9" si="1">B3/C3</f>
        <v>93000</v>
      </c>
      <c r="E3" s="116">
        <f t="shared" ref="E3:E9" si="2">D3</f>
        <v>93000</v>
      </c>
      <c r="F3" s="116">
        <f t="shared" ref="F3:H3" si="3">E3</f>
        <v>93000</v>
      </c>
      <c r="G3" s="116">
        <f t="shared" si="3"/>
        <v>93000</v>
      </c>
      <c r="H3" s="116">
        <f t="shared" si="3"/>
        <v>93000</v>
      </c>
      <c r="I3" s="116">
        <f t="shared" ref="I3:I9" si="4">B3-SUM(D3:H3)</f>
        <v>0</v>
      </c>
    </row>
    <row r="4" spans="1:9" ht="15.75">
      <c r="A4" s="117" t="s">
        <v>21</v>
      </c>
      <c r="B4" s="114">
        <v>150000</v>
      </c>
      <c r="C4" s="115">
        <v>5</v>
      </c>
      <c r="D4" s="116">
        <f t="shared" si="1"/>
        <v>30000</v>
      </c>
      <c r="E4" s="116">
        <f t="shared" si="2"/>
        <v>30000</v>
      </c>
      <c r="F4" s="116">
        <f t="shared" ref="F4:H4" si="5">E4</f>
        <v>30000</v>
      </c>
      <c r="G4" s="116">
        <f t="shared" si="5"/>
        <v>30000</v>
      </c>
      <c r="H4" s="116">
        <f t="shared" si="5"/>
        <v>30000</v>
      </c>
      <c r="I4" s="116">
        <f t="shared" si="4"/>
        <v>0</v>
      </c>
    </row>
    <row r="5" spans="1:9" ht="15.75">
      <c r="A5" s="117" t="s">
        <v>19</v>
      </c>
      <c r="B5" s="114">
        <v>130000</v>
      </c>
      <c r="C5" s="115">
        <v>10</v>
      </c>
      <c r="D5" s="116">
        <f t="shared" si="1"/>
        <v>13000</v>
      </c>
      <c r="E5" s="116">
        <f t="shared" si="2"/>
        <v>13000</v>
      </c>
      <c r="F5" s="116">
        <f t="shared" ref="F5:H5" si="6">E5</f>
        <v>13000</v>
      </c>
      <c r="G5" s="116">
        <f t="shared" si="6"/>
        <v>13000</v>
      </c>
      <c r="H5" s="116">
        <f t="shared" si="6"/>
        <v>13000</v>
      </c>
      <c r="I5" s="116">
        <f t="shared" si="4"/>
        <v>65000</v>
      </c>
    </row>
    <row r="6" spans="1:9" ht="15.75">
      <c r="A6" s="117" t="s">
        <v>12</v>
      </c>
      <c r="B6" s="114">
        <v>200000</v>
      </c>
      <c r="C6" s="115">
        <v>10</v>
      </c>
      <c r="D6" s="116">
        <f t="shared" si="1"/>
        <v>20000</v>
      </c>
      <c r="E6" s="116">
        <f t="shared" si="2"/>
        <v>20000</v>
      </c>
      <c r="F6" s="116">
        <f t="shared" ref="F6:H7" si="7">E6</f>
        <v>20000</v>
      </c>
      <c r="G6" s="116">
        <f t="shared" si="7"/>
        <v>20000</v>
      </c>
      <c r="H6" s="116">
        <f t="shared" si="7"/>
        <v>20000</v>
      </c>
      <c r="I6" s="116">
        <f t="shared" si="4"/>
        <v>100000</v>
      </c>
    </row>
    <row r="7" spans="1:9" ht="15.75">
      <c r="A7" s="117" t="s">
        <v>201</v>
      </c>
      <c r="B7" s="114">
        <v>300000</v>
      </c>
      <c r="C7" s="115">
        <v>10</v>
      </c>
      <c r="D7" s="116">
        <f t="shared" si="1"/>
        <v>30000</v>
      </c>
      <c r="E7" s="116">
        <f t="shared" si="2"/>
        <v>30000</v>
      </c>
      <c r="F7" s="116">
        <f t="shared" si="7"/>
        <v>30000</v>
      </c>
      <c r="G7" s="116">
        <f t="shared" si="7"/>
        <v>30000</v>
      </c>
      <c r="H7" s="116">
        <f t="shared" si="7"/>
        <v>30000</v>
      </c>
      <c r="I7" s="116">
        <f t="shared" si="4"/>
        <v>150000</v>
      </c>
    </row>
    <row r="8" spans="1:9" s="151" customFormat="1" ht="15.75">
      <c r="A8" s="157" t="s">
        <v>28</v>
      </c>
      <c r="B8" s="158">
        <v>1495000</v>
      </c>
      <c r="C8" s="159">
        <v>10</v>
      </c>
      <c r="D8" s="160">
        <f t="shared" si="1"/>
        <v>149500</v>
      </c>
      <c r="E8" s="160">
        <f t="shared" si="2"/>
        <v>149500</v>
      </c>
      <c r="F8" s="160">
        <f t="shared" ref="F8:H9" si="8">E8</f>
        <v>149500</v>
      </c>
      <c r="G8" s="160">
        <f t="shared" si="8"/>
        <v>149500</v>
      </c>
      <c r="H8" s="160">
        <f t="shared" si="8"/>
        <v>149500</v>
      </c>
      <c r="I8" s="160">
        <f t="shared" si="4"/>
        <v>747500</v>
      </c>
    </row>
    <row r="9" spans="1:9" s="151" customFormat="1" ht="15.75">
      <c r="A9" s="157" t="s">
        <v>29</v>
      </c>
      <c r="B9" s="158">
        <v>399900</v>
      </c>
      <c r="C9" s="159">
        <v>10</v>
      </c>
      <c r="D9" s="160">
        <f t="shared" si="1"/>
        <v>39990</v>
      </c>
      <c r="E9" s="160">
        <f t="shared" si="2"/>
        <v>39990</v>
      </c>
      <c r="F9" s="160">
        <f t="shared" ref="F9" si="9">E9</f>
        <v>39990</v>
      </c>
      <c r="G9" s="160">
        <f t="shared" si="8"/>
        <v>39990</v>
      </c>
      <c r="H9" s="160">
        <f t="shared" si="8"/>
        <v>39990</v>
      </c>
      <c r="I9" s="160">
        <f t="shared" si="4"/>
        <v>199950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G42"/>
  <sheetViews>
    <sheetView topLeftCell="A13" zoomScaleNormal="100" workbookViewId="0">
      <selection activeCell="B46" sqref="B46"/>
    </sheetView>
  </sheetViews>
  <sheetFormatPr baseColWidth="10" defaultRowHeight="15"/>
  <cols>
    <col min="1" max="1" width="37.28515625" customWidth="1"/>
    <col min="2" max="2" width="13.140625" style="1" customWidth="1"/>
    <col min="3" max="3" width="18.140625" style="1" customWidth="1"/>
    <col min="4" max="4" width="11.85546875" style="1" bestFit="1" customWidth="1"/>
    <col min="6" max="6" width="13" bestFit="1" customWidth="1"/>
  </cols>
  <sheetData>
    <row r="2" spans="1:6" ht="15.75">
      <c r="A2" s="175" t="s">
        <v>0</v>
      </c>
      <c r="B2" s="175"/>
      <c r="C2" s="30"/>
      <c r="D2" s="30"/>
      <c r="E2" s="22"/>
      <c r="F2" s="22"/>
    </row>
    <row r="3" spans="1:6" ht="15.75">
      <c r="A3" s="31" t="s">
        <v>1</v>
      </c>
      <c r="B3" s="31" t="s">
        <v>2</v>
      </c>
      <c r="C3" s="30"/>
      <c r="D3" s="30"/>
      <c r="E3" s="22"/>
      <c r="F3" s="22"/>
    </row>
    <row r="4" spans="1:6" ht="15.75">
      <c r="A4" s="32" t="s">
        <v>3</v>
      </c>
      <c r="B4" s="37">
        <v>0</v>
      </c>
      <c r="C4" s="30"/>
      <c r="D4" s="30"/>
      <c r="E4" s="22"/>
      <c r="F4" s="22"/>
    </row>
    <row r="5" spans="1:6" ht="15.75">
      <c r="A5" s="32" t="s">
        <v>4</v>
      </c>
      <c r="B5" s="37">
        <f>SUM(B3:B4)</f>
        <v>0</v>
      </c>
      <c r="C5" s="30"/>
      <c r="D5" s="30"/>
      <c r="E5" s="22"/>
      <c r="F5" s="22"/>
    </row>
    <row r="6" spans="1:6" ht="15.75">
      <c r="A6" s="32" t="s">
        <v>5</v>
      </c>
      <c r="B6" s="37">
        <v>0</v>
      </c>
      <c r="C6" s="30"/>
      <c r="D6" s="30"/>
      <c r="E6" s="22"/>
      <c r="F6" s="22"/>
    </row>
    <row r="7" spans="1:6" ht="15.75">
      <c r="A7" s="32" t="s">
        <v>6</v>
      </c>
      <c r="B7" s="37">
        <v>0</v>
      </c>
      <c r="C7" s="30"/>
      <c r="D7" s="30"/>
      <c r="E7" s="22"/>
      <c r="F7" s="22"/>
    </row>
    <row r="8" spans="1:6" ht="15.75">
      <c r="A8" s="33" t="s">
        <v>111</v>
      </c>
      <c r="B8" s="37">
        <f>SUM(B4:B7)</f>
        <v>0</v>
      </c>
      <c r="C8" s="30" t="s">
        <v>199</v>
      </c>
      <c r="D8" s="30"/>
      <c r="E8" s="22"/>
      <c r="F8" s="22"/>
    </row>
    <row r="9" spans="1:6" ht="15.75">
      <c r="A9" s="22"/>
      <c r="B9" s="30"/>
      <c r="C9" s="30"/>
      <c r="D9" s="30"/>
      <c r="E9" s="22"/>
      <c r="F9" s="22"/>
    </row>
    <row r="10" spans="1:6" ht="15.75">
      <c r="A10" s="175" t="s">
        <v>3</v>
      </c>
      <c r="B10" s="175"/>
      <c r="C10" s="175"/>
      <c r="D10" s="175"/>
      <c r="E10" s="22"/>
      <c r="F10" s="78"/>
    </row>
    <row r="11" spans="1:6" ht="15.75">
      <c r="A11" s="34" t="s">
        <v>15</v>
      </c>
      <c r="B11" s="31" t="s">
        <v>7</v>
      </c>
      <c r="C11" s="31" t="s">
        <v>8</v>
      </c>
      <c r="D11" s="31" t="s">
        <v>2</v>
      </c>
      <c r="E11" s="22"/>
      <c r="F11" s="22"/>
    </row>
    <row r="12" spans="1:6" ht="15.75">
      <c r="A12" s="39" t="s">
        <v>16</v>
      </c>
      <c r="B12" s="35">
        <v>0</v>
      </c>
      <c r="C12" s="37">
        <v>0</v>
      </c>
      <c r="D12" s="37">
        <v>0</v>
      </c>
      <c r="E12" s="22"/>
      <c r="F12" s="22"/>
    </row>
    <row r="13" spans="1:6" ht="15.75">
      <c r="A13" s="39" t="s">
        <v>17</v>
      </c>
      <c r="B13" s="35">
        <v>0</v>
      </c>
      <c r="C13" s="37">
        <v>0</v>
      </c>
      <c r="D13" s="37">
        <v>0</v>
      </c>
      <c r="E13" s="22"/>
      <c r="F13" s="22"/>
    </row>
    <row r="14" spans="1:6" ht="15.75">
      <c r="A14" s="39" t="s">
        <v>9</v>
      </c>
      <c r="B14" s="35">
        <v>0</v>
      </c>
      <c r="C14" s="37">
        <v>0</v>
      </c>
      <c r="D14" s="37">
        <v>0</v>
      </c>
      <c r="E14" s="22"/>
      <c r="F14" s="22"/>
    </row>
    <row r="15" spans="1:6" ht="15.75">
      <c r="A15" s="39" t="s">
        <v>28</v>
      </c>
      <c r="B15" s="35">
        <v>0</v>
      </c>
      <c r="C15" s="37">
        <v>0</v>
      </c>
      <c r="D15" s="37">
        <v>0</v>
      </c>
      <c r="E15" s="22"/>
      <c r="F15" s="22"/>
    </row>
    <row r="16" spans="1:6" ht="15.75">
      <c r="A16" s="39" t="s">
        <v>29</v>
      </c>
      <c r="B16" s="35">
        <v>0</v>
      </c>
      <c r="C16" s="37">
        <v>0</v>
      </c>
      <c r="D16" s="37">
        <v>0</v>
      </c>
      <c r="E16" s="22"/>
      <c r="F16" s="22"/>
    </row>
    <row r="17" spans="1:6" ht="15.75">
      <c r="A17" s="39" t="s">
        <v>10</v>
      </c>
      <c r="B17" s="35">
        <v>0</v>
      </c>
      <c r="C17" s="37">
        <v>0</v>
      </c>
      <c r="D17" s="37">
        <v>0</v>
      </c>
      <c r="E17" s="22"/>
      <c r="F17" s="22"/>
    </row>
    <row r="18" spans="1:6" ht="15.75">
      <c r="A18" s="22"/>
      <c r="B18" s="30"/>
      <c r="C18" s="36" t="s">
        <v>18</v>
      </c>
      <c r="D18" s="37">
        <f>SUM(D12:D17)</f>
        <v>0</v>
      </c>
      <c r="E18" s="22" t="s">
        <v>200</v>
      </c>
    </row>
    <row r="19" spans="1:6" ht="15.75">
      <c r="A19" s="22"/>
      <c r="B19" s="30"/>
      <c r="C19" s="30"/>
      <c r="D19" s="30"/>
      <c r="E19" s="22"/>
      <c r="F19" s="22"/>
    </row>
    <row r="20" spans="1:6" ht="15.75">
      <c r="A20" s="175" t="s">
        <v>11</v>
      </c>
      <c r="B20" s="175"/>
      <c r="C20" s="175"/>
      <c r="D20" s="175"/>
      <c r="E20" s="22"/>
      <c r="F20" s="22"/>
    </row>
    <row r="21" spans="1:6" ht="15.75">
      <c r="A21" s="34" t="s">
        <v>15</v>
      </c>
      <c r="B21" s="31" t="s">
        <v>7</v>
      </c>
      <c r="C21" s="31" t="s">
        <v>8</v>
      </c>
      <c r="D21" s="31" t="s">
        <v>2</v>
      </c>
      <c r="E21" s="22"/>
      <c r="F21" s="22"/>
    </row>
    <row r="22" spans="1:6" ht="15.75">
      <c r="A22" s="39" t="s">
        <v>19</v>
      </c>
      <c r="B22" s="35">
        <v>4</v>
      </c>
      <c r="C22" s="37">
        <v>130000</v>
      </c>
      <c r="D22" s="37">
        <f>C22*B22</f>
        <v>520000</v>
      </c>
      <c r="E22" s="22"/>
      <c r="F22" s="22"/>
    </row>
    <row r="23" spans="1:6" ht="15.75">
      <c r="A23" s="39" t="s">
        <v>12</v>
      </c>
      <c r="B23" s="35">
        <v>4</v>
      </c>
      <c r="C23" s="37">
        <v>200000</v>
      </c>
      <c r="D23" s="37">
        <f t="shared" ref="D23" si="0">C23*B23</f>
        <v>800000</v>
      </c>
      <c r="E23" s="22"/>
      <c r="F23" s="22"/>
    </row>
    <row r="24" spans="1:6" ht="15.75">
      <c r="A24" s="22"/>
      <c r="B24" s="30"/>
      <c r="C24" s="36" t="s">
        <v>18</v>
      </c>
      <c r="D24" s="37">
        <f>SUM(D22:D23)</f>
        <v>1320000</v>
      </c>
      <c r="E24" s="22"/>
      <c r="F24" s="22"/>
    </row>
    <row r="25" spans="1:6" ht="15.75">
      <c r="A25" s="22"/>
      <c r="B25" s="30"/>
      <c r="C25" s="30"/>
      <c r="D25" s="30"/>
      <c r="E25" s="22"/>
      <c r="F25" s="22"/>
    </row>
    <row r="26" spans="1:6" ht="15.75">
      <c r="A26" s="172" t="s">
        <v>5</v>
      </c>
      <c r="B26" s="173"/>
      <c r="C26" s="173"/>
      <c r="D26" s="174"/>
      <c r="E26" s="22"/>
      <c r="F26" s="22"/>
    </row>
    <row r="27" spans="1:6" ht="15.75">
      <c r="A27" s="34" t="s">
        <v>15</v>
      </c>
      <c r="B27" s="31" t="s">
        <v>7</v>
      </c>
      <c r="C27" s="31" t="s">
        <v>8</v>
      </c>
      <c r="D27" s="31" t="s">
        <v>2</v>
      </c>
      <c r="E27" s="22"/>
      <c r="F27" s="22"/>
    </row>
    <row r="28" spans="1:6" ht="15.75">
      <c r="A28" s="39" t="s">
        <v>13</v>
      </c>
      <c r="B28" s="35">
        <v>1</v>
      </c>
      <c r="C28" s="37">
        <v>1500000</v>
      </c>
      <c r="D28" s="37">
        <f>C28*B28</f>
        <v>1500000</v>
      </c>
      <c r="E28" s="22"/>
      <c r="F28" s="22"/>
    </row>
    <row r="29" spans="1:6" ht="15.75">
      <c r="A29" s="39" t="s">
        <v>20</v>
      </c>
      <c r="B29" s="35">
        <v>1</v>
      </c>
      <c r="C29" s="37">
        <v>465000</v>
      </c>
      <c r="D29" s="37">
        <f t="shared" ref="D29:D31" si="1">C29*B29</f>
        <v>465000</v>
      </c>
      <c r="E29" s="22"/>
      <c r="F29" s="22"/>
    </row>
    <row r="30" spans="1:6" ht="15.75">
      <c r="A30" s="39" t="s">
        <v>201</v>
      </c>
      <c r="B30" s="35">
        <v>1</v>
      </c>
      <c r="C30" s="37">
        <v>300000</v>
      </c>
      <c r="D30" s="37">
        <f t="shared" si="1"/>
        <v>300000</v>
      </c>
      <c r="E30" s="138"/>
      <c r="F30" s="22"/>
    </row>
    <row r="31" spans="1:6" ht="15.75">
      <c r="A31" s="39" t="s">
        <v>21</v>
      </c>
      <c r="B31" s="35">
        <v>1</v>
      </c>
      <c r="C31" s="37">
        <v>150000</v>
      </c>
      <c r="D31" s="37">
        <f t="shared" si="1"/>
        <v>150000</v>
      </c>
      <c r="E31" s="22"/>
      <c r="F31" s="78"/>
    </row>
    <row r="32" spans="1:6" ht="15.75">
      <c r="A32" s="22"/>
      <c r="B32" s="30"/>
      <c r="C32" s="36" t="s">
        <v>18</v>
      </c>
      <c r="D32" s="37">
        <f>SUM(D28:D31)</f>
        <v>2415000</v>
      </c>
      <c r="E32" s="22"/>
      <c r="F32" s="22"/>
    </row>
    <row r="33" spans="1:7" ht="15.75">
      <c r="A33" s="22"/>
      <c r="B33" s="30"/>
      <c r="C33" s="30"/>
      <c r="D33" s="30"/>
      <c r="E33" s="22"/>
      <c r="F33" s="22"/>
    </row>
    <row r="34" spans="1:7" ht="15.75">
      <c r="A34" s="175" t="s">
        <v>14</v>
      </c>
      <c r="B34" s="175"/>
      <c r="C34" s="175"/>
      <c r="D34" s="175"/>
      <c r="E34" s="22"/>
      <c r="F34" s="22"/>
    </row>
    <row r="35" spans="1:7" ht="15.75">
      <c r="A35" s="34" t="s">
        <v>15</v>
      </c>
      <c r="B35" s="31" t="s">
        <v>7</v>
      </c>
      <c r="C35" s="31" t="s">
        <v>8</v>
      </c>
      <c r="D35" s="31" t="s">
        <v>2</v>
      </c>
      <c r="E35" s="22"/>
      <c r="F35" s="22"/>
    </row>
    <row r="36" spans="1:7" ht="15.75">
      <c r="A36" s="39" t="s">
        <v>23</v>
      </c>
      <c r="B36" s="35">
        <v>1</v>
      </c>
      <c r="C36" s="37">
        <v>5800</v>
      </c>
      <c r="D36" s="37">
        <f>C36*B36</f>
        <v>5800</v>
      </c>
      <c r="E36" s="22"/>
      <c r="F36" s="22"/>
      <c r="G36" s="62"/>
    </row>
    <row r="37" spans="1:7" ht="15.75">
      <c r="A37" s="39" t="s">
        <v>24</v>
      </c>
      <c r="B37" s="35">
        <v>1</v>
      </c>
      <c r="C37" s="37">
        <v>7500</v>
      </c>
      <c r="D37" s="37">
        <f t="shared" ref="D37:D41" si="2">C37*B37</f>
        <v>7500</v>
      </c>
      <c r="E37" s="22"/>
      <c r="F37" s="22"/>
    </row>
    <row r="38" spans="1:7" ht="15.75">
      <c r="A38" s="39" t="s">
        <v>22</v>
      </c>
      <c r="B38" s="35">
        <v>1</v>
      </c>
      <c r="C38" s="37">
        <v>10000</v>
      </c>
      <c r="D38" s="37">
        <f t="shared" si="2"/>
        <v>10000</v>
      </c>
      <c r="E38" s="22"/>
      <c r="F38" s="22"/>
    </row>
    <row r="39" spans="1:7" ht="15.75">
      <c r="A39" s="39" t="s">
        <v>25</v>
      </c>
      <c r="B39" s="35">
        <v>1</v>
      </c>
      <c r="C39" s="37">
        <v>11500</v>
      </c>
      <c r="D39" s="37">
        <f t="shared" si="2"/>
        <v>11500</v>
      </c>
      <c r="E39" s="22"/>
      <c r="F39" s="22"/>
    </row>
    <row r="40" spans="1:7" ht="15.75">
      <c r="A40" s="39" t="s">
        <v>26</v>
      </c>
      <c r="B40" s="35">
        <v>1</v>
      </c>
      <c r="C40" s="37">
        <v>22500</v>
      </c>
      <c r="D40" s="37">
        <f t="shared" si="2"/>
        <v>22500</v>
      </c>
      <c r="E40" s="22"/>
      <c r="F40" s="22"/>
    </row>
    <row r="41" spans="1:7" ht="15.75">
      <c r="A41" s="39" t="s">
        <v>27</v>
      </c>
      <c r="B41" s="35">
        <v>4</v>
      </c>
      <c r="C41" s="37">
        <v>32000</v>
      </c>
      <c r="D41" s="37">
        <f t="shared" si="2"/>
        <v>128000</v>
      </c>
      <c r="E41" s="22"/>
      <c r="F41" s="22"/>
    </row>
    <row r="42" spans="1:7" ht="15.75">
      <c r="A42" s="22"/>
      <c r="B42" s="30"/>
      <c r="C42" s="36" t="s">
        <v>18</v>
      </c>
      <c r="D42" s="37">
        <f>SUM(D36:D41)</f>
        <v>185300</v>
      </c>
      <c r="E42" s="22"/>
      <c r="F42" s="22"/>
    </row>
  </sheetData>
  <mergeCells count="5">
    <mergeCell ref="A10:D10"/>
    <mergeCell ref="A20:D20"/>
    <mergeCell ref="A26:D26"/>
    <mergeCell ref="A34:D34"/>
    <mergeCell ref="A2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4"/>
  <sheetViews>
    <sheetView topLeftCell="B1" zoomScale="80" zoomScaleNormal="80" workbookViewId="0">
      <selection activeCell="I28" sqref="I28"/>
    </sheetView>
  </sheetViews>
  <sheetFormatPr baseColWidth="10" defaultRowHeight="15"/>
  <cols>
    <col min="1" max="1" width="39.5703125" bestFit="1" customWidth="1"/>
    <col min="2" max="2" width="12" bestFit="1" customWidth="1"/>
    <col min="3" max="5" width="11.85546875" bestFit="1" customWidth="1"/>
    <col min="6" max="6" width="12" bestFit="1" customWidth="1"/>
    <col min="7" max="13" width="11.85546875" bestFit="1" customWidth="1"/>
    <col min="14" max="14" width="13" bestFit="1" customWidth="1"/>
    <col min="15" max="15" width="35.85546875" bestFit="1" customWidth="1"/>
  </cols>
  <sheetData>
    <row r="1" spans="1:15" ht="15.75">
      <c r="A1" s="175" t="s">
        <v>30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5" ht="15.75">
      <c r="A2" s="34" t="s">
        <v>1</v>
      </c>
      <c r="B2" s="34" t="s">
        <v>31</v>
      </c>
      <c r="C2" s="34" t="s">
        <v>32</v>
      </c>
      <c r="D2" s="34" t="s">
        <v>33</v>
      </c>
      <c r="E2" s="34" t="s">
        <v>34</v>
      </c>
      <c r="F2" s="34" t="s">
        <v>35</v>
      </c>
      <c r="G2" s="34" t="s">
        <v>36</v>
      </c>
      <c r="H2" s="34" t="s">
        <v>37</v>
      </c>
      <c r="I2" s="34" t="s">
        <v>38</v>
      </c>
      <c r="J2" s="34" t="s">
        <v>39</v>
      </c>
      <c r="K2" s="34" t="s">
        <v>40</v>
      </c>
      <c r="L2" s="34" t="s">
        <v>41</v>
      </c>
      <c r="M2" s="34" t="s">
        <v>42</v>
      </c>
      <c r="N2" s="34" t="s">
        <v>43</v>
      </c>
    </row>
    <row r="3" spans="1:15" ht="15.75">
      <c r="A3" s="32" t="s">
        <v>202</v>
      </c>
      <c r="B3" s="38">
        <v>110000</v>
      </c>
      <c r="C3" s="38">
        <v>0</v>
      </c>
      <c r="D3" s="38">
        <v>0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f>SUM(B3:M3)</f>
        <v>110000</v>
      </c>
    </row>
    <row r="4" spans="1:15" ht="15.75">
      <c r="A4" s="32" t="s">
        <v>205</v>
      </c>
      <c r="B4" s="38">
        <v>22000</v>
      </c>
      <c r="C4" s="38">
        <v>0</v>
      </c>
      <c r="D4" s="38">
        <v>0</v>
      </c>
      <c r="E4" s="38">
        <v>0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f>SUM(B4:M4)</f>
        <v>22000</v>
      </c>
    </row>
    <row r="5" spans="1:15" ht="15.75">
      <c r="A5" s="32" t="s">
        <v>203</v>
      </c>
      <c r="B5" s="165">
        <v>0</v>
      </c>
      <c r="C5" s="165">
        <v>0</v>
      </c>
      <c r="D5" s="165">
        <v>0</v>
      </c>
      <c r="E5" s="165">
        <v>0</v>
      </c>
      <c r="F5" s="165">
        <v>0</v>
      </c>
      <c r="G5" s="165">
        <v>0</v>
      </c>
      <c r="H5" s="165">
        <v>0</v>
      </c>
      <c r="I5" s="165">
        <v>0</v>
      </c>
      <c r="J5" s="165">
        <v>0</v>
      </c>
      <c r="K5" s="165">
        <v>0</v>
      </c>
      <c r="L5" s="165">
        <v>0</v>
      </c>
      <c r="M5" s="165">
        <v>0</v>
      </c>
      <c r="N5" s="38">
        <f>SUM(B5:M5)</f>
        <v>0</v>
      </c>
      <c r="O5" t="s">
        <v>221</v>
      </c>
    </row>
    <row r="6" spans="1:15" ht="15.75">
      <c r="A6" s="32" t="s">
        <v>204</v>
      </c>
      <c r="B6" s="177" t="s">
        <v>214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8"/>
      <c r="N6" s="179"/>
    </row>
    <row r="7" spans="1:15" ht="15.75">
      <c r="A7" s="39" t="s">
        <v>64</v>
      </c>
      <c r="B7" s="40">
        <v>39000</v>
      </c>
      <c r="C7" s="40">
        <v>39000</v>
      </c>
      <c r="D7" s="40">
        <v>39000</v>
      </c>
      <c r="E7" s="40">
        <v>39000</v>
      </c>
      <c r="F7" s="40">
        <v>39000</v>
      </c>
      <c r="G7" s="40">
        <v>39000</v>
      </c>
      <c r="H7" s="40">
        <v>39000</v>
      </c>
      <c r="I7" s="40">
        <v>39000</v>
      </c>
      <c r="J7" s="40">
        <v>39000</v>
      </c>
      <c r="K7" s="40">
        <v>39000</v>
      </c>
      <c r="L7" s="40">
        <v>39000</v>
      </c>
      <c r="M7" s="40">
        <v>39000</v>
      </c>
      <c r="N7" s="38">
        <f>SUM(B7:M7)</f>
        <v>468000</v>
      </c>
    </row>
    <row r="8" spans="1:15" ht="15.75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</row>
    <row r="9" spans="1:15" ht="15.75">
      <c r="A9" s="43" t="s">
        <v>44</v>
      </c>
      <c r="B9" s="38">
        <f>SUM(B3:B7)</f>
        <v>171000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f>SUM(H3:H7)</f>
        <v>39000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f>SUM(N3:N7)</f>
        <v>600000</v>
      </c>
    </row>
    <row r="11" spans="1:15">
      <c r="F11" s="176" t="s">
        <v>128</v>
      </c>
      <c r="G11" s="176"/>
      <c r="H11" s="176"/>
      <c r="I11" s="176"/>
    </row>
    <row r="12" spans="1:15">
      <c r="F12" s="176"/>
      <c r="G12" s="176"/>
      <c r="H12" s="176"/>
      <c r="I12" s="176"/>
    </row>
    <row r="13" spans="1:15">
      <c r="F13" s="176"/>
      <c r="G13" s="176"/>
      <c r="H13" s="176"/>
      <c r="I13" s="176"/>
    </row>
    <row r="14" spans="1:15">
      <c r="F14" s="176"/>
      <c r="G14" s="176"/>
      <c r="H14" s="176"/>
      <c r="I14" s="176"/>
    </row>
  </sheetData>
  <mergeCells count="3">
    <mergeCell ref="A1:N1"/>
    <mergeCell ref="F11:I14"/>
    <mergeCell ref="B6:N6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2"/>
  <sheetViews>
    <sheetView zoomScale="70" zoomScaleNormal="70" workbookViewId="0">
      <selection activeCell="I38" sqref="I38"/>
    </sheetView>
  </sheetViews>
  <sheetFormatPr baseColWidth="10" defaultRowHeight="15"/>
  <cols>
    <col min="1" max="1" width="24.5703125" customWidth="1"/>
    <col min="2" max="2" width="13" bestFit="1" customWidth="1"/>
    <col min="3" max="3" width="13.140625" customWidth="1"/>
    <col min="4" max="4" width="12.7109375" customWidth="1"/>
    <col min="5" max="5" width="14" customWidth="1"/>
    <col min="6" max="6" width="13.85546875" customWidth="1"/>
    <col min="7" max="7" width="12.85546875" customWidth="1"/>
    <col min="8" max="12" width="11.85546875" bestFit="1" customWidth="1"/>
    <col min="13" max="13" width="13" bestFit="1" customWidth="1"/>
    <col min="14" max="14" width="14.28515625" bestFit="1" customWidth="1"/>
  </cols>
  <sheetData>
    <row r="1" spans="1:15" ht="15.75">
      <c r="A1" s="172" t="s">
        <v>99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4"/>
    </row>
    <row r="2" spans="1:15" ht="15.75">
      <c r="A2" s="61" t="s">
        <v>92</v>
      </c>
      <c r="B2" s="61" t="s">
        <v>93</v>
      </c>
      <c r="C2" s="61" t="s">
        <v>32</v>
      </c>
      <c r="D2" s="61" t="s">
        <v>33</v>
      </c>
      <c r="E2" s="61" t="s">
        <v>34</v>
      </c>
      <c r="F2" s="61" t="s">
        <v>35</v>
      </c>
      <c r="G2" s="61" t="s">
        <v>36</v>
      </c>
      <c r="H2" s="61" t="s">
        <v>37</v>
      </c>
      <c r="I2" s="61" t="s">
        <v>38</v>
      </c>
      <c r="J2" s="61" t="s">
        <v>39</v>
      </c>
      <c r="K2" s="61" t="s">
        <v>40</v>
      </c>
      <c r="L2" s="61" t="s">
        <v>41</v>
      </c>
      <c r="M2" s="61" t="s">
        <v>42</v>
      </c>
      <c r="N2" s="61" t="s">
        <v>43</v>
      </c>
    </row>
    <row r="3" spans="1:15" ht="15.75">
      <c r="A3" s="32" t="s">
        <v>94</v>
      </c>
      <c r="B3" s="48">
        <f>G12</f>
        <v>1260000</v>
      </c>
      <c r="C3" s="166">
        <v>0</v>
      </c>
      <c r="D3" s="166">
        <v>0</v>
      </c>
      <c r="E3" s="166">
        <v>0</v>
      </c>
      <c r="F3" s="166">
        <v>0</v>
      </c>
      <c r="G3" s="48">
        <f>G12</f>
        <v>1260000</v>
      </c>
      <c r="H3" s="166">
        <v>0</v>
      </c>
      <c r="I3" s="166">
        <v>0</v>
      </c>
      <c r="J3" s="166">
        <v>0</v>
      </c>
      <c r="K3" s="166">
        <v>0</v>
      </c>
      <c r="L3" s="166">
        <v>0</v>
      </c>
      <c r="M3" s="48">
        <f>G12</f>
        <v>1260000</v>
      </c>
      <c r="N3" s="48">
        <f>SUM(B3:M3)</f>
        <v>3780000</v>
      </c>
    </row>
    <row r="4" spans="1:15" ht="15.75">
      <c r="A4" s="32" t="s">
        <v>95</v>
      </c>
      <c r="B4" s="48">
        <f>G13</f>
        <v>1260000</v>
      </c>
      <c r="C4" s="166">
        <v>0</v>
      </c>
      <c r="D4" s="166">
        <v>0</v>
      </c>
      <c r="E4" s="166">
        <v>0</v>
      </c>
      <c r="F4" s="166">
        <v>0</v>
      </c>
      <c r="G4" s="48">
        <f>G13</f>
        <v>1260000</v>
      </c>
      <c r="H4" s="166">
        <v>0</v>
      </c>
      <c r="I4" s="166">
        <v>0</v>
      </c>
      <c r="J4" s="166">
        <v>0</v>
      </c>
      <c r="K4" s="166">
        <v>0</v>
      </c>
      <c r="L4" s="166">
        <v>0</v>
      </c>
      <c r="M4" s="48">
        <f>G13</f>
        <v>1260000</v>
      </c>
      <c r="N4" s="48">
        <f>SUM(B4:M4)</f>
        <v>3780000</v>
      </c>
    </row>
    <row r="5" spans="1:15" ht="15.75">
      <c r="A5" s="32" t="s">
        <v>96</v>
      </c>
      <c r="B5" s="48">
        <f>G14</f>
        <v>1200000</v>
      </c>
      <c r="C5" s="166">
        <v>0</v>
      </c>
      <c r="D5" s="166">
        <v>0</v>
      </c>
      <c r="E5" s="166">
        <v>0</v>
      </c>
      <c r="F5" s="166">
        <v>0</v>
      </c>
      <c r="G5" s="48">
        <f>G14</f>
        <v>1200000</v>
      </c>
      <c r="H5" s="166">
        <v>0</v>
      </c>
      <c r="I5" s="166">
        <v>0</v>
      </c>
      <c r="J5" s="166">
        <v>0</v>
      </c>
      <c r="K5" s="166">
        <v>0</v>
      </c>
      <c r="L5" s="166">
        <v>0</v>
      </c>
      <c r="M5" s="48">
        <f>G14</f>
        <v>1200000</v>
      </c>
      <c r="N5" s="48">
        <f>SUM(B5:M5)</f>
        <v>3600000</v>
      </c>
    </row>
    <row r="6" spans="1:15" ht="15.75">
      <c r="A6" s="32" t="s">
        <v>97</v>
      </c>
      <c r="B6" s="48">
        <f>G15</f>
        <v>1050000</v>
      </c>
      <c r="C6" s="166">
        <v>0</v>
      </c>
      <c r="D6" s="166">
        <v>0</v>
      </c>
      <c r="E6" s="166">
        <v>0</v>
      </c>
      <c r="F6" s="166">
        <v>0</v>
      </c>
      <c r="G6" s="48">
        <f>G15</f>
        <v>1050000</v>
      </c>
      <c r="H6" s="166">
        <v>0</v>
      </c>
      <c r="I6" s="166">
        <v>0</v>
      </c>
      <c r="J6" s="166">
        <v>0</v>
      </c>
      <c r="K6" s="166">
        <v>0</v>
      </c>
      <c r="L6" s="166">
        <v>0</v>
      </c>
      <c r="M6" s="48">
        <f>G15</f>
        <v>1050000</v>
      </c>
      <c r="N6" s="48">
        <f>SUM(B6:M6)</f>
        <v>3150000</v>
      </c>
    </row>
    <row r="7" spans="1:15" ht="15.75">
      <c r="A7" s="32" t="s">
        <v>98</v>
      </c>
      <c r="B7" s="48">
        <v>0</v>
      </c>
      <c r="C7" s="166">
        <v>0</v>
      </c>
      <c r="D7" s="166">
        <v>0</v>
      </c>
      <c r="E7" s="166">
        <v>0</v>
      </c>
      <c r="F7" s="166">
        <v>0</v>
      </c>
      <c r="G7" s="48">
        <v>0</v>
      </c>
      <c r="H7" s="166">
        <v>0</v>
      </c>
      <c r="I7" s="166">
        <v>0</v>
      </c>
      <c r="J7" s="166">
        <v>0</v>
      </c>
      <c r="K7" s="166">
        <v>0</v>
      </c>
      <c r="L7" s="166">
        <v>0</v>
      </c>
      <c r="M7" s="48">
        <v>0</v>
      </c>
      <c r="N7" s="48">
        <f>SUM(B7:M7)</f>
        <v>0</v>
      </c>
      <c r="O7" t="s">
        <v>221</v>
      </c>
    </row>
    <row r="8" spans="1:15" ht="15.75">
      <c r="A8" s="58" t="s">
        <v>2</v>
      </c>
      <c r="B8" s="48">
        <f>SUM(B3:B7)</f>
        <v>4770000</v>
      </c>
      <c r="C8" s="166">
        <f>SUM(C3:C7)</f>
        <v>0</v>
      </c>
      <c r="D8" s="166">
        <f t="shared" ref="D8:N8" si="0">SUM(D3:D7)</f>
        <v>0</v>
      </c>
      <c r="E8" s="166">
        <f t="shared" si="0"/>
        <v>0</v>
      </c>
      <c r="F8" s="166">
        <f t="shared" si="0"/>
        <v>0</v>
      </c>
      <c r="G8" s="48">
        <f t="shared" si="0"/>
        <v>4770000</v>
      </c>
      <c r="H8" s="166">
        <f t="shared" si="0"/>
        <v>0</v>
      </c>
      <c r="I8" s="166">
        <f t="shared" si="0"/>
        <v>0</v>
      </c>
      <c r="J8" s="166">
        <f t="shared" si="0"/>
        <v>0</v>
      </c>
      <c r="K8" s="166">
        <f t="shared" si="0"/>
        <v>0</v>
      </c>
      <c r="L8" s="166">
        <f t="shared" si="0"/>
        <v>0</v>
      </c>
      <c r="M8" s="48">
        <f t="shared" si="0"/>
        <v>4770000</v>
      </c>
      <c r="N8" s="48">
        <f t="shared" si="0"/>
        <v>14310000</v>
      </c>
    </row>
    <row r="9" spans="1:15" ht="15.7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5" ht="15.75">
      <c r="A10" s="180" t="s">
        <v>100</v>
      </c>
      <c r="B10" s="180"/>
      <c r="C10" s="180"/>
      <c r="D10" s="180"/>
      <c r="E10" s="180"/>
      <c r="F10" s="180"/>
      <c r="G10" s="180"/>
      <c r="H10" s="49"/>
      <c r="I10" s="49"/>
      <c r="J10" s="60"/>
      <c r="K10" s="60"/>
      <c r="L10" s="60"/>
      <c r="M10" s="60"/>
      <c r="N10" s="49"/>
    </row>
    <row r="11" spans="1:15" ht="47.25">
      <c r="A11" s="31" t="s">
        <v>92</v>
      </c>
      <c r="B11" s="31" t="s">
        <v>7</v>
      </c>
      <c r="C11" s="54" t="s">
        <v>104</v>
      </c>
      <c r="D11" s="56" t="s">
        <v>107</v>
      </c>
      <c r="E11" s="31" t="s">
        <v>101</v>
      </c>
      <c r="F11" s="54" t="s">
        <v>110</v>
      </c>
      <c r="G11" s="54" t="s">
        <v>103</v>
      </c>
      <c r="I11" s="50"/>
      <c r="J11" s="60"/>
      <c r="K11" s="60"/>
      <c r="L11" s="60"/>
      <c r="M11" s="60"/>
      <c r="N11" s="50"/>
    </row>
    <row r="12" spans="1:15" ht="15.75">
      <c r="A12" s="32" t="s">
        <v>94</v>
      </c>
      <c r="B12" s="51">
        <v>1</v>
      </c>
      <c r="C12" s="51" t="s">
        <v>105</v>
      </c>
      <c r="D12" s="35">
        <v>30</v>
      </c>
      <c r="E12" s="48">
        <v>42000</v>
      </c>
      <c r="F12" s="48">
        <f>12410*D12</f>
        <v>372300</v>
      </c>
      <c r="G12" s="48">
        <f>D12*E12</f>
        <v>1260000</v>
      </c>
      <c r="I12" s="22"/>
      <c r="J12" s="176" t="s">
        <v>109</v>
      </c>
      <c r="K12" s="176"/>
      <c r="L12" s="176"/>
      <c r="M12" s="176"/>
      <c r="N12" s="22"/>
    </row>
    <row r="13" spans="1:15" ht="15.75">
      <c r="A13" s="32" t="s">
        <v>95</v>
      </c>
      <c r="B13" s="51">
        <v>1</v>
      </c>
      <c r="C13" s="51" t="s">
        <v>105</v>
      </c>
      <c r="D13" s="35">
        <v>30</v>
      </c>
      <c r="E13" s="48">
        <v>42000</v>
      </c>
      <c r="F13" s="48">
        <f t="shared" ref="F13:F15" si="1">12410*D13</f>
        <v>372300</v>
      </c>
      <c r="G13" s="48">
        <f t="shared" ref="G13:G15" si="2">D13*E13</f>
        <v>1260000</v>
      </c>
      <c r="I13" s="22"/>
      <c r="J13" s="176"/>
      <c r="K13" s="176"/>
      <c r="L13" s="176"/>
      <c r="M13" s="176"/>
      <c r="N13" s="22"/>
    </row>
    <row r="14" spans="1:15" ht="15.75">
      <c r="A14" s="32" t="s">
        <v>96</v>
      </c>
      <c r="B14" s="51">
        <v>1</v>
      </c>
      <c r="C14" s="51" t="s">
        <v>105</v>
      </c>
      <c r="D14" s="35">
        <v>30</v>
      </c>
      <c r="E14" s="48">
        <v>40000</v>
      </c>
      <c r="F14" s="48">
        <f t="shared" si="1"/>
        <v>372300</v>
      </c>
      <c r="G14" s="48">
        <f t="shared" si="2"/>
        <v>1200000</v>
      </c>
      <c r="H14" s="19"/>
      <c r="I14" s="22"/>
      <c r="J14" s="176"/>
      <c r="K14" s="176"/>
      <c r="L14" s="176"/>
      <c r="M14" s="176"/>
      <c r="N14" s="22"/>
    </row>
    <row r="15" spans="1:15" ht="15.75">
      <c r="A15" s="32" t="s">
        <v>97</v>
      </c>
      <c r="B15" s="51">
        <v>1</v>
      </c>
      <c r="C15" s="51" t="s">
        <v>105</v>
      </c>
      <c r="D15" s="35">
        <v>30</v>
      </c>
      <c r="E15" s="48">
        <v>35000</v>
      </c>
      <c r="F15" s="48">
        <f t="shared" si="1"/>
        <v>372300</v>
      </c>
      <c r="G15" s="48">
        <f t="shared" si="2"/>
        <v>1050000</v>
      </c>
      <c r="H15" s="19"/>
      <c r="I15" s="22"/>
      <c r="J15" s="176"/>
      <c r="K15" s="176"/>
      <c r="L15" s="176"/>
      <c r="M15" s="176"/>
      <c r="N15" s="22"/>
    </row>
    <row r="16" spans="1:15" ht="15.75">
      <c r="A16" s="52"/>
      <c r="B16" s="53"/>
      <c r="C16" s="53"/>
      <c r="D16" s="58" t="s">
        <v>2</v>
      </c>
      <c r="E16" s="55">
        <f>SUM(E12:E15)</f>
        <v>159000</v>
      </c>
      <c r="F16" s="55">
        <f t="shared" ref="F16:G16" si="3">SUM(F12:F15)</f>
        <v>1489200</v>
      </c>
      <c r="G16" s="55">
        <f t="shared" si="3"/>
        <v>4770000</v>
      </c>
      <c r="H16" s="53"/>
      <c r="I16" s="22"/>
      <c r="J16" s="176"/>
      <c r="K16" s="176"/>
      <c r="L16" s="176"/>
      <c r="M16" s="176"/>
      <c r="N16" s="22"/>
    </row>
    <row r="17" spans="1:13" ht="15.75">
      <c r="J17" s="22"/>
      <c r="K17" s="22"/>
      <c r="L17" s="22"/>
      <c r="M17" s="22"/>
    </row>
    <row r="18" spans="1:13" ht="15.75">
      <c r="A18" s="175" t="s">
        <v>100</v>
      </c>
      <c r="B18" s="175"/>
      <c r="C18" s="175"/>
      <c r="D18" s="175"/>
      <c r="E18" s="175"/>
      <c r="F18" s="175"/>
      <c r="G18" s="175"/>
      <c r="H18" s="175"/>
      <c r="J18" s="59"/>
      <c r="K18" s="59"/>
      <c r="L18" s="59"/>
      <c r="M18" s="59"/>
    </row>
    <row r="19" spans="1:13" ht="47.25">
      <c r="A19" s="31" t="s">
        <v>92</v>
      </c>
      <c r="B19" s="31" t="s">
        <v>7</v>
      </c>
      <c r="C19" s="54" t="s">
        <v>104</v>
      </c>
      <c r="D19" s="56" t="s">
        <v>107</v>
      </c>
      <c r="E19" s="31" t="s">
        <v>101</v>
      </c>
      <c r="F19" s="31" t="s">
        <v>102</v>
      </c>
      <c r="G19" s="54" t="s">
        <v>108</v>
      </c>
      <c r="H19" s="54" t="s">
        <v>103</v>
      </c>
      <c r="J19" s="176" t="s">
        <v>128</v>
      </c>
      <c r="K19" s="176"/>
      <c r="L19" s="176"/>
      <c r="M19" s="176"/>
    </row>
    <row r="20" spans="1:13" ht="15.75">
      <c r="A20" s="32" t="s">
        <v>98</v>
      </c>
      <c r="B20" s="51">
        <v>1</v>
      </c>
      <c r="C20" s="51" t="s">
        <v>106</v>
      </c>
      <c r="D20" s="51">
        <v>30</v>
      </c>
      <c r="E20" s="48">
        <v>0</v>
      </c>
      <c r="F20" s="48">
        <v>372308</v>
      </c>
      <c r="G20" s="48">
        <v>106454</v>
      </c>
      <c r="H20" s="48">
        <f>SUM(G20,F20,E20)</f>
        <v>478762</v>
      </c>
      <c r="I20" s="57"/>
      <c r="J20" s="176"/>
      <c r="K20" s="176"/>
      <c r="L20" s="176"/>
      <c r="M20" s="176"/>
    </row>
    <row r="21" spans="1:13" ht="15.75">
      <c r="A21" s="22"/>
      <c r="B21" s="22"/>
      <c r="C21" s="22"/>
      <c r="D21" s="58" t="s">
        <v>2</v>
      </c>
      <c r="E21" s="48">
        <f>SUM(E20)</f>
        <v>0</v>
      </c>
      <c r="F21" s="48">
        <f t="shared" ref="F21:G21" si="4">SUM(F20)</f>
        <v>372308</v>
      </c>
      <c r="G21" s="48">
        <f t="shared" si="4"/>
        <v>106454</v>
      </c>
      <c r="H21" s="48">
        <f>SUM(H20)</f>
        <v>478762</v>
      </c>
      <c r="J21" s="176"/>
      <c r="K21" s="176"/>
      <c r="L21" s="176"/>
      <c r="M21" s="176"/>
    </row>
    <row r="22" spans="1:13">
      <c r="J22" s="176"/>
      <c r="K22" s="176"/>
      <c r="L22" s="176"/>
      <c r="M22" s="176"/>
    </row>
  </sheetData>
  <mergeCells count="5">
    <mergeCell ref="J19:M22"/>
    <mergeCell ref="A1:N1"/>
    <mergeCell ref="A10:G10"/>
    <mergeCell ref="A18:H18"/>
    <mergeCell ref="J12:M16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21"/>
  <sheetViews>
    <sheetView zoomScale="80" zoomScaleNormal="80" workbookViewId="0">
      <selection activeCell="F17" sqref="F17:I21"/>
    </sheetView>
  </sheetViews>
  <sheetFormatPr baseColWidth="10" defaultRowHeight="15"/>
  <cols>
    <col min="1" max="1" width="34.7109375" customWidth="1"/>
    <col min="2" max="13" width="12.42578125" bestFit="1" customWidth="1"/>
    <col min="14" max="14" width="13.5703125" bestFit="1" customWidth="1"/>
  </cols>
  <sheetData>
    <row r="1" spans="1:14" ht="15.75">
      <c r="A1" s="175" t="s">
        <v>45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</row>
    <row r="2" spans="1:14">
      <c r="A2" s="4" t="s">
        <v>1</v>
      </c>
      <c r="B2" s="4" t="s">
        <v>31</v>
      </c>
      <c r="C2" s="4" t="s">
        <v>32</v>
      </c>
      <c r="D2" s="4" t="s">
        <v>33</v>
      </c>
      <c r="E2" s="4" t="s">
        <v>34</v>
      </c>
      <c r="F2" s="4" t="s">
        <v>35</v>
      </c>
      <c r="G2" s="4" t="s">
        <v>36</v>
      </c>
      <c r="H2" s="4" t="s">
        <v>37</v>
      </c>
      <c r="I2" s="4" t="s">
        <v>38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43</v>
      </c>
    </row>
    <row r="3" spans="1:14">
      <c r="A3" s="5" t="s">
        <v>46</v>
      </c>
      <c r="B3" s="6">
        <v>500000</v>
      </c>
      <c r="C3" s="6">
        <v>500000</v>
      </c>
      <c r="D3" s="6">
        <v>500000</v>
      </c>
      <c r="E3" s="6">
        <v>500000</v>
      </c>
      <c r="F3" s="6">
        <v>500000</v>
      </c>
      <c r="G3" s="6">
        <v>500000</v>
      </c>
      <c r="H3" s="6">
        <v>500000</v>
      </c>
      <c r="I3" s="6">
        <v>500000</v>
      </c>
      <c r="J3" s="6">
        <v>500000</v>
      </c>
      <c r="K3" s="6">
        <v>500000</v>
      </c>
      <c r="L3" s="6">
        <v>500000</v>
      </c>
      <c r="M3" s="6">
        <v>500000</v>
      </c>
      <c r="N3" s="6">
        <f>SUM(B3:M3)</f>
        <v>6000000</v>
      </c>
    </row>
    <row r="4" spans="1:14">
      <c r="A4" s="5" t="s">
        <v>47</v>
      </c>
      <c r="B4" s="6">
        <v>200000</v>
      </c>
      <c r="C4" s="6">
        <v>200000</v>
      </c>
      <c r="D4" s="6">
        <v>200000</v>
      </c>
      <c r="E4" s="6">
        <v>200000</v>
      </c>
      <c r="F4" s="6">
        <v>200000</v>
      </c>
      <c r="G4" s="6">
        <v>200000</v>
      </c>
      <c r="H4" s="6">
        <v>200000</v>
      </c>
      <c r="I4" s="6">
        <v>200000</v>
      </c>
      <c r="J4" s="6">
        <v>200000</v>
      </c>
      <c r="K4" s="6">
        <v>200000</v>
      </c>
      <c r="L4" s="6">
        <v>200000</v>
      </c>
      <c r="M4" s="6">
        <v>200000</v>
      </c>
      <c r="N4" s="6">
        <f t="shared" ref="N4:N10" si="0">SUM(B4:M4)</f>
        <v>2400000</v>
      </c>
    </row>
    <row r="5" spans="1:14">
      <c r="A5" s="5" t="s">
        <v>48</v>
      </c>
      <c r="B5" s="6">
        <v>185000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60000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f t="shared" si="0"/>
        <v>245000</v>
      </c>
    </row>
    <row r="6" spans="1:14" s="151" customFormat="1">
      <c r="A6" s="149" t="s">
        <v>53</v>
      </c>
      <c r="B6" s="150">
        <v>1895000</v>
      </c>
      <c r="C6" s="150">
        <v>0</v>
      </c>
      <c r="D6" s="150">
        <v>0</v>
      </c>
      <c r="E6" s="150">
        <v>0</v>
      </c>
      <c r="F6" s="150">
        <v>0</v>
      </c>
      <c r="G6" s="150">
        <v>0</v>
      </c>
      <c r="H6" s="150">
        <v>0</v>
      </c>
      <c r="I6" s="150">
        <v>0</v>
      </c>
      <c r="J6" s="150">
        <v>0</v>
      </c>
      <c r="K6" s="150">
        <v>0</v>
      </c>
      <c r="L6" s="150">
        <v>0</v>
      </c>
      <c r="M6" s="150">
        <v>0</v>
      </c>
      <c r="N6" s="150">
        <f t="shared" si="0"/>
        <v>1895000</v>
      </c>
    </row>
    <row r="7" spans="1:14">
      <c r="A7" s="5" t="s">
        <v>49</v>
      </c>
      <c r="B7" s="6">
        <v>30000</v>
      </c>
      <c r="C7" s="6">
        <v>30000</v>
      </c>
      <c r="D7" s="6">
        <v>30000</v>
      </c>
      <c r="E7" s="6">
        <v>30000</v>
      </c>
      <c r="F7" s="6">
        <v>30000</v>
      </c>
      <c r="G7" s="6">
        <v>30000</v>
      </c>
      <c r="H7" s="6">
        <v>30000</v>
      </c>
      <c r="I7" s="6">
        <v>30000</v>
      </c>
      <c r="J7" s="6">
        <v>30000</v>
      </c>
      <c r="K7" s="6">
        <v>30000</v>
      </c>
      <c r="L7" s="6">
        <v>30000</v>
      </c>
      <c r="M7" s="6">
        <v>30000</v>
      </c>
      <c r="N7" s="6">
        <f t="shared" si="0"/>
        <v>360000</v>
      </c>
    </row>
    <row r="8" spans="1:14" s="151" customFormat="1">
      <c r="A8" s="149" t="s">
        <v>50</v>
      </c>
      <c r="B8" s="150">
        <v>500000</v>
      </c>
      <c r="C8" s="150">
        <v>0</v>
      </c>
      <c r="D8" s="150">
        <v>0</v>
      </c>
      <c r="E8" s="150">
        <v>0</v>
      </c>
      <c r="F8" s="150">
        <v>0</v>
      </c>
      <c r="G8" s="150">
        <v>500000</v>
      </c>
      <c r="H8" s="150">
        <v>0</v>
      </c>
      <c r="I8" s="150">
        <v>0</v>
      </c>
      <c r="J8" s="150">
        <v>0</v>
      </c>
      <c r="K8" s="150">
        <v>0</v>
      </c>
      <c r="L8" s="150">
        <v>0</v>
      </c>
      <c r="M8" s="150">
        <v>0</v>
      </c>
      <c r="N8" s="150">
        <f t="shared" si="0"/>
        <v>1000000</v>
      </c>
    </row>
    <row r="9" spans="1:14" s="151" customFormat="1">
      <c r="A9" s="149" t="s">
        <v>51</v>
      </c>
      <c r="B9" s="150">
        <v>50000</v>
      </c>
      <c r="C9" s="150">
        <v>0</v>
      </c>
      <c r="D9" s="150">
        <v>0</v>
      </c>
      <c r="E9" s="150">
        <v>0</v>
      </c>
      <c r="F9" s="150">
        <v>0</v>
      </c>
      <c r="G9" s="150">
        <v>0</v>
      </c>
      <c r="H9" s="150">
        <v>0</v>
      </c>
      <c r="I9" s="150">
        <v>0</v>
      </c>
      <c r="J9" s="150">
        <v>0</v>
      </c>
      <c r="K9" s="150">
        <v>0</v>
      </c>
      <c r="L9" s="150">
        <v>0</v>
      </c>
      <c r="M9" s="150">
        <v>0</v>
      </c>
      <c r="N9" s="150">
        <f t="shared" si="0"/>
        <v>50000</v>
      </c>
    </row>
    <row r="10" spans="1:14">
      <c r="A10" s="5" t="s">
        <v>206</v>
      </c>
      <c r="B10" s="6">
        <v>100000</v>
      </c>
      <c r="C10" s="6">
        <v>100000</v>
      </c>
      <c r="D10" s="6">
        <v>100000</v>
      </c>
      <c r="E10" s="6">
        <v>100000</v>
      </c>
      <c r="F10" s="6">
        <v>100000</v>
      </c>
      <c r="G10" s="6">
        <v>100000</v>
      </c>
      <c r="H10" s="6">
        <v>100000</v>
      </c>
      <c r="I10" s="6">
        <v>100000</v>
      </c>
      <c r="J10" s="6">
        <v>100000</v>
      </c>
      <c r="K10" s="6">
        <v>100000</v>
      </c>
      <c r="L10" s="6">
        <v>100000</v>
      </c>
      <c r="M10" s="6">
        <v>100000</v>
      </c>
      <c r="N10" s="6">
        <f t="shared" si="0"/>
        <v>1200000</v>
      </c>
    </row>
    <row r="11" spans="1:14" ht="15.75">
      <c r="A11" s="5" t="s">
        <v>80</v>
      </c>
      <c r="B11" s="170">
        <v>4770000</v>
      </c>
      <c r="C11" s="170">
        <v>0</v>
      </c>
      <c r="D11" s="170">
        <v>0</v>
      </c>
      <c r="E11" s="170">
        <v>0</v>
      </c>
      <c r="F11" s="170">
        <v>0</v>
      </c>
      <c r="G11" s="170">
        <v>4770000</v>
      </c>
      <c r="H11" s="170">
        <v>0</v>
      </c>
      <c r="I11" s="170">
        <v>0</v>
      </c>
      <c r="J11" s="170">
        <v>0</v>
      </c>
      <c r="K11" s="170">
        <v>0</v>
      </c>
      <c r="L11" s="170">
        <v>0</v>
      </c>
      <c r="M11" s="170">
        <v>4770000</v>
      </c>
      <c r="N11" s="6">
        <f>SUM(B11:M11)</f>
        <v>14310000</v>
      </c>
    </row>
    <row r="12" spans="1:1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44" t="s">
        <v>52</v>
      </c>
      <c r="B13" s="6">
        <f>SUM(B3:B11)</f>
        <v>8230000</v>
      </c>
      <c r="C13" s="6">
        <f t="shared" ref="C13:M13" si="1">SUM(C3:C11)</f>
        <v>830000</v>
      </c>
      <c r="D13" s="6">
        <f t="shared" si="1"/>
        <v>830000</v>
      </c>
      <c r="E13" s="6">
        <f t="shared" si="1"/>
        <v>830000</v>
      </c>
      <c r="F13" s="6">
        <f t="shared" si="1"/>
        <v>830000</v>
      </c>
      <c r="G13" s="6">
        <f t="shared" si="1"/>
        <v>6100000</v>
      </c>
      <c r="H13" s="6">
        <f t="shared" si="1"/>
        <v>890000</v>
      </c>
      <c r="I13" s="6">
        <f t="shared" si="1"/>
        <v>830000</v>
      </c>
      <c r="J13" s="6">
        <f t="shared" si="1"/>
        <v>830000</v>
      </c>
      <c r="K13" s="6">
        <f t="shared" si="1"/>
        <v>830000</v>
      </c>
      <c r="L13" s="6">
        <f t="shared" si="1"/>
        <v>830000</v>
      </c>
      <c r="M13" s="6">
        <f t="shared" si="1"/>
        <v>5600000</v>
      </c>
      <c r="N13" s="6">
        <f>SUM(N3:N11)</f>
        <v>27460000</v>
      </c>
    </row>
    <row r="15" spans="1:14" ht="47.25">
      <c r="A15" s="63" t="s">
        <v>119</v>
      </c>
      <c r="B15" s="77">
        <f>SUM(B3:B10)</f>
        <v>3460000</v>
      </c>
      <c r="C15" s="77">
        <f t="shared" ref="C15:M15" si="2">SUM(C3:C10)</f>
        <v>830000</v>
      </c>
      <c r="D15" s="77">
        <f t="shared" si="2"/>
        <v>830000</v>
      </c>
      <c r="E15" s="77">
        <f t="shared" si="2"/>
        <v>830000</v>
      </c>
      <c r="F15" s="77">
        <f t="shared" si="2"/>
        <v>830000</v>
      </c>
      <c r="G15" s="77">
        <f t="shared" si="2"/>
        <v>1330000</v>
      </c>
      <c r="H15" s="77">
        <f t="shared" si="2"/>
        <v>890000</v>
      </c>
      <c r="I15" s="77">
        <f t="shared" si="2"/>
        <v>830000</v>
      </c>
      <c r="J15" s="77">
        <f t="shared" si="2"/>
        <v>830000</v>
      </c>
      <c r="K15" s="77">
        <f t="shared" si="2"/>
        <v>830000</v>
      </c>
      <c r="L15" s="77">
        <f t="shared" si="2"/>
        <v>830000</v>
      </c>
      <c r="M15" s="77">
        <f t="shared" si="2"/>
        <v>830000</v>
      </c>
      <c r="N15" s="77">
        <f>SUM(B15:M15)</f>
        <v>13150000</v>
      </c>
    </row>
    <row r="17" spans="6:14">
      <c r="F17" s="176" t="s">
        <v>128</v>
      </c>
      <c r="G17" s="176"/>
      <c r="H17" s="176"/>
      <c r="I17" s="176"/>
      <c r="N17" s="62"/>
    </row>
    <row r="18" spans="6:14">
      <c r="F18" s="176"/>
      <c r="G18" s="176"/>
      <c r="H18" s="176"/>
      <c r="I18" s="176"/>
    </row>
    <row r="19" spans="6:14">
      <c r="F19" s="176"/>
      <c r="G19" s="176"/>
      <c r="H19" s="176"/>
      <c r="I19" s="176"/>
    </row>
    <row r="20" spans="6:14">
      <c r="F20" s="176"/>
      <c r="G20" s="176"/>
      <c r="H20" s="176"/>
      <c r="I20" s="176"/>
    </row>
    <row r="21" spans="6:14">
      <c r="F21" s="176"/>
      <c r="G21" s="176"/>
      <c r="H21" s="176"/>
      <c r="I21" s="176"/>
    </row>
  </sheetData>
  <mergeCells count="2">
    <mergeCell ref="A1:N1"/>
    <mergeCell ref="F17:I21"/>
  </mergeCells>
  <phoneticPr fontId="2" type="noConversion"/>
  <pageMargins left="0.7" right="0.7" top="0.75" bottom="0.75" header="0.3" footer="0.3"/>
  <ignoredErrors>
    <ignoredError sqref="B15:M1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A5" sqref="A5:C10"/>
    </sheetView>
  </sheetViews>
  <sheetFormatPr baseColWidth="10" defaultRowHeight="15"/>
  <cols>
    <col min="1" max="1" width="25.28515625" customWidth="1"/>
    <col min="3" max="3" width="11.85546875" bestFit="1" customWidth="1"/>
    <col min="4" max="4" width="11.7109375" bestFit="1" customWidth="1"/>
    <col min="5" max="5" width="11.7109375" customWidth="1"/>
    <col min="6" max="6" width="23" customWidth="1"/>
    <col min="9" max="9" width="11.7109375" bestFit="1" customWidth="1"/>
    <col min="11" max="11" width="23.140625" customWidth="1"/>
    <col min="14" max="14" width="11.7109375" bestFit="1" customWidth="1"/>
  </cols>
  <sheetData>
    <row r="1" spans="1:14" ht="15.75">
      <c r="A1" s="182" t="s">
        <v>120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</row>
    <row r="2" spans="1:14" ht="15.75">
      <c r="A2" s="68"/>
      <c r="B2" s="68"/>
      <c r="C2" s="68"/>
      <c r="D2" s="68"/>
      <c r="E2" s="86"/>
      <c r="F2" s="68"/>
      <c r="G2" s="68"/>
      <c r="H2" s="68"/>
      <c r="I2" s="68"/>
      <c r="J2" s="68"/>
      <c r="K2" s="68"/>
      <c r="L2" s="68"/>
      <c r="M2" s="68"/>
      <c r="N2" s="68"/>
    </row>
    <row r="3" spans="1:14" s="67" customFormat="1" ht="15.75">
      <c r="A3" s="182" t="s">
        <v>139</v>
      </c>
      <c r="B3" s="182"/>
      <c r="C3" s="182"/>
      <c r="D3" s="182"/>
      <c r="E3" s="86"/>
      <c r="F3" s="182" t="s">
        <v>122</v>
      </c>
      <c r="G3" s="182"/>
      <c r="H3" s="182"/>
      <c r="I3" s="182"/>
      <c r="J3" s="68"/>
      <c r="K3" s="183" t="s">
        <v>123</v>
      </c>
      <c r="L3" s="184"/>
      <c r="M3" s="184"/>
      <c r="N3" s="185"/>
    </row>
    <row r="4" spans="1:14" ht="43.5">
      <c r="A4" s="13" t="s">
        <v>1</v>
      </c>
      <c r="B4" s="13" t="s">
        <v>7</v>
      </c>
      <c r="C4" s="12" t="s">
        <v>55</v>
      </c>
      <c r="D4" s="12" t="s">
        <v>121</v>
      </c>
      <c r="E4" s="69"/>
      <c r="F4" s="13" t="s">
        <v>1</v>
      </c>
      <c r="G4" s="13" t="s">
        <v>7</v>
      </c>
      <c r="H4" s="12" t="s">
        <v>55</v>
      </c>
      <c r="I4" s="12" t="s">
        <v>121</v>
      </c>
      <c r="J4" s="69"/>
      <c r="K4" s="13" t="s">
        <v>1</v>
      </c>
      <c r="L4" s="13" t="s">
        <v>7</v>
      </c>
      <c r="M4" s="12" t="s">
        <v>55</v>
      </c>
      <c r="N4" s="12" t="s">
        <v>121</v>
      </c>
    </row>
    <row r="5" spans="1:14" ht="15.75">
      <c r="A5" s="39" t="s">
        <v>23</v>
      </c>
      <c r="B5" s="35">
        <v>6</v>
      </c>
      <c r="C5" s="37">
        <v>5800</v>
      </c>
      <c r="D5" s="6">
        <f t="shared" ref="D5:D10" si="0">C5*B5</f>
        <v>34800</v>
      </c>
      <c r="E5" s="66"/>
      <c r="F5" s="39" t="s">
        <v>23</v>
      </c>
      <c r="G5" s="35">
        <v>6</v>
      </c>
      <c r="H5" s="37">
        <v>5800</v>
      </c>
      <c r="I5" s="6">
        <f>H5*G5</f>
        <v>34800</v>
      </c>
      <c r="J5" s="66"/>
      <c r="K5" s="39" t="s">
        <v>23</v>
      </c>
      <c r="L5" s="35">
        <v>6</v>
      </c>
      <c r="M5" s="37">
        <v>5800</v>
      </c>
      <c r="N5" s="6">
        <f>M5*L5</f>
        <v>34800</v>
      </c>
    </row>
    <row r="6" spans="1:14" ht="15.75">
      <c r="A6" s="39" t="s">
        <v>24</v>
      </c>
      <c r="B6" s="35">
        <v>6</v>
      </c>
      <c r="C6" s="37">
        <v>7500</v>
      </c>
      <c r="D6" s="6">
        <f t="shared" si="0"/>
        <v>45000</v>
      </c>
      <c r="E6" s="66"/>
      <c r="F6" s="39" t="s">
        <v>24</v>
      </c>
      <c r="G6" s="35">
        <v>6</v>
      </c>
      <c r="H6" s="37">
        <v>7500</v>
      </c>
      <c r="I6" s="6">
        <f t="shared" ref="I6:I10" si="1">H6*G6</f>
        <v>45000</v>
      </c>
      <c r="J6" s="66"/>
      <c r="K6" s="39" t="s">
        <v>24</v>
      </c>
      <c r="L6" s="35">
        <v>6</v>
      </c>
      <c r="M6" s="37">
        <v>7500</v>
      </c>
      <c r="N6" s="6">
        <f t="shared" ref="N6:N10" si="2">M6*L6</f>
        <v>45000</v>
      </c>
    </row>
    <row r="7" spans="1:14" ht="15.75">
      <c r="A7" s="39" t="s">
        <v>22</v>
      </c>
      <c r="B7" s="35">
        <v>6</v>
      </c>
      <c r="C7" s="37">
        <v>10000</v>
      </c>
      <c r="D7" s="6">
        <f t="shared" si="0"/>
        <v>60000</v>
      </c>
      <c r="E7" s="66"/>
      <c r="F7" s="39" t="s">
        <v>22</v>
      </c>
      <c r="G7" s="35">
        <v>6</v>
      </c>
      <c r="H7" s="37">
        <v>10000</v>
      </c>
      <c r="I7" s="6">
        <f t="shared" si="1"/>
        <v>60000</v>
      </c>
      <c r="J7" s="66"/>
      <c r="K7" s="39" t="s">
        <v>22</v>
      </c>
      <c r="L7" s="35">
        <v>6</v>
      </c>
      <c r="M7" s="37">
        <v>10000</v>
      </c>
      <c r="N7" s="6">
        <f t="shared" si="2"/>
        <v>60000</v>
      </c>
    </row>
    <row r="8" spans="1:14" ht="15.75">
      <c r="A8" s="39" t="s">
        <v>25</v>
      </c>
      <c r="B8" s="35">
        <v>6</v>
      </c>
      <c r="C8" s="37">
        <v>11500</v>
      </c>
      <c r="D8" s="6">
        <f t="shared" si="0"/>
        <v>69000</v>
      </c>
      <c r="E8" s="66"/>
      <c r="F8" s="39" t="s">
        <v>25</v>
      </c>
      <c r="G8" s="35">
        <v>6</v>
      </c>
      <c r="H8" s="37">
        <v>11500</v>
      </c>
      <c r="I8" s="6">
        <f t="shared" si="1"/>
        <v>69000</v>
      </c>
      <c r="J8" s="66"/>
      <c r="K8" s="39" t="s">
        <v>25</v>
      </c>
      <c r="L8" s="35">
        <v>6</v>
      </c>
      <c r="M8" s="37">
        <v>11500</v>
      </c>
      <c r="N8" s="6">
        <f t="shared" si="2"/>
        <v>69000</v>
      </c>
    </row>
    <row r="9" spans="1:14" ht="15.75">
      <c r="A9" s="39" t="s">
        <v>26</v>
      </c>
      <c r="B9" s="35">
        <v>6</v>
      </c>
      <c r="C9" s="37">
        <v>22500</v>
      </c>
      <c r="D9" s="6">
        <f t="shared" si="0"/>
        <v>135000</v>
      </c>
      <c r="E9" s="66"/>
      <c r="F9" s="39" t="s">
        <v>26</v>
      </c>
      <c r="G9" s="35">
        <v>6</v>
      </c>
      <c r="H9" s="37">
        <v>22500</v>
      </c>
      <c r="I9" s="6">
        <f t="shared" si="1"/>
        <v>135000</v>
      </c>
      <c r="J9" s="66"/>
      <c r="K9" s="39" t="s">
        <v>26</v>
      </c>
      <c r="L9" s="35">
        <v>6</v>
      </c>
      <c r="M9" s="37">
        <v>22500</v>
      </c>
      <c r="N9" s="6">
        <f t="shared" si="2"/>
        <v>135000</v>
      </c>
    </row>
    <row r="10" spans="1:14" ht="15.75">
      <c r="A10" s="39" t="s">
        <v>27</v>
      </c>
      <c r="B10" s="35">
        <v>24</v>
      </c>
      <c r="C10" s="37">
        <v>32000</v>
      </c>
      <c r="D10" s="6">
        <f t="shared" si="0"/>
        <v>768000</v>
      </c>
      <c r="E10" s="66"/>
      <c r="F10" s="39" t="s">
        <v>27</v>
      </c>
      <c r="G10" s="35">
        <v>24</v>
      </c>
      <c r="H10" s="37">
        <v>32000</v>
      </c>
      <c r="I10" s="6">
        <f t="shared" si="1"/>
        <v>768000</v>
      </c>
      <c r="J10" s="66"/>
      <c r="K10" s="39" t="s">
        <v>27</v>
      </c>
      <c r="L10" s="35">
        <v>24</v>
      </c>
      <c r="M10" s="37">
        <v>32000</v>
      </c>
      <c r="N10" s="6">
        <f t="shared" si="2"/>
        <v>768000</v>
      </c>
    </row>
    <row r="11" spans="1:14">
      <c r="A11" s="76" t="s">
        <v>2</v>
      </c>
      <c r="B11" s="70">
        <f>SUM(B5:B10)</f>
        <v>54</v>
      </c>
      <c r="C11" s="71">
        <f>SUM(C5:C10)</f>
        <v>89300</v>
      </c>
      <c r="D11" s="17">
        <f>SUM(D5:D10)</f>
        <v>1111800</v>
      </c>
      <c r="E11" s="65"/>
      <c r="F11" s="152" t="s">
        <v>2</v>
      </c>
      <c r="G11" s="153">
        <f>SUM(G5:G10)</f>
        <v>54</v>
      </c>
      <c r="H11" s="154">
        <f>SUM(H5:H10)</f>
        <v>89300</v>
      </c>
      <c r="I11" s="150">
        <f>SUM(I5:I10)</f>
        <v>1111800</v>
      </c>
      <c r="J11" s="65"/>
      <c r="K11" s="152" t="s">
        <v>2</v>
      </c>
      <c r="L11" s="153">
        <f>SUM(L5:L10)</f>
        <v>54</v>
      </c>
      <c r="M11" s="154">
        <f>SUM(M5:M10)</f>
        <v>89300</v>
      </c>
      <c r="N11" s="150">
        <f>SUM(N5:N10)</f>
        <v>1111800</v>
      </c>
    </row>
    <row r="13" spans="1:14" ht="15.75">
      <c r="A13" s="182" t="s">
        <v>124</v>
      </c>
      <c r="B13" s="182"/>
      <c r="C13" s="182"/>
      <c r="D13" s="182"/>
      <c r="F13" s="182" t="s">
        <v>125</v>
      </c>
      <c r="G13" s="182"/>
      <c r="H13" s="182"/>
      <c r="I13" s="182"/>
      <c r="K13" s="186"/>
      <c r="L13" s="186"/>
      <c r="M13" s="186"/>
      <c r="N13" s="186"/>
    </row>
    <row r="14" spans="1:14" ht="43.5">
      <c r="A14" s="13" t="s">
        <v>1</v>
      </c>
      <c r="B14" s="13" t="s">
        <v>7</v>
      </c>
      <c r="C14" s="12" t="s">
        <v>55</v>
      </c>
      <c r="D14" s="12" t="s">
        <v>121</v>
      </c>
      <c r="F14" s="13" t="s">
        <v>1</v>
      </c>
      <c r="G14" s="13" t="s">
        <v>7</v>
      </c>
      <c r="H14" s="12" t="s">
        <v>55</v>
      </c>
      <c r="I14" s="12" t="s">
        <v>121</v>
      </c>
      <c r="K14" s="181" t="s">
        <v>141</v>
      </c>
      <c r="L14" s="181"/>
      <c r="M14" s="181"/>
      <c r="N14" s="181"/>
    </row>
    <row r="15" spans="1:14" ht="15.75">
      <c r="A15" s="39" t="s">
        <v>23</v>
      </c>
      <c r="B15" s="35">
        <v>6</v>
      </c>
      <c r="C15" s="37">
        <v>5800</v>
      </c>
      <c r="D15" s="6">
        <f t="shared" ref="D15:D20" si="3">C15*B15</f>
        <v>34800</v>
      </c>
      <c r="F15" s="39" t="s">
        <v>23</v>
      </c>
      <c r="G15" s="35">
        <v>6</v>
      </c>
      <c r="H15" s="37">
        <v>5800</v>
      </c>
      <c r="I15" s="6">
        <f>H15*G15</f>
        <v>34800</v>
      </c>
      <c r="K15" s="181"/>
      <c r="L15" s="181"/>
      <c r="M15" s="181"/>
      <c r="N15" s="181"/>
    </row>
    <row r="16" spans="1:14" ht="15.75">
      <c r="A16" s="39" t="s">
        <v>24</v>
      </c>
      <c r="B16" s="35">
        <v>6</v>
      </c>
      <c r="C16" s="37">
        <v>7500</v>
      </c>
      <c r="D16" s="6">
        <f t="shared" si="3"/>
        <v>45000</v>
      </c>
      <c r="F16" s="39" t="s">
        <v>24</v>
      </c>
      <c r="G16" s="35">
        <v>6</v>
      </c>
      <c r="H16" s="37">
        <v>7500</v>
      </c>
      <c r="I16" s="6">
        <f t="shared" ref="I16:I20" si="4">H16*G16</f>
        <v>45000</v>
      </c>
      <c r="K16" s="181"/>
      <c r="L16" s="181"/>
      <c r="M16" s="181"/>
      <c r="N16" s="181"/>
    </row>
    <row r="17" spans="1:14" ht="15.75">
      <c r="A17" s="39" t="s">
        <v>22</v>
      </c>
      <c r="B17" s="35">
        <v>6</v>
      </c>
      <c r="C17" s="37">
        <v>10000</v>
      </c>
      <c r="D17" s="6">
        <f t="shared" si="3"/>
        <v>60000</v>
      </c>
      <c r="F17" s="39" t="s">
        <v>22</v>
      </c>
      <c r="G17" s="35">
        <v>6</v>
      </c>
      <c r="H17" s="37">
        <v>10000</v>
      </c>
      <c r="I17" s="6">
        <f t="shared" si="4"/>
        <v>60000</v>
      </c>
      <c r="K17" s="181"/>
      <c r="L17" s="181"/>
      <c r="M17" s="181"/>
      <c r="N17" s="181"/>
    </row>
    <row r="18" spans="1:14" ht="15.75">
      <c r="A18" s="39" t="s">
        <v>25</v>
      </c>
      <c r="B18" s="35">
        <v>6</v>
      </c>
      <c r="C18" s="37">
        <v>11500</v>
      </c>
      <c r="D18" s="6">
        <f t="shared" si="3"/>
        <v>69000</v>
      </c>
      <c r="F18" s="39" t="s">
        <v>25</v>
      </c>
      <c r="G18" s="35">
        <v>6</v>
      </c>
      <c r="H18" s="37">
        <v>11500</v>
      </c>
      <c r="I18" s="6">
        <f t="shared" si="4"/>
        <v>69000</v>
      </c>
      <c r="K18" s="14"/>
      <c r="L18" s="85"/>
      <c r="M18" s="65"/>
      <c r="N18" s="65"/>
    </row>
    <row r="19" spans="1:14" ht="15.75">
      <c r="A19" s="39" t="s">
        <v>26</v>
      </c>
      <c r="B19" s="35">
        <v>6</v>
      </c>
      <c r="C19" s="37">
        <v>22500</v>
      </c>
      <c r="D19" s="6">
        <f t="shared" si="3"/>
        <v>135000</v>
      </c>
      <c r="F19" s="39" t="s">
        <v>26</v>
      </c>
      <c r="G19" s="35">
        <v>6</v>
      </c>
      <c r="H19" s="37">
        <v>22500</v>
      </c>
      <c r="I19" s="6">
        <f t="shared" si="4"/>
        <v>135000</v>
      </c>
      <c r="K19" s="14"/>
      <c r="L19" s="85"/>
      <c r="M19" s="65"/>
      <c r="N19" s="65"/>
    </row>
    <row r="20" spans="1:14" ht="15.75">
      <c r="A20" s="39" t="s">
        <v>27</v>
      </c>
      <c r="B20" s="35">
        <v>24</v>
      </c>
      <c r="C20" s="37">
        <v>32000</v>
      </c>
      <c r="D20" s="6">
        <f t="shared" si="3"/>
        <v>768000</v>
      </c>
      <c r="F20" s="39" t="s">
        <v>27</v>
      </c>
      <c r="G20" s="35">
        <v>24</v>
      </c>
      <c r="H20" s="37">
        <v>32000</v>
      </c>
      <c r="I20" s="6">
        <f t="shared" si="4"/>
        <v>768000</v>
      </c>
      <c r="K20" s="14"/>
      <c r="L20" s="85"/>
      <c r="M20" s="65"/>
      <c r="N20" s="65"/>
    </row>
    <row r="21" spans="1:14">
      <c r="A21" s="152" t="s">
        <v>2</v>
      </c>
      <c r="B21" s="153">
        <f>SUM(B15:B20)</f>
        <v>54</v>
      </c>
      <c r="C21" s="154">
        <f>SUM(C15:C20)</f>
        <v>89300</v>
      </c>
      <c r="D21" s="150">
        <f>SUM(D15:D20)</f>
        <v>1111800</v>
      </c>
      <c r="F21" s="152" t="s">
        <v>2</v>
      </c>
      <c r="G21" s="153">
        <f>SUM(G15:G20)</f>
        <v>54</v>
      </c>
      <c r="H21" s="154">
        <f>SUM(H15:H20)</f>
        <v>89300</v>
      </c>
      <c r="I21" s="150">
        <f>SUM(I15:I20)</f>
        <v>1111800</v>
      </c>
      <c r="K21" s="15"/>
      <c r="L21" s="83"/>
      <c r="M21" s="84"/>
      <c r="N21" s="65"/>
    </row>
  </sheetData>
  <mergeCells count="8">
    <mergeCell ref="K14:N17"/>
    <mergeCell ref="A1:N1"/>
    <mergeCell ref="A3:D3"/>
    <mergeCell ref="A13:D13"/>
    <mergeCell ref="F3:I3"/>
    <mergeCell ref="F13:I13"/>
    <mergeCell ref="K3:N3"/>
    <mergeCell ref="K13:N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4"/>
  <sheetViews>
    <sheetView workbookViewId="0">
      <selection activeCell="J6" sqref="J6"/>
    </sheetView>
  </sheetViews>
  <sheetFormatPr baseColWidth="10" defaultRowHeight="15"/>
  <cols>
    <col min="1" max="1" width="27.42578125" customWidth="1"/>
    <col min="2" max="2" width="14.140625" bestFit="1" customWidth="1"/>
    <col min="3" max="3" width="15.28515625" customWidth="1"/>
    <col min="4" max="4" width="13" bestFit="1" customWidth="1"/>
    <col min="6" max="6" width="30.140625" customWidth="1"/>
    <col min="7" max="7" width="11.7109375" bestFit="1" customWidth="1"/>
    <col min="8" max="8" width="14.28515625" customWidth="1"/>
    <col min="9" max="9" width="13" bestFit="1" customWidth="1"/>
    <col min="11" max="11" width="15.140625" bestFit="1" customWidth="1"/>
    <col min="12" max="12" width="14.140625" bestFit="1" customWidth="1"/>
    <col min="14" max="14" width="12.28515625" bestFit="1" customWidth="1"/>
  </cols>
  <sheetData>
    <row r="1" spans="1:14" ht="15.75">
      <c r="A1" s="175" t="s">
        <v>127</v>
      </c>
      <c r="B1" s="175"/>
      <c r="C1" s="175"/>
      <c r="D1" s="175"/>
      <c r="E1" s="175"/>
      <c r="F1" s="175"/>
      <c r="G1" s="175"/>
      <c r="H1" s="175"/>
      <c r="I1" s="175"/>
    </row>
    <row r="2" spans="1:14" ht="15.75">
      <c r="A2" s="72"/>
      <c r="B2" s="73"/>
      <c r="C2" s="73"/>
      <c r="D2" s="73"/>
      <c r="E2" s="73"/>
      <c r="F2" s="73"/>
      <c r="G2" s="73"/>
      <c r="H2" s="73"/>
      <c r="I2" s="73"/>
    </row>
    <row r="3" spans="1:14" ht="15.75">
      <c r="A3" s="74" t="s">
        <v>112</v>
      </c>
      <c r="B3" s="74" t="s">
        <v>2</v>
      </c>
      <c r="C3" s="22"/>
      <c r="D3" s="22"/>
      <c r="E3" s="22"/>
      <c r="F3" s="176" t="s">
        <v>222</v>
      </c>
      <c r="G3" s="176"/>
      <c r="H3" s="176"/>
      <c r="I3" s="22"/>
    </row>
    <row r="4" spans="1:14" ht="15.75">
      <c r="A4" s="32" t="s">
        <v>113</v>
      </c>
      <c r="B4" s="48">
        <f>D14</f>
        <v>208500</v>
      </c>
      <c r="C4" s="22"/>
      <c r="D4" s="22"/>
      <c r="E4" s="22"/>
      <c r="F4" s="176"/>
      <c r="G4" s="176"/>
      <c r="H4" s="176"/>
      <c r="I4" s="22"/>
    </row>
    <row r="5" spans="1:14" ht="15.75">
      <c r="A5" s="32" t="s">
        <v>0</v>
      </c>
      <c r="B5" s="48">
        <f>I14</f>
        <v>0</v>
      </c>
      <c r="C5" s="22"/>
      <c r="D5" s="22"/>
      <c r="E5" s="22"/>
      <c r="F5" s="176"/>
      <c r="G5" s="176"/>
      <c r="H5" s="176"/>
      <c r="I5" s="22"/>
      <c r="K5" s="57"/>
    </row>
    <row r="6" spans="1:14" ht="15.75">
      <c r="A6" s="32" t="s">
        <v>114</v>
      </c>
      <c r="B6" s="48">
        <f>D19</f>
        <v>600000</v>
      </c>
      <c r="C6" s="22"/>
      <c r="D6" s="22"/>
      <c r="E6" s="22"/>
      <c r="F6" s="176"/>
      <c r="G6" s="176"/>
      <c r="H6" s="176"/>
      <c r="I6" s="22"/>
      <c r="K6" s="57"/>
    </row>
    <row r="7" spans="1:14" ht="15.75">
      <c r="A7" s="32" t="s">
        <v>115</v>
      </c>
      <c r="B7" s="48">
        <f>I19</f>
        <v>14310000</v>
      </c>
      <c r="C7" s="22"/>
      <c r="D7" s="22"/>
      <c r="E7" s="22"/>
      <c r="F7" s="176"/>
      <c r="G7" s="176"/>
      <c r="H7" s="176"/>
      <c r="I7" s="22"/>
      <c r="K7" s="57"/>
    </row>
    <row r="8" spans="1:14" ht="15.75">
      <c r="A8" s="32" t="s">
        <v>116</v>
      </c>
      <c r="B8" s="48">
        <f>D24</f>
        <v>13150000</v>
      </c>
      <c r="C8" s="22"/>
      <c r="D8" s="22"/>
      <c r="E8" s="22"/>
      <c r="F8" s="176"/>
      <c r="G8" s="176"/>
      <c r="H8" s="176"/>
      <c r="I8" s="22"/>
      <c r="K8" s="57"/>
    </row>
    <row r="9" spans="1:14" ht="15.75">
      <c r="A9" s="32" t="s">
        <v>142</v>
      </c>
      <c r="B9" s="48">
        <f>I24</f>
        <v>1111800</v>
      </c>
      <c r="C9" s="22"/>
      <c r="D9" s="22"/>
      <c r="E9" s="22"/>
      <c r="F9" s="22"/>
      <c r="G9" s="22"/>
      <c r="H9" s="22"/>
      <c r="I9" s="22"/>
      <c r="K9" s="57"/>
    </row>
    <row r="10" spans="1:14" ht="15.75">
      <c r="A10" s="74" t="s">
        <v>2</v>
      </c>
      <c r="B10" s="48">
        <f>SUM(B4:B9)</f>
        <v>29380300</v>
      </c>
      <c r="C10" s="89"/>
      <c r="D10" s="78"/>
      <c r="E10" s="22"/>
      <c r="F10" s="89"/>
      <c r="G10" s="22"/>
      <c r="H10" s="22"/>
      <c r="I10" s="22"/>
      <c r="K10" s="57"/>
    </row>
    <row r="11" spans="1:14" ht="15.75">
      <c r="A11" s="22"/>
      <c r="B11" s="22"/>
      <c r="C11" s="22"/>
      <c r="D11" s="22"/>
      <c r="E11" s="22"/>
      <c r="F11" s="22"/>
      <c r="G11" s="22"/>
      <c r="H11" s="22"/>
      <c r="I11" s="22"/>
      <c r="K11" s="57"/>
      <c r="L11" s="57"/>
      <c r="M11" s="62"/>
      <c r="N11" s="57"/>
    </row>
    <row r="12" spans="1:14" ht="15.75">
      <c r="A12" s="74" t="s">
        <v>1</v>
      </c>
      <c r="B12" s="74" t="s">
        <v>81</v>
      </c>
      <c r="C12" s="74" t="s">
        <v>117</v>
      </c>
      <c r="D12" s="74" t="s">
        <v>118</v>
      </c>
      <c r="E12" s="22"/>
      <c r="F12" s="74" t="s">
        <v>1</v>
      </c>
      <c r="G12" s="74" t="s">
        <v>81</v>
      </c>
      <c r="H12" s="74" t="s">
        <v>117</v>
      </c>
      <c r="I12" s="74" t="s">
        <v>118</v>
      </c>
    </row>
    <row r="13" spans="1:14" ht="15.75">
      <c r="A13" s="32" t="s">
        <v>113</v>
      </c>
      <c r="B13" s="32">
        <v>1</v>
      </c>
      <c r="C13" s="48">
        <f>+'Gastos Constitución'!D5</f>
        <v>208500</v>
      </c>
      <c r="D13" s="48">
        <f>C13*B13</f>
        <v>208500</v>
      </c>
      <c r="E13" s="22"/>
      <c r="F13" s="32" t="s">
        <v>0</v>
      </c>
      <c r="G13" s="32">
        <v>1</v>
      </c>
      <c r="H13" s="38">
        <f>+Infraestructura!B8</f>
        <v>0</v>
      </c>
      <c r="I13" s="38">
        <f>H13*G13</f>
        <v>0</v>
      </c>
    </row>
    <row r="14" spans="1:14" ht="15.75">
      <c r="A14" s="22"/>
      <c r="B14" s="75" t="s">
        <v>2</v>
      </c>
      <c r="C14" s="48">
        <f>SUM(C13)</f>
        <v>208500</v>
      </c>
      <c r="D14" s="48">
        <f>SUM(D13)</f>
        <v>208500</v>
      </c>
      <c r="E14" s="22"/>
      <c r="F14" s="22"/>
      <c r="G14" s="75" t="s">
        <v>2</v>
      </c>
      <c r="H14" s="38">
        <f>SUM(H13)</f>
        <v>0</v>
      </c>
      <c r="I14" s="38">
        <f>SUM(I13)</f>
        <v>0</v>
      </c>
    </row>
    <row r="15" spans="1:14" ht="15.75">
      <c r="A15" s="22"/>
      <c r="B15" s="22"/>
      <c r="C15" s="22"/>
      <c r="D15" s="22"/>
      <c r="E15" s="22"/>
      <c r="F15" s="22"/>
      <c r="G15" s="22"/>
      <c r="H15" s="22"/>
      <c r="I15" s="22"/>
    </row>
    <row r="16" spans="1:14" ht="15.75">
      <c r="A16" s="22"/>
      <c r="B16" s="22"/>
      <c r="C16" s="22"/>
      <c r="D16" s="22"/>
      <c r="E16" s="22"/>
      <c r="F16" s="22"/>
      <c r="G16" s="22"/>
      <c r="H16" s="22"/>
      <c r="I16" s="22"/>
    </row>
    <row r="17" spans="1:9" ht="15.75">
      <c r="A17" s="74" t="s">
        <v>1</v>
      </c>
      <c r="B17" s="74" t="s">
        <v>81</v>
      </c>
      <c r="C17" s="74" t="s">
        <v>117</v>
      </c>
      <c r="D17" s="74" t="s">
        <v>118</v>
      </c>
      <c r="E17" s="22"/>
      <c r="F17" s="74" t="s">
        <v>1</v>
      </c>
      <c r="G17" s="74" t="s">
        <v>81</v>
      </c>
      <c r="H17" s="74" t="s">
        <v>117</v>
      </c>
      <c r="I17" s="74" t="s">
        <v>118</v>
      </c>
    </row>
    <row r="18" spans="1:9" ht="15.75">
      <c r="A18" s="32" t="s">
        <v>114</v>
      </c>
      <c r="B18" s="32">
        <v>1</v>
      </c>
      <c r="C18" s="38">
        <f>+'Gastos de ventas'!N9</f>
        <v>600000</v>
      </c>
      <c r="D18" s="38">
        <f>C18*B18</f>
        <v>600000</v>
      </c>
      <c r="E18" s="22"/>
      <c r="F18" s="32" t="s">
        <v>115</v>
      </c>
      <c r="G18" s="32">
        <v>1</v>
      </c>
      <c r="H18" s="48">
        <f>+'Gastos personal'!N8</f>
        <v>14310000</v>
      </c>
      <c r="I18" s="48">
        <f>H18*G18</f>
        <v>14310000</v>
      </c>
    </row>
    <row r="19" spans="1:9" ht="15.75">
      <c r="A19" s="22"/>
      <c r="B19" s="75" t="s">
        <v>2</v>
      </c>
      <c r="C19" s="38">
        <f>SUM(C18)</f>
        <v>600000</v>
      </c>
      <c r="D19" s="38">
        <f>SUM(D18)</f>
        <v>600000</v>
      </c>
      <c r="E19" s="22"/>
      <c r="F19" s="22"/>
      <c r="G19" s="75" t="s">
        <v>2</v>
      </c>
      <c r="H19" s="48">
        <f>SUM(H18)</f>
        <v>14310000</v>
      </c>
      <c r="I19" s="48">
        <f>SUM(I18)</f>
        <v>14310000</v>
      </c>
    </row>
    <row r="20" spans="1:9" ht="15.75">
      <c r="A20" s="22"/>
      <c r="B20" s="22"/>
      <c r="C20" s="53"/>
      <c r="D20" s="53"/>
      <c r="E20" s="22"/>
      <c r="F20" s="22"/>
      <c r="G20" s="22"/>
      <c r="H20" s="22"/>
      <c r="I20" s="22"/>
    </row>
    <row r="21" spans="1:9" ht="15.75">
      <c r="A21" s="22"/>
      <c r="B21" s="22"/>
      <c r="C21" s="22"/>
      <c r="D21" s="22"/>
      <c r="E21" s="22"/>
      <c r="F21" s="22"/>
      <c r="G21" s="22"/>
      <c r="H21" s="22"/>
      <c r="I21" s="22"/>
    </row>
    <row r="22" spans="1:9" ht="15.75">
      <c r="A22" s="74" t="s">
        <v>1</v>
      </c>
      <c r="B22" s="74" t="s">
        <v>81</v>
      </c>
      <c r="C22" s="74" t="s">
        <v>117</v>
      </c>
      <c r="D22" s="74" t="s">
        <v>118</v>
      </c>
      <c r="E22" s="22"/>
      <c r="F22" s="74" t="s">
        <v>1</v>
      </c>
      <c r="G22" s="74" t="s">
        <v>81</v>
      </c>
      <c r="H22" s="74" t="s">
        <v>117</v>
      </c>
      <c r="I22" s="74" t="s">
        <v>118</v>
      </c>
    </row>
    <row r="23" spans="1:9" ht="15.75">
      <c r="A23" s="32" t="s">
        <v>116</v>
      </c>
      <c r="B23" s="32">
        <v>1</v>
      </c>
      <c r="C23" s="38">
        <f>+'Gastos administrativos'!N15</f>
        <v>13150000</v>
      </c>
      <c r="D23" s="38">
        <f>C23*B23</f>
        <v>13150000</v>
      </c>
      <c r="E23" s="22"/>
      <c r="F23" s="32" t="s">
        <v>126</v>
      </c>
      <c r="G23" s="32">
        <v>1</v>
      </c>
      <c r="H23" s="48">
        <f>+Mercancia!D11</f>
        <v>1111800</v>
      </c>
      <c r="I23" s="48">
        <f>H23*G23</f>
        <v>1111800</v>
      </c>
    </row>
    <row r="24" spans="1:9" ht="15.75">
      <c r="A24" s="22"/>
      <c r="B24" s="74" t="s">
        <v>2</v>
      </c>
      <c r="C24" s="38">
        <f>SUM(C23)</f>
        <v>13150000</v>
      </c>
      <c r="D24" s="38">
        <f>SUM(D23)</f>
        <v>13150000</v>
      </c>
      <c r="E24" s="22"/>
      <c r="F24" s="22"/>
      <c r="G24" s="75" t="s">
        <v>2</v>
      </c>
      <c r="H24" s="48">
        <f>SUM(H23)</f>
        <v>1111800</v>
      </c>
      <c r="I24" s="48">
        <f>SUM(I23)</f>
        <v>1111800</v>
      </c>
    </row>
  </sheetData>
  <mergeCells count="2">
    <mergeCell ref="A1:I1"/>
    <mergeCell ref="F3:H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5"/>
  <sheetViews>
    <sheetView zoomScaleNormal="100" workbookViewId="0">
      <selection activeCell="C30" sqref="C30"/>
    </sheetView>
  </sheetViews>
  <sheetFormatPr baseColWidth="10" defaultRowHeight="15"/>
  <cols>
    <col min="1" max="1" width="18.5703125" customWidth="1"/>
    <col min="2" max="2" width="23" customWidth="1"/>
    <col min="3" max="3" width="18.42578125" customWidth="1"/>
    <col min="4" max="4" width="19.5703125" customWidth="1"/>
    <col min="5" max="5" width="18.5703125" customWidth="1"/>
    <col min="6" max="6" width="18" customWidth="1"/>
  </cols>
  <sheetData>
    <row r="1" spans="1:9" ht="15" customHeight="1">
      <c r="A1" s="172" t="s">
        <v>207</v>
      </c>
      <c r="B1" s="173"/>
      <c r="C1" s="173"/>
      <c r="D1" s="173"/>
      <c r="E1" s="173"/>
      <c r="F1" s="174"/>
      <c r="G1" s="143"/>
      <c r="H1" s="143"/>
      <c r="I1" s="143"/>
    </row>
    <row r="2" spans="1:9" ht="15.75" customHeight="1">
      <c r="A2" s="175" t="s">
        <v>54</v>
      </c>
      <c r="B2" s="175"/>
      <c r="C2" s="175"/>
      <c r="D2" s="175"/>
      <c r="E2" s="175"/>
      <c r="F2" s="175"/>
      <c r="G2" s="162" t="s">
        <v>215</v>
      </c>
      <c r="H2" s="143"/>
      <c r="I2" s="143"/>
    </row>
    <row r="3" spans="1:9">
      <c r="A3" s="4" t="s">
        <v>1</v>
      </c>
      <c r="B3" s="4" t="s">
        <v>140</v>
      </c>
      <c r="C3" s="4" t="s">
        <v>57</v>
      </c>
      <c r="D3" s="4" t="s">
        <v>58</v>
      </c>
      <c r="E3" s="4" t="s">
        <v>59</v>
      </c>
      <c r="F3" s="4" t="s">
        <v>60</v>
      </c>
      <c r="G3" s="162">
        <v>46000</v>
      </c>
      <c r="H3" s="143"/>
      <c r="I3" s="143"/>
    </row>
    <row r="4" spans="1:9">
      <c r="A4" s="5" t="s">
        <v>62</v>
      </c>
      <c r="B4" s="6">
        <v>0</v>
      </c>
      <c r="C4" s="6">
        <f>B4*6/100+B4</f>
        <v>0</v>
      </c>
      <c r="D4" s="6">
        <f>C4*6/100+C4</f>
        <v>0</v>
      </c>
      <c r="E4" s="6">
        <f>D4*6/100+D4</f>
        <v>0</v>
      </c>
      <c r="F4" s="6">
        <f>E4*6/100+E4</f>
        <v>0</v>
      </c>
      <c r="G4" s="143" t="s">
        <v>218</v>
      </c>
      <c r="H4" s="143"/>
      <c r="I4" s="143"/>
    </row>
    <row r="5" spans="1:9">
      <c r="A5" s="5" t="s">
        <v>63</v>
      </c>
      <c r="B5" s="6">
        <v>28000</v>
      </c>
      <c r="C5" s="6">
        <f t="shared" ref="C5:F7" si="0">B5*6/100+B5</f>
        <v>29680</v>
      </c>
      <c r="D5" s="6">
        <f t="shared" si="0"/>
        <v>31460.799999999999</v>
      </c>
      <c r="E5" s="6">
        <f t="shared" si="0"/>
        <v>33348.447999999997</v>
      </c>
      <c r="F5" s="6">
        <f t="shared" si="0"/>
        <v>35349.354879999999</v>
      </c>
      <c r="G5" s="143"/>
      <c r="H5" s="143"/>
      <c r="I5" s="143"/>
    </row>
    <row r="6" spans="1:9">
      <c r="A6" s="5" t="s">
        <v>61</v>
      </c>
      <c r="B6" s="6">
        <v>6000</v>
      </c>
      <c r="C6" s="6">
        <f>B6*6/100+B6</f>
        <v>6360</v>
      </c>
      <c r="D6" s="6">
        <f>C6*6/100+C6</f>
        <v>6741.6</v>
      </c>
      <c r="E6" s="6">
        <f>D6*6/100+D6</f>
        <v>7146.0960000000005</v>
      </c>
      <c r="F6" s="6">
        <f>E6*6/100+E6</f>
        <v>7574.8617600000007</v>
      </c>
      <c r="G6" s="144"/>
      <c r="H6" s="145"/>
      <c r="I6" s="145"/>
    </row>
    <row r="7" spans="1:9" ht="15.75">
      <c r="A7" s="11" t="s">
        <v>67</v>
      </c>
      <c r="B7" s="10">
        <f>SUM(B4:B6)</f>
        <v>34000</v>
      </c>
      <c r="C7" s="6">
        <f t="shared" si="0"/>
        <v>36040</v>
      </c>
      <c r="D7" s="6">
        <f>C7*6/100+C7</f>
        <v>38202.400000000001</v>
      </c>
      <c r="E7" s="6">
        <f t="shared" si="0"/>
        <v>40494.544000000002</v>
      </c>
      <c r="F7" s="6">
        <f t="shared" si="0"/>
        <v>42924.216639999999</v>
      </c>
      <c r="G7" s="145"/>
      <c r="H7" s="145"/>
      <c r="I7" s="145"/>
    </row>
    <row r="8" spans="1:9">
      <c r="B8" s="163"/>
    </row>
    <row r="10" spans="1:9" ht="15.75">
      <c r="A10" s="175" t="s">
        <v>73</v>
      </c>
      <c r="B10" s="175"/>
      <c r="C10" s="175"/>
      <c r="D10" s="175"/>
      <c r="E10" s="175"/>
      <c r="F10" s="175"/>
    </row>
    <row r="11" spans="1:9">
      <c r="A11" s="8" t="s">
        <v>1</v>
      </c>
      <c r="B11" s="9" t="s">
        <v>140</v>
      </c>
      <c r="C11" s="9" t="s">
        <v>57</v>
      </c>
      <c r="D11" s="9" t="s">
        <v>58</v>
      </c>
      <c r="E11" s="9" t="s">
        <v>59</v>
      </c>
      <c r="F11" s="9" t="s">
        <v>60</v>
      </c>
    </row>
    <row r="12" spans="1:9">
      <c r="A12" s="5" t="s">
        <v>62</v>
      </c>
      <c r="B12" s="6">
        <f>B4</f>
        <v>0</v>
      </c>
      <c r="C12" s="6">
        <f>B12*6/100+B12</f>
        <v>0</v>
      </c>
      <c r="D12" s="6">
        <f>C12*6/100+C12</f>
        <v>0</v>
      </c>
      <c r="E12" s="6">
        <f>D12*6/100+D12</f>
        <v>0</v>
      </c>
      <c r="F12" s="6">
        <f>E12*6/100+E12</f>
        <v>0</v>
      </c>
    </row>
    <row r="13" spans="1:9">
      <c r="A13" s="11" t="s">
        <v>67</v>
      </c>
      <c r="B13" s="2">
        <f t="shared" ref="B13:F13" si="1">SUM(B12)</f>
        <v>0</v>
      </c>
      <c r="C13" s="2">
        <f t="shared" si="1"/>
        <v>0</v>
      </c>
      <c r="D13" s="2">
        <f t="shared" si="1"/>
        <v>0</v>
      </c>
      <c r="E13" s="2">
        <f t="shared" si="1"/>
        <v>0</v>
      </c>
      <c r="F13" s="2">
        <f t="shared" si="1"/>
        <v>0</v>
      </c>
    </row>
    <row r="16" spans="1:9" ht="15.75">
      <c r="A16" s="175" t="s">
        <v>65</v>
      </c>
      <c r="B16" s="175"/>
      <c r="C16" s="175"/>
      <c r="D16" s="175"/>
      <c r="E16" s="175"/>
      <c r="F16" s="175"/>
    </row>
    <row r="17" spans="1:6">
      <c r="A17" s="8" t="s">
        <v>1</v>
      </c>
      <c r="B17" s="9" t="s">
        <v>140</v>
      </c>
      <c r="C17" s="9" t="s">
        <v>57</v>
      </c>
      <c r="D17" s="9" t="s">
        <v>58</v>
      </c>
      <c r="E17" s="9" t="s">
        <v>59</v>
      </c>
      <c r="F17" s="9" t="s">
        <v>60</v>
      </c>
    </row>
    <row r="18" spans="1:6">
      <c r="A18" s="5" t="s">
        <v>63</v>
      </c>
      <c r="B18" s="6">
        <f>B5</f>
        <v>28000</v>
      </c>
      <c r="C18" s="6">
        <f>B18*6/100+B18</f>
        <v>29680</v>
      </c>
      <c r="D18" s="6">
        <f>C18*6/100+C18</f>
        <v>31460.799999999999</v>
      </c>
      <c r="E18" s="6">
        <f>D18*6/100+D18</f>
        <v>33348.447999999997</v>
      </c>
      <c r="F18" s="6">
        <f>E18*6/100+E18</f>
        <v>35349.354879999999</v>
      </c>
    </row>
    <row r="19" spans="1:6">
      <c r="A19" s="11" t="s">
        <v>67</v>
      </c>
      <c r="B19" s="2">
        <f t="shared" ref="B19:F19" si="2">SUM(B18)</f>
        <v>28000</v>
      </c>
      <c r="C19" s="2">
        <f t="shared" si="2"/>
        <v>29680</v>
      </c>
      <c r="D19" s="2">
        <f t="shared" si="2"/>
        <v>31460.799999999999</v>
      </c>
      <c r="E19" s="2">
        <f t="shared" si="2"/>
        <v>33348.447999999997</v>
      </c>
      <c r="F19" s="2">
        <f t="shared" si="2"/>
        <v>35349.354879999999</v>
      </c>
    </row>
    <row r="22" spans="1:6" ht="15.75">
      <c r="A22" s="175" t="s">
        <v>66</v>
      </c>
      <c r="B22" s="175"/>
      <c r="C22" s="175"/>
      <c r="D22" s="175"/>
      <c r="E22" s="175"/>
      <c r="F22" s="175"/>
    </row>
    <row r="23" spans="1:6">
      <c r="A23" s="8" t="s">
        <v>1</v>
      </c>
      <c r="B23" s="9" t="s">
        <v>140</v>
      </c>
      <c r="C23" s="9" t="s">
        <v>57</v>
      </c>
      <c r="D23" s="9" t="s">
        <v>58</v>
      </c>
      <c r="E23" s="9" t="s">
        <v>59</v>
      </c>
      <c r="F23" s="9" t="s">
        <v>60</v>
      </c>
    </row>
    <row r="24" spans="1:6">
      <c r="A24" s="5" t="s">
        <v>61</v>
      </c>
      <c r="B24" s="6">
        <f>B6</f>
        <v>6000</v>
      </c>
      <c r="C24" s="6">
        <f>B24*6/100+B24</f>
        <v>6360</v>
      </c>
      <c r="D24" s="6">
        <f>C24*6/100+C24</f>
        <v>6741.6</v>
      </c>
      <c r="E24" s="6">
        <f>D24*6/100+D24</f>
        <v>7146.0960000000005</v>
      </c>
      <c r="F24" s="6">
        <f>E24*6/100+E24</f>
        <v>7574.8617600000007</v>
      </c>
    </row>
    <row r="25" spans="1:6">
      <c r="A25" s="11" t="s">
        <v>67</v>
      </c>
      <c r="B25" s="2">
        <f t="shared" ref="B25:F25" si="3">SUM(B24)</f>
        <v>6000</v>
      </c>
      <c r="C25" s="2">
        <f t="shared" si="3"/>
        <v>6360</v>
      </c>
      <c r="D25" s="2">
        <f t="shared" si="3"/>
        <v>6741.6</v>
      </c>
      <c r="E25" s="2">
        <f t="shared" si="3"/>
        <v>7146.0960000000005</v>
      </c>
      <c r="F25" s="2">
        <f t="shared" si="3"/>
        <v>7574.8617600000007</v>
      </c>
    </row>
  </sheetData>
  <mergeCells count="5">
    <mergeCell ref="A1:F1"/>
    <mergeCell ref="A22:F22"/>
    <mergeCell ref="A16:F16"/>
    <mergeCell ref="A2:F2"/>
    <mergeCell ref="A10:F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5"/>
  <sheetViews>
    <sheetView workbookViewId="0">
      <selection activeCell="A38" sqref="A38"/>
    </sheetView>
  </sheetViews>
  <sheetFormatPr baseColWidth="10" defaultRowHeight="15"/>
  <cols>
    <col min="1" max="1" width="18.28515625" customWidth="1"/>
    <col min="2" max="2" width="22.140625" customWidth="1"/>
    <col min="3" max="3" width="17.5703125" customWidth="1"/>
    <col min="4" max="4" width="18.42578125" customWidth="1"/>
    <col min="5" max="5" width="18.140625" customWidth="1"/>
    <col min="6" max="6" width="17.85546875" customWidth="1"/>
  </cols>
  <sheetData>
    <row r="1" spans="1:10" ht="15.75">
      <c r="A1" s="187" t="s">
        <v>208</v>
      </c>
      <c r="B1" s="188"/>
      <c r="C1" s="188"/>
      <c r="D1" s="188"/>
      <c r="E1" s="188"/>
      <c r="F1" s="188"/>
      <c r="G1" s="143"/>
      <c r="H1" s="143"/>
      <c r="I1" s="143"/>
      <c r="J1" s="3"/>
    </row>
    <row r="2" spans="1:10" ht="15.75">
      <c r="A2" s="172" t="s">
        <v>54</v>
      </c>
      <c r="B2" s="173"/>
      <c r="C2" s="173"/>
      <c r="D2" s="173"/>
      <c r="E2" s="173"/>
      <c r="F2" s="173"/>
      <c r="G2" s="143" t="s">
        <v>217</v>
      </c>
      <c r="H2" s="143"/>
      <c r="I2" s="143"/>
      <c r="J2" s="3"/>
    </row>
    <row r="3" spans="1:10">
      <c r="A3" s="8" t="s">
        <v>1</v>
      </c>
      <c r="B3" s="9" t="s">
        <v>140</v>
      </c>
      <c r="C3" s="9" t="s">
        <v>57</v>
      </c>
      <c r="D3" s="9" t="s">
        <v>58</v>
      </c>
      <c r="E3" s="9" t="s">
        <v>59</v>
      </c>
      <c r="F3" s="142" t="s">
        <v>60</v>
      </c>
      <c r="G3" s="143">
        <v>47000</v>
      </c>
      <c r="H3" s="143"/>
      <c r="I3" s="143"/>
      <c r="J3" s="3"/>
    </row>
    <row r="4" spans="1:10">
      <c r="A4" s="5" t="s">
        <v>62</v>
      </c>
      <c r="B4" s="6">
        <v>0</v>
      </c>
      <c r="C4" s="6">
        <f>B4*6/100+B4</f>
        <v>0</v>
      </c>
      <c r="D4" s="6">
        <f>C4*6/100+C4</f>
        <v>0</v>
      </c>
      <c r="E4" s="6">
        <f>D4*6/100+D4</f>
        <v>0</v>
      </c>
      <c r="F4" s="18">
        <f>E4*6/100+E4</f>
        <v>0</v>
      </c>
      <c r="G4" s="143">
        <v>41000</v>
      </c>
      <c r="H4" s="164">
        <v>0.3</v>
      </c>
      <c r="I4" s="143"/>
      <c r="J4" s="3"/>
    </row>
    <row r="5" spans="1:10">
      <c r="A5" s="5" t="s">
        <v>63</v>
      </c>
      <c r="B5" s="6">
        <v>28700</v>
      </c>
      <c r="C5" s="6">
        <f t="shared" ref="C5:F7" si="0">B5*6/100+B5</f>
        <v>30422</v>
      </c>
      <c r="D5" s="6">
        <f t="shared" si="0"/>
        <v>32247.32</v>
      </c>
      <c r="E5" s="6">
        <f t="shared" si="0"/>
        <v>34182.159200000002</v>
      </c>
      <c r="F5" s="18">
        <f t="shared" si="0"/>
        <v>36233.088752000003</v>
      </c>
      <c r="G5" s="143">
        <v>6000</v>
      </c>
      <c r="H5" s="143"/>
      <c r="I5" s="143"/>
      <c r="J5" s="3"/>
    </row>
    <row r="6" spans="1:10">
      <c r="A6" s="5" t="s">
        <v>61</v>
      </c>
      <c r="B6" s="6">
        <v>6000</v>
      </c>
      <c r="C6" s="6">
        <f t="shared" si="0"/>
        <v>6360</v>
      </c>
      <c r="D6" s="6">
        <f t="shared" si="0"/>
        <v>6741.6</v>
      </c>
      <c r="E6" s="6">
        <f t="shared" si="0"/>
        <v>7146.0960000000005</v>
      </c>
      <c r="F6" s="18">
        <f t="shared" si="0"/>
        <v>7574.8617600000007</v>
      </c>
      <c r="G6" s="146"/>
      <c r="H6" s="147"/>
      <c r="I6" s="147"/>
      <c r="J6" s="3"/>
    </row>
    <row r="7" spans="1:10" ht="15.75">
      <c r="A7" s="11" t="s">
        <v>67</v>
      </c>
      <c r="B7" s="10">
        <f>SUM(B4:B6)</f>
        <v>34700</v>
      </c>
      <c r="C7" s="6">
        <f t="shared" si="0"/>
        <v>36782</v>
      </c>
      <c r="D7" s="6">
        <f t="shared" si="0"/>
        <v>38988.92</v>
      </c>
      <c r="E7" s="6">
        <f t="shared" si="0"/>
        <v>41328.2552</v>
      </c>
      <c r="F7" s="18">
        <f t="shared" si="0"/>
        <v>43807.950511999996</v>
      </c>
      <c r="G7" s="147"/>
      <c r="H7" s="147"/>
      <c r="I7" s="147"/>
    </row>
    <row r="10" spans="1:10" ht="15.75">
      <c r="A10" s="172" t="s">
        <v>73</v>
      </c>
      <c r="B10" s="173"/>
      <c r="C10" s="173"/>
      <c r="D10" s="173"/>
      <c r="E10" s="173"/>
      <c r="F10" s="174"/>
    </row>
    <row r="11" spans="1:10">
      <c r="A11" s="8" t="s">
        <v>1</v>
      </c>
      <c r="B11" s="9" t="s">
        <v>140</v>
      </c>
      <c r="C11" s="9" t="s">
        <v>57</v>
      </c>
      <c r="D11" s="9" t="s">
        <v>58</v>
      </c>
      <c r="E11" s="9" t="s">
        <v>59</v>
      </c>
      <c r="F11" s="9" t="s">
        <v>60</v>
      </c>
    </row>
    <row r="12" spans="1:10">
      <c r="A12" s="5" t="s">
        <v>62</v>
      </c>
      <c r="B12" s="6">
        <f>B4</f>
        <v>0</v>
      </c>
      <c r="C12" s="6">
        <f>B12*6/100+B12</f>
        <v>0</v>
      </c>
      <c r="D12" s="6">
        <f>C12*6/100+C12</f>
        <v>0</v>
      </c>
      <c r="E12" s="6">
        <f>D12*6/100+D12</f>
        <v>0</v>
      </c>
      <c r="F12" s="6">
        <f>E12*6/100+E12</f>
        <v>0</v>
      </c>
    </row>
    <row r="13" spans="1:10">
      <c r="A13" s="11" t="s">
        <v>67</v>
      </c>
      <c r="B13" s="2">
        <f t="shared" ref="B13:F13" si="1">SUM(B12)</f>
        <v>0</v>
      </c>
      <c r="C13" s="2">
        <f t="shared" si="1"/>
        <v>0</v>
      </c>
      <c r="D13" s="2">
        <f t="shared" si="1"/>
        <v>0</v>
      </c>
      <c r="E13" s="2">
        <f t="shared" si="1"/>
        <v>0</v>
      </c>
      <c r="F13" s="2">
        <f t="shared" si="1"/>
        <v>0</v>
      </c>
    </row>
    <row r="16" spans="1:10" ht="15.75">
      <c r="A16" s="172" t="s">
        <v>65</v>
      </c>
      <c r="B16" s="173"/>
      <c r="C16" s="173"/>
      <c r="D16" s="173"/>
      <c r="E16" s="173"/>
      <c r="F16" s="174"/>
    </row>
    <row r="17" spans="1:6">
      <c r="A17" s="8" t="s">
        <v>1</v>
      </c>
      <c r="B17" s="9" t="s">
        <v>140</v>
      </c>
      <c r="C17" s="9" t="s">
        <v>57</v>
      </c>
      <c r="D17" s="9" t="s">
        <v>58</v>
      </c>
      <c r="E17" s="9" t="s">
        <v>59</v>
      </c>
      <c r="F17" s="9" t="s">
        <v>60</v>
      </c>
    </row>
    <row r="18" spans="1:6">
      <c r="A18" s="5" t="s">
        <v>63</v>
      </c>
      <c r="B18" s="6">
        <f>B5</f>
        <v>28700</v>
      </c>
      <c r="C18" s="6">
        <f>B18*6/100+B18</f>
        <v>30422</v>
      </c>
      <c r="D18" s="6">
        <f>C18*6/100+C18</f>
        <v>32247.32</v>
      </c>
      <c r="E18" s="6">
        <f>D18*6/100+D18</f>
        <v>34182.159200000002</v>
      </c>
      <c r="F18" s="6">
        <f>E18*6/100+E18</f>
        <v>36233.088752000003</v>
      </c>
    </row>
    <row r="19" spans="1:6">
      <c r="A19" s="11" t="s">
        <v>67</v>
      </c>
      <c r="B19" s="2">
        <f t="shared" ref="B19:F19" si="2">SUM(B18)</f>
        <v>28700</v>
      </c>
      <c r="C19" s="2">
        <f t="shared" si="2"/>
        <v>30422</v>
      </c>
      <c r="D19" s="2">
        <f t="shared" si="2"/>
        <v>32247.32</v>
      </c>
      <c r="E19" s="2">
        <f t="shared" si="2"/>
        <v>34182.159200000002</v>
      </c>
      <c r="F19" s="2">
        <f t="shared" si="2"/>
        <v>36233.088752000003</v>
      </c>
    </row>
    <row r="22" spans="1:6" ht="15.75">
      <c r="A22" s="172" t="s">
        <v>66</v>
      </c>
      <c r="B22" s="173"/>
      <c r="C22" s="173"/>
      <c r="D22" s="173"/>
      <c r="E22" s="173"/>
      <c r="F22" s="174"/>
    </row>
    <row r="23" spans="1:6">
      <c r="A23" s="8" t="s">
        <v>1</v>
      </c>
      <c r="B23" s="9" t="s">
        <v>140</v>
      </c>
      <c r="C23" s="9" t="s">
        <v>57</v>
      </c>
      <c r="D23" s="9" t="s">
        <v>58</v>
      </c>
      <c r="E23" s="9" t="s">
        <v>59</v>
      </c>
      <c r="F23" s="9" t="s">
        <v>60</v>
      </c>
    </row>
    <row r="24" spans="1:6">
      <c r="A24" s="5" t="s">
        <v>61</v>
      </c>
      <c r="B24" s="6">
        <f>B6</f>
        <v>6000</v>
      </c>
      <c r="C24" s="6">
        <f>B24*6/100+B24</f>
        <v>6360</v>
      </c>
      <c r="D24" s="6">
        <f>C24*6/100+C24</f>
        <v>6741.6</v>
      </c>
      <c r="E24" s="6">
        <f>D24*6/100+D24</f>
        <v>7146.0960000000005</v>
      </c>
      <c r="F24" s="6">
        <f>E24*6/100+E24</f>
        <v>7574.8617600000007</v>
      </c>
    </row>
    <row r="25" spans="1:6">
      <c r="A25" s="11" t="s">
        <v>67</v>
      </c>
      <c r="B25" s="2">
        <f t="shared" ref="B25:F25" si="3">SUM(B24)</f>
        <v>6000</v>
      </c>
      <c r="C25" s="2">
        <f t="shared" si="3"/>
        <v>6360</v>
      </c>
      <c r="D25" s="2">
        <f t="shared" si="3"/>
        <v>6741.6</v>
      </c>
      <c r="E25" s="2">
        <f t="shared" si="3"/>
        <v>7146.0960000000005</v>
      </c>
      <c r="F25" s="2">
        <f t="shared" si="3"/>
        <v>7574.8617600000007</v>
      </c>
    </row>
  </sheetData>
  <mergeCells count="5">
    <mergeCell ref="A16:F16"/>
    <mergeCell ref="A22:F22"/>
    <mergeCell ref="A1:F1"/>
    <mergeCell ref="A2:F2"/>
    <mergeCell ref="A10:F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Gastos Constitución</vt:lpstr>
      <vt:lpstr>Infraestructura</vt:lpstr>
      <vt:lpstr>Gastos de ventas</vt:lpstr>
      <vt:lpstr>Gastos personal</vt:lpstr>
      <vt:lpstr>Gastos administrativos</vt:lpstr>
      <vt:lpstr>Mercancia</vt:lpstr>
      <vt:lpstr>Preoperativo</vt:lpstr>
      <vt:lpstr>Servicio 1</vt:lpstr>
      <vt:lpstr>Servicio 2</vt:lpstr>
      <vt:lpstr>Servicio 3</vt:lpstr>
      <vt:lpstr>Proyeccion de servicios</vt:lpstr>
      <vt:lpstr> Proyeccion ventas de sistemas</vt:lpstr>
      <vt:lpstr>Proyeccion Ingresos</vt:lpstr>
      <vt:lpstr>Rentabilidad</vt:lpstr>
      <vt:lpstr>Razones Financieras</vt:lpstr>
      <vt:lpstr>Depreciacion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Agudelo</dc:creator>
  <cp:lastModifiedBy>usuario</cp:lastModifiedBy>
  <dcterms:created xsi:type="dcterms:W3CDTF">2021-02-14T17:54:54Z</dcterms:created>
  <dcterms:modified xsi:type="dcterms:W3CDTF">2021-07-22T04:40:47Z</dcterms:modified>
</cp:coreProperties>
</file>