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166925"/>
  <xr:revisionPtr revIDLastSave="0" documentId="13_ncr:1_{E8BA2E52-16E0-6046-A0F5-4F030F7E6166}" xr6:coauthVersionLast="47" xr6:coauthVersionMax="47" xr10:uidLastSave="{00000000-0000-0000-0000-000000000000}"/>
  <bookViews>
    <workbookView xWindow="0" yWindow="0" windowWidth="28800" windowHeight="18000" activeTab="2" xr2:uid="{9A4687C0-C7D2-DD4A-BF59-431C575EA955}"/>
  </bookViews>
  <sheets>
    <sheet name="MALAYSIA" sheetId="1" r:id="rId1"/>
    <sheet name="Sensitivity" sheetId="17" r:id="rId2"/>
    <sheet name="Permutation" sheetId="8" r:id="rId3"/>
    <sheet name="Mortality_Malaysia" sheetId="5" r:id="rId4"/>
  </sheets>
  <externalReferences>
    <externalReference r:id="rId5"/>
  </externalReferences>
  <definedNames>
    <definedName name="init">[1]Sheet3!$B$3:$D$3</definedName>
    <definedName name="ma">#REF!</definedName>
    <definedName name="mb">#REF!</definedName>
    <definedName name="ust">[1]Sheet3!$E$2:$G$4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5" l="1" a="1"/>
  <c r="L3" i="5" s="1"/>
  <c r="K3" i="5"/>
  <c r="H11" i="1" l="1"/>
  <c r="G11" i="1"/>
  <c r="F11" i="1"/>
  <c r="E11" i="1"/>
  <c r="D11" i="1"/>
  <c r="C11" i="1"/>
  <c r="F60" i="1"/>
  <c r="E60" i="1"/>
  <c r="D60" i="1"/>
  <c r="C60" i="1"/>
  <c r="C14" i="17"/>
  <c r="C12" i="17"/>
  <c r="C15" i="17"/>
  <c r="E15" i="17" s="1"/>
  <c r="C13" i="17"/>
  <c r="C12" i="1"/>
  <c r="D3" i="5"/>
  <c r="E3" i="5" s="1"/>
  <c r="F3" i="5" s="1"/>
  <c r="G3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155" i="5" a="1"/>
  <c r="L155" i="5" s="1"/>
  <c r="L156" i="5" a="1"/>
  <c r="L156" i="5" s="1"/>
  <c r="L157" i="5" a="1"/>
  <c r="L157" i="5" s="1"/>
  <c r="L158" i="5" a="1"/>
  <c r="L158" i="5" s="1"/>
  <c r="L159" i="5" a="1"/>
  <c r="L159" i="5" s="1"/>
  <c r="L160" i="5" a="1"/>
  <c r="L160" i="5" s="1"/>
  <c r="L161" i="5" a="1"/>
  <c r="L161" i="5" s="1"/>
  <c r="L162" i="5" a="1"/>
  <c r="L162" i="5" s="1"/>
  <c r="L163" i="5" a="1"/>
  <c r="L163" i="5" s="1"/>
  <c r="L164" i="5" a="1"/>
  <c r="L164" i="5" s="1"/>
  <c r="L165" i="5" a="1"/>
  <c r="L165" i="5" s="1"/>
  <c r="L166" i="5" a="1"/>
  <c r="L166" i="5" s="1"/>
  <c r="L167" i="5" a="1"/>
  <c r="L167" i="5" s="1"/>
  <c r="L168" i="5" a="1"/>
  <c r="L168" i="5" s="1"/>
  <c r="L169" i="5" a="1"/>
  <c r="L169" i="5" s="1"/>
  <c r="L170" i="5" a="1"/>
  <c r="L170" i="5" s="1"/>
  <c r="L171" i="5" a="1"/>
  <c r="L171" i="5" s="1"/>
  <c r="L172" i="5" a="1"/>
  <c r="L172" i="5" s="1"/>
  <c r="L173" i="5" a="1"/>
  <c r="L173" i="5" s="1"/>
  <c r="L174" i="5" a="1"/>
  <c r="L174" i="5" s="1"/>
  <c r="L175" i="5" a="1"/>
  <c r="L175" i="5" s="1"/>
  <c r="L176" i="5" a="1"/>
  <c r="L176" i="5" s="1"/>
  <c r="L177" i="5" a="1"/>
  <c r="L177" i="5" s="1"/>
  <c r="L178" i="5" a="1"/>
  <c r="L178" i="5" s="1"/>
  <c r="L179" i="5" a="1"/>
  <c r="L179" i="5" s="1"/>
  <c r="L180" i="5" a="1"/>
  <c r="L180" i="5" s="1"/>
  <c r="L181" i="5" a="1"/>
  <c r="L181" i="5" s="1"/>
  <c r="L182" i="5" a="1"/>
  <c r="L182" i="5" s="1"/>
  <c r="L183" i="5" a="1"/>
  <c r="L183" i="5" s="1"/>
  <c r="L184" i="5" a="1"/>
  <c r="L184" i="5" s="1"/>
  <c r="L185" i="5" a="1"/>
  <c r="L185" i="5" s="1"/>
  <c r="L186" i="5" a="1"/>
  <c r="L186" i="5" s="1"/>
  <c r="L187" i="5" a="1"/>
  <c r="L187" i="5" s="1"/>
  <c r="L188" i="5" a="1"/>
  <c r="L188" i="5" s="1"/>
  <c r="L189" i="5" a="1"/>
  <c r="L189" i="5" s="1"/>
  <c r="L190" i="5" a="1"/>
  <c r="L190" i="5" s="1"/>
  <c r="L191" i="5" a="1"/>
  <c r="L191" i="5" s="1"/>
  <c r="L192" i="5" a="1"/>
  <c r="L192" i="5" s="1"/>
  <c r="L193" i="5" a="1"/>
  <c r="L193" i="5" s="1"/>
  <c r="L194" i="5" a="1"/>
  <c r="L194" i="5" s="1"/>
  <c r="L195" i="5" a="1"/>
  <c r="L195" i="5" s="1"/>
  <c r="L196" i="5" a="1"/>
  <c r="L196" i="5" s="1"/>
  <c r="L197" i="5" a="1"/>
  <c r="L197" i="5" s="1"/>
  <c r="L198" i="5" a="1"/>
  <c r="L198" i="5" s="1"/>
  <c r="L199" i="5" a="1"/>
  <c r="L199" i="5" s="1"/>
  <c r="L200" i="5" a="1"/>
  <c r="L200" i="5" s="1"/>
  <c r="L201" i="5" a="1"/>
  <c r="L201" i="5" s="1"/>
  <c r="L202" i="5" a="1"/>
  <c r="L202" i="5" s="1"/>
  <c r="L203" i="5" a="1"/>
  <c r="L203" i="5" s="1"/>
  <c r="L204" i="5" a="1"/>
  <c r="L204" i="5" s="1"/>
  <c r="L205" i="5" a="1"/>
  <c r="L205" i="5" s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I3" i="5"/>
  <c r="I4" i="5" s="1"/>
  <c r="D4" i="5"/>
  <c r="E4" i="5" s="1"/>
  <c r="F4" i="5" s="1"/>
  <c r="G4" i="5" s="1"/>
  <c r="D5" i="5"/>
  <c r="E5" i="5" s="1"/>
  <c r="F5" i="5" s="1"/>
  <c r="G5" i="5" s="1"/>
  <c r="D6" i="5"/>
  <c r="E6" i="5" s="1"/>
  <c r="F6" i="5" s="1"/>
  <c r="G6" i="5" s="1"/>
  <c r="D7" i="5"/>
  <c r="E7" i="5" s="1"/>
  <c r="F7" i="5" s="1"/>
  <c r="G7" i="5" s="1"/>
  <c r="D8" i="5"/>
  <c r="E8" i="5"/>
  <c r="F8" i="5" s="1"/>
  <c r="G8" i="5" s="1"/>
  <c r="D9" i="5"/>
  <c r="E9" i="5"/>
  <c r="F9" i="5" s="1"/>
  <c r="G9" i="5" s="1"/>
  <c r="D10" i="5"/>
  <c r="E10" i="5"/>
  <c r="F10" i="5" s="1"/>
  <c r="G10" i="5" s="1"/>
  <c r="E12" i="1"/>
  <c r="C11" i="17"/>
  <c r="D57" i="1"/>
  <c r="E57" i="1"/>
  <c r="F57" i="1"/>
  <c r="G57" i="1"/>
  <c r="H57" i="1"/>
  <c r="C57" i="1"/>
  <c r="C30" i="17"/>
  <c r="E30" i="17" s="1"/>
  <c r="C21" i="17"/>
  <c r="I21" i="17" s="1"/>
  <c r="C20" i="17"/>
  <c r="H49" i="1"/>
  <c r="C6" i="17"/>
  <c r="F6" i="17" s="1"/>
  <c r="H12" i="1"/>
  <c r="H14" i="1" s="1"/>
  <c r="H16" i="1" s="1"/>
  <c r="H17" i="1" s="1"/>
  <c r="H2" i="1"/>
  <c r="H5" i="1" s="1"/>
  <c r="H39" i="1"/>
  <c r="H45" i="1" s="1"/>
  <c r="H51" i="1" s="1"/>
  <c r="H28" i="1"/>
  <c r="H50" i="1" s="1"/>
  <c r="H27" i="1"/>
  <c r="H44" i="1" s="1"/>
  <c r="D12" i="1"/>
  <c r="F12" i="1"/>
  <c r="G12" i="1"/>
  <c r="C23" i="17"/>
  <c r="C24" i="17"/>
  <c r="C16" i="17"/>
  <c r="F15" i="17" l="1"/>
  <c r="E14" i="17"/>
  <c r="F14" i="17"/>
  <c r="H60" i="1"/>
  <c r="I15" i="17"/>
  <c r="I14" i="17"/>
  <c r="C10" i="17"/>
  <c r="I10" i="17" s="1"/>
  <c r="J10" i="17" s="1"/>
  <c r="K10" i="17" s="1"/>
  <c r="H53" i="1"/>
  <c r="L6" i="5" a="1"/>
  <c r="L6" i="5" s="1"/>
  <c r="L7" i="5" a="1"/>
  <c r="L7" i="5" s="1"/>
  <c r="L8" i="5" a="1"/>
  <c r="L8" i="5" s="1"/>
  <c r="L15" i="5" a="1"/>
  <c r="L15" i="5" s="1"/>
  <c r="L16" i="5" a="1"/>
  <c r="L16" i="5" s="1"/>
  <c r="L17" i="5" a="1"/>
  <c r="L17" i="5" s="1"/>
  <c r="L18" i="5" a="1"/>
  <c r="L18" i="5" s="1"/>
  <c r="L12" i="5" a="1"/>
  <c r="L12" i="5" s="1"/>
  <c r="L13" i="5" a="1"/>
  <c r="L13" i="5" s="1"/>
  <c r="L14" i="5" a="1"/>
  <c r="L14" i="5" s="1"/>
  <c r="L11" i="5" a="1"/>
  <c r="L11" i="5" s="1"/>
  <c r="L9" i="5" a="1"/>
  <c r="L9" i="5" s="1"/>
  <c r="L10" i="5" a="1"/>
  <c r="L10" i="5" s="1"/>
  <c r="L4" i="5" a="1"/>
  <c r="L4" i="5" s="1"/>
  <c r="L5" i="5" a="1"/>
  <c r="L5" i="5" s="1"/>
  <c r="I5" i="5"/>
  <c r="C7" i="17"/>
  <c r="I7" i="17" s="1"/>
  <c r="J7" i="17" s="1"/>
  <c r="H43" i="1"/>
  <c r="H47" i="1" s="1"/>
  <c r="F30" i="17"/>
  <c r="I30" i="17"/>
  <c r="J21" i="17"/>
  <c r="K21" i="17" s="1"/>
  <c r="E21" i="17"/>
  <c r="F21" i="17"/>
  <c r="I6" i="17"/>
  <c r="E6" i="17"/>
  <c r="C29" i="17"/>
  <c r="F29" i="17" s="1"/>
  <c r="C28" i="17"/>
  <c r="C27" i="17"/>
  <c r="C26" i="17"/>
  <c r="C25" i="17"/>
  <c r="G49" i="1"/>
  <c r="G39" i="1"/>
  <c r="C9" i="17" s="1"/>
  <c r="F9" i="17" s="1"/>
  <c r="C28" i="1"/>
  <c r="C50" i="1" s="1"/>
  <c r="C27" i="1"/>
  <c r="C44" i="1" s="1"/>
  <c r="C14" i="1"/>
  <c r="C16" i="1" s="1"/>
  <c r="D27" i="1"/>
  <c r="D44" i="1" s="1"/>
  <c r="E27" i="1"/>
  <c r="E44" i="1" s="1"/>
  <c r="F27" i="1"/>
  <c r="F44" i="1" s="1"/>
  <c r="G27" i="1"/>
  <c r="G44" i="1" s="1"/>
  <c r="D28" i="1"/>
  <c r="D50" i="1" s="1"/>
  <c r="E28" i="1"/>
  <c r="F28" i="1"/>
  <c r="G28" i="1"/>
  <c r="G50" i="1" s="1"/>
  <c r="G43" i="1"/>
  <c r="C43" i="1"/>
  <c r="I20" i="17"/>
  <c r="J20" i="17" s="1"/>
  <c r="I16" i="17"/>
  <c r="J16" i="17" s="1"/>
  <c r="K16" i="17" s="1"/>
  <c r="F16" i="17"/>
  <c r="E16" i="17"/>
  <c r="C5" i="17"/>
  <c r="I5" i="17" s="1"/>
  <c r="C4" i="17"/>
  <c r="I4" i="17" s="1"/>
  <c r="C3" i="17"/>
  <c r="F10" i="17" l="1"/>
  <c r="E10" i="17"/>
  <c r="I9" i="17"/>
  <c r="J9" i="17" s="1"/>
  <c r="J14" i="17"/>
  <c r="K14" i="17" s="1"/>
  <c r="E9" i="17"/>
  <c r="J15" i="17"/>
  <c r="K15" i="17" s="1"/>
  <c r="F7" i="17"/>
  <c r="E7" i="17"/>
  <c r="I6" i="5"/>
  <c r="K7" i="17"/>
  <c r="E29" i="17"/>
  <c r="G45" i="1"/>
  <c r="G51" i="1" s="1"/>
  <c r="G53" i="1" s="1"/>
  <c r="J30" i="17"/>
  <c r="K30" i="17" s="1"/>
  <c r="J6" i="17"/>
  <c r="K6" i="17" s="1"/>
  <c r="K20" i="17"/>
  <c r="E43" i="1"/>
  <c r="I29" i="17"/>
  <c r="J29" i="17" s="1"/>
  <c r="D43" i="1"/>
  <c r="C2" i="17"/>
  <c r="F43" i="1"/>
  <c r="K9" i="17" l="1"/>
  <c r="I7" i="5"/>
  <c r="G47" i="1"/>
  <c r="K29" i="17"/>
  <c r="G14" i="1"/>
  <c r="G16" i="1" s="1"/>
  <c r="G17" i="1" s="1"/>
  <c r="D14" i="1"/>
  <c r="D16" i="1" s="1"/>
  <c r="D17" i="1" s="1"/>
  <c r="E14" i="1"/>
  <c r="E16" i="1" s="1"/>
  <c r="E17" i="1" s="1"/>
  <c r="F14" i="1"/>
  <c r="F16" i="1" s="1"/>
  <c r="F17" i="1" s="1"/>
  <c r="C17" i="1"/>
  <c r="I8" i="5" l="1"/>
  <c r="C2" i="1"/>
  <c r="D2" i="1"/>
  <c r="E2" i="1"/>
  <c r="F2" i="1"/>
  <c r="G2" i="1"/>
  <c r="I9" i="5" l="1"/>
  <c r="I10" i="5" l="1"/>
  <c r="C5" i="1"/>
  <c r="D5" i="1"/>
  <c r="E5" i="1"/>
  <c r="F5" i="1"/>
  <c r="G5" i="1"/>
  <c r="F39" i="1"/>
  <c r="E39" i="1"/>
  <c r="E45" i="1" s="1"/>
  <c r="E47" i="1" s="1"/>
  <c r="D39" i="1"/>
  <c r="D45" i="1" s="1"/>
  <c r="D47" i="1" s="1"/>
  <c r="C39" i="1"/>
  <c r="F45" i="1" l="1"/>
  <c r="F47" i="1" s="1"/>
  <c r="I11" i="5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34" i="5" s="1"/>
  <c r="I135" i="5" s="1"/>
  <c r="I136" i="5" s="1"/>
  <c r="I137" i="5" s="1"/>
  <c r="I138" i="5" s="1"/>
  <c r="I139" i="5" s="1"/>
  <c r="I140" i="5" s="1"/>
  <c r="I141" i="5" s="1"/>
  <c r="I142" i="5" s="1"/>
  <c r="I143" i="5" s="1"/>
  <c r="I144" i="5" s="1"/>
  <c r="I145" i="5" s="1"/>
  <c r="I146" i="5" s="1"/>
  <c r="I147" i="5" s="1"/>
  <c r="I148" i="5" s="1"/>
  <c r="I149" i="5" s="1"/>
  <c r="I150" i="5" s="1"/>
  <c r="I151" i="5" s="1"/>
  <c r="I152" i="5" s="1"/>
  <c r="I153" i="5" s="1"/>
  <c r="I154" i="5" s="1"/>
  <c r="I155" i="5" s="1"/>
  <c r="I156" i="5" s="1"/>
  <c r="I157" i="5" s="1"/>
  <c r="I158" i="5" s="1"/>
  <c r="I159" i="5" s="1"/>
  <c r="I160" i="5" s="1"/>
  <c r="I161" i="5" s="1"/>
  <c r="I162" i="5" s="1"/>
  <c r="I163" i="5" s="1"/>
  <c r="I164" i="5" s="1"/>
  <c r="I165" i="5" s="1"/>
  <c r="I166" i="5" s="1"/>
  <c r="I167" i="5" s="1"/>
  <c r="I168" i="5" s="1"/>
  <c r="I169" i="5" s="1"/>
  <c r="I170" i="5" s="1"/>
  <c r="I171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D51" i="1"/>
  <c r="E51" i="1"/>
  <c r="C45" i="1"/>
  <c r="C47" i="1" s="1"/>
  <c r="C8" i="17"/>
  <c r="I8" i="17" s="1"/>
  <c r="J8" i="17" s="1"/>
  <c r="K8" i="17" s="1"/>
  <c r="F51" i="1" l="1"/>
  <c r="C51" i="1"/>
  <c r="F3" i="17"/>
  <c r="F4" i="17"/>
  <c r="F5" i="17"/>
  <c r="F2" i="17"/>
  <c r="E3" i="17"/>
  <c r="E4" i="17"/>
  <c r="E5" i="17"/>
  <c r="E2" i="17"/>
  <c r="E13" i="17"/>
  <c r="E12" i="17"/>
  <c r="C22" i="17"/>
  <c r="C19" i="17"/>
  <c r="C18" i="17"/>
  <c r="C17" i="17"/>
  <c r="I17" i="17" s="1"/>
  <c r="I23" i="17"/>
  <c r="J23" i="17" s="1"/>
  <c r="I24" i="17"/>
  <c r="J24" i="17" s="1"/>
  <c r="I25" i="17"/>
  <c r="J25" i="17" s="1"/>
  <c r="I26" i="17"/>
  <c r="J26" i="17" s="1"/>
  <c r="I27" i="17"/>
  <c r="J27" i="17" s="1"/>
  <c r="I28" i="17"/>
  <c r="J28" i="17" s="1"/>
  <c r="I11" i="17"/>
  <c r="J11" i="17" s="1"/>
  <c r="K11" i="17" s="1"/>
  <c r="I3" i="17"/>
  <c r="J3" i="17" s="1"/>
  <c r="J4" i="17"/>
  <c r="I2" i="17"/>
  <c r="J2" i="17" s="1"/>
  <c r="I13" i="17" l="1"/>
  <c r="J13" i="17" s="1"/>
  <c r="F13" i="17"/>
  <c r="I22" i="17"/>
  <c r="J22" i="17" s="1"/>
  <c r="K23" i="17"/>
  <c r="K2" i="17"/>
  <c r="K25" i="17"/>
  <c r="K24" i="17"/>
  <c r="I19" i="17"/>
  <c r="J19" i="17" s="1"/>
  <c r="I18" i="17"/>
  <c r="J18" i="17" s="1"/>
  <c r="I12" i="17"/>
  <c r="J12" i="17" s="1"/>
  <c r="J5" i="17"/>
  <c r="K5" i="17" s="1"/>
  <c r="K4" i="17"/>
  <c r="K3" i="17"/>
  <c r="K28" i="17"/>
  <c r="K27" i="17"/>
  <c r="K26" i="17"/>
  <c r="J17" i="17"/>
  <c r="K17" i="17" s="1"/>
  <c r="E25" i="17"/>
  <c r="F25" i="17"/>
  <c r="C49" i="1"/>
  <c r="C53" i="1" s="1"/>
  <c r="F11" i="17"/>
  <c r="E11" i="17"/>
  <c r="F8" i="17"/>
  <c r="E8" i="17"/>
  <c r="F26" i="17"/>
  <c r="F27" i="17"/>
  <c r="F28" i="17"/>
  <c r="E26" i="17"/>
  <c r="E27" i="17"/>
  <c r="E28" i="17"/>
  <c r="K13" i="17" l="1"/>
  <c r="K19" i="17"/>
  <c r="K18" i="17"/>
  <c r="K12" i="17"/>
  <c r="K22" i="17"/>
  <c r="F9" i="1" l="1"/>
  <c r="E9" i="1"/>
  <c r="H9" i="1" s="1"/>
  <c r="D9" i="1"/>
  <c r="G9" i="1" s="1"/>
  <c r="D11" i="5"/>
  <c r="E11" i="5" s="1"/>
  <c r="F11" i="5" s="1"/>
  <c r="G11" i="5" s="1"/>
  <c r="D12" i="5"/>
  <c r="E12" i="5" s="1"/>
  <c r="F12" i="5" s="1"/>
  <c r="G12" i="5" s="1"/>
  <c r="D13" i="5"/>
  <c r="D49" i="1"/>
  <c r="D53" i="1" s="1"/>
  <c r="E49" i="1"/>
  <c r="F49" i="1"/>
  <c r="D14" i="5" l="1"/>
  <c r="E14" i="5" s="1"/>
  <c r="F14" i="5" s="1"/>
  <c r="G14" i="5" s="1"/>
  <c r="D15" i="5"/>
  <c r="E15" i="5" s="1"/>
  <c r="F15" i="5" s="1"/>
  <c r="G15" i="5" s="1"/>
  <c r="D16" i="5"/>
  <c r="E16" i="5" s="1"/>
  <c r="F16" i="5" s="1"/>
  <c r="G16" i="5" s="1"/>
  <c r="D17" i="5"/>
  <c r="E17" i="5" s="1"/>
  <c r="F17" i="5" s="1"/>
  <c r="G17" i="5" s="1"/>
  <c r="D18" i="5"/>
  <c r="E18" i="5" s="1"/>
  <c r="F18" i="5" s="1"/>
  <c r="G18" i="5" s="1"/>
  <c r="D19" i="5"/>
  <c r="E19" i="5" s="1"/>
  <c r="F19" i="5" s="1"/>
  <c r="G19" i="5" s="1"/>
  <c r="D20" i="5"/>
  <c r="E20" i="5" s="1"/>
  <c r="F20" i="5" s="1"/>
  <c r="G20" i="5" s="1"/>
  <c r="D21" i="5"/>
  <c r="E21" i="5" s="1"/>
  <c r="F21" i="5" s="1"/>
  <c r="G21" i="5" s="1"/>
  <c r="D22" i="5"/>
  <c r="E22" i="5" s="1"/>
  <c r="F22" i="5" s="1"/>
  <c r="G22" i="5" s="1"/>
  <c r="D23" i="5"/>
  <c r="E23" i="5" s="1"/>
  <c r="F23" i="5" s="1"/>
  <c r="G23" i="5" s="1"/>
  <c r="D24" i="5"/>
  <c r="E24" i="5" s="1"/>
  <c r="F24" i="5" s="1"/>
  <c r="G24" i="5" s="1"/>
  <c r="D25" i="5"/>
  <c r="E25" i="5" s="1"/>
  <c r="F25" i="5" s="1"/>
  <c r="G25" i="5" s="1"/>
  <c r="D26" i="5"/>
  <c r="E26" i="5" s="1"/>
  <c r="F26" i="5" s="1"/>
  <c r="G26" i="5" s="1"/>
  <c r="D27" i="5"/>
  <c r="E27" i="5" s="1"/>
  <c r="F27" i="5" s="1"/>
  <c r="G27" i="5" s="1"/>
  <c r="D28" i="5"/>
  <c r="E28" i="5" s="1"/>
  <c r="F28" i="5" s="1"/>
  <c r="G28" i="5" s="1"/>
  <c r="D29" i="5"/>
  <c r="E29" i="5" s="1"/>
  <c r="F29" i="5" s="1"/>
  <c r="G29" i="5" s="1"/>
  <c r="D30" i="5"/>
  <c r="E30" i="5" s="1"/>
  <c r="F30" i="5" s="1"/>
  <c r="G30" i="5" s="1"/>
  <c r="D31" i="5"/>
  <c r="E31" i="5" s="1"/>
  <c r="F31" i="5" s="1"/>
  <c r="G31" i="5" s="1"/>
  <c r="D32" i="5"/>
  <c r="E32" i="5" s="1"/>
  <c r="F32" i="5" s="1"/>
  <c r="G32" i="5" s="1"/>
  <c r="D33" i="5"/>
  <c r="E33" i="5" s="1"/>
  <c r="F33" i="5" s="1"/>
  <c r="G33" i="5" s="1"/>
  <c r="D34" i="5"/>
  <c r="E34" i="5" s="1"/>
  <c r="F34" i="5" s="1"/>
  <c r="G34" i="5" s="1"/>
  <c r="D35" i="5"/>
  <c r="E35" i="5" s="1"/>
  <c r="F35" i="5" s="1"/>
  <c r="G35" i="5" s="1"/>
  <c r="D36" i="5"/>
  <c r="E36" i="5" s="1"/>
  <c r="F36" i="5" s="1"/>
  <c r="G36" i="5" s="1"/>
  <c r="D37" i="5"/>
  <c r="E37" i="5" s="1"/>
  <c r="F37" i="5" s="1"/>
  <c r="G37" i="5" s="1"/>
  <c r="D38" i="5"/>
  <c r="E38" i="5" s="1"/>
  <c r="F38" i="5" s="1"/>
  <c r="G38" i="5" s="1"/>
  <c r="D39" i="5"/>
  <c r="E39" i="5" s="1"/>
  <c r="F39" i="5" s="1"/>
  <c r="G39" i="5" s="1"/>
  <c r="D40" i="5"/>
  <c r="E40" i="5" s="1"/>
  <c r="F40" i="5" s="1"/>
  <c r="G40" i="5" s="1"/>
  <c r="D41" i="5"/>
  <c r="E41" i="5" s="1"/>
  <c r="F41" i="5" s="1"/>
  <c r="G41" i="5" s="1"/>
  <c r="D42" i="5"/>
  <c r="E42" i="5" s="1"/>
  <c r="F42" i="5" s="1"/>
  <c r="G42" i="5" s="1"/>
  <c r="D43" i="5"/>
  <c r="E43" i="5" s="1"/>
  <c r="F43" i="5" s="1"/>
  <c r="G43" i="5" s="1"/>
  <c r="D44" i="5"/>
  <c r="E44" i="5" s="1"/>
  <c r="F44" i="5" s="1"/>
  <c r="G44" i="5" s="1"/>
  <c r="D45" i="5"/>
  <c r="E45" i="5" s="1"/>
  <c r="F45" i="5" s="1"/>
  <c r="G45" i="5" s="1"/>
  <c r="D46" i="5"/>
  <c r="E46" i="5" s="1"/>
  <c r="F46" i="5" s="1"/>
  <c r="G46" i="5" s="1"/>
  <c r="D47" i="5"/>
  <c r="E47" i="5" s="1"/>
  <c r="F47" i="5" s="1"/>
  <c r="G47" i="5" s="1"/>
  <c r="D48" i="5"/>
  <c r="E48" i="5" s="1"/>
  <c r="F48" i="5" s="1"/>
  <c r="G48" i="5" s="1"/>
  <c r="D49" i="5"/>
  <c r="E49" i="5" s="1"/>
  <c r="F49" i="5" s="1"/>
  <c r="G49" i="5" s="1"/>
  <c r="D50" i="5"/>
  <c r="E50" i="5" s="1"/>
  <c r="F50" i="5" s="1"/>
  <c r="G50" i="5" s="1"/>
  <c r="D51" i="5"/>
  <c r="E51" i="5" s="1"/>
  <c r="F51" i="5" s="1"/>
  <c r="G51" i="5" s="1"/>
  <c r="D52" i="5"/>
  <c r="E52" i="5" s="1"/>
  <c r="F52" i="5" s="1"/>
  <c r="G52" i="5" s="1"/>
  <c r="D53" i="5"/>
  <c r="E53" i="5" s="1"/>
  <c r="F53" i="5" s="1"/>
  <c r="G53" i="5" s="1"/>
  <c r="D54" i="5"/>
  <c r="E54" i="5" s="1"/>
  <c r="F54" i="5" s="1"/>
  <c r="G54" i="5" s="1"/>
  <c r="D55" i="5"/>
  <c r="E55" i="5" s="1"/>
  <c r="F55" i="5" s="1"/>
  <c r="G55" i="5" s="1"/>
  <c r="D56" i="5"/>
  <c r="E56" i="5" s="1"/>
  <c r="F56" i="5" s="1"/>
  <c r="G56" i="5" s="1"/>
  <c r="D57" i="5"/>
  <c r="E57" i="5" s="1"/>
  <c r="F57" i="5" s="1"/>
  <c r="G57" i="5" s="1"/>
  <c r="D58" i="5"/>
  <c r="E58" i="5" s="1"/>
  <c r="F58" i="5" s="1"/>
  <c r="G58" i="5" s="1"/>
  <c r="D59" i="5"/>
  <c r="E59" i="5" s="1"/>
  <c r="F59" i="5" s="1"/>
  <c r="G59" i="5" s="1"/>
  <c r="D60" i="5"/>
  <c r="E60" i="5" s="1"/>
  <c r="F60" i="5" s="1"/>
  <c r="G60" i="5" s="1"/>
  <c r="D61" i="5"/>
  <c r="E61" i="5" s="1"/>
  <c r="F61" i="5" s="1"/>
  <c r="G61" i="5" s="1"/>
  <c r="D62" i="5"/>
  <c r="E62" i="5" s="1"/>
  <c r="F62" i="5" s="1"/>
  <c r="G62" i="5" s="1"/>
  <c r="D63" i="5"/>
  <c r="E63" i="5" s="1"/>
  <c r="F63" i="5" s="1"/>
  <c r="G63" i="5" s="1"/>
  <c r="D64" i="5"/>
  <c r="E64" i="5" s="1"/>
  <c r="F64" i="5" s="1"/>
  <c r="G64" i="5" s="1"/>
  <c r="D65" i="5"/>
  <c r="E65" i="5" s="1"/>
  <c r="F65" i="5" s="1"/>
  <c r="G65" i="5" s="1"/>
  <c r="D66" i="5"/>
  <c r="E66" i="5" s="1"/>
  <c r="F66" i="5" s="1"/>
  <c r="G66" i="5" s="1"/>
  <c r="D67" i="5"/>
  <c r="E67" i="5" s="1"/>
  <c r="F67" i="5" s="1"/>
  <c r="G67" i="5" s="1"/>
  <c r="D68" i="5"/>
  <c r="E68" i="5" s="1"/>
  <c r="F68" i="5" s="1"/>
  <c r="G68" i="5" s="1"/>
  <c r="D62" i="1"/>
  <c r="E62" i="1" s="1"/>
  <c r="F62" i="1" s="1"/>
  <c r="G62" i="1" s="1"/>
  <c r="H62" i="1" s="1"/>
  <c r="E13" i="5"/>
  <c r="F13" i="5" s="1"/>
  <c r="G13" i="5" s="1"/>
  <c r="B35" i="1"/>
  <c r="E50" i="1" l="1"/>
  <c r="E53" i="1" s="1"/>
  <c r="F50" i="1"/>
  <c r="F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<sst xmlns="http://schemas.openxmlformats.org/spreadsheetml/2006/main" count="342" uniqueCount="225">
  <si>
    <t>SEC</t>
  </si>
  <si>
    <t>UST</t>
  </si>
  <si>
    <t>ADA</t>
  </si>
  <si>
    <t>Parameter</t>
  </si>
  <si>
    <t>Number of cycle</t>
  </si>
  <si>
    <t>n_cycles</t>
  </si>
  <si>
    <t>Annual discount rate for QALYs</t>
  </si>
  <si>
    <t xml:space="preserve">Annual discount rate for costs </t>
  </si>
  <si>
    <t xml:space="preserve">d_c </t>
  </si>
  <si>
    <t>d_e</t>
  </si>
  <si>
    <t>Number of PSA samples (K)</t>
  </si>
  <si>
    <t>n_sim</t>
  </si>
  <si>
    <t>p_R</t>
  </si>
  <si>
    <t>p_RR</t>
  </si>
  <si>
    <t>p_NR</t>
  </si>
  <si>
    <t xml:space="preserve">PASI75 probabilities </t>
  </si>
  <si>
    <t>Cost of monitoring tests</t>
  </si>
  <si>
    <t>Cost of administrations</t>
  </si>
  <si>
    <t>Cost of drug</t>
  </si>
  <si>
    <t>c_drug_Id</t>
  </si>
  <si>
    <t>c_admin_Id</t>
  </si>
  <si>
    <t>c_tests_Id</t>
  </si>
  <si>
    <t>Death</t>
  </si>
  <si>
    <t>Utility weights</t>
  </si>
  <si>
    <t>u_R</t>
  </si>
  <si>
    <t>52-weeks discontinuation risk</t>
  </si>
  <si>
    <t>n_age_init</t>
  </si>
  <si>
    <t>n_age_max</t>
  </si>
  <si>
    <t>cycle_length</t>
  </si>
  <si>
    <t>ADA_BS</t>
  </si>
  <si>
    <t>R_name</t>
  </si>
  <si>
    <t>age at baseline</t>
  </si>
  <si>
    <t>maximum age of follow up</t>
  </si>
  <si>
    <t>Dosing schedule induction</t>
  </si>
  <si>
    <t>Dosing schedule maintenance</t>
  </si>
  <si>
    <t>f_drug_ind</t>
  </si>
  <si>
    <t>f_drug_mt</t>
  </si>
  <si>
    <t>Outpatient cost (per visit)</t>
  </si>
  <si>
    <t>CBC</t>
  </si>
  <si>
    <t>TB test</t>
  </si>
  <si>
    <t xml:space="preserve">Hep B </t>
  </si>
  <si>
    <t>Hep C</t>
  </si>
  <si>
    <t>HIV test</t>
  </si>
  <si>
    <t>LFT</t>
  </si>
  <si>
    <t>Urea and electrolyte tests</t>
  </si>
  <si>
    <t>CXR</t>
  </si>
  <si>
    <t>Unit cost of monitoring tests</t>
  </si>
  <si>
    <t xml:space="preserve">Frequency monitoring tests induction </t>
  </si>
  <si>
    <t>Frequency monitoring tests maintenance</t>
  </si>
  <si>
    <t>f_tests_ind</t>
  </si>
  <si>
    <t>f_tests_mt</t>
  </si>
  <si>
    <t>outp_cost</t>
  </si>
  <si>
    <t>t_outp_ind</t>
  </si>
  <si>
    <t>t_outp_mt</t>
  </si>
  <si>
    <t>Monitoring tests</t>
  </si>
  <si>
    <t xml:space="preserve">Transition probabilities </t>
  </si>
  <si>
    <t>Cost inputs</t>
  </si>
  <si>
    <t>BSC</t>
  </si>
  <si>
    <t>p_RN</t>
  </si>
  <si>
    <t>p_NN</t>
  </si>
  <si>
    <t>TB</t>
  </si>
  <si>
    <t>HepB</t>
  </si>
  <si>
    <t>HepC</t>
  </si>
  <si>
    <t>HIV</t>
  </si>
  <si>
    <t>Urea</t>
  </si>
  <si>
    <t>c_death</t>
  </si>
  <si>
    <t>age</t>
  </si>
  <si>
    <t>Abridge Life Table 2022 (both sexes)</t>
  </si>
  <si>
    <t xml:space="preserve">Unit cost of drug </t>
  </si>
  <si>
    <t>annual rate for high risk</t>
  </si>
  <si>
    <t>annual mortality rate</t>
  </si>
  <si>
    <t>annual mortality probability</t>
  </si>
  <si>
    <t>p_w16</t>
  </si>
  <si>
    <t>year</t>
  </si>
  <si>
    <t>year (in 16 weeks)</t>
  </si>
  <si>
    <t>r_annual_w16</t>
  </si>
  <si>
    <t>p_annual_w16</t>
  </si>
  <si>
    <t>matched year</t>
  </si>
  <si>
    <t>16-week PASI75 response probability</t>
  </si>
  <si>
    <t>cycle length 16-weeks</t>
  </si>
  <si>
    <t>16-weeks Non-Response to maintenance Response</t>
  </si>
  <si>
    <t>16-weeks Non-Response to Non-Response</t>
  </si>
  <si>
    <t>RR</t>
  </si>
  <si>
    <t>16-weeks Induction costs</t>
  </si>
  <si>
    <t>16-weeks maintenance costs</t>
  </si>
  <si>
    <t>Total costs (per patient)</t>
  </si>
  <si>
    <t>c_bsc</t>
  </si>
  <si>
    <t>PASI75</t>
  </si>
  <si>
    <t>u_N</t>
  </si>
  <si>
    <t>u_bsc</t>
  </si>
  <si>
    <t>u_d</t>
  </si>
  <si>
    <t>PASI&lt;75</t>
  </si>
  <si>
    <t>c_tot_Id</t>
  </si>
  <si>
    <t>16-weeks maintenance Response</t>
  </si>
  <si>
    <t>16-weeks maintenance Non-Response</t>
  </si>
  <si>
    <t>Cohort size</t>
  </si>
  <si>
    <t>n_cohort</t>
  </si>
  <si>
    <t>r_wk_discon</t>
  </si>
  <si>
    <t>UST (per 45 mg)</t>
  </si>
  <si>
    <t>ADA (per 40 mg)</t>
  </si>
  <si>
    <t>ADA BS (per 40 mg)</t>
  </si>
  <si>
    <t>Proportion of patient achieving PASI75 ADA_BS</t>
  </si>
  <si>
    <t>Proportion of patient achieving PASI75 SEC</t>
  </si>
  <si>
    <t>Proportion of patient achieving PASI75 UST</t>
  </si>
  <si>
    <t>Proportion of patient achieving PASI75 ADA</t>
  </si>
  <si>
    <t xml:space="preserve">SEC (per 150 mg) </t>
  </si>
  <si>
    <t xml:space="preserve">±20% </t>
  </si>
  <si>
    <t>Total costs (per patient) (every 16-weeks)</t>
  </si>
  <si>
    <t>c_drugs_Mt16</t>
  </si>
  <si>
    <t>c_admin_Mt16</t>
  </si>
  <si>
    <t>c_tests_Mt16</t>
  </si>
  <si>
    <t>c_tot_Mt16</t>
  </si>
  <si>
    <t>c_drug_unit</t>
  </si>
  <si>
    <t>c_unit_drug_sec</t>
  </si>
  <si>
    <t>c_unit_drug_ust</t>
  </si>
  <si>
    <t>c_unit_drug_ada</t>
  </si>
  <si>
    <t>c_unit_drug_ada_bs</t>
  </si>
  <si>
    <t>c_test_unit</t>
  </si>
  <si>
    <t>p_R_sec</t>
  </si>
  <si>
    <t>p_R_ust</t>
  </si>
  <si>
    <t>p_R_ada</t>
  </si>
  <si>
    <t>p_R_ada_bs</t>
  </si>
  <si>
    <t>d_c</t>
  </si>
  <si>
    <t>Discount rate effect</t>
  </si>
  <si>
    <t>Discount rate cost</t>
  </si>
  <si>
    <t>Total outpatient cost induction and maintainence</t>
  </si>
  <si>
    <t>Distribution</t>
  </si>
  <si>
    <t>Mean</t>
  </si>
  <si>
    <t>gamma</t>
  </si>
  <si>
    <t>beta</t>
  </si>
  <si>
    <t>Params</t>
  </si>
  <si>
    <t>RP</t>
  </si>
  <si>
    <t>52-weeks PASI75 response rate</t>
  </si>
  <si>
    <t>r_PASI75</t>
  </si>
  <si>
    <t>r_16wk_discon</t>
  </si>
  <si>
    <t>52-weeks PASI75 rate minus discontinuation risk</t>
  </si>
  <si>
    <t>Annual all cause discontinuation risk ADA_BS</t>
  </si>
  <si>
    <t>Annual all cause discontinuation risk ADA</t>
  </si>
  <si>
    <t>Annual all cause discontinuation risk UST</t>
  </si>
  <si>
    <t>Annual all cause discontinuation risk SEC</t>
  </si>
  <si>
    <t>rr_discon_ust</t>
  </si>
  <si>
    <t>rr_discon_sec</t>
  </si>
  <si>
    <t>rr_discon_ada</t>
  </si>
  <si>
    <t>rr_discon_ada_bs</t>
  </si>
  <si>
    <t>BSC utility</t>
  </si>
  <si>
    <t>f_outp_ind</t>
  </si>
  <si>
    <t>f_outp_mt</t>
  </si>
  <si>
    <t>Frequency outpatient visit induction (drugs)</t>
  </si>
  <si>
    <t>Frequency outpatient visit maintenance (drugs)</t>
  </si>
  <si>
    <t>Total outpatient cost induction (drug admin)</t>
  </si>
  <si>
    <t>Total outpatient cost maintenance (drug admin)</t>
  </si>
  <si>
    <t>c_top</t>
  </si>
  <si>
    <t>f_out</t>
  </si>
  <si>
    <t>BSC costs</t>
  </si>
  <si>
    <t>Outpatient management</t>
  </si>
  <si>
    <t>Inpatient management</t>
  </si>
  <si>
    <t>CrI</t>
  </si>
  <si>
    <t>mean, sd</t>
  </si>
  <si>
    <t>PHOTO</t>
  </si>
  <si>
    <t>SYS</t>
  </si>
  <si>
    <t>c_unit_drug_photo</t>
  </si>
  <si>
    <t>c_unit_drug_sys</t>
  </si>
  <si>
    <t>Proportion of patient achieving PASI75 SYS</t>
  </si>
  <si>
    <t>p_R_sys</t>
  </si>
  <si>
    <t>Proportion of patient achieving PASI75 Photo</t>
  </si>
  <si>
    <t>p_R_photo</t>
  </si>
  <si>
    <t>Annual all cause discontinuation risk SYS</t>
  </si>
  <si>
    <t>rr_discon_sys</t>
  </si>
  <si>
    <t>Annual all cause discontinuation risk Photo</t>
  </si>
  <si>
    <t>rr_discon_photo</t>
  </si>
  <si>
    <t>Topical treatment</t>
  </si>
  <si>
    <t>c_inp</t>
  </si>
  <si>
    <t>Societal cost</t>
  </si>
  <si>
    <t>c_soc_Id</t>
  </si>
  <si>
    <t>c_soc_Mt16</t>
  </si>
  <si>
    <t xml:space="preserve">Unit cost of monitoring tests </t>
  </si>
  <si>
    <t>Unit cost of monitoring tests systemics</t>
  </si>
  <si>
    <t>Unit cost of monitoring tests photo</t>
  </si>
  <si>
    <t>PASI75 utility biologic</t>
  </si>
  <si>
    <t>PASI&lt;75 utility biologic</t>
  </si>
  <si>
    <t>PASI75 utility systemic</t>
  </si>
  <si>
    <t>PASI&lt;75 utility systemic</t>
  </si>
  <si>
    <t>u_sys_R</t>
  </si>
  <si>
    <t>u_sys_N</t>
  </si>
  <si>
    <t>c_test_unit_bio</t>
  </si>
  <si>
    <t>c_test_unit_sys</t>
  </si>
  <si>
    <t>c_test_unit_pho</t>
  </si>
  <si>
    <t>Unit cost_SEC</t>
  </si>
  <si>
    <t>Unit cost_UST</t>
  </si>
  <si>
    <t>Unit cost_ADA</t>
  </si>
  <si>
    <t>Unit cost_ADA BS</t>
  </si>
  <si>
    <t>Unit cost_SYS</t>
  </si>
  <si>
    <t>Unit cost_PHOTO</t>
  </si>
  <si>
    <t>Unit cost_test_SYS</t>
  </si>
  <si>
    <t>Unit cost_test_BIO</t>
  </si>
  <si>
    <t>Unit cost_test_PHOTO</t>
  </si>
  <si>
    <t>Outp_cost</t>
  </si>
  <si>
    <t>Utility_R_BIO</t>
  </si>
  <si>
    <t>Utility_NR_BIO</t>
  </si>
  <si>
    <t>Utility_R_SYS</t>
  </si>
  <si>
    <t>Utility_BSC</t>
  </si>
  <si>
    <t>Utility_NR_SYS</t>
  </si>
  <si>
    <t>Prob_R_SEC</t>
  </si>
  <si>
    <t>Prob_R_UST</t>
  </si>
  <si>
    <t>Prob_R_ADA</t>
  </si>
  <si>
    <t>Prob_R_SYS</t>
  </si>
  <si>
    <t>Prob_R_PHOTO</t>
  </si>
  <si>
    <t>Prob_R_ADA_BS</t>
  </si>
  <si>
    <t>Disc_effect</t>
  </si>
  <si>
    <t>Disc_cost</t>
  </si>
  <si>
    <t>Discont_SEC</t>
  </si>
  <si>
    <t>Discont_UST</t>
  </si>
  <si>
    <t>Discont_ADA</t>
  </si>
  <si>
    <t>Discont_ADA_BS</t>
  </si>
  <si>
    <t>Discont_SYS</t>
  </si>
  <si>
    <t>Discont_PHOTO</t>
  </si>
  <si>
    <t>pars</t>
  </si>
  <si>
    <t>base</t>
  </si>
  <si>
    <t>variation</t>
  </si>
  <si>
    <t>min</t>
  </si>
  <si>
    <t>max</t>
  </si>
  <si>
    <t>SE</t>
  </si>
  <si>
    <t>dists_params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</si>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</sst>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Helvetica"/>
      <family val="2"/>
    </font>
    <font>
      <b/>
      <sz val="12"/>
      <color rgb="FFFF0000"/>
      <name val="Helvetica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C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7" fillId="0" borderId="0" xfId="0" applyFont="1"/>
    <xf numFmtId="0" fontId="8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0" xfId="0" applyFont="1"/>
    <xf numFmtId="4" fontId="4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2" fontId="3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1" fontId="4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/>
    </xf>
    <xf numFmtId="4" fontId="4" fillId="6" borderId="0" xfId="0" applyNumberFormat="1" applyFont="1" applyFill="1" applyAlignment="1">
      <alignment horizontal="center" vertical="center"/>
    </xf>
    <xf numFmtId="4" fontId="4" fillId="6" borderId="0" xfId="0" applyNumberFormat="1" applyFont="1" applyFill="1" applyAlignment="1">
      <alignment horizontal="center"/>
    </xf>
    <xf numFmtId="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oronto-my.sharepoint.com/Users/azmaniza/Library/CloudStorage/GoogleDrive-norazm8472@uitm.edu.my/My%20Drive/POSTDOC/KPI/PUBLICATION/CEA%20BIOSIMILARS/APPLIED%20HEALTH%20ECONOMICS%20AND%20POLICY/SEQUENCING%20EXCEL.xlsx" TargetMode="External"/><Relationship Id="rId1" Type="http://schemas.openxmlformats.org/officeDocument/2006/relationships/externalLinkPath" Target="https://utoronto-my.sharepoint.com/Users/azmaniza/Library/CloudStorage/GoogleDrive-norazm8472@uitm.edu.my/My%20Drive/POSTDOC/KPI/PUBLICATION/CEA%20BIOSIMILARS/APPLIED%20HEALTH%20ECONOMICS%20AND%20POLICY/SEQUENCING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x"/>
      <sheetName val="diagram"/>
      <sheetName val="Sheet3"/>
    </sheetNames>
    <sheetDataSet>
      <sheetData sheetId="0" refreshError="1"/>
      <sheetData sheetId="1" refreshError="1"/>
      <sheetData sheetId="2">
        <row r="2">
          <cell r="E2">
            <v>0.43</v>
          </cell>
          <cell r="F2">
            <v>0.54</v>
          </cell>
          <cell r="G2">
            <v>7.5999999999999998E-2</v>
          </cell>
        </row>
        <row r="3">
          <cell r="B3">
            <v>0.7</v>
          </cell>
          <cell r="C3">
            <v>0.3</v>
          </cell>
          <cell r="D3">
            <v>0</v>
          </cell>
          <cell r="E3">
            <v>0</v>
          </cell>
          <cell r="F3">
            <v>0.92400000000000004</v>
          </cell>
          <cell r="G3">
            <v>7.5999999999999998E-2</v>
          </cell>
        </row>
        <row r="4">
          <cell r="E4">
            <v>0</v>
          </cell>
          <cell r="F4">
            <v>0</v>
          </cell>
          <cell r="G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FABB-AD62-1340-9254-931EF74E1B40}">
  <sheetPr>
    <tabColor rgb="FFFFC000"/>
  </sheetPr>
  <dimension ref="A1:O87"/>
  <sheetViews>
    <sheetView topLeftCell="A14" zoomScale="113" zoomScaleNormal="90" workbookViewId="0">
      <selection activeCell="D14" sqref="D14"/>
    </sheetView>
  </sheetViews>
  <sheetFormatPr baseColWidth="10" defaultColWidth="10.83203125" defaultRowHeight="16" x14ac:dyDescent="0.2"/>
  <cols>
    <col min="1" max="1" width="44.6640625" style="1" bestFit="1" customWidth="1"/>
    <col min="2" max="2" width="14.1640625" style="1" bestFit="1" customWidth="1"/>
    <col min="3" max="3" width="16.33203125" style="42" customWidth="1"/>
    <col min="4" max="4" width="9.5" style="42" bestFit="1" customWidth="1"/>
    <col min="5" max="5" width="14" style="42" customWidth="1"/>
    <col min="6" max="7" width="9.5" style="42" bestFit="1" customWidth="1"/>
    <col min="8" max="8" width="19" style="42" customWidth="1"/>
    <col min="9" max="9" width="9.1640625" style="1" bestFit="1" customWidth="1"/>
    <col min="10" max="16384" width="10.83203125" style="1"/>
  </cols>
  <sheetData>
    <row r="1" spans="1:9" ht="15.75" x14ac:dyDescent="0.25">
      <c r="A1" s="29" t="s">
        <v>3</v>
      </c>
      <c r="B1" s="29" t="s">
        <v>30</v>
      </c>
      <c r="C1" s="16" t="s">
        <v>0</v>
      </c>
      <c r="D1" s="16" t="s">
        <v>1</v>
      </c>
      <c r="E1" s="16" t="s">
        <v>2</v>
      </c>
      <c r="F1" s="16" t="s">
        <v>29</v>
      </c>
      <c r="G1" s="16" t="s">
        <v>159</v>
      </c>
      <c r="H1" s="16" t="s">
        <v>158</v>
      </c>
      <c r="I1" s="12"/>
    </row>
    <row r="2" spans="1:9" ht="15.75" x14ac:dyDescent="0.25">
      <c r="A2" s="2" t="s">
        <v>79</v>
      </c>
      <c r="B2" s="2" t="s">
        <v>28</v>
      </c>
      <c r="C2" s="48">
        <f>16/52</f>
        <v>0.30769230769230771</v>
      </c>
      <c r="D2" s="48">
        <f t="shared" ref="D2:H2" si="0">16/52</f>
        <v>0.30769230769230771</v>
      </c>
      <c r="E2" s="48">
        <f t="shared" si="0"/>
        <v>0.30769230769230771</v>
      </c>
      <c r="F2" s="48">
        <f t="shared" si="0"/>
        <v>0.30769230769230771</v>
      </c>
      <c r="G2" s="48">
        <f t="shared" si="0"/>
        <v>0.30769230769230771</v>
      </c>
      <c r="H2" s="48">
        <f t="shared" si="0"/>
        <v>0.30769230769230771</v>
      </c>
      <c r="I2" s="8"/>
    </row>
    <row r="3" spans="1:9" ht="15.75" x14ac:dyDescent="0.25">
      <c r="A3" s="2" t="s">
        <v>31</v>
      </c>
      <c r="B3" s="2" t="s">
        <v>26</v>
      </c>
      <c r="C3" s="48">
        <v>43</v>
      </c>
      <c r="D3" s="48">
        <v>43</v>
      </c>
      <c r="E3" s="48">
        <v>43</v>
      </c>
      <c r="F3" s="48">
        <v>43</v>
      </c>
      <c r="G3" s="48">
        <v>43</v>
      </c>
      <c r="H3" s="48">
        <v>43</v>
      </c>
      <c r="I3" s="8"/>
    </row>
    <row r="4" spans="1:9" ht="15.75" x14ac:dyDescent="0.25">
      <c r="A4" s="2" t="s">
        <v>32</v>
      </c>
      <c r="B4" s="2" t="s">
        <v>27</v>
      </c>
      <c r="C4" s="48">
        <v>100</v>
      </c>
      <c r="D4" s="48">
        <v>100</v>
      </c>
      <c r="E4" s="48">
        <v>100</v>
      </c>
      <c r="F4" s="48">
        <v>100</v>
      </c>
      <c r="G4" s="48">
        <v>100</v>
      </c>
      <c r="H4" s="48">
        <v>100</v>
      </c>
      <c r="I4" s="8"/>
    </row>
    <row r="5" spans="1:9" ht="15.75" x14ac:dyDescent="0.25">
      <c r="A5" s="2" t="s">
        <v>4</v>
      </c>
      <c r="B5" s="2" t="s">
        <v>5</v>
      </c>
      <c r="C5" s="48">
        <f>ROUNDUP((C4-C3)/C2,0)</f>
        <v>186</v>
      </c>
      <c r="D5" s="48">
        <f t="shared" ref="D5:G5" si="1">ROUNDUP((D4-D3)/D2,0)</f>
        <v>186</v>
      </c>
      <c r="E5" s="48">
        <f t="shared" si="1"/>
        <v>186</v>
      </c>
      <c r="F5" s="48">
        <f t="shared" si="1"/>
        <v>186</v>
      </c>
      <c r="G5" s="48">
        <f t="shared" si="1"/>
        <v>186</v>
      </c>
      <c r="H5" s="48">
        <f t="shared" ref="H5" si="2">ROUNDUP((H4-H3)/H2,0)</f>
        <v>186</v>
      </c>
      <c r="I5" s="8"/>
    </row>
    <row r="6" spans="1:9" ht="15.75" x14ac:dyDescent="0.25">
      <c r="A6" s="2" t="s">
        <v>7</v>
      </c>
      <c r="B6" s="2" t="s">
        <v>8</v>
      </c>
      <c r="C6" s="4">
        <v>0.03</v>
      </c>
      <c r="D6" s="4">
        <v>0.03</v>
      </c>
      <c r="E6" s="4">
        <v>0.03</v>
      </c>
      <c r="F6" s="4">
        <v>0.03</v>
      </c>
      <c r="G6" s="4">
        <v>0.03</v>
      </c>
      <c r="H6" s="4">
        <v>0.03</v>
      </c>
      <c r="I6" s="8"/>
    </row>
    <row r="7" spans="1:9" ht="15.75" x14ac:dyDescent="0.25">
      <c r="A7" s="2" t="s">
        <v>6</v>
      </c>
      <c r="B7" s="2" t="s">
        <v>9</v>
      </c>
      <c r="C7" s="38">
        <v>0.03</v>
      </c>
      <c r="D7" s="38">
        <v>0.03</v>
      </c>
      <c r="E7" s="38">
        <v>0.03</v>
      </c>
      <c r="F7" s="38">
        <v>0.03</v>
      </c>
      <c r="G7" s="38">
        <v>0.03</v>
      </c>
      <c r="H7" s="38">
        <v>0.03</v>
      </c>
      <c r="I7" s="8"/>
    </row>
    <row r="8" spans="1:9" ht="15.75" x14ac:dyDescent="0.25">
      <c r="A8" s="2" t="s">
        <v>10</v>
      </c>
      <c r="B8" s="2" t="s">
        <v>11</v>
      </c>
      <c r="C8" s="49">
        <v>10000</v>
      </c>
      <c r="D8" s="49">
        <v>10000</v>
      </c>
      <c r="E8" s="49">
        <v>10000</v>
      </c>
      <c r="F8" s="49">
        <v>10000</v>
      </c>
      <c r="G8" s="49">
        <v>10000</v>
      </c>
      <c r="H8" s="49">
        <v>10000</v>
      </c>
      <c r="I8" s="8"/>
    </row>
    <row r="9" spans="1:9" ht="15.75" x14ac:dyDescent="0.25">
      <c r="A9" s="2" t="s">
        <v>95</v>
      </c>
      <c r="B9" s="2" t="s">
        <v>96</v>
      </c>
      <c r="C9" s="49">
        <v>1</v>
      </c>
      <c r="D9" s="49">
        <f>C9</f>
        <v>1</v>
      </c>
      <c r="E9" s="49">
        <f>C9</f>
        <v>1</v>
      </c>
      <c r="F9" s="49">
        <f>C9</f>
        <v>1</v>
      </c>
      <c r="G9" s="49">
        <f>D9</f>
        <v>1</v>
      </c>
      <c r="H9" s="49">
        <f>E9</f>
        <v>1</v>
      </c>
      <c r="I9" s="8"/>
    </row>
    <row r="10" spans="1:9" ht="15.75" x14ac:dyDescent="0.25">
      <c r="A10" s="30" t="s">
        <v>15</v>
      </c>
      <c r="B10" s="31"/>
      <c r="C10" s="50"/>
      <c r="D10" s="50"/>
      <c r="E10" s="50"/>
      <c r="F10" s="50"/>
      <c r="G10" s="50"/>
      <c r="H10" s="50"/>
      <c r="I10" s="12"/>
    </row>
    <row r="11" spans="1:9" ht="15.75" x14ac:dyDescent="0.25">
      <c r="A11" s="2" t="s">
        <v>78</v>
      </c>
      <c r="B11" s="2" t="s">
        <v>12</v>
      </c>
      <c r="C11" s="4">
        <f>0.853</f>
        <v>0.85299999999999998</v>
      </c>
      <c r="D11" s="4">
        <f>0.705</f>
        <v>0.70499999999999996</v>
      </c>
      <c r="E11" s="4">
        <f>0.695</f>
        <v>0.69499999999999995</v>
      </c>
      <c r="F11" s="4">
        <f>0.695</f>
        <v>0.69499999999999995</v>
      </c>
      <c r="G11" s="4">
        <f>0.42</f>
        <v>0.42</v>
      </c>
      <c r="H11" s="4">
        <f>0.32</f>
        <v>0.32</v>
      </c>
      <c r="I11" s="32"/>
    </row>
    <row r="12" spans="1:9" ht="15.75" x14ac:dyDescent="0.25">
      <c r="A12" s="2" t="s">
        <v>132</v>
      </c>
      <c r="B12" s="2" t="s">
        <v>133</v>
      </c>
      <c r="C12" s="4">
        <f>-LN(1-C11)*(52/16)</f>
        <v>6.2312987496610521</v>
      </c>
      <c r="D12" s="4">
        <f t="shared" ref="D12:H12" si="3">-LN(1-D11)*(52/16)</f>
        <v>3.9675347485875303</v>
      </c>
      <c r="E12" s="4">
        <f t="shared" si="3"/>
        <v>3.859191382717857</v>
      </c>
      <c r="F12" s="4">
        <f t="shared" si="3"/>
        <v>3.859191382717857</v>
      </c>
      <c r="G12" s="4">
        <f t="shared" si="3"/>
        <v>1.7703633201854339</v>
      </c>
      <c r="H12" s="4">
        <f t="shared" si="3"/>
        <v>1.2534030626389505</v>
      </c>
      <c r="I12" s="7"/>
    </row>
    <row r="13" spans="1:9" ht="15.75" x14ac:dyDescent="0.25">
      <c r="A13" s="2" t="s">
        <v>25</v>
      </c>
      <c r="B13" s="2" t="s">
        <v>97</v>
      </c>
      <c r="C13" s="4">
        <v>0.22</v>
      </c>
      <c r="D13" s="4">
        <v>0.2</v>
      </c>
      <c r="E13" s="4">
        <v>0.21</v>
      </c>
      <c r="F13" s="4">
        <v>0.21</v>
      </c>
      <c r="G13" s="4">
        <v>0.38</v>
      </c>
      <c r="H13" s="4">
        <v>0.49299999999999999</v>
      </c>
      <c r="I13" s="7"/>
    </row>
    <row r="14" spans="1:9" ht="15.75" x14ac:dyDescent="0.25">
      <c r="A14" s="2" t="s">
        <v>135</v>
      </c>
      <c r="B14" s="2" t="s">
        <v>134</v>
      </c>
      <c r="C14" s="4">
        <f>C12-(C12*C13)</f>
        <v>4.860413024735621</v>
      </c>
      <c r="D14" s="4">
        <f t="shared" ref="D14:H14" si="4">D12-(D12*D13)</f>
        <v>3.1740277988700241</v>
      </c>
      <c r="E14" s="4">
        <f t="shared" si="4"/>
        <v>3.048761192347107</v>
      </c>
      <c r="F14" s="4">
        <f t="shared" si="4"/>
        <v>3.048761192347107</v>
      </c>
      <c r="G14" s="4">
        <f t="shared" si="4"/>
        <v>1.0976252585149688</v>
      </c>
      <c r="H14" s="4">
        <f t="shared" si="4"/>
        <v>0.63547535275794786</v>
      </c>
      <c r="I14" s="25"/>
    </row>
    <row r="15" spans="1:9" s="14" customFormat="1" ht="15.75" x14ac:dyDescent="0.25">
      <c r="A15" s="30" t="s">
        <v>55</v>
      </c>
      <c r="B15" s="31"/>
      <c r="C15" s="51"/>
      <c r="D15" s="51"/>
      <c r="E15" s="51"/>
      <c r="F15" s="51"/>
      <c r="G15" s="50"/>
      <c r="H15" s="50"/>
      <c r="I15" s="12"/>
    </row>
    <row r="16" spans="1:9" s="14" customFormat="1" ht="15.75" x14ac:dyDescent="0.25">
      <c r="A16" s="2" t="s">
        <v>93</v>
      </c>
      <c r="B16" s="2" t="s">
        <v>13</v>
      </c>
      <c r="C16" s="4">
        <f>1-EXP(-C14*(16/52))</f>
        <v>0.77586611390900084</v>
      </c>
      <c r="D16" s="4">
        <f t="shared" ref="D16:H16" si="5">1-EXP(-D14*(16/52))</f>
        <v>0.62341968638404499</v>
      </c>
      <c r="E16" s="4">
        <f t="shared" si="5"/>
        <v>0.60862158231872732</v>
      </c>
      <c r="F16" s="4">
        <f t="shared" si="5"/>
        <v>0.60862158231872732</v>
      </c>
      <c r="G16" s="4">
        <f t="shared" si="5"/>
        <v>0.28661272888038525</v>
      </c>
      <c r="H16" s="4">
        <f t="shared" si="5"/>
        <v>0.17760205064398116</v>
      </c>
      <c r="I16" s="10"/>
    </row>
    <row r="17" spans="1:14" s="14" customFormat="1" ht="15.75" x14ac:dyDescent="0.25">
      <c r="A17" s="2" t="s">
        <v>94</v>
      </c>
      <c r="B17" s="2" t="s">
        <v>58</v>
      </c>
      <c r="C17" s="4">
        <f>1-C16</f>
        <v>0.22413388609099916</v>
      </c>
      <c r="D17" s="4">
        <f t="shared" ref="D17:H17" si="6">1-D16</f>
        <v>0.37658031361595501</v>
      </c>
      <c r="E17" s="4">
        <f t="shared" si="6"/>
        <v>0.39137841768127268</v>
      </c>
      <c r="F17" s="4">
        <f t="shared" si="6"/>
        <v>0.39137841768127268</v>
      </c>
      <c r="G17" s="4">
        <f t="shared" si="6"/>
        <v>0.71338727111961475</v>
      </c>
      <c r="H17" s="4">
        <f t="shared" si="6"/>
        <v>0.82239794935601884</v>
      </c>
      <c r="I17" s="10"/>
    </row>
    <row r="18" spans="1:14" s="15" customFormat="1" ht="15.75" x14ac:dyDescent="0.25">
      <c r="A18" s="2" t="s">
        <v>80</v>
      </c>
      <c r="B18" s="2" t="s">
        <v>14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10"/>
    </row>
    <row r="19" spans="1:14" s="15" customFormat="1" ht="15.75" x14ac:dyDescent="0.25">
      <c r="A19" s="2" t="s">
        <v>81</v>
      </c>
      <c r="B19" s="2" t="s">
        <v>59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10"/>
    </row>
    <row r="20" spans="1:14" s="5" customFormat="1" ht="15.75" x14ac:dyDescent="0.25">
      <c r="A20" s="30" t="s">
        <v>56</v>
      </c>
      <c r="B20" s="31"/>
      <c r="C20" s="50"/>
      <c r="D20" s="50"/>
      <c r="E20" s="50"/>
      <c r="F20" s="50"/>
      <c r="G20" s="50"/>
      <c r="H20" s="50"/>
      <c r="I20" s="12"/>
    </row>
    <row r="21" spans="1:14" ht="15.75" x14ac:dyDescent="0.25">
      <c r="A21" s="2" t="s">
        <v>68</v>
      </c>
      <c r="B21" s="2" t="s">
        <v>112</v>
      </c>
      <c r="C21" s="52">
        <v>3555.1898999999999</v>
      </c>
      <c r="D21" s="52">
        <v>10378.7785</v>
      </c>
      <c r="E21" s="52">
        <v>1481.4937</v>
      </c>
      <c r="F21" s="52">
        <v>885.63919999999996</v>
      </c>
      <c r="G21" s="52">
        <v>1183.019</v>
      </c>
      <c r="H21" s="52">
        <v>1426.8417999999999</v>
      </c>
      <c r="I21" s="10"/>
      <c r="J21" s="10"/>
      <c r="K21" s="10"/>
      <c r="L21" s="10"/>
      <c r="M21" s="10"/>
      <c r="N21" s="10"/>
    </row>
    <row r="22" spans="1:14" ht="15.75" x14ac:dyDescent="0.25">
      <c r="A22" s="2" t="s">
        <v>33</v>
      </c>
      <c r="B22" s="2" t="s">
        <v>35</v>
      </c>
      <c r="C22" s="49">
        <v>7</v>
      </c>
      <c r="D22" s="49">
        <v>2</v>
      </c>
      <c r="E22" s="49">
        <v>10</v>
      </c>
      <c r="F22" s="49">
        <v>10</v>
      </c>
      <c r="G22" s="49">
        <v>1</v>
      </c>
      <c r="H22" s="48">
        <v>1</v>
      </c>
      <c r="I22" s="10"/>
    </row>
    <row r="23" spans="1:14" ht="15.75" x14ac:dyDescent="0.25">
      <c r="A23" s="2" t="s">
        <v>34</v>
      </c>
      <c r="B23" s="2" t="s">
        <v>36</v>
      </c>
      <c r="C23" s="49">
        <v>4</v>
      </c>
      <c r="D23" s="49">
        <v>1</v>
      </c>
      <c r="E23" s="49">
        <v>8</v>
      </c>
      <c r="F23" s="49">
        <v>8</v>
      </c>
      <c r="G23" s="49">
        <v>1</v>
      </c>
      <c r="H23" s="49">
        <v>1</v>
      </c>
      <c r="I23" s="4"/>
    </row>
    <row r="24" spans="1:14" ht="15.75" x14ac:dyDescent="0.25">
      <c r="A24" s="2" t="s">
        <v>37</v>
      </c>
      <c r="B24" s="2" t="s">
        <v>51</v>
      </c>
      <c r="C24" s="52">
        <v>71.3797</v>
      </c>
      <c r="D24" s="52">
        <v>71.3797</v>
      </c>
      <c r="E24" s="52">
        <v>71.3797</v>
      </c>
      <c r="F24" s="52">
        <v>71.3797</v>
      </c>
      <c r="G24" s="52">
        <v>71.3797</v>
      </c>
      <c r="H24" s="52">
        <v>71.3797</v>
      </c>
      <c r="I24" s="10"/>
      <c r="J24" s="10"/>
      <c r="K24" s="10"/>
      <c r="L24" s="10"/>
      <c r="M24" s="10"/>
      <c r="N24" s="10"/>
    </row>
    <row r="25" spans="1:14" ht="15.75" x14ac:dyDescent="0.25">
      <c r="A25" s="2" t="s">
        <v>147</v>
      </c>
      <c r="B25" s="2" t="s">
        <v>145</v>
      </c>
      <c r="C25" s="49">
        <v>7</v>
      </c>
      <c r="D25" s="49">
        <v>2</v>
      </c>
      <c r="E25" s="49">
        <v>1</v>
      </c>
      <c r="F25" s="49">
        <v>1</v>
      </c>
      <c r="G25" s="49">
        <v>1</v>
      </c>
      <c r="H25" s="49">
        <v>32</v>
      </c>
      <c r="I25" s="4"/>
    </row>
    <row r="26" spans="1:14" ht="15.75" x14ac:dyDescent="0.25">
      <c r="A26" s="2" t="s">
        <v>148</v>
      </c>
      <c r="B26" s="2" t="s">
        <v>146</v>
      </c>
      <c r="C26" s="49">
        <v>4</v>
      </c>
      <c r="D26" s="49">
        <v>1</v>
      </c>
      <c r="E26" s="49">
        <v>1</v>
      </c>
      <c r="F26" s="49">
        <v>1</v>
      </c>
      <c r="G26" s="49">
        <v>1</v>
      </c>
      <c r="H26" s="49">
        <v>32</v>
      </c>
      <c r="I26" s="4"/>
    </row>
    <row r="27" spans="1:14" ht="15.75" x14ac:dyDescent="0.25">
      <c r="A27" s="2" t="s">
        <v>149</v>
      </c>
      <c r="B27" s="2" t="s">
        <v>52</v>
      </c>
      <c r="C27" s="4">
        <f>C25*C24</f>
        <v>499.65789999999998</v>
      </c>
      <c r="D27" s="4">
        <f t="shared" ref="D27:H27" si="7">D25*D24</f>
        <v>142.7594</v>
      </c>
      <c r="E27" s="4">
        <f t="shared" si="7"/>
        <v>71.3797</v>
      </c>
      <c r="F27" s="4">
        <f t="shared" si="7"/>
        <v>71.3797</v>
      </c>
      <c r="G27" s="4">
        <f t="shared" si="7"/>
        <v>71.3797</v>
      </c>
      <c r="H27" s="4">
        <f t="shared" si="7"/>
        <v>2284.1504</v>
      </c>
      <c r="I27" s="4"/>
    </row>
    <row r="28" spans="1:14" ht="15.75" x14ac:dyDescent="0.25">
      <c r="A28" s="2" t="s">
        <v>150</v>
      </c>
      <c r="B28" s="2" t="s">
        <v>53</v>
      </c>
      <c r="C28" s="4">
        <f>C24*C26</f>
        <v>285.5188</v>
      </c>
      <c r="D28" s="4">
        <f t="shared" ref="D28:H28" si="8">D24*D26</f>
        <v>71.3797</v>
      </c>
      <c r="E28" s="4">
        <f t="shared" si="8"/>
        <v>71.3797</v>
      </c>
      <c r="F28" s="4">
        <f t="shared" si="8"/>
        <v>71.3797</v>
      </c>
      <c r="G28" s="4">
        <f t="shared" si="8"/>
        <v>71.3797</v>
      </c>
      <c r="H28" s="4">
        <f t="shared" si="8"/>
        <v>2284.1504</v>
      </c>
      <c r="I28" s="4"/>
    </row>
    <row r="29" spans="1:14" ht="15.75" x14ac:dyDescent="0.25">
      <c r="A29" s="30" t="s">
        <v>54</v>
      </c>
      <c r="B29" s="31"/>
      <c r="C29" s="50"/>
      <c r="D29" s="50"/>
      <c r="E29" s="50"/>
      <c r="F29" s="50"/>
      <c r="G29" s="50"/>
      <c r="H29" s="50"/>
      <c r="I29" s="4"/>
    </row>
    <row r="30" spans="1:14" ht="15.75" x14ac:dyDescent="0.25">
      <c r="A30" s="13" t="s">
        <v>38</v>
      </c>
      <c r="B30" s="2" t="s">
        <v>38</v>
      </c>
      <c r="C30" s="53">
        <v>18.987300000000001</v>
      </c>
      <c r="D30" s="53">
        <v>18.987300000000001</v>
      </c>
      <c r="E30" s="53">
        <v>18.987300000000001</v>
      </c>
      <c r="F30" s="53">
        <v>18.987300000000001</v>
      </c>
      <c r="G30" s="53">
        <v>299.21100000000001</v>
      </c>
      <c r="H30" s="53">
        <v>184.65819999999999</v>
      </c>
      <c r="I30" s="10"/>
      <c r="J30" s="10"/>
      <c r="K30" s="10"/>
      <c r="L30" s="10"/>
      <c r="M30" s="10"/>
      <c r="N30" s="10"/>
    </row>
    <row r="31" spans="1:14" ht="15.75" x14ac:dyDescent="0.25">
      <c r="A31" s="13" t="s">
        <v>39</v>
      </c>
      <c r="B31" s="2" t="s">
        <v>60</v>
      </c>
      <c r="C31" s="53">
        <v>37.974699999999999</v>
      </c>
      <c r="D31" s="53">
        <v>37.974699999999999</v>
      </c>
      <c r="E31" s="53">
        <v>37.974699999999999</v>
      </c>
      <c r="F31" s="53">
        <v>37.974699999999999</v>
      </c>
      <c r="G31" s="53">
        <v>0</v>
      </c>
      <c r="H31" s="53">
        <v>0</v>
      </c>
      <c r="I31" s="10"/>
      <c r="J31" s="10"/>
      <c r="K31" s="10"/>
      <c r="L31" s="10"/>
      <c r="M31" s="10"/>
      <c r="N31" s="10"/>
    </row>
    <row r="32" spans="1:14" ht="15.75" x14ac:dyDescent="0.25">
      <c r="A32" s="13" t="s">
        <v>40</v>
      </c>
      <c r="B32" s="2" t="s">
        <v>61</v>
      </c>
      <c r="C32" s="53">
        <v>18.987300000000001</v>
      </c>
      <c r="D32" s="53">
        <v>18.987300000000001</v>
      </c>
      <c r="E32" s="53">
        <v>18.987300000000001</v>
      </c>
      <c r="F32" s="53">
        <v>18.987300000000001</v>
      </c>
      <c r="G32" s="53">
        <v>0</v>
      </c>
      <c r="H32" s="53">
        <v>0</v>
      </c>
      <c r="I32" s="10"/>
      <c r="J32" s="10"/>
      <c r="K32" s="10"/>
      <c r="L32" s="10"/>
      <c r="M32" s="10"/>
      <c r="N32" s="10"/>
    </row>
    <row r="33" spans="1:14" ht="15.75" x14ac:dyDescent="0.25">
      <c r="A33" s="13" t="s">
        <v>41</v>
      </c>
      <c r="B33" s="2" t="s">
        <v>62</v>
      </c>
      <c r="C33" s="53">
        <v>18.987300000000001</v>
      </c>
      <c r="D33" s="53">
        <v>18.987300000000001</v>
      </c>
      <c r="E33" s="53">
        <v>18.987300000000001</v>
      </c>
      <c r="F33" s="53">
        <v>18.987300000000001</v>
      </c>
      <c r="G33" s="53">
        <v>0</v>
      </c>
      <c r="H33" s="53">
        <v>0</v>
      </c>
      <c r="I33" s="10"/>
      <c r="J33" s="10"/>
      <c r="K33" s="10"/>
      <c r="L33" s="10"/>
      <c r="M33" s="10"/>
      <c r="N33" s="10"/>
    </row>
    <row r="34" spans="1:14" ht="15.75" x14ac:dyDescent="0.25">
      <c r="A34" s="13" t="s">
        <v>42</v>
      </c>
      <c r="B34" s="2" t="s">
        <v>63</v>
      </c>
      <c r="C34" s="53">
        <v>18.987300000000001</v>
      </c>
      <c r="D34" s="53">
        <v>18.987300000000001</v>
      </c>
      <c r="E34" s="53">
        <v>18.987300000000001</v>
      </c>
      <c r="F34" s="53">
        <v>18.987300000000001</v>
      </c>
      <c r="G34" s="53">
        <v>0</v>
      </c>
      <c r="H34" s="53">
        <v>0</v>
      </c>
      <c r="I34" s="10"/>
      <c r="J34" s="10"/>
      <c r="K34" s="10"/>
      <c r="L34" s="10"/>
      <c r="M34" s="10"/>
      <c r="N34" s="10"/>
    </row>
    <row r="35" spans="1:14" ht="15.75" x14ac:dyDescent="0.25">
      <c r="A35" s="13" t="s">
        <v>43</v>
      </c>
      <c r="B35" s="2" t="str">
        <f>SUBSTITUTE(A35," ","")</f>
        <v>LFT</v>
      </c>
      <c r="C35" s="53">
        <v>31.645600000000002</v>
      </c>
      <c r="D35" s="53">
        <v>31.645600000000002</v>
      </c>
      <c r="E35" s="53">
        <v>31.645600000000002</v>
      </c>
      <c r="F35" s="53">
        <v>31.645600000000002</v>
      </c>
      <c r="G35" s="53">
        <v>0</v>
      </c>
      <c r="H35" s="53">
        <v>0</v>
      </c>
      <c r="I35" s="10"/>
      <c r="J35" s="10"/>
      <c r="K35" s="10"/>
      <c r="L35" s="10"/>
      <c r="M35" s="10"/>
      <c r="N35" s="10"/>
    </row>
    <row r="36" spans="1:14" ht="15.75" x14ac:dyDescent="0.25">
      <c r="A36" s="13" t="s">
        <v>44</v>
      </c>
      <c r="B36" s="2" t="s">
        <v>64</v>
      </c>
      <c r="C36" s="53">
        <v>6.3291000000000004</v>
      </c>
      <c r="D36" s="53">
        <v>6.3291000000000004</v>
      </c>
      <c r="E36" s="53">
        <v>6.3291000000000004</v>
      </c>
      <c r="F36" s="53">
        <v>6.3291000000000004</v>
      </c>
      <c r="G36" s="53">
        <v>0</v>
      </c>
      <c r="H36" s="53">
        <v>0</v>
      </c>
      <c r="I36" s="10"/>
      <c r="J36" s="10"/>
      <c r="K36" s="10"/>
      <c r="L36" s="10"/>
      <c r="M36" s="10"/>
      <c r="N36" s="10"/>
    </row>
    <row r="37" spans="1:14" ht="15.75" x14ac:dyDescent="0.25">
      <c r="A37" s="13" t="s">
        <v>45</v>
      </c>
      <c r="B37" s="2" t="s">
        <v>45</v>
      </c>
      <c r="C37" s="53">
        <v>15.822800000000001</v>
      </c>
      <c r="D37" s="53">
        <v>15.822800000000001</v>
      </c>
      <c r="E37" s="53">
        <v>15.822800000000001</v>
      </c>
      <c r="F37" s="53">
        <v>15.822800000000001</v>
      </c>
      <c r="G37" s="53">
        <v>0</v>
      </c>
      <c r="H37" s="53">
        <v>0</v>
      </c>
      <c r="I37" s="10"/>
      <c r="J37" s="10"/>
      <c r="K37" s="10"/>
      <c r="L37" s="10"/>
      <c r="M37" s="10"/>
      <c r="N37" s="10"/>
    </row>
    <row r="38" spans="1:14" ht="15.75" x14ac:dyDescent="0.25">
      <c r="A38" s="13" t="s">
        <v>131</v>
      </c>
      <c r="B38" s="2" t="s">
        <v>131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10"/>
      <c r="J38" s="10"/>
      <c r="K38" s="10"/>
      <c r="L38" s="10"/>
      <c r="M38" s="10"/>
      <c r="N38" s="10"/>
    </row>
    <row r="39" spans="1:14" x14ac:dyDescent="0.2">
      <c r="A39" s="2" t="s">
        <v>46</v>
      </c>
      <c r="B39" s="2" t="s">
        <v>117</v>
      </c>
      <c r="C39" s="10">
        <f t="shared" ref="C39:H39" si="9">SUM(C30:C38)</f>
        <v>167.72140000000002</v>
      </c>
      <c r="D39" s="10">
        <f t="shared" si="9"/>
        <v>167.72140000000002</v>
      </c>
      <c r="E39" s="10">
        <f t="shared" si="9"/>
        <v>167.72140000000002</v>
      </c>
      <c r="F39" s="10">
        <f t="shared" si="9"/>
        <v>167.72140000000002</v>
      </c>
      <c r="G39" s="10">
        <f t="shared" si="9"/>
        <v>299.21100000000001</v>
      </c>
      <c r="H39" s="10">
        <f t="shared" si="9"/>
        <v>184.65819999999999</v>
      </c>
      <c r="I39" s="9"/>
    </row>
    <row r="40" spans="1:14" x14ac:dyDescent="0.2">
      <c r="A40" s="2" t="s">
        <v>47</v>
      </c>
      <c r="B40" s="2" t="s">
        <v>49</v>
      </c>
      <c r="C40" s="48">
        <v>1</v>
      </c>
      <c r="D40" s="48">
        <v>1</v>
      </c>
      <c r="E40" s="48">
        <v>1</v>
      </c>
      <c r="F40" s="48">
        <v>1</v>
      </c>
      <c r="G40" s="48">
        <v>1</v>
      </c>
      <c r="H40" s="48">
        <v>1</v>
      </c>
      <c r="I40" s="10"/>
    </row>
    <row r="41" spans="1:14" x14ac:dyDescent="0.2">
      <c r="A41" s="2" t="s">
        <v>48</v>
      </c>
      <c r="B41" s="2" t="s">
        <v>50</v>
      </c>
      <c r="C41" s="48">
        <v>1</v>
      </c>
      <c r="D41" s="48">
        <v>1</v>
      </c>
      <c r="E41" s="48">
        <v>1</v>
      </c>
      <c r="F41" s="48">
        <v>1</v>
      </c>
      <c r="G41" s="48">
        <v>1</v>
      </c>
      <c r="H41" s="48">
        <v>1</v>
      </c>
      <c r="I41" s="10"/>
    </row>
    <row r="42" spans="1:14" customFormat="1" x14ac:dyDescent="0.2">
      <c r="A42" s="30" t="s">
        <v>83</v>
      </c>
      <c r="B42" s="31"/>
      <c r="C42" s="51"/>
      <c r="D42" s="51"/>
      <c r="E42" s="51"/>
      <c r="F42" s="51"/>
      <c r="G42" s="50"/>
      <c r="H42" s="50"/>
    </row>
    <row r="43" spans="1:14" x14ac:dyDescent="0.2">
      <c r="A43" s="2" t="s">
        <v>18</v>
      </c>
      <c r="B43" s="2" t="s">
        <v>19</v>
      </c>
      <c r="C43" s="4">
        <f t="shared" ref="C43:H43" si="10">C21*C22</f>
        <v>24886.329299999998</v>
      </c>
      <c r="D43" s="4">
        <f t="shared" si="10"/>
        <v>20757.557000000001</v>
      </c>
      <c r="E43" s="4">
        <f t="shared" si="10"/>
        <v>14814.937</v>
      </c>
      <c r="F43" s="4">
        <f t="shared" si="10"/>
        <v>8856.3919999999998</v>
      </c>
      <c r="G43" s="4">
        <f t="shared" si="10"/>
        <v>1183.019</v>
      </c>
      <c r="H43" s="4">
        <f t="shared" si="10"/>
        <v>1426.8417999999999</v>
      </c>
      <c r="I43" s="4"/>
    </row>
    <row r="44" spans="1:14" x14ac:dyDescent="0.2">
      <c r="A44" s="2" t="s">
        <v>17</v>
      </c>
      <c r="B44" s="2" t="s">
        <v>20</v>
      </c>
      <c r="C44" s="10">
        <f t="shared" ref="C44:H44" si="11">C27</f>
        <v>499.65789999999998</v>
      </c>
      <c r="D44" s="10">
        <f t="shared" si="11"/>
        <v>142.7594</v>
      </c>
      <c r="E44" s="10">
        <f t="shared" si="11"/>
        <v>71.3797</v>
      </c>
      <c r="F44" s="10">
        <f t="shared" si="11"/>
        <v>71.3797</v>
      </c>
      <c r="G44" s="10">
        <f t="shared" si="11"/>
        <v>71.3797</v>
      </c>
      <c r="H44" s="10">
        <f t="shared" si="11"/>
        <v>2284.1504</v>
      </c>
      <c r="I44" s="38"/>
    </row>
    <row r="45" spans="1:14" x14ac:dyDescent="0.2">
      <c r="A45" s="2" t="s">
        <v>16</v>
      </c>
      <c r="B45" s="2" t="s">
        <v>21</v>
      </c>
      <c r="C45" s="4">
        <f t="shared" ref="C45:H45" si="12">C24+(C39*C40)</f>
        <v>239.10110000000003</v>
      </c>
      <c r="D45" s="4">
        <f t="shared" si="12"/>
        <v>239.10110000000003</v>
      </c>
      <c r="E45" s="4">
        <f t="shared" si="12"/>
        <v>239.10110000000003</v>
      </c>
      <c r="F45" s="4">
        <f t="shared" si="12"/>
        <v>239.10110000000003</v>
      </c>
      <c r="G45" s="4">
        <f t="shared" si="12"/>
        <v>370.59070000000003</v>
      </c>
      <c r="H45" s="4">
        <f t="shared" si="12"/>
        <v>256.03789999999998</v>
      </c>
      <c r="I45" s="38"/>
    </row>
    <row r="46" spans="1:14" x14ac:dyDescent="0.2">
      <c r="A46" s="2" t="s">
        <v>172</v>
      </c>
      <c r="B46" s="2" t="s">
        <v>173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2"/>
    </row>
    <row r="47" spans="1:14" x14ac:dyDescent="0.2">
      <c r="A47" s="47" t="s">
        <v>85</v>
      </c>
      <c r="B47" s="2" t="s">
        <v>92</v>
      </c>
      <c r="C47" s="4">
        <f>SUM(C43:C46)</f>
        <v>25625.088299999996</v>
      </c>
      <c r="D47" s="4">
        <f t="shared" ref="D47:G47" si="13">SUM(D43:D46)</f>
        <v>21139.4175</v>
      </c>
      <c r="E47" s="4">
        <f t="shared" si="13"/>
        <v>15125.417799999999</v>
      </c>
      <c r="F47" s="4">
        <f t="shared" si="13"/>
        <v>9166.8727999999992</v>
      </c>
      <c r="G47" s="4">
        <f t="shared" si="13"/>
        <v>1624.9893999999999</v>
      </c>
      <c r="H47" s="4">
        <f>SUM(H43:H46)</f>
        <v>3967.0300999999995</v>
      </c>
      <c r="I47" s="54"/>
    </row>
    <row r="48" spans="1:14" x14ac:dyDescent="0.2">
      <c r="A48" s="30" t="s">
        <v>84</v>
      </c>
      <c r="B48" s="31"/>
      <c r="C48" s="50"/>
      <c r="D48" s="50"/>
      <c r="E48" s="50"/>
      <c r="F48" s="50"/>
      <c r="G48" s="50"/>
      <c r="H48" s="50"/>
      <c r="I48" s="4"/>
    </row>
    <row r="49" spans="1:14" x14ac:dyDescent="0.2">
      <c r="A49" s="2" t="s">
        <v>18</v>
      </c>
      <c r="B49" s="2" t="s">
        <v>108</v>
      </c>
      <c r="C49" s="10">
        <f t="shared" ref="C49:H49" si="14">C21*C23</f>
        <v>14220.759599999999</v>
      </c>
      <c r="D49" s="10">
        <f t="shared" si="14"/>
        <v>10378.7785</v>
      </c>
      <c r="E49" s="10">
        <f t="shared" si="14"/>
        <v>11851.9496</v>
      </c>
      <c r="F49" s="10">
        <f t="shared" si="14"/>
        <v>7085.1135999999997</v>
      </c>
      <c r="G49" s="10">
        <f t="shared" si="14"/>
        <v>1183.019</v>
      </c>
      <c r="H49" s="10">
        <f t="shared" si="14"/>
        <v>1426.8417999999999</v>
      </c>
      <c r="I49" s="7"/>
    </row>
    <row r="50" spans="1:14" x14ac:dyDescent="0.2">
      <c r="A50" s="2" t="s">
        <v>17</v>
      </c>
      <c r="B50" s="2" t="s">
        <v>109</v>
      </c>
      <c r="C50" s="10">
        <f t="shared" ref="C50:H50" si="15">C28</f>
        <v>285.5188</v>
      </c>
      <c r="D50" s="10">
        <f t="shared" si="15"/>
        <v>71.3797</v>
      </c>
      <c r="E50" s="10">
        <f t="shared" si="15"/>
        <v>71.3797</v>
      </c>
      <c r="F50" s="10">
        <f t="shared" si="15"/>
        <v>71.3797</v>
      </c>
      <c r="G50" s="10">
        <f t="shared" si="15"/>
        <v>71.3797</v>
      </c>
      <c r="H50" s="10">
        <f t="shared" si="15"/>
        <v>2284.1504</v>
      </c>
      <c r="I50" s="7"/>
    </row>
    <row r="51" spans="1:14" x14ac:dyDescent="0.2">
      <c r="A51" s="2" t="s">
        <v>16</v>
      </c>
      <c r="B51" s="2" t="s">
        <v>110</v>
      </c>
      <c r="C51" s="4">
        <f>C45</f>
        <v>239.10110000000003</v>
      </c>
      <c r="D51" s="4">
        <f t="shared" ref="D51:E51" si="16">D45</f>
        <v>239.10110000000003</v>
      </c>
      <c r="E51" s="4">
        <f t="shared" si="16"/>
        <v>239.10110000000003</v>
      </c>
      <c r="F51" s="4">
        <f>F45</f>
        <v>239.10110000000003</v>
      </c>
      <c r="G51" s="4">
        <f>G45</f>
        <v>370.59070000000003</v>
      </c>
      <c r="H51" s="4">
        <f>H45</f>
        <v>256.03789999999998</v>
      </c>
      <c r="I51" s="7"/>
    </row>
    <row r="52" spans="1:14" x14ac:dyDescent="0.2">
      <c r="A52" s="2" t="s">
        <v>172</v>
      </c>
      <c r="B52" s="2" t="s">
        <v>174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2"/>
    </row>
    <row r="53" spans="1:14" x14ac:dyDescent="0.2">
      <c r="A53" s="47" t="s">
        <v>107</v>
      </c>
      <c r="B53" s="2" t="s">
        <v>111</v>
      </c>
      <c r="C53" s="49">
        <f>SUM(C49:C52)</f>
        <v>14745.379499999999</v>
      </c>
      <c r="D53" s="49">
        <f t="shared" ref="D53:H53" si="17">SUM(D49:D52)</f>
        <v>10689.2593</v>
      </c>
      <c r="E53" s="49">
        <f t="shared" si="17"/>
        <v>12162.430399999999</v>
      </c>
      <c r="F53" s="49">
        <f t="shared" si="17"/>
        <v>7395.5944</v>
      </c>
      <c r="G53" s="49">
        <f t="shared" si="17"/>
        <v>1624.9893999999999</v>
      </c>
      <c r="H53" s="49">
        <f t="shared" si="17"/>
        <v>3967.0300999999995</v>
      </c>
      <c r="I53" s="54"/>
    </row>
    <row r="54" spans="1:14" x14ac:dyDescent="0.2">
      <c r="A54" s="2" t="s">
        <v>154</v>
      </c>
      <c r="B54" s="2" t="s">
        <v>152</v>
      </c>
      <c r="C54" s="53">
        <v>65.536500000000004</v>
      </c>
      <c r="D54" s="53">
        <v>65.536500000000004</v>
      </c>
      <c r="E54" s="53">
        <v>65.536500000000004</v>
      </c>
      <c r="F54" s="53">
        <v>65.536500000000004</v>
      </c>
      <c r="G54" s="53">
        <v>65.536500000000004</v>
      </c>
      <c r="H54" s="53">
        <v>65.536500000000004</v>
      </c>
      <c r="I54" s="10"/>
      <c r="J54" s="10"/>
      <c r="K54" s="10"/>
      <c r="L54" s="10"/>
      <c r="M54" s="10"/>
      <c r="N54" s="10"/>
    </row>
    <row r="55" spans="1:14" x14ac:dyDescent="0.2">
      <c r="A55" s="2" t="s">
        <v>155</v>
      </c>
      <c r="B55" s="2" t="s">
        <v>171</v>
      </c>
      <c r="C55" s="53">
        <v>243.03800000000001</v>
      </c>
      <c r="D55" s="53">
        <v>243.03800000000001</v>
      </c>
      <c r="E55" s="53">
        <v>243.03800000000001</v>
      </c>
      <c r="F55" s="53">
        <v>243.03800000000001</v>
      </c>
      <c r="G55" s="53">
        <v>243.03800000000001</v>
      </c>
      <c r="H55" s="53">
        <v>243.03800000000001</v>
      </c>
      <c r="I55" s="10"/>
      <c r="J55" s="10"/>
      <c r="K55" s="10"/>
      <c r="L55" s="10"/>
      <c r="M55" s="10"/>
      <c r="N55" s="10"/>
    </row>
    <row r="56" spans="1:14" x14ac:dyDescent="0.2">
      <c r="A56" s="2" t="s">
        <v>170</v>
      </c>
      <c r="B56" s="2" t="s">
        <v>151</v>
      </c>
      <c r="C56" s="53">
        <v>35.348100000000002</v>
      </c>
      <c r="D56" s="53">
        <v>35.348100000000002</v>
      </c>
      <c r="E56" s="53">
        <v>35.348100000000002</v>
      </c>
      <c r="F56" s="53">
        <v>35.348100000000002</v>
      </c>
      <c r="G56" s="53">
        <v>35.348100000000002</v>
      </c>
      <c r="H56" s="53">
        <v>35.348100000000002</v>
      </c>
      <c r="I56" s="10"/>
      <c r="J56" s="10"/>
      <c r="K56" s="10"/>
      <c r="L56" s="10"/>
      <c r="M56" s="10"/>
      <c r="N56" s="10"/>
    </row>
    <row r="57" spans="1:14" x14ac:dyDescent="0.2">
      <c r="A57" s="2" t="s">
        <v>153</v>
      </c>
      <c r="B57" s="2" t="s">
        <v>86</v>
      </c>
      <c r="C57" s="10">
        <f>SUM(C54:C56)</f>
        <v>343.92259999999999</v>
      </c>
      <c r="D57" s="10">
        <f t="shared" ref="D57:H57" si="18">SUM(D54:D56)</f>
        <v>343.92259999999999</v>
      </c>
      <c r="E57" s="10">
        <f t="shared" si="18"/>
        <v>343.92259999999999</v>
      </c>
      <c r="F57" s="10">
        <f t="shared" si="18"/>
        <v>343.92259999999999</v>
      </c>
      <c r="G57" s="10">
        <f t="shared" si="18"/>
        <v>343.92259999999999</v>
      </c>
      <c r="H57" s="10">
        <f t="shared" si="18"/>
        <v>343.92259999999999</v>
      </c>
      <c r="I57" s="8"/>
    </row>
    <row r="58" spans="1:14" x14ac:dyDescent="0.2">
      <c r="A58" s="2" t="s">
        <v>22</v>
      </c>
      <c r="B58" s="2" t="s">
        <v>65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8"/>
    </row>
    <row r="59" spans="1:14" s="5" customFormat="1" x14ac:dyDescent="0.2">
      <c r="A59" s="30" t="s">
        <v>23</v>
      </c>
      <c r="B59" s="31"/>
      <c r="C59" s="51"/>
      <c r="D59" s="51"/>
      <c r="E59" s="51"/>
      <c r="F59" s="51"/>
      <c r="G59" s="51"/>
      <c r="H59" s="51"/>
      <c r="I59" s="4"/>
    </row>
    <row r="60" spans="1:14" x14ac:dyDescent="0.2">
      <c r="A60" s="2" t="s">
        <v>87</v>
      </c>
      <c r="B60" s="2" t="s">
        <v>24</v>
      </c>
      <c r="C60" s="4">
        <f>0.85</f>
        <v>0.85</v>
      </c>
      <c r="D60" s="4">
        <f>0.85</f>
        <v>0.85</v>
      </c>
      <c r="E60" s="4">
        <f>0.85</f>
        <v>0.85</v>
      </c>
      <c r="F60" s="4">
        <f>0.85</f>
        <v>0.85</v>
      </c>
      <c r="G60" s="4">
        <v>0.89</v>
      </c>
      <c r="H60" s="4">
        <f>G60</f>
        <v>0.89</v>
      </c>
      <c r="I60" s="8"/>
    </row>
    <row r="61" spans="1:14" x14ac:dyDescent="0.2">
      <c r="A61" s="2" t="s">
        <v>91</v>
      </c>
      <c r="B61" s="2" t="s">
        <v>88</v>
      </c>
      <c r="C61" s="4">
        <v>0.62</v>
      </c>
      <c r="D61" s="4">
        <v>0.62</v>
      </c>
      <c r="E61" s="4">
        <v>0.62</v>
      </c>
      <c r="F61" s="4">
        <v>0.62</v>
      </c>
      <c r="G61" s="4">
        <v>0.64</v>
      </c>
      <c r="H61" s="4">
        <v>0.64</v>
      </c>
      <c r="I61" s="8"/>
    </row>
    <row r="62" spans="1:14" x14ac:dyDescent="0.2">
      <c r="A62" s="2" t="s">
        <v>57</v>
      </c>
      <c r="B62" s="2" t="s">
        <v>89</v>
      </c>
      <c r="C62" s="4">
        <v>0.11</v>
      </c>
      <c r="D62" s="4">
        <f t="shared" ref="D62:F62" si="19">C62</f>
        <v>0.11</v>
      </c>
      <c r="E62" s="4">
        <f t="shared" si="19"/>
        <v>0.11</v>
      </c>
      <c r="F62" s="4">
        <f t="shared" si="19"/>
        <v>0.11</v>
      </c>
      <c r="G62" s="4">
        <f t="shared" ref="G62" si="20">F62</f>
        <v>0.11</v>
      </c>
      <c r="H62" s="4">
        <f t="shared" ref="H62" si="21">G62</f>
        <v>0.11</v>
      </c>
      <c r="I62" s="8"/>
    </row>
    <row r="63" spans="1:14" x14ac:dyDescent="0.2">
      <c r="A63" s="2" t="s">
        <v>22</v>
      </c>
      <c r="B63" s="2" t="s">
        <v>90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8"/>
    </row>
    <row r="64" spans="1:14" x14ac:dyDescent="0.2">
      <c r="A64" s="37"/>
    </row>
    <row r="65" spans="2:15" x14ac:dyDescent="0.2">
      <c r="C65" s="44"/>
    </row>
    <row r="66" spans="2:15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2:15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2:15" x14ac:dyDescent="0.2"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2:15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2:15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2:15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2:15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2:15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2:15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2:15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2:15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2:15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2:15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2:15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2:15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2:15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2:15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2:15" x14ac:dyDescent="0.2"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2:15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2:15" x14ac:dyDescent="0.2">
      <c r="G85"/>
      <c r="H85"/>
      <c r="I85"/>
      <c r="J85"/>
      <c r="K85"/>
      <c r="L85"/>
      <c r="M85"/>
      <c r="N85"/>
      <c r="O85"/>
    </row>
    <row r="86" spans="2:15" x14ac:dyDescent="0.2">
      <c r="G86"/>
      <c r="H86"/>
      <c r="I86"/>
      <c r="J86"/>
      <c r="K86"/>
      <c r="L86"/>
      <c r="M86"/>
      <c r="N86"/>
      <c r="O86"/>
    </row>
    <row r="87" spans="2:15" x14ac:dyDescent="0.2">
      <c r="G87"/>
      <c r="H87"/>
      <c r="I87"/>
      <c r="J87"/>
      <c r="K87"/>
      <c r="L87"/>
      <c r="M87"/>
      <c r="N87"/>
      <c r="O87"/>
    </row>
  </sheetData>
  <sortState xmlns:xlrd2="http://schemas.microsoft.com/office/spreadsheetml/2017/richdata2" ref="G69:N76">
    <sortCondition ref="J69:J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B21D-4FDA-A944-AA91-DC0ED071DFC3}">
  <sheetPr>
    <tabColor rgb="FFFFC000"/>
  </sheetPr>
  <dimension ref="A1:L39"/>
  <sheetViews>
    <sheetView zoomScaleNormal="100" workbookViewId="0">
      <selection activeCell="C15" sqref="C15"/>
    </sheetView>
  </sheetViews>
  <sheetFormatPr baseColWidth="10" defaultColWidth="10.83203125" defaultRowHeight="16" x14ac:dyDescent="0.2"/>
  <cols>
    <col min="1" max="1" width="42" style="2" bestFit="1" customWidth="1"/>
    <col min="2" max="2" width="24" style="2" customWidth="1"/>
    <col min="3" max="6" width="20.1640625" style="2" customWidth="1"/>
    <col min="7" max="7" width="12.33203125" style="2" customWidth="1"/>
    <col min="8" max="10" width="10.83203125" style="2" customWidth="1"/>
    <col min="11" max="11" width="34.83203125" style="2" customWidth="1"/>
    <col min="12" max="12" width="20" style="43" bestFit="1" customWidth="1"/>
    <col min="13" max="16384" width="10.83203125" style="2"/>
  </cols>
  <sheetData>
    <row r="1" spans="1:12" s="3" customFormat="1" ht="17" x14ac:dyDescent="0.2">
      <c r="A1" s="33" t="s">
        <v>224</v>
      </c>
      <c r="B1" s="33" t="s">
        <v>216</v>
      </c>
      <c r="C1" s="33" t="s">
        <v>217</v>
      </c>
      <c r="D1" s="34" t="s">
        <v>218</v>
      </c>
      <c r="E1" s="33" t="s">
        <v>219</v>
      </c>
      <c r="F1" s="33" t="s">
        <v>220</v>
      </c>
      <c r="G1" s="33" t="s">
        <v>126</v>
      </c>
      <c r="H1" s="33" t="s">
        <v>130</v>
      </c>
      <c r="I1" s="33" t="s">
        <v>127</v>
      </c>
      <c r="J1" s="33" t="s">
        <v>221</v>
      </c>
      <c r="K1" s="33" t="s">
        <v>222</v>
      </c>
      <c r="L1" s="43" t="s">
        <v>223</v>
      </c>
    </row>
    <row r="2" spans="1:12" s="3" customFormat="1" ht="17" x14ac:dyDescent="0.2">
      <c r="A2" s="39" t="s">
        <v>105</v>
      </c>
      <c r="B2" s="24" t="s">
        <v>113</v>
      </c>
      <c r="C2" s="4">
        <f>MALAYSIA!C21</f>
        <v>3555.1898999999999</v>
      </c>
      <c r="D2" s="19" t="s">
        <v>106</v>
      </c>
      <c r="E2" s="19">
        <f t="shared" ref="E2:E11" si="0">C2*0.8</f>
        <v>2844.1519200000002</v>
      </c>
      <c r="F2" s="19">
        <f t="shared" ref="F2:F11" si="1">C2*1.2</f>
        <v>4266.2278799999995</v>
      </c>
      <c r="G2" s="3" t="s">
        <v>128</v>
      </c>
      <c r="H2" s="3" t="s">
        <v>157</v>
      </c>
      <c r="I2" s="10">
        <f>C2</f>
        <v>3555.1898999999999</v>
      </c>
      <c r="J2" s="10">
        <f>0.1*I2</f>
        <v>355.51899000000003</v>
      </c>
      <c r="K2" s="10" t="str">
        <f>I2&amp;","&amp;J2</f>
        <v>3555.1899,355.51899</v>
      </c>
      <c r="L2" s="43" t="s">
        <v>187</v>
      </c>
    </row>
    <row r="3" spans="1:12" s="3" customFormat="1" ht="17" x14ac:dyDescent="0.2">
      <c r="A3" s="39" t="s">
        <v>98</v>
      </c>
      <c r="B3" s="24" t="s">
        <v>114</v>
      </c>
      <c r="C3" s="4">
        <f>MALAYSIA!D21</f>
        <v>10378.7785</v>
      </c>
      <c r="D3" s="19" t="s">
        <v>106</v>
      </c>
      <c r="E3" s="19">
        <f t="shared" si="0"/>
        <v>8303.0228000000006</v>
      </c>
      <c r="F3" s="19">
        <f t="shared" si="1"/>
        <v>12454.5342</v>
      </c>
      <c r="G3" s="3" t="s">
        <v>128</v>
      </c>
      <c r="H3" s="3" t="s">
        <v>157</v>
      </c>
      <c r="I3" s="10">
        <f t="shared" ref="I3:I29" si="2">C3</f>
        <v>10378.7785</v>
      </c>
      <c r="J3" s="10">
        <f t="shared" ref="J3:J29" si="3">0.1*I3</f>
        <v>1037.8778500000001</v>
      </c>
      <c r="K3" s="10" t="str">
        <f t="shared" ref="K3:K29" si="4">I3&amp;","&amp;J3</f>
        <v>10378.7785,1037.87785</v>
      </c>
      <c r="L3" s="43" t="s">
        <v>188</v>
      </c>
    </row>
    <row r="4" spans="1:12" s="3" customFormat="1" ht="17" x14ac:dyDescent="0.2">
      <c r="A4" s="39" t="s">
        <v>99</v>
      </c>
      <c r="B4" s="24" t="s">
        <v>115</v>
      </c>
      <c r="C4" s="4">
        <f>MALAYSIA!E21</f>
        <v>1481.4937</v>
      </c>
      <c r="D4" s="19" t="s">
        <v>106</v>
      </c>
      <c r="E4" s="19">
        <f t="shared" si="0"/>
        <v>1185.19496</v>
      </c>
      <c r="F4" s="19">
        <f t="shared" si="1"/>
        <v>1777.7924399999999</v>
      </c>
      <c r="G4" s="3" t="s">
        <v>128</v>
      </c>
      <c r="H4" s="3" t="s">
        <v>157</v>
      </c>
      <c r="I4" s="10">
        <f>C4</f>
        <v>1481.4937</v>
      </c>
      <c r="J4" s="10">
        <f t="shared" si="3"/>
        <v>148.14937</v>
      </c>
      <c r="K4" s="10" t="str">
        <f t="shared" si="4"/>
        <v>1481.4937,148.14937</v>
      </c>
      <c r="L4" s="43" t="s">
        <v>189</v>
      </c>
    </row>
    <row r="5" spans="1:12" s="3" customFormat="1" ht="17" x14ac:dyDescent="0.2">
      <c r="A5" s="39" t="s">
        <v>100</v>
      </c>
      <c r="B5" s="24" t="s">
        <v>116</v>
      </c>
      <c r="C5" s="4">
        <f>MALAYSIA!F21</f>
        <v>885.63919999999996</v>
      </c>
      <c r="D5" s="19" t="s">
        <v>106</v>
      </c>
      <c r="E5" s="19">
        <f t="shared" si="0"/>
        <v>708.51135999999997</v>
      </c>
      <c r="F5" s="19">
        <f t="shared" si="1"/>
        <v>1062.76704</v>
      </c>
      <c r="G5" s="3" t="s">
        <v>128</v>
      </c>
      <c r="H5" s="3" t="s">
        <v>157</v>
      </c>
      <c r="I5" s="10">
        <f>C5</f>
        <v>885.63919999999996</v>
      </c>
      <c r="J5" s="10">
        <f t="shared" si="3"/>
        <v>88.563919999999996</v>
      </c>
      <c r="K5" s="10" t="str">
        <f t="shared" si="4"/>
        <v>885.6392,88.56392</v>
      </c>
      <c r="L5" s="43" t="s">
        <v>190</v>
      </c>
    </row>
    <row r="6" spans="1:12" s="3" customFormat="1" ht="17" x14ac:dyDescent="0.2">
      <c r="A6" s="39" t="s">
        <v>159</v>
      </c>
      <c r="B6" s="24" t="s">
        <v>161</v>
      </c>
      <c r="C6" s="4">
        <f>MALAYSIA!G21</f>
        <v>1183.019</v>
      </c>
      <c r="D6" s="19" t="s">
        <v>106</v>
      </c>
      <c r="E6" s="19">
        <f t="shared" ref="E6:E7" si="5">C6*0.8</f>
        <v>946.41520000000003</v>
      </c>
      <c r="F6" s="19">
        <f t="shared" ref="F6:F7" si="6">C6*1.2</f>
        <v>1419.6227999999999</v>
      </c>
      <c r="G6" s="3" t="s">
        <v>128</v>
      </c>
      <c r="H6" s="3" t="s">
        <v>157</v>
      </c>
      <c r="I6" s="10">
        <f>C6</f>
        <v>1183.019</v>
      </c>
      <c r="J6" s="10">
        <f t="shared" ref="J6:J10" si="7">0.1*I6</f>
        <v>118.3019</v>
      </c>
      <c r="K6" s="10" t="str">
        <f>I6&amp;","&amp;J6</f>
        <v>1183.019,118.3019</v>
      </c>
      <c r="L6" s="43" t="s">
        <v>191</v>
      </c>
    </row>
    <row r="7" spans="1:12" s="3" customFormat="1" ht="17" x14ac:dyDescent="0.2">
      <c r="A7" s="39" t="s">
        <v>158</v>
      </c>
      <c r="B7" s="24" t="s">
        <v>160</v>
      </c>
      <c r="C7" s="4">
        <f>MALAYSIA!H21</f>
        <v>1426.8417999999999</v>
      </c>
      <c r="D7" s="19" t="s">
        <v>106</v>
      </c>
      <c r="E7" s="19">
        <f t="shared" si="5"/>
        <v>1141.47344</v>
      </c>
      <c r="F7" s="19">
        <f t="shared" si="6"/>
        <v>1712.2101599999999</v>
      </c>
      <c r="G7" s="3" t="s">
        <v>128</v>
      </c>
      <c r="H7" s="3" t="s">
        <v>157</v>
      </c>
      <c r="I7" s="10">
        <f t="shared" ref="I7:I10" si="8">C7</f>
        <v>1426.8417999999999</v>
      </c>
      <c r="J7" s="10">
        <f t="shared" si="7"/>
        <v>142.68418</v>
      </c>
      <c r="K7" s="10" t="str">
        <f t="shared" ref="K7:K10" si="9">I7&amp;","&amp;J7</f>
        <v>1426.8418,142.68418</v>
      </c>
      <c r="L7" s="43" t="s">
        <v>192</v>
      </c>
    </row>
    <row r="8" spans="1:12" s="45" customFormat="1" ht="17" x14ac:dyDescent="0.2">
      <c r="A8" s="36" t="s">
        <v>175</v>
      </c>
      <c r="B8" s="24" t="s">
        <v>184</v>
      </c>
      <c r="C8" s="4">
        <f>MALAYSIA!C39</f>
        <v>167.72140000000002</v>
      </c>
      <c r="D8" s="19" t="s">
        <v>106</v>
      </c>
      <c r="E8" s="19">
        <f t="shared" si="0"/>
        <v>134.17712000000003</v>
      </c>
      <c r="F8" s="19">
        <f t="shared" si="1"/>
        <v>201.26568</v>
      </c>
      <c r="G8" s="3" t="s">
        <v>128</v>
      </c>
      <c r="H8" s="3" t="s">
        <v>157</v>
      </c>
      <c r="I8" s="10">
        <f t="shared" si="8"/>
        <v>167.72140000000002</v>
      </c>
      <c r="J8" s="10">
        <f t="shared" si="7"/>
        <v>16.772140000000004</v>
      </c>
      <c r="K8" s="10" t="str">
        <f t="shared" si="9"/>
        <v>167.7214,16.77214</v>
      </c>
      <c r="L8" s="43" t="s">
        <v>194</v>
      </c>
    </row>
    <row r="9" spans="1:12" s="45" customFormat="1" ht="17" x14ac:dyDescent="0.2">
      <c r="A9" s="36" t="s">
        <v>176</v>
      </c>
      <c r="B9" s="24" t="s">
        <v>185</v>
      </c>
      <c r="C9" s="4">
        <f>MALAYSIA!G39</f>
        <v>299.21100000000001</v>
      </c>
      <c r="D9" s="19" t="s">
        <v>106</v>
      </c>
      <c r="E9" s="19">
        <f t="shared" si="0"/>
        <v>239.36880000000002</v>
      </c>
      <c r="F9" s="19">
        <f t="shared" si="1"/>
        <v>359.0532</v>
      </c>
      <c r="G9" s="3" t="s">
        <v>128</v>
      </c>
      <c r="H9" s="3" t="s">
        <v>157</v>
      </c>
      <c r="I9" s="10">
        <f t="shared" si="8"/>
        <v>299.21100000000001</v>
      </c>
      <c r="J9" s="10">
        <f t="shared" si="7"/>
        <v>29.921100000000003</v>
      </c>
      <c r="K9" s="10" t="str">
        <f t="shared" si="9"/>
        <v>299.211,29.9211</v>
      </c>
      <c r="L9" s="43" t="s">
        <v>193</v>
      </c>
    </row>
    <row r="10" spans="1:12" s="45" customFormat="1" ht="17" x14ac:dyDescent="0.2">
      <c r="A10" s="36" t="s">
        <v>177</v>
      </c>
      <c r="B10" s="24" t="s">
        <v>186</v>
      </c>
      <c r="C10" s="4">
        <f>MALAYSIA!H39</f>
        <v>184.65819999999999</v>
      </c>
      <c r="D10" s="19" t="s">
        <v>106</v>
      </c>
      <c r="E10" s="19">
        <f t="shared" si="0"/>
        <v>147.72656000000001</v>
      </c>
      <c r="F10" s="19">
        <f t="shared" si="1"/>
        <v>221.58983999999998</v>
      </c>
      <c r="G10" s="3" t="s">
        <v>128</v>
      </c>
      <c r="H10" s="3" t="s">
        <v>157</v>
      </c>
      <c r="I10" s="10">
        <f t="shared" si="8"/>
        <v>184.65819999999999</v>
      </c>
      <c r="J10" s="10">
        <f t="shared" si="7"/>
        <v>18.465820000000001</v>
      </c>
      <c r="K10" s="10" t="str">
        <f t="shared" si="9"/>
        <v>184.6582,18.46582</v>
      </c>
      <c r="L10" s="43" t="s">
        <v>195</v>
      </c>
    </row>
    <row r="11" spans="1:12" s="3" customFormat="1" ht="17" x14ac:dyDescent="0.2">
      <c r="A11" s="17" t="s">
        <v>125</v>
      </c>
      <c r="B11" s="6" t="s">
        <v>51</v>
      </c>
      <c r="C11" s="4">
        <f>MALAYSIA!C24</f>
        <v>71.3797</v>
      </c>
      <c r="D11" s="19" t="s">
        <v>106</v>
      </c>
      <c r="E11" s="19">
        <f t="shared" si="0"/>
        <v>57.103760000000001</v>
      </c>
      <c r="F11" s="19">
        <f t="shared" si="1"/>
        <v>85.655639999999991</v>
      </c>
      <c r="G11" s="3" t="s">
        <v>128</v>
      </c>
      <c r="H11" s="3" t="s">
        <v>157</v>
      </c>
      <c r="I11" s="10">
        <f t="shared" si="2"/>
        <v>71.3797</v>
      </c>
      <c r="J11" s="10">
        <f t="shared" si="3"/>
        <v>7.1379700000000001</v>
      </c>
      <c r="K11" s="10" t="str">
        <f t="shared" si="4"/>
        <v>71.3797,7.13797</v>
      </c>
      <c r="L11" s="43" t="s">
        <v>196</v>
      </c>
    </row>
    <row r="12" spans="1:12" s="3" customFormat="1" ht="17" x14ac:dyDescent="0.2">
      <c r="A12" s="39" t="s">
        <v>178</v>
      </c>
      <c r="B12" s="24" t="s">
        <v>24</v>
      </c>
      <c r="C12" s="19">
        <f>MALAYSIA!C60</f>
        <v>0.85</v>
      </c>
      <c r="D12" s="19" t="s">
        <v>106</v>
      </c>
      <c r="E12" s="19">
        <f t="shared" ref="E12:E16" si="10">C12*0.8</f>
        <v>0.68</v>
      </c>
      <c r="F12" s="19">
        <v>1</v>
      </c>
      <c r="G12" s="10" t="s">
        <v>129</v>
      </c>
      <c r="H12" s="3" t="s">
        <v>157</v>
      </c>
      <c r="I12" s="10">
        <f t="shared" si="2"/>
        <v>0.85</v>
      </c>
      <c r="J12" s="10">
        <f t="shared" si="3"/>
        <v>8.5000000000000006E-2</v>
      </c>
      <c r="K12" s="10" t="str">
        <f t="shared" si="4"/>
        <v>0.85,0.085</v>
      </c>
      <c r="L12" s="43" t="s">
        <v>197</v>
      </c>
    </row>
    <row r="13" spans="1:12" s="3" customFormat="1" ht="17" x14ac:dyDescent="0.2">
      <c r="A13" s="39" t="s">
        <v>179</v>
      </c>
      <c r="B13" s="24" t="s">
        <v>88</v>
      </c>
      <c r="C13" s="19">
        <f>MALAYSIA!C61</f>
        <v>0.62</v>
      </c>
      <c r="D13" s="19" t="s">
        <v>106</v>
      </c>
      <c r="E13" s="19">
        <f t="shared" si="10"/>
        <v>0.496</v>
      </c>
      <c r="F13" s="19">
        <f>C13*1.2</f>
        <v>0.74399999999999999</v>
      </c>
      <c r="G13" s="10" t="s">
        <v>129</v>
      </c>
      <c r="H13" s="3" t="s">
        <v>157</v>
      </c>
      <c r="I13" s="10">
        <f t="shared" si="2"/>
        <v>0.62</v>
      </c>
      <c r="J13" s="10">
        <f t="shared" si="3"/>
        <v>6.2E-2</v>
      </c>
      <c r="K13" s="10" t="str">
        <f t="shared" si="4"/>
        <v>0.62,0.062</v>
      </c>
      <c r="L13" s="43" t="s">
        <v>198</v>
      </c>
    </row>
    <row r="14" spans="1:12" s="3" customFormat="1" ht="17" x14ac:dyDescent="0.2">
      <c r="A14" s="39" t="s">
        <v>180</v>
      </c>
      <c r="B14" s="24" t="s">
        <v>182</v>
      </c>
      <c r="C14" s="19">
        <f>MALAYSIA!G60</f>
        <v>0.89</v>
      </c>
      <c r="D14" s="19" t="s">
        <v>106</v>
      </c>
      <c r="E14" s="19">
        <f t="shared" si="10"/>
        <v>0.71200000000000008</v>
      </c>
      <c r="F14" s="19">
        <f t="shared" ref="F14:F15" si="11">C14*1.2</f>
        <v>1.0680000000000001</v>
      </c>
      <c r="G14" s="10" t="s">
        <v>129</v>
      </c>
      <c r="H14" s="3" t="s">
        <v>157</v>
      </c>
      <c r="I14" s="10">
        <f t="shared" si="2"/>
        <v>0.89</v>
      </c>
      <c r="J14" s="10">
        <f t="shared" si="3"/>
        <v>8.900000000000001E-2</v>
      </c>
      <c r="K14" s="10" t="str">
        <f t="shared" si="4"/>
        <v>0.89,0.089</v>
      </c>
      <c r="L14" s="43" t="s">
        <v>199</v>
      </c>
    </row>
    <row r="15" spans="1:12" s="3" customFormat="1" ht="17" x14ac:dyDescent="0.2">
      <c r="A15" s="39" t="s">
        <v>181</v>
      </c>
      <c r="B15" s="24" t="s">
        <v>183</v>
      </c>
      <c r="C15" s="19">
        <f>MALAYSIA!G61</f>
        <v>0.64</v>
      </c>
      <c r="D15" s="19" t="s">
        <v>106</v>
      </c>
      <c r="E15" s="19">
        <f t="shared" si="10"/>
        <v>0.51200000000000001</v>
      </c>
      <c r="F15" s="19">
        <f t="shared" si="11"/>
        <v>0.76800000000000002</v>
      </c>
      <c r="G15" s="10" t="s">
        <v>129</v>
      </c>
      <c r="H15" s="3" t="s">
        <v>157</v>
      </c>
      <c r="I15" s="10">
        <f t="shared" si="2"/>
        <v>0.64</v>
      </c>
      <c r="J15" s="10">
        <f t="shared" si="3"/>
        <v>6.4000000000000001E-2</v>
      </c>
      <c r="K15" s="10" t="str">
        <f t="shared" si="4"/>
        <v>0.64,0.064</v>
      </c>
      <c r="L15" s="43" t="s">
        <v>201</v>
      </c>
    </row>
    <row r="16" spans="1:12" s="3" customFormat="1" ht="17" x14ac:dyDescent="0.2">
      <c r="A16" s="39" t="s">
        <v>144</v>
      </c>
      <c r="B16" s="24" t="s">
        <v>89</v>
      </c>
      <c r="C16" s="19">
        <f>MALAYSIA!C62</f>
        <v>0.11</v>
      </c>
      <c r="D16" s="19" t="s">
        <v>106</v>
      </c>
      <c r="E16" s="19">
        <f t="shared" si="10"/>
        <v>8.8000000000000009E-2</v>
      </c>
      <c r="F16" s="19">
        <f>C16*1.2</f>
        <v>0.13200000000000001</v>
      </c>
      <c r="G16" s="10" t="s">
        <v>129</v>
      </c>
      <c r="H16" s="3" t="s">
        <v>157</v>
      </c>
      <c r="I16" s="10">
        <f t="shared" si="2"/>
        <v>0.11</v>
      </c>
      <c r="J16" s="10">
        <f t="shared" si="3"/>
        <v>1.1000000000000001E-2</v>
      </c>
      <c r="K16" s="10" t="str">
        <f t="shared" si="4"/>
        <v>0.11,0.011</v>
      </c>
      <c r="L16" s="43" t="s">
        <v>200</v>
      </c>
    </row>
    <row r="17" spans="1:12" s="3" customFormat="1" ht="17" x14ac:dyDescent="0.2">
      <c r="A17" s="36" t="s">
        <v>102</v>
      </c>
      <c r="B17" s="46" t="s">
        <v>118</v>
      </c>
      <c r="C17" s="35">
        <f>MALAYSIA!C11</f>
        <v>0.85299999999999998</v>
      </c>
      <c r="D17" s="19" t="s">
        <v>156</v>
      </c>
      <c r="E17" s="19">
        <v>0.82699999999999996</v>
      </c>
      <c r="F17" s="19">
        <v>0.876</v>
      </c>
      <c r="G17" s="10" t="s">
        <v>129</v>
      </c>
      <c r="H17" s="3" t="s">
        <v>157</v>
      </c>
      <c r="I17" s="10">
        <f t="shared" si="2"/>
        <v>0.85299999999999998</v>
      </c>
      <c r="J17" s="10">
        <f t="shared" si="3"/>
        <v>8.5300000000000001E-2</v>
      </c>
      <c r="K17" s="10" t="str">
        <f t="shared" si="4"/>
        <v>0.853,0.0853</v>
      </c>
      <c r="L17" s="43" t="s">
        <v>202</v>
      </c>
    </row>
    <row r="18" spans="1:12" s="3" customFormat="1" ht="17" x14ac:dyDescent="0.2">
      <c r="A18" s="36" t="s">
        <v>103</v>
      </c>
      <c r="B18" s="46" t="s">
        <v>119</v>
      </c>
      <c r="C18" s="35">
        <f>MALAYSIA!D11</f>
        <v>0.70499999999999996</v>
      </c>
      <c r="D18" s="19" t="s">
        <v>156</v>
      </c>
      <c r="E18" s="19">
        <v>0.66500000000000004</v>
      </c>
      <c r="F18" s="19">
        <v>0.74199999999999999</v>
      </c>
      <c r="G18" s="10" t="s">
        <v>129</v>
      </c>
      <c r="H18" s="3" t="s">
        <v>157</v>
      </c>
      <c r="I18" s="10">
        <f t="shared" si="2"/>
        <v>0.70499999999999996</v>
      </c>
      <c r="J18" s="10">
        <f t="shared" si="3"/>
        <v>7.0499999999999993E-2</v>
      </c>
      <c r="K18" s="10" t="str">
        <f t="shared" si="4"/>
        <v>0.705,0.0705</v>
      </c>
      <c r="L18" s="43" t="s">
        <v>203</v>
      </c>
    </row>
    <row r="19" spans="1:12" s="3" customFormat="1" ht="17" x14ac:dyDescent="0.2">
      <c r="A19" s="36" t="s">
        <v>104</v>
      </c>
      <c r="B19" s="46" t="s">
        <v>120</v>
      </c>
      <c r="C19" s="35">
        <f>MALAYSIA!E11</f>
        <v>0.69499999999999995</v>
      </c>
      <c r="D19" s="19" t="s">
        <v>156</v>
      </c>
      <c r="E19" s="19">
        <v>0.66</v>
      </c>
      <c r="F19" s="19">
        <v>0.72599999999999998</v>
      </c>
      <c r="G19" s="10" t="s">
        <v>129</v>
      </c>
      <c r="H19" s="3" t="s">
        <v>157</v>
      </c>
      <c r="I19" s="10">
        <f t="shared" si="2"/>
        <v>0.69499999999999995</v>
      </c>
      <c r="J19" s="10">
        <f t="shared" si="3"/>
        <v>6.9499999999999992E-2</v>
      </c>
      <c r="K19" s="10" t="str">
        <f t="shared" si="4"/>
        <v>0.695,0.0695</v>
      </c>
      <c r="L19" s="43" t="s">
        <v>204</v>
      </c>
    </row>
    <row r="20" spans="1:12" s="3" customFormat="1" ht="17" x14ac:dyDescent="0.2">
      <c r="A20" s="36" t="s">
        <v>162</v>
      </c>
      <c r="B20" s="46" t="s">
        <v>163</v>
      </c>
      <c r="C20" s="35">
        <f>MALAYSIA!G11</f>
        <v>0.42</v>
      </c>
      <c r="D20" s="19" t="s">
        <v>156</v>
      </c>
      <c r="E20" s="19">
        <v>0.27</v>
      </c>
      <c r="F20" s="19">
        <v>0.54</v>
      </c>
      <c r="G20" s="10" t="s">
        <v>129</v>
      </c>
      <c r="H20" s="3" t="s">
        <v>157</v>
      </c>
      <c r="I20" s="10">
        <f t="shared" si="2"/>
        <v>0.42</v>
      </c>
      <c r="J20" s="10">
        <f t="shared" si="3"/>
        <v>4.2000000000000003E-2</v>
      </c>
      <c r="K20" s="10" t="str">
        <f t="shared" si="4"/>
        <v>0.42,0.042</v>
      </c>
      <c r="L20" s="43" t="s">
        <v>205</v>
      </c>
    </row>
    <row r="21" spans="1:12" s="3" customFormat="1" ht="17" x14ac:dyDescent="0.2">
      <c r="A21" s="36" t="s">
        <v>164</v>
      </c>
      <c r="B21" s="46" t="s">
        <v>165</v>
      </c>
      <c r="C21" s="35">
        <f>MALAYSIA!H11</f>
        <v>0.32</v>
      </c>
      <c r="D21" s="19" t="s">
        <v>106</v>
      </c>
      <c r="E21" s="19">
        <f t="shared" ref="E21" si="12">C21*0.8</f>
        <v>0.25600000000000001</v>
      </c>
      <c r="F21" s="19">
        <f>C21*1.2</f>
        <v>0.38400000000000001</v>
      </c>
      <c r="G21" s="10" t="s">
        <v>129</v>
      </c>
      <c r="H21" s="3" t="s">
        <v>157</v>
      </c>
      <c r="I21" s="10">
        <f t="shared" ref="I21" si="13">C21</f>
        <v>0.32</v>
      </c>
      <c r="J21" s="10">
        <f t="shared" ref="J21" si="14">0.1*I21</f>
        <v>3.2000000000000001E-2</v>
      </c>
      <c r="K21" s="10" t="str">
        <f t="shared" ref="K21" si="15">I21&amp;","&amp;J21</f>
        <v>0.32,0.032</v>
      </c>
      <c r="L21" s="43" t="s">
        <v>206</v>
      </c>
    </row>
    <row r="22" spans="1:12" s="3" customFormat="1" ht="17" x14ac:dyDescent="0.2">
      <c r="A22" s="36" t="s">
        <v>101</v>
      </c>
      <c r="B22" s="46" t="s">
        <v>121</v>
      </c>
      <c r="C22" s="35">
        <f>MALAYSIA!F11</f>
        <v>0.69499999999999995</v>
      </c>
      <c r="D22" s="19" t="s">
        <v>156</v>
      </c>
      <c r="E22" s="19">
        <v>0.66</v>
      </c>
      <c r="F22" s="19">
        <v>0.73</v>
      </c>
      <c r="G22" s="10" t="s">
        <v>129</v>
      </c>
      <c r="H22" s="3" t="s">
        <v>157</v>
      </c>
      <c r="I22" s="10">
        <f>C22</f>
        <v>0.69499999999999995</v>
      </c>
      <c r="J22" s="10">
        <f t="shared" si="3"/>
        <v>6.9499999999999992E-2</v>
      </c>
      <c r="K22" s="10" t="str">
        <f t="shared" si="4"/>
        <v>0.695,0.0695</v>
      </c>
      <c r="L22" s="43" t="s">
        <v>207</v>
      </c>
    </row>
    <row r="23" spans="1:12" s="3" customFormat="1" ht="17" x14ac:dyDescent="0.2">
      <c r="A23" s="39" t="s">
        <v>123</v>
      </c>
      <c r="B23" s="24" t="s">
        <v>9</v>
      </c>
      <c r="C23" s="10">
        <f>MALAYSIA!C7</f>
        <v>0.03</v>
      </c>
      <c r="D23" s="10">
        <v>0</v>
      </c>
      <c r="E23" s="10">
        <v>0.01</v>
      </c>
      <c r="F23" s="10">
        <v>0.05</v>
      </c>
      <c r="G23" s="3" t="s">
        <v>128</v>
      </c>
      <c r="H23" s="3" t="s">
        <v>157</v>
      </c>
      <c r="I23" s="10">
        <f t="shared" si="2"/>
        <v>0.03</v>
      </c>
      <c r="J23" s="10">
        <f>0.1*I23</f>
        <v>3.0000000000000001E-3</v>
      </c>
      <c r="K23" s="10" t="str">
        <f t="shared" si="4"/>
        <v>0.03,0.003</v>
      </c>
      <c r="L23" s="43" t="s">
        <v>208</v>
      </c>
    </row>
    <row r="24" spans="1:12" s="3" customFormat="1" ht="17" x14ac:dyDescent="0.2">
      <c r="A24" s="39" t="s">
        <v>124</v>
      </c>
      <c r="B24" s="24" t="s">
        <v>122</v>
      </c>
      <c r="C24" s="10">
        <f>MALAYSIA!C6</f>
        <v>0.03</v>
      </c>
      <c r="D24" s="10">
        <v>0</v>
      </c>
      <c r="E24" s="10">
        <v>0.01</v>
      </c>
      <c r="F24" s="10">
        <v>0.05</v>
      </c>
      <c r="G24" s="3" t="s">
        <v>128</v>
      </c>
      <c r="H24" s="3" t="s">
        <v>157</v>
      </c>
      <c r="I24" s="10">
        <f t="shared" si="2"/>
        <v>0.03</v>
      </c>
      <c r="J24" s="10">
        <f t="shared" si="3"/>
        <v>3.0000000000000001E-3</v>
      </c>
      <c r="K24" s="10" t="str">
        <f t="shared" si="4"/>
        <v>0.03,0.003</v>
      </c>
      <c r="L24" s="43" t="s">
        <v>209</v>
      </c>
    </row>
    <row r="25" spans="1:12" s="3" customFormat="1" ht="17" x14ac:dyDescent="0.2">
      <c r="A25" s="39" t="s">
        <v>139</v>
      </c>
      <c r="B25" s="24" t="s">
        <v>141</v>
      </c>
      <c r="C25" s="35">
        <f>MALAYSIA!C13</f>
        <v>0.22</v>
      </c>
      <c r="D25" s="19" t="s">
        <v>106</v>
      </c>
      <c r="E25" s="10">
        <f t="shared" ref="E25:E30" si="16">C25*0.8</f>
        <v>0.17600000000000002</v>
      </c>
      <c r="F25" s="10">
        <f t="shared" ref="F25:F30" si="17">C25*1.2</f>
        <v>0.26400000000000001</v>
      </c>
      <c r="G25" s="10" t="s">
        <v>129</v>
      </c>
      <c r="H25" s="3" t="s">
        <v>157</v>
      </c>
      <c r="I25" s="10">
        <f t="shared" si="2"/>
        <v>0.22</v>
      </c>
      <c r="J25" s="10">
        <f t="shared" si="3"/>
        <v>2.2000000000000002E-2</v>
      </c>
      <c r="K25" s="10" t="str">
        <f t="shared" si="4"/>
        <v>0.22,0.022</v>
      </c>
      <c r="L25" s="43" t="s">
        <v>210</v>
      </c>
    </row>
    <row r="26" spans="1:12" s="3" customFormat="1" ht="17" x14ac:dyDescent="0.2">
      <c r="A26" s="39" t="s">
        <v>138</v>
      </c>
      <c r="B26" s="24" t="s">
        <v>140</v>
      </c>
      <c r="C26" s="35">
        <f>MALAYSIA!D13</f>
        <v>0.2</v>
      </c>
      <c r="D26" s="19" t="s">
        <v>106</v>
      </c>
      <c r="E26" s="10">
        <f t="shared" si="16"/>
        <v>0.16000000000000003</v>
      </c>
      <c r="F26" s="10">
        <f t="shared" si="17"/>
        <v>0.24</v>
      </c>
      <c r="G26" s="10" t="s">
        <v>129</v>
      </c>
      <c r="H26" s="3" t="s">
        <v>157</v>
      </c>
      <c r="I26" s="10">
        <f t="shared" si="2"/>
        <v>0.2</v>
      </c>
      <c r="J26" s="10">
        <f t="shared" si="3"/>
        <v>2.0000000000000004E-2</v>
      </c>
      <c r="K26" s="10" t="str">
        <f t="shared" si="4"/>
        <v>0.2,0.02</v>
      </c>
      <c r="L26" s="43" t="s">
        <v>211</v>
      </c>
    </row>
    <row r="27" spans="1:12" s="3" customFormat="1" ht="17" x14ac:dyDescent="0.2">
      <c r="A27" s="39" t="s">
        <v>137</v>
      </c>
      <c r="B27" s="24" t="s">
        <v>142</v>
      </c>
      <c r="C27" s="35">
        <f>MALAYSIA!E13</f>
        <v>0.21</v>
      </c>
      <c r="D27" s="19" t="s">
        <v>106</v>
      </c>
      <c r="E27" s="10">
        <f t="shared" si="16"/>
        <v>0.16800000000000001</v>
      </c>
      <c r="F27" s="10">
        <f t="shared" si="17"/>
        <v>0.252</v>
      </c>
      <c r="G27" s="10" t="s">
        <v>129</v>
      </c>
      <c r="H27" s="3" t="s">
        <v>157</v>
      </c>
      <c r="I27" s="10">
        <f t="shared" si="2"/>
        <v>0.21</v>
      </c>
      <c r="J27" s="10">
        <f t="shared" si="3"/>
        <v>2.1000000000000001E-2</v>
      </c>
      <c r="K27" s="10" t="str">
        <f t="shared" si="4"/>
        <v>0.21,0.021</v>
      </c>
      <c r="L27" s="43" t="s">
        <v>212</v>
      </c>
    </row>
    <row r="28" spans="1:12" s="3" customFormat="1" ht="17" x14ac:dyDescent="0.2">
      <c r="A28" s="39" t="s">
        <v>136</v>
      </c>
      <c r="B28" s="24" t="s">
        <v>143</v>
      </c>
      <c r="C28" s="35">
        <f>MALAYSIA!F13</f>
        <v>0.21</v>
      </c>
      <c r="D28" s="19" t="s">
        <v>106</v>
      </c>
      <c r="E28" s="10">
        <f t="shared" si="16"/>
        <v>0.16800000000000001</v>
      </c>
      <c r="F28" s="10">
        <f t="shared" si="17"/>
        <v>0.252</v>
      </c>
      <c r="G28" s="10" t="s">
        <v>129</v>
      </c>
      <c r="H28" s="3" t="s">
        <v>157</v>
      </c>
      <c r="I28" s="10">
        <f t="shared" si="2"/>
        <v>0.21</v>
      </c>
      <c r="J28" s="10">
        <f t="shared" si="3"/>
        <v>2.1000000000000001E-2</v>
      </c>
      <c r="K28" s="10" t="str">
        <f t="shared" si="4"/>
        <v>0.21,0.021</v>
      </c>
      <c r="L28" s="43" t="s">
        <v>213</v>
      </c>
    </row>
    <row r="29" spans="1:12" s="3" customFormat="1" ht="17" x14ac:dyDescent="0.2">
      <c r="A29" s="17" t="s">
        <v>166</v>
      </c>
      <c r="B29" s="3" t="s">
        <v>167</v>
      </c>
      <c r="C29" s="8">
        <f>MALAYSIA!G13</f>
        <v>0.38</v>
      </c>
      <c r="D29" s="19" t="s">
        <v>106</v>
      </c>
      <c r="E29" s="3">
        <f t="shared" si="16"/>
        <v>0.30400000000000005</v>
      </c>
      <c r="F29" s="3">
        <f t="shared" si="17"/>
        <v>0.45599999999999996</v>
      </c>
      <c r="G29" s="3" t="s">
        <v>129</v>
      </c>
      <c r="H29" s="3" t="s">
        <v>157</v>
      </c>
      <c r="I29" s="10">
        <f t="shared" si="2"/>
        <v>0.38</v>
      </c>
      <c r="J29" s="10">
        <f t="shared" si="3"/>
        <v>3.8000000000000006E-2</v>
      </c>
      <c r="K29" s="10" t="str">
        <f t="shared" si="4"/>
        <v>0.38,0.038</v>
      </c>
      <c r="L29" s="43" t="s">
        <v>214</v>
      </c>
    </row>
    <row r="30" spans="1:12" s="3" customFormat="1" ht="17" x14ac:dyDescent="0.2">
      <c r="A30" s="17" t="s">
        <v>168</v>
      </c>
      <c r="B30" s="3" t="s">
        <v>169</v>
      </c>
      <c r="C30" s="8">
        <f>MALAYSIA!H13</f>
        <v>0.49299999999999999</v>
      </c>
      <c r="D30" s="19" t="s">
        <v>106</v>
      </c>
      <c r="E30" s="3">
        <f t="shared" si="16"/>
        <v>0.39440000000000003</v>
      </c>
      <c r="F30" s="3">
        <f t="shared" si="17"/>
        <v>0.59160000000000001</v>
      </c>
      <c r="G30" s="3" t="s">
        <v>129</v>
      </c>
      <c r="H30" s="3" t="s">
        <v>157</v>
      </c>
      <c r="I30" s="10">
        <f t="shared" ref="I30" si="18">C30</f>
        <v>0.49299999999999999</v>
      </c>
      <c r="J30" s="10">
        <f t="shared" ref="J30" si="19">0.1*I30</f>
        <v>4.9300000000000004E-2</v>
      </c>
      <c r="K30" s="10" t="str">
        <f t="shared" ref="K30" si="20">I30&amp;","&amp;J30</f>
        <v>0.493,0.0493</v>
      </c>
      <c r="L30" s="43" t="s">
        <v>215</v>
      </c>
    </row>
    <row r="31" spans="1:12" x14ac:dyDescent="0.2">
      <c r="K31" s="40"/>
    </row>
    <row r="38" spans="11:11" x14ac:dyDescent="0.2">
      <c r="K38" s="40"/>
    </row>
    <row r="39" spans="11:11" x14ac:dyDescent="0.2">
      <c r="K39" s="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158F-F7AD-CD47-9C6D-6BB0C72F5CE7}">
  <sheetPr>
    <tabColor rgb="FFFFC000"/>
  </sheetPr>
  <dimension ref="A1:C24"/>
  <sheetViews>
    <sheetView tabSelected="1" zoomScaleNormal="100" workbookViewId="0">
      <selection activeCell="C12" sqref="C12"/>
    </sheetView>
  </sheetViews>
  <sheetFormatPr baseColWidth="10" defaultColWidth="11" defaultRowHeight="16" x14ac:dyDescent="0.2"/>
  <sheetData>
    <row r="1" spans="1:3" x14ac:dyDescent="0.2">
      <c r="A1" s="41" t="s">
        <v>158</v>
      </c>
      <c r="B1" s="2" t="s">
        <v>1</v>
      </c>
      <c r="C1" s="2" t="s">
        <v>2</v>
      </c>
    </row>
    <row r="2" spans="1:3" x14ac:dyDescent="0.2">
      <c r="A2" s="11" t="s">
        <v>1</v>
      </c>
      <c r="B2" s="2" t="s">
        <v>29</v>
      </c>
      <c r="C2" s="2" t="s">
        <v>0</v>
      </c>
    </row>
    <row r="3" spans="1:3" x14ac:dyDescent="0.2">
      <c r="A3" s="2" t="s">
        <v>1</v>
      </c>
      <c r="B3" s="2" t="s">
        <v>0</v>
      </c>
      <c r="C3" s="2" t="s">
        <v>29</v>
      </c>
    </row>
    <row r="4" spans="1:3" x14ac:dyDescent="0.2">
      <c r="A4" s="2" t="s">
        <v>29</v>
      </c>
      <c r="B4" s="2" t="s">
        <v>1</v>
      </c>
      <c r="C4" s="2" t="s">
        <v>0</v>
      </c>
    </row>
    <row r="5" spans="1:3" x14ac:dyDescent="0.2">
      <c r="A5" s="41" t="s">
        <v>29</v>
      </c>
      <c r="B5" s="2" t="s">
        <v>0</v>
      </c>
      <c r="C5" s="2" t="s">
        <v>1</v>
      </c>
    </row>
    <row r="6" spans="1:3" x14ac:dyDescent="0.2">
      <c r="A6" s="2" t="s">
        <v>0</v>
      </c>
      <c r="B6" s="2" t="s">
        <v>1</v>
      </c>
      <c r="C6" s="2" t="s">
        <v>29</v>
      </c>
    </row>
    <row r="7" spans="1:3" x14ac:dyDescent="0.2">
      <c r="A7" s="2" t="s">
        <v>0</v>
      </c>
      <c r="B7" s="2" t="s">
        <v>29</v>
      </c>
      <c r="C7" s="2" t="s">
        <v>1</v>
      </c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3BC45DB-1243-1C4B-AA1F-6C7A6898CB14}">
          <x14:formula1>
            <xm:f>MALAYSIA!$C$1:$J$1</xm:f>
          </x14:formula1>
          <xm:sqref>A1:I35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3D07-3AE6-274D-8F67-FA7F1E7F70D3}">
  <sheetPr>
    <tabColor rgb="FFFFC000"/>
  </sheetPr>
  <dimension ref="A1:O205"/>
  <sheetViews>
    <sheetView zoomScaleNormal="100" workbookViewId="0">
      <selection activeCell="G14" sqref="G14"/>
    </sheetView>
  </sheetViews>
  <sheetFormatPr baseColWidth="10" defaultColWidth="11" defaultRowHeight="16" x14ac:dyDescent="0.2"/>
  <cols>
    <col min="2" max="2" width="19.1640625" bestFit="1" customWidth="1"/>
    <col min="3" max="3" width="5.1640625" bestFit="1" customWidth="1"/>
    <col min="4" max="4" width="21.5" bestFit="1" customWidth="1"/>
    <col min="5" max="5" width="25" bestFit="1" customWidth="1"/>
    <col min="6" max="6" width="13" bestFit="1" customWidth="1"/>
    <col min="7" max="7" width="13.33203125" bestFit="1" customWidth="1"/>
    <col min="8" max="8" width="4.83203125" customWidth="1"/>
    <col min="9" max="9" width="16.6640625" customWidth="1"/>
    <col min="10" max="10" width="8.1640625" customWidth="1"/>
    <col min="11" max="12" width="12.5" customWidth="1"/>
    <col min="13" max="13" width="10.83203125" customWidth="1"/>
    <col min="14" max="14" width="10.83203125" style="22" customWidth="1"/>
    <col min="15" max="15" width="14.5" style="22" customWidth="1"/>
  </cols>
  <sheetData>
    <row r="1" spans="1:15" x14ac:dyDescent="0.2">
      <c r="A1" s="18" t="s">
        <v>67</v>
      </c>
      <c r="N1" s="23"/>
    </row>
    <row r="2" spans="1:15" x14ac:dyDescent="0.2">
      <c r="A2" s="28" t="s">
        <v>66</v>
      </c>
      <c r="B2" s="28" t="s">
        <v>70</v>
      </c>
      <c r="C2" s="28" t="s">
        <v>82</v>
      </c>
      <c r="D2" s="28" t="s">
        <v>69</v>
      </c>
      <c r="E2" s="28" t="s">
        <v>71</v>
      </c>
      <c r="F2" s="28" t="s">
        <v>75</v>
      </c>
      <c r="G2" s="28" t="s">
        <v>76</v>
      </c>
      <c r="H2" s="28" t="s">
        <v>73</v>
      </c>
      <c r="I2" s="28" t="s">
        <v>74</v>
      </c>
      <c r="J2" s="28" t="s">
        <v>5</v>
      </c>
      <c r="K2" s="28" t="s">
        <v>77</v>
      </c>
      <c r="L2" s="28" t="s">
        <v>72</v>
      </c>
      <c r="M2" s="20"/>
      <c r="N2" s="23"/>
      <c r="O2"/>
    </row>
    <row r="3" spans="1:15" x14ac:dyDescent="0.2">
      <c r="A3" s="21">
        <v>35</v>
      </c>
      <c r="B3" s="21">
        <v>1.5200000000000001E-3</v>
      </c>
      <c r="C3" s="21">
        <v>1.52</v>
      </c>
      <c r="D3" s="27">
        <f>B3+(B3*C3)</f>
        <v>3.8304000000000003E-3</v>
      </c>
      <c r="E3" s="27">
        <f>1-EXP(-D3)</f>
        <v>3.823073375539332E-3</v>
      </c>
      <c r="F3">
        <f>-LN(1-E3)/1</f>
        <v>3.8303999999999843E-3</v>
      </c>
      <c r="G3">
        <f>1-EXP(-F3*(16/52))</f>
        <v>1.1778903573108623E-3</v>
      </c>
      <c r="H3" s="20">
        <v>1</v>
      </c>
      <c r="I3" s="26">
        <f>ROUND(16/52,2)</f>
        <v>0.31</v>
      </c>
      <c r="J3" s="21">
        <v>1</v>
      </c>
      <c r="K3">
        <f>MATCH(ROUNDUP(I3,0),$H$3:$H$68,1)</f>
        <v>1</v>
      </c>
      <c r="L3" cm="1">
        <f t="array" ref="L3">INDEX($G$3:$G$68,K3)</f>
        <v>1.1778903573108623E-3</v>
      </c>
      <c r="M3" s="20"/>
      <c r="N3" s="23"/>
      <c r="O3"/>
    </row>
    <row r="4" spans="1:15" x14ac:dyDescent="0.2">
      <c r="A4" s="21">
        <v>36</v>
      </c>
      <c r="B4" s="21">
        <v>1.5200000000000001E-3</v>
      </c>
      <c r="C4" s="21">
        <v>1.52</v>
      </c>
      <c r="D4" s="27">
        <f t="shared" ref="D4:D10" si="0">B4+(B4*C4)</f>
        <v>3.8304000000000003E-3</v>
      </c>
      <c r="E4" s="27">
        <f t="shared" ref="E4:E10" si="1">1-EXP(-D4)</f>
        <v>3.823073375539332E-3</v>
      </c>
      <c r="F4">
        <f t="shared" ref="F4:F10" si="2">-LN(1-E4)/1</f>
        <v>3.8303999999999843E-3</v>
      </c>
      <c r="G4">
        <f t="shared" ref="G4:G10" si="3">1-EXP(-F4*(16/52))</f>
        <v>1.1778903573108623E-3</v>
      </c>
      <c r="H4" s="20">
        <v>2</v>
      </c>
      <c r="I4" s="26">
        <f>ROUND(16/52,2)+I3</f>
        <v>0.62</v>
      </c>
      <c r="J4" s="21">
        <v>2</v>
      </c>
      <c r="K4">
        <f t="shared" ref="K4:K67" si="4">MATCH(ROUNDUP(I4,0),$H$3:$H$68,1)</f>
        <v>1</v>
      </c>
      <c r="L4" cm="1">
        <f t="array" ref="L4">INDEX($G$3:$G$68,K4)</f>
        <v>1.1778903573108623E-3</v>
      </c>
      <c r="M4" s="20"/>
      <c r="N4" s="23"/>
      <c r="O4"/>
    </row>
    <row r="5" spans="1:15" x14ac:dyDescent="0.2">
      <c r="A5" s="21">
        <v>37</v>
      </c>
      <c r="B5" s="21">
        <v>1.5200000000000001E-3</v>
      </c>
      <c r="C5" s="21">
        <v>1.52</v>
      </c>
      <c r="D5" s="27">
        <f t="shared" si="0"/>
        <v>3.8304000000000003E-3</v>
      </c>
      <c r="E5" s="27">
        <f t="shared" si="1"/>
        <v>3.823073375539332E-3</v>
      </c>
      <c r="F5">
        <f t="shared" si="2"/>
        <v>3.8303999999999843E-3</v>
      </c>
      <c r="G5">
        <f t="shared" si="3"/>
        <v>1.1778903573108623E-3</v>
      </c>
      <c r="H5" s="20">
        <v>3</v>
      </c>
      <c r="I5" s="26">
        <f t="shared" ref="I5:I68" si="5">ROUND(16/52,2)+I4</f>
        <v>0.92999999999999994</v>
      </c>
      <c r="J5" s="21">
        <v>3</v>
      </c>
      <c r="K5">
        <f t="shared" si="4"/>
        <v>1</v>
      </c>
      <c r="L5" cm="1">
        <f t="array" ref="L5">INDEX($G$3:$G$68,K5)</f>
        <v>1.1778903573108623E-3</v>
      </c>
      <c r="M5" s="20"/>
      <c r="N5" s="23"/>
      <c r="O5"/>
    </row>
    <row r="6" spans="1:15" x14ac:dyDescent="0.2">
      <c r="A6" s="21">
        <v>38</v>
      </c>
      <c r="B6" s="21">
        <v>1.5200000000000001E-3</v>
      </c>
      <c r="C6" s="21">
        <v>1.52</v>
      </c>
      <c r="D6" s="27">
        <f t="shared" si="0"/>
        <v>3.8304000000000003E-3</v>
      </c>
      <c r="E6" s="27">
        <f t="shared" si="1"/>
        <v>3.823073375539332E-3</v>
      </c>
      <c r="F6">
        <f t="shared" si="2"/>
        <v>3.8303999999999843E-3</v>
      </c>
      <c r="G6">
        <f t="shared" si="3"/>
        <v>1.1778903573108623E-3</v>
      </c>
      <c r="H6" s="20">
        <v>4</v>
      </c>
      <c r="I6" s="26">
        <f t="shared" si="5"/>
        <v>1.24</v>
      </c>
      <c r="J6" s="21">
        <v>4</v>
      </c>
      <c r="K6">
        <f t="shared" si="4"/>
        <v>2</v>
      </c>
      <c r="L6" cm="1">
        <f t="array" ref="L6">INDEX($G$3:$G$68,K6)</f>
        <v>1.1778903573108623E-3</v>
      </c>
      <c r="M6" s="20"/>
      <c r="N6" s="23"/>
      <c r="O6"/>
    </row>
    <row r="7" spans="1:15" x14ac:dyDescent="0.2">
      <c r="A7" s="21">
        <v>39</v>
      </c>
      <c r="B7" s="21">
        <v>1.5200000000000001E-3</v>
      </c>
      <c r="C7" s="21">
        <v>1.52</v>
      </c>
      <c r="D7" s="27">
        <f t="shared" si="0"/>
        <v>3.8304000000000003E-3</v>
      </c>
      <c r="E7" s="27">
        <f t="shared" si="1"/>
        <v>3.823073375539332E-3</v>
      </c>
      <c r="F7">
        <f t="shared" si="2"/>
        <v>3.8303999999999843E-3</v>
      </c>
      <c r="G7">
        <f t="shared" si="3"/>
        <v>1.1778903573108623E-3</v>
      </c>
      <c r="H7" s="20">
        <v>5</v>
      </c>
      <c r="I7" s="26">
        <f t="shared" si="5"/>
        <v>1.55</v>
      </c>
      <c r="J7" s="21">
        <v>5</v>
      </c>
      <c r="K7">
        <f t="shared" si="4"/>
        <v>2</v>
      </c>
      <c r="L7" cm="1">
        <f t="array" ref="L7">INDEX($G$3:$G$68,K7)</f>
        <v>1.1778903573108623E-3</v>
      </c>
      <c r="M7" s="20"/>
      <c r="N7" s="23"/>
      <c r="O7"/>
    </row>
    <row r="8" spans="1:15" x14ac:dyDescent="0.2">
      <c r="A8" s="21">
        <v>40</v>
      </c>
      <c r="B8" s="21">
        <v>3.16E-3</v>
      </c>
      <c r="C8" s="21">
        <v>1.52</v>
      </c>
      <c r="D8" s="27">
        <f t="shared" si="0"/>
        <v>7.9632000000000001E-3</v>
      </c>
      <c r="E8" s="27">
        <f t="shared" si="1"/>
        <v>7.9315777167404677E-3</v>
      </c>
      <c r="F8">
        <f t="shared" si="2"/>
        <v>7.9631999999999915E-3</v>
      </c>
      <c r="G8">
        <f t="shared" si="3"/>
        <v>2.4472160570661039E-3</v>
      </c>
      <c r="H8" s="20">
        <v>6</v>
      </c>
      <c r="I8" s="26">
        <f t="shared" si="5"/>
        <v>1.86</v>
      </c>
      <c r="J8" s="21">
        <v>6</v>
      </c>
      <c r="K8">
        <f t="shared" si="4"/>
        <v>2</v>
      </c>
      <c r="L8" cm="1">
        <f t="array" ref="L8">INDEX($G$3:$G$68,K8)</f>
        <v>1.1778903573108623E-3</v>
      </c>
      <c r="M8" s="20"/>
      <c r="N8" s="23"/>
      <c r="O8"/>
    </row>
    <row r="9" spans="1:15" x14ac:dyDescent="0.2">
      <c r="A9" s="21">
        <v>41</v>
      </c>
      <c r="B9" s="21">
        <v>3.16E-3</v>
      </c>
      <c r="C9" s="21">
        <v>1.52</v>
      </c>
      <c r="D9" s="27">
        <f t="shared" si="0"/>
        <v>7.9632000000000001E-3</v>
      </c>
      <c r="E9" s="27">
        <f t="shared" si="1"/>
        <v>7.9315777167404677E-3</v>
      </c>
      <c r="F9">
        <f t="shared" si="2"/>
        <v>7.9631999999999915E-3</v>
      </c>
      <c r="G9">
        <f t="shared" si="3"/>
        <v>2.4472160570661039E-3</v>
      </c>
      <c r="H9" s="20">
        <v>7</v>
      </c>
      <c r="I9" s="26">
        <f t="shared" si="5"/>
        <v>2.17</v>
      </c>
      <c r="J9" s="21">
        <v>7</v>
      </c>
      <c r="K9">
        <f t="shared" si="4"/>
        <v>3</v>
      </c>
      <c r="L9" cm="1">
        <f t="array" ref="L9">INDEX($G$3:$G$68,K9)</f>
        <v>1.1778903573108623E-3</v>
      </c>
      <c r="M9" s="20"/>
      <c r="N9" s="23"/>
      <c r="O9"/>
    </row>
    <row r="10" spans="1:15" x14ac:dyDescent="0.2">
      <c r="A10" s="21">
        <v>42</v>
      </c>
      <c r="B10" s="21">
        <v>3.16E-3</v>
      </c>
      <c r="C10" s="21">
        <v>1.52</v>
      </c>
      <c r="D10" s="27">
        <f t="shared" si="0"/>
        <v>7.9632000000000001E-3</v>
      </c>
      <c r="E10" s="27">
        <f t="shared" si="1"/>
        <v>7.9315777167404677E-3</v>
      </c>
      <c r="F10">
        <f t="shared" si="2"/>
        <v>7.9631999999999915E-3</v>
      </c>
      <c r="G10">
        <f t="shared" si="3"/>
        <v>2.4472160570661039E-3</v>
      </c>
      <c r="H10" s="20">
        <v>8</v>
      </c>
      <c r="I10" s="26">
        <f t="shared" si="5"/>
        <v>2.48</v>
      </c>
      <c r="J10" s="21">
        <v>8</v>
      </c>
      <c r="K10">
        <f t="shared" si="4"/>
        <v>3</v>
      </c>
      <c r="L10" cm="1">
        <f t="array" ref="L10">INDEX($G$3:$G$68,K10)</f>
        <v>1.1778903573108623E-3</v>
      </c>
      <c r="M10" s="20"/>
      <c r="N10" s="23"/>
      <c r="O10"/>
    </row>
    <row r="11" spans="1:15" x14ac:dyDescent="0.2">
      <c r="A11" s="21">
        <v>43</v>
      </c>
      <c r="B11" s="21">
        <v>3.16E-3</v>
      </c>
      <c r="C11" s="21">
        <v>1.52</v>
      </c>
      <c r="D11" s="27">
        <f>B11+(B11*C11)</f>
        <v>7.9632000000000001E-3</v>
      </c>
      <c r="E11" s="27">
        <f>1-EXP(-D11)</f>
        <v>7.9315777167404677E-3</v>
      </c>
      <c r="F11">
        <f>-LN(1-E11)/1</f>
        <v>7.9631999999999915E-3</v>
      </c>
      <c r="G11">
        <f>1-EXP(-F11*(16/52))</f>
        <v>2.4472160570661039E-3</v>
      </c>
      <c r="H11" s="20">
        <v>9</v>
      </c>
      <c r="I11" s="26">
        <f t="shared" si="5"/>
        <v>2.79</v>
      </c>
      <c r="J11" s="21">
        <v>9</v>
      </c>
      <c r="K11">
        <f t="shared" si="4"/>
        <v>3</v>
      </c>
      <c r="L11" cm="1">
        <f t="array" ref="L11">INDEX($G$3:$G$68,K11)</f>
        <v>1.1778903573108623E-3</v>
      </c>
      <c r="M11" s="20"/>
      <c r="N11" s="23"/>
      <c r="O11"/>
    </row>
    <row r="12" spans="1:15" x14ac:dyDescent="0.2">
      <c r="A12" s="21">
        <v>44</v>
      </c>
      <c r="B12" s="21">
        <v>3.16E-3</v>
      </c>
      <c r="C12" s="21">
        <v>1.52</v>
      </c>
      <c r="D12" s="27">
        <f>B12+(B12*C12)</f>
        <v>7.9632000000000001E-3</v>
      </c>
      <c r="E12" s="27">
        <f>1-EXP(-D12)</f>
        <v>7.9315777167404677E-3</v>
      </c>
      <c r="F12">
        <f t="shared" ref="F12:F68" si="6">-LN(1-E12)/1</f>
        <v>7.9631999999999915E-3</v>
      </c>
      <c r="G12">
        <f t="shared" ref="G12:G68" si="7">1-EXP(-F12*(16/52))</f>
        <v>2.4472160570661039E-3</v>
      </c>
      <c r="H12" s="20">
        <v>10</v>
      </c>
      <c r="I12" s="26">
        <f t="shared" si="5"/>
        <v>3.1</v>
      </c>
      <c r="J12" s="21">
        <v>10</v>
      </c>
      <c r="K12">
        <f t="shared" si="4"/>
        <v>4</v>
      </c>
      <c r="L12" cm="1">
        <f t="array" ref="L12">INDEX($G$3:$G$68,K12)</f>
        <v>1.1778903573108623E-3</v>
      </c>
      <c r="M12" s="20"/>
      <c r="N12" s="23"/>
      <c r="O12"/>
    </row>
    <row r="13" spans="1:15" x14ac:dyDescent="0.2">
      <c r="A13" s="21">
        <v>45</v>
      </c>
      <c r="B13" s="21">
        <v>5.3899999999999998E-3</v>
      </c>
      <c r="C13" s="21">
        <v>1.52</v>
      </c>
      <c r="D13" s="27">
        <f>B13+(B13*C13)</f>
        <v>1.3582799999999999E-2</v>
      </c>
      <c r="E13" s="27">
        <f>1-EXP(-D13)</f>
        <v>1.3490970011717729E-2</v>
      </c>
      <c r="F13">
        <f t="shared" si="6"/>
        <v>1.3582799999999963E-2</v>
      </c>
      <c r="G13">
        <f t="shared" si="7"/>
        <v>4.1706018600569106E-3</v>
      </c>
      <c r="H13" s="20">
        <v>11</v>
      </c>
      <c r="I13" s="26">
        <f t="shared" si="5"/>
        <v>3.41</v>
      </c>
      <c r="J13" s="21">
        <v>11</v>
      </c>
      <c r="K13">
        <f t="shared" si="4"/>
        <v>4</v>
      </c>
      <c r="L13" cm="1">
        <f t="array" ref="L13">INDEX($G$3:$G$68,K13)</f>
        <v>1.1778903573108623E-3</v>
      </c>
      <c r="M13" s="21"/>
      <c r="N13" s="21"/>
      <c r="O13"/>
    </row>
    <row r="14" spans="1:15" x14ac:dyDescent="0.2">
      <c r="A14" s="21">
        <v>46</v>
      </c>
      <c r="B14" s="21">
        <v>5.3899999999999998E-3</v>
      </c>
      <c r="C14" s="21">
        <v>1.52</v>
      </c>
      <c r="D14" s="27">
        <f t="shared" ref="D14:D68" si="8">B14+(B14*C14)</f>
        <v>1.3582799999999999E-2</v>
      </c>
      <c r="E14" s="27">
        <f t="shared" ref="E14:E68" si="9">1-EXP(-D14)</f>
        <v>1.3490970011717729E-2</v>
      </c>
      <c r="F14">
        <f t="shared" si="6"/>
        <v>1.3582799999999963E-2</v>
      </c>
      <c r="G14">
        <f t="shared" si="7"/>
        <v>4.1706018600569106E-3</v>
      </c>
      <c r="H14" s="20">
        <v>12</v>
      </c>
      <c r="I14" s="26">
        <f t="shared" si="5"/>
        <v>3.72</v>
      </c>
      <c r="J14" s="21">
        <v>12</v>
      </c>
      <c r="K14">
        <f t="shared" si="4"/>
        <v>4</v>
      </c>
      <c r="L14" cm="1">
        <f t="array" ref="L14">INDEX($G$3:$G$68,K14)</f>
        <v>1.1778903573108623E-3</v>
      </c>
      <c r="M14" s="21"/>
      <c r="N14" s="21"/>
      <c r="O14"/>
    </row>
    <row r="15" spans="1:15" x14ac:dyDescent="0.2">
      <c r="A15" s="21">
        <v>47</v>
      </c>
      <c r="B15" s="21">
        <v>5.3899999999999998E-3</v>
      </c>
      <c r="C15" s="21">
        <v>1.52</v>
      </c>
      <c r="D15" s="27">
        <f t="shared" si="8"/>
        <v>1.3582799999999999E-2</v>
      </c>
      <c r="E15" s="27">
        <f t="shared" si="9"/>
        <v>1.3490970011717729E-2</v>
      </c>
      <c r="F15">
        <f t="shared" si="6"/>
        <v>1.3582799999999963E-2</v>
      </c>
      <c r="G15">
        <f t="shared" si="7"/>
        <v>4.1706018600569106E-3</v>
      </c>
      <c r="H15" s="20">
        <v>13</v>
      </c>
      <c r="I15" s="26">
        <f t="shared" si="5"/>
        <v>4.03</v>
      </c>
      <c r="J15" s="21">
        <v>13</v>
      </c>
      <c r="K15">
        <f t="shared" si="4"/>
        <v>5</v>
      </c>
      <c r="L15" cm="1">
        <f t="array" ref="L15">INDEX($G$3:$G$68,K15)</f>
        <v>1.1778903573108623E-3</v>
      </c>
      <c r="M15" s="21"/>
      <c r="N15" s="21"/>
      <c r="O15"/>
    </row>
    <row r="16" spans="1:15" x14ac:dyDescent="0.2">
      <c r="A16" s="21">
        <v>48</v>
      </c>
      <c r="B16" s="21">
        <v>5.3899999999999998E-3</v>
      </c>
      <c r="C16" s="21">
        <v>1.52</v>
      </c>
      <c r="D16" s="27">
        <f t="shared" si="8"/>
        <v>1.3582799999999999E-2</v>
      </c>
      <c r="E16" s="27">
        <f t="shared" si="9"/>
        <v>1.3490970011717729E-2</v>
      </c>
      <c r="F16">
        <f t="shared" si="6"/>
        <v>1.3582799999999963E-2</v>
      </c>
      <c r="G16">
        <f t="shared" si="7"/>
        <v>4.1706018600569106E-3</v>
      </c>
      <c r="H16" s="20">
        <v>14</v>
      </c>
      <c r="I16" s="26">
        <f t="shared" si="5"/>
        <v>4.34</v>
      </c>
      <c r="J16" s="21">
        <v>14</v>
      </c>
      <c r="K16">
        <f t="shared" si="4"/>
        <v>5</v>
      </c>
      <c r="L16" cm="1">
        <f t="array" ref="L16">INDEX($G$3:$G$68,K16)</f>
        <v>1.1778903573108623E-3</v>
      </c>
      <c r="M16" s="21"/>
      <c r="N16" s="21"/>
      <c r="O16"/>
    </row>
    <row r="17" spans="1:15" x14ac:dyDescent="0.2">
      <c r="A17" s="21">
        <v>49</v>
      </c>
      <c r="B17" s="21">
        <v>5.3899999999999998E-3</v>
      </c>
      <c r="C17" s="21">
        <v>1.52</v>
      </c>
      <c r="D17" s="27">
        <f t="shared" si="8"/>
        <v>1.3582799999999999E-2</v>
      </c>
      <c r="E17" s="27">
        <f t="shared" si="9"/>
        <v>1.3490970011717729E-2</v>
      </c>
      <c r="F17">
        <f t="shared" si="6"/>
        <v>1.3582799999999963E-2</v>
      </c>
      <c r="G17">
        <f t="shared" si="7"/>
        <v>4.1706018600569106E-3</v>
      </c>
      <c r="H17" s="20">
        <v>15</v>
      </c>
      <c r="I17" s="26">
        <f t="shared" si="5"/>
        <v>4.6499999999999995</v>
      </c>
      <c r="J17" s="21">
        <v>15</v>
      </c>
      <c r="K17">
        <f t="shared" si="4"/>
        <v>5</v>
      </c>
      <c r="L17" cm="1">
        <f t="array" ref="L17">INDEX($G$3:$G$68,K17)</f>
        <v>1.1778903573108623E-3</v>
      </c>
      <c r="M17" s="21"/>
      <c r="N17" s="21"/>
      <c r="O17"/>
    </row>
    <row r="18" spans="1:15" x14ac:dyDescent="0.2">
      <c r="A18" s="21">
        <v>50</v>
      </c>
      <c r="B18" s="21">
        <v>8.2900000000000005E-3</v>
      </c>
      <c r="C18" s="21">
        <v>1.52</v>
      </c>
      <c r="D18" s="27">
        <f t="shared" si="8"/>
        <v>2.0890800000000001E-2</v>
      </c>
      <c r="E18" s="27">
        <f t="shared" si="9"/>
        <v>2.0674098880980041E-2</v>
      </c>
      <c r="F18">
        <f t="shared" si="6"/>
        <v>2.0890799999999952E-2</v>
      </c>
      <c r="G18">
        <f t="shared" si="7"/>
        <v>6.4073234594111961E-3</v>
      </c>
      <c r="H18" s="20">
        <v>16</v>
      </c>
      <c r="I18" s="26">
        <f t="shared" si="5"/>
        <v>4.9599999999999991</v>
      </c>
      <c r="J18" s="21">
        <v>16</v>
      </c>
      <c r="K18">
        <f t="shared" si="4"/>
        <v>5</v>
      </c>
      <c r="L18" cm="1">
        <f t="array" ref="L18">INDEX($G$3:$G$68,K18)</f>
        <v>1.1778903573108623E-3</v>
      </c>
      <c r="M18" s="21"/>
      <c r="N18" s="21"/>
      <c r="O18"/>
    </row>
    <row r="19" spans="1:15" x14ac:dyDescent="0.2">
      <c r="A19" s="21">
        <v>51</v>
      </c>
      <c r="B19" s="21">
        <v>8.2900000000000005E-3</v>
      </c>
      <c r="C19" s="21">
        <v>1.52</v>
      </c>
      <c r="D19" s="27">
        <f t="shared" si="8"/>
        <v>2.0890800000000001E-2</v>
      </c>
      <c r="E19" s="27">
        <f t="shared" si="9"/>
        <v>2.0674098880980041E-2</v>
      </c>
      <c r="F19">
        <f t="shared" si="6"/>
        <v>2.0890799999999952E-2</v>
      </c>
      <c r="G19">
        <f t="shared" si="7"/>
        <v>6.4073234594111961E-3</v>
      </c>
      <c r="H19" s="20">
        <v>17</v>
      </c>
      <c r="I19" s="26">
        <f t="shared" si="5"/>
        <v>5.2699999999999987</v>
      </c>
      <c r="J19" s="21">
        <v>17</v>
      </c>
      <c r="K19">
        <f t="shared" si="4"/>
        <v>6</v>
      </c>
      <c r="L19" cm="1">
        <f t="array" ref="L19">INDEX($G$3:$G$68,K19)</f>
        <v>2.4472160570661039E-3</v>
      </c>
      <c r="M19" s="21"/>
      <c r="N19" s="21"/>
      <c r="O19"/>
    </row>
    <row r="20" spans="1:15" x14ac:dyDescent="0.2">
      <c r="A20" s="21">
        <v>52</v>
      </c>
      <c r="B20" s="21">
        <v>8.2900000000000005E-3</v>
      </c>
      <c r="C20" s="21">
        <v>1.52</v>
      </c>
      <c r="D20" s="27">
        <f t="shared" si="8"/>
        <v>2.0890800000000001E-2</v>
      </c>
      <c r="E20" s="27">
        <f t="shared" si="9"/>
        <v>2.0674098880980041E-2</v>
      </c>
      <c r="F20">
        <f t="shared" si="6"/>
        <v>2.0890799999999952E-2</v>
      </c>
      <c r="G20">
        <f t="shared" si="7"/>
        <v>6.4073234594111961E-3</v>
      </c>
      <c r="H20" s="20">
        <v>18</v>
      </c>
      <c r="I20" s="26">
        <f t="shared" si="5"/>
        <v>5.5799999999999983</v>
      </c>
      <c r="J20" s="21">
        <v>18</v>
      </c>
      <c r="K20">
        <f t="shared" si="4"/>
        <v>6</v>
      </c>
      <c r="L20" cm="1">
        <f t="array" ref="L20">INDEX($G$3:$G$68,K20)</f>
        <v>2.4472160570661039E-3</v>
      </c>
      <c r="M20" s="21"/>
      <c r="N20" s="21"/>
      <c r="O20"/>
    </row>
    <row r="21" spans="1:15" x14ac:dyDescent="0.2">
      <c r="A21" s="21">
        <v>53</v>
      </c>
      <c r="B21" s="21">
        <v>8.2900000000000005E-3</v>
      </c>
      <c r="C21" s="21">
        <v>1.52</v>
      </c>
      <c r="D21" s="27">
        <f t="shared" si="8"/>
        <v>2.0890800000000001E-2</v>
      </c>
      <c r="E21" s="27">
        <f t="shared" si="9"/>
        <v>2.0674098880980041E-2</v>
      </c>
      <c r="F21">
        <f t="shared" si="6"/>
        <v>2.0890799999999952E-2</v>
      </c>
      <c r="G21">
        <f t="shared" si="7"/>
        <v>6.4073234594111961E-3</v>
      </c>
      <c r="H21" s="20">
        <v>19</v>
      </c>
      <c r="I21" s="26">
        <f t="shared" si="5"/>
        <v>5.8899999999999979</v>
      </c>
      <c r="J21" s="21">
        <v>19</v>
      </c>
      <c r="K21">
        <f t="shared" si="4"/>
        <v>6</v>
      </c>
      <c r="L21" cm="1">
        <f t="array" ref="L21">INDEX($G$3:$G$68,K21)</f>
        <v>2.4472160570661039E-3</v>
      </c>
      <c r="M21" s="21"/>
      <c r="N21" s="21"/>
      <c r="O21"/>
    </row>
    <row r="22" spans="1:15" x14ac:dyDescent="0.2">
      <c r="A22" s="21">
        <v>54</v>
      </c>
      <c r="B22" s="21">
        <v>8.2900000000000005E-3</v>
      </c>
      <c r="C22" s="21">
        <v>1.52</v>
      </c>
      <c r="D22" s="27">
        <f t="shared" si="8"/>
        <v>2.0890800000000001E-2</v>
      </c>
      <c r="E22" s="27">
        <f t="shared" si="9"/>
        <v>2.0674098880980041E-2</v>
      </c>
      <c r="F22">
        <f t="shared" si="6"/>
        <v>2.0890799999999952E-2</v>
      </c>
      <c r="G22">
        <f t="shared" si="7"/>
        <v>6.4073234594111961E-3</v>
      </c>
      <c r="H22" s="20">
        <v>20</v>
      </c>
      <c r="I22" s="26">
        <f t="shared" si="5"/>
        <v>6.1999999999999975</v>
      </c>
      <c r="J22" s="21">
        <v>20</v>
      </c>
      <c r="K22">
        <f t="shared" si="4"/>
        <v>7</v>
      </c>
      <c r="L22" cm="1">
        <f t="array" ref="L22">INDEX($G$3:$G$68,K22)</f>
        <v>2.4472160570661039E-3</v>
      </c>
      <c r="M22" s="21"/>
      <c r="N22" s="21"/>
      <c r="O22"/>
    </row>
    <row r="23" spans="1:15" x14ac:dyDescent="0.2">
      <c r="A23" s="21">
        <v>55</v>
      </c>
      <c r="B23" s="21">
        <v>1.256E-2</v>
      </c>
      <c r="C23" s="21">
        <v>1.52</v>
      </c>
      <c r="D23" s="27">
        <f t="shared" si="8"/>
        <v>3.1651199999999997E-2</v>
      </c>
      <c r="E23" s="27">
        <f t="shared" si="9"/>
        <v>3.1155543903169991E-2</v>
      </c>
      <c r="F23">
        <f t="shared" si="6"/>
        <v>3.1651199999999956E-2</v>
      </c>
      <c r="G23">
        <f t="shared" si="7"/>
        <v>9.6915619290525168E-3</v>
      </c>
      <c r="H23" s="20">
        <v>21</v>
      </c>
      <c r="I23" s="26">
        <f t="shared" si="5"/>
        <v>6.5099999999999971</v>
      </c>
      <c r="J23" s="21">
        <v>21</v>
      </c>
      <c r="K23">
        <f t="shared" si="4"/>
        <v>7</v>
      </c>
      <c r="L23" cm="1">
        <f t="array" ref="L23">INDEX($G$3:$G$68,K23)</f>
        <v>2.4472160570661039E-3</v>
      </c>
      <c r="M23" s="21"/>
      <c r="N23" s="21"/>
      <c r="O23"/>
    </row>
    <row r="24" spans="1:15" x14ac:dyDescent="0.2">
      <c r="A24" s="21">
        <v>56</v>
      </c>
      <c r="B24" s="21">
        <v>1.256E-2</v>
      </c>
      <c r="C24" s="21">
        <v>1.52</v>
      </c>
      <c r="D24" s="27">
        <f t="shared" si="8"/>
        <v>3.1651199999999997E-2</v>
      </c>
      <c r="E24" s="27">
        <f t="shared" si="9"/>
        <v>3.1155543903169991E-2</v>
      </c>
      <c r="F24">
        <f t="shared" si="6"/>
        <v>3.1651199999999956E-2</v>
      </c>
      <c r="G24">
        <f t="shared" si="7"/>
        <v>9.6915619290525168E-3</v>
      </c>
      <c r="H24" s="20">
        <v>22</v>
      </c>
      <c r="I24" s="26">
        <f t="shared" si="5"/>
        <v>6.8199999999999967</v>
      </c>
      <c r="J24" s="21">
        <v>22</v>
      </c>
      <c r="K24">
        <f t="shared" si="4"/>
        <v>7</v>
      </c>
      <c r="L24" cm="1">
        <f t="array" ref="L24">INDEX($G$3:$G$68,K24)</f>
        <v>2.4472160570661039E-3</v>
      </c>
      <c r="M24" s="21"/>
      <c r="N24" s="21"/>
      <c r="O24"/>
    </row>
    <row r="25" spans="1:15" x14ac:dyDescent="0.2">
      <c r="A25" s="21">
        <v>57</v>
      </c>
      <c r="B25" s="21">
        <v>1.256E-2</v>
      </c>
      <c r="C25" s="21">
        <v>1.52</v>
      </c>
      <c r="D25" s="27">
        <f t="shared" si="8"/>
        <v>3.1651199999999997E-2</v>
      </c>
      <c r="E25" s="27">
        <f t="shared" si="9"/>
        <v>3.1155543903169991E-2</v>
      </c>
      <c r="F25">
        <f t="shared" si="6"/>
        <v>3.1651199999999956E-2</v>
      </c>
      <c r="G25">
        <f t="shared" si="7"/>
        <v>9.6915619290525168E-3</v>
      </c>
      <c r="H25" s="20">
        <v>23</v>
      </c>
      <c r="I25" s="26">
        <f t="shared" si="5"/>
        <v>7.1299999999999963</v>
      </c>
      <c r="J25" s="21">
        <v>23</v>
      </c>
      <c r="K25">
        <f t="shared" si="4"/>
        <v>8</v>
      </c>
      <c r="L25" cm="1">
        <f t="array" ref="L25">INDEX($G$3:$G$68,K25)</f>
        <v>2.4472160570661039E-3</v>
      </c>
      <c r="M25" s="21"/>
      <c r="N25" s="21"/>
      <c r="O25"/>
    </row>
    <row r="26" spans="1:15" x14ac:dyDescent="0.2">
      <c r="A26" s="21">
        <v>58</v>
      </c>
      <c r="B26" s="21">
        <v>1.256E-2</v>
      </c>
      <c r="C26" s="21">
        <v>1.52</v>
      </c>
      <c r="D26" s="27">
        <f t="shared" si="8"/>
        <v>3.1651199999999997E-2</v>
      </c>
      <c r="E26" s="27">
        <f t="shared" si="9"/>
        <v>3.1155543903169991E-2</v>
      </c>
      <c r="F26">
        <f t="shared" si="6"/>
        <v>3.1651199999999956E-2</v>
      </c>
      <c r="G26">
        <f t="shared" si="7"/>
        <v>9.6915619290525168E-3</v>
      </c>
      <c r="H26" s="20">
        <v>24</v>
      </c>
      <c r="I26" s="26">
        <f t="shared" si="5"/>
        <v>7.4399999999999959</v>
      </c>
      <c r="J26" s="21">
        <v>24</v>
      </c>
      <c r="K26">
        <f t="shared" si="4"/>
        <v>8</v>
      </c>
      <c r="L26" cm="1">
        <f t="array" ref="L26">INDEX($G$3:$G$68,K26)</f>
        <v>2.4472160570661039E-3</v>
      </c>
      <c r="M26" s="21"/>
      <c r="N26" s="21"/>
      <c r="O26"/>
    </row>
    <row r="27" spans="1:15" x14ac:dyDescent="0.2">
      <c r="A27" s="21">
        <v>59</v>
      </c>
      <c r="B27" s="21">
        <v>1.256E-2</v>
      </c>
      <c r="C27" s="21">
        <v>1.52</v>
      </c>
      <c r="D27" s="27">
        <f t="shared" si="8"/>
        <v>3.1651199999999997E-2</v>
      </c>
      <c r="E27" s="27">
        <f t="shared" si="9"/>
        <v>3.1155543903169991E-2</v>
      </c>
      <c r="F27">
        <f t="shared" si="6"/>
        <v>3.1651199999999956E-2</v>
      </c>
      <c r="G27">
        <f t="shared" si="7"/>
        <v>9.6915619290525168E-3</v>
      </c>
      <c r="H27" s="20">
        <v>25</v>
      </c>
      <c r="I27" s="26">
        <f t="shared" si="5"/>
        <v>7.7499999999999956</v>
      </c>
      <c r="J27" s="21">
        <v>25</v>
      </c>
      <c r="K27">
        <f t="shared" si="4"/>
        <v>8</v>
      </c>
      <c r="L27" cm="1">
        <f t="array" ref="L27">INDEX($G$3:$G$68,K27)</f>
        <v>2.4472160570661039E-3</v>
      </c>
      <c r="M27" s="21"/>
      <c r="N27" s="21"/>
      <c r="O27"/>
    </row>
    <row r="28" spans="1:15" x14ac:dyDescent="0.2">
      <c r="A28" s="21">
        <v>60</v>
      </c>
      <c r="B28" s="21">
        <v>1.804E-2</v>
      </c>
      <c r="C28" s="21">
        <v>1.52</v>
      </c>
      <c r="D28" s="27">
        <f t="shared" si="8"/>
        <v>4.5460800000000003E-2</v>
      </c>
      <c r="E28" s="27">
        <f t="shared" si="9"/>
        <v>4.4442940325470359E-2</v>
      </c>
      <c r="F28">
        <f t="shared" si="6"/>
        <v>4.5460800000000058E-2</v>
      </c>
      <c r="G28">
        <f t="shared" si="7"/>
        <v>1.3890561811951807E-2</v>
      </c>
      <c r="H28" s="20">
        <v>26</v>
      </c>
      <c r="I28" s="26">
        <f t="shared" si="5"/>
        <v>8.0599999999999952</v>
      </c>
      <c r="J28" s="21">
        <v>26</v>
      </c>
      <c r="K28">
        <f t="shared" si="4"/>
        <v>9</v>
      </c>
      <c r="L28" cm="1">
        <f t="array" ref="L28">INDEX($G$3:$G$68,K28)</f>
        <v>2.4472160570661039E-3</v>
      </c>
      <c r="M28" s="21"/>
      <c r="N28" s="21"/>
      <c r="O28"/>
    </row>
    <row r="29" spans="1:15" x14ac:dyDescent="0.2">
      <c r="A29" s="21">
        <v>61</v>
      </c>
      <c r="B29" s="21">
        <v>1.804E-2</v>
      </c>
      <c r="C29" s="21">
        <v>1.52</v>
      </c>
      <c r="D29" s="27">
        <f t="shared" si="8"/>
        <v>4.5460800000000003E-2</v>
      </c>
      <c r="E29" s="27">
        <f t="shared" si="9"/>
        <v>4.4442940325470359E-2</v>
      </c>
      <c r="F29">
        <f t="shared" si="6"/>
        <v>4.5460800000000058E-2</v>
      </c>
      <c r="G29">
        <f t="shared" si="7"/>
        <v>1.3890561811951807E-2</v>
      </c>
      <c r="H29" s="20">
        <v>27</v>
      </c>
      <c r="I29" s="26">
        <f t="shared" si="5"/>
        <v>8.3699999999999957</v>
      </c>
      <c r="J29" s="21">
        <v>27</v>
      </c>
      <c r="K29">
        <f t="shared" si="4"/>
        <v>9</v>
      </c>
      <c r="L29" cm="1">
        <f t="array" ref="L29">INDEX($G$3:$G$68,K29)</f>
        <v>2.4472160570661039E-3</v>
      </c>
      <c r="M29" s="21"/>
      <c r="N29" s="21"/>
      <c r="O29"/>
    </row>
    <row r="30" spans="1:15" x14ac:dyDescent="0.2">
      <c r="A30" s="21">
        <v>62</v>
      </c>
      <c r="B30" s="21">
        <v>1.804E-2</v>
      </c>
      <c r="C30" s="21">
        <v>1.52</v>
      </c>
      <c r="D30" s="27">
        <f t="shared" si="8"/>
        <v>4.5460800000000003E-2</v>
      </c>
      <c r="E30" s="27">
        <f t="shared" si="9"/>
        <v>4.4442940325470359E-2</v>
      </c>
      <c r="F30">
        <f t="shared" si="6"/>
        <v>4.5460800000000058E-2</v>
      </c>
      <c r="G30">
        <f t="shared" si="7"/>
        <v>1.3890561811951807E-2</v>
      </c>
      <c r="H30" s="20">
        <v>28</v>
      </c>
      <c r="I30" s="26">
        <f t="shared" si="5"/>
        <v>8.6799999999999962</v>
      </c>
      <c r="J30" s="21">
        <v>28</v>
      </c>
      <c r="K30">
        <f t="shared" si="4"/>
        <v>9</v>
      </c>
      <c r="L30" cm="1">
        <f t="array" ref="L30">INDEX($G$3:$G$68,K30)</f>
        <v>2.4472160570661039E-3</v>
      </c>
      <c r="M30" s="21"/>
      <c r="N30" s="21"/>
      <c r="O30"/>
    </row>
    <row r="31" spans="1:15" x14ac:dyDescent="0.2">
      <c r="A31" s="21">
        <v>63</v>
      </c>
      <c r="B31" s="21">
        <v>1.804E-2</v>
      </c>
      <c r="C31" s="21">
        <v>1.52</v>
      </c>
      <c r="D31" s="27">
        <f t="shared" si="8"/>
        <v>4.5460800000000003E-2</v>
      </c>
      <c r="E31" s="27">
        <f t="shared" si="9"/>
        <v>4.4442940325470359E-2</v>
      </c>
      <c r="F31">
        <f t="shared" si="6"/>
        <v>4.5460800000000058E-2</v>
      </c>
      <c r="G31">
        <f t="shared" si="7"/>
        <v>1.3890561811951807E-2</v>
      </c>
      <c r="H31" s="20">
        <v>29</v>
      </c>
      <c r="I31" s="26">
        <f t="shared" si="5"/>
        <v>8.9899999999999967</v>
      </c>
      <c r="J31" s="21">
        <v>29</v>
      </c>
      <c r="K31">
        <f t="shared" si="4"/>
        <v>9</v>
      </c>
      <c r="L31" cm="1">
        <f t="array" ref="L31">INDEX($G$3:$G$68,K31)</f>
        <v>2.4472160570661039E-3</v>
      </c>
      <c r="M31" s="21"/>
      <c r="N31" s="21"/>
      <c r="O31"/>
    </row>
    <row r="32" spans="1:15" x14ac:dyDescent="0.2">
      <c r="A32" s="21">
        <v>64</v>
      </c>
      <c r="B32" s="21">
        <v>1.804E-2</v>
      </c>
      <c r="C32" s="21">
        <v>1.52</v>
      </c>
      <c r="D32" s="27">
        <f t="shared" si="8"/>
        <v>4.5460800000000003E-2</v>
      </c>
      <c r="E32" s="27">
        <f t="shared" si="9"/>
        <v>4.4442940325470359E-2</v>
      </c>
      <c r="F32">
        <f t="shared" si="6"/>
        <v>4.5460800000000058E-2</v>
      </c>
      <c r="G32">
        <f t="shared" si="7"/>
        <v>1.3890561811951807E-2</v>
      </c>
      <c r="H32" s="20">
        <v>30</v>
      </c>
      <c r="I32" s="26">
        <f t="shared" si="5"/>
        <v>9.2999999999999972</v>
      </c>
      <c r="J32" s="21">
        <v>30</v>
      </c>
      <c r="K32">
        <f t="shared" si="4"/>
        <v>10</v>
      </c>
      <c r="L32" cm="1">
        <f t="array" ref="L32">INDEX($G$3:$G$68,K32)</f>
        <v>2.4472160570661039E-3</v>
      </c>
      <c r="M32" s="21"/>
      <c r="N32" s="21"/>
      <c r="O32"/>
    </row>
    <row r="33" spans="1:15" x14ac:dyDescent="0.2">
      <c r="A33" s="21">
        <v>65</v>
      </c>
      <c r="B33" s="21">
        <v>2.5579999999999999E-2</v>
      </c>
      <c r="C33" s="21">
        <v>1.52</v>
      </c>
      <c r="D33" s="27">
        <f t="shared" si="8"/>
        <v>6.4461599999999994E-2</v>
      </c>
      <c r="E33" s="27">
        <f t="shared" si="9"/>
        <v>6.242788365992713E-2</v>
      </c>
      <c r="F33">
        <f t="shared" si="6"/>
        <v>6.4461600000000008E-2</v>
      </c>
      <c r="G33">
        <f t="shared" si="7"/>
        <v>1.9638932022122635E-2</v>
      </c>
      <c r="H33" s="20">
        <v>31</v>
      </c>
      <c r="I33" s="26">
        <f t="shared" si="5"/>
        <v>9.6099999999999977</v>
      </c>
      <c r="J33" s="21">
        <v>31</v>
      </c>
      <c r="K33">
        <f t="shared" si="4"/>
        <v>10</v>
      </c>
      <c r="L33" cm="1">
        <f t="array" ref="L33">INDEX($G$3:$G$68,K33)</f>
        <v>2.4472160570661039E-3</v>
      </c>
      <c r="M33" s="21"/>
      <c r="N33" s="21"/>
      <c r="O33"/>
    </row>
    <row r="34" spans="1:15" x14ac:dyDescent="0.2">
      <c r="A34" s="21">
        <v>66</v>
      </c>
      <c r="B34" s="21">
        <v>2.5579999999999999E-2</v>
      </c>
      <c r="C34" s="21">
        <v>1.52</v>
      </c>
      <c r="D34" s="27">
        <f t="shared" si="8"/>
        <v>6.4461599999999994E-2</v>
      </c>
      <c r="E34" s="27">
        <f t="shared" si="9"/>
        <v>6.242788365992713E-2</v>
      </c>
      <c r="F34">
        <f t="shared" si="6"/>
        <v>6.4461600000000008E-2</v>
      </c>
      <c r="G34">
        <f t="shared" si="7"/>
        <v>1.9638932022122635E-2</v>
      </c>
      <c r="H34" s="20">
        <v>32</v>
      </c>
      <c r="I34" s="26">
        <f t="shared" si="5"/>
        <v>9.9199999999999982</v>
      </c>
      <c r="J34" s="21">
        <v>32</v>
      </c>
      <c r="K34">
        <f t="shared" si="4"/>
        <v>10</v>
      </c>
      <c r="L34" cm="1">
        <f t="array" ref="L34">INDEX($G$3:$G$68,K34)</f>
        <v>2.4472160570661039E-3</v>
      </c>
      <c r="M34" s="21"/>
      <c r="N34" s="21"/>
      <c r="O34"/>
    </row>
    <row r="35" spans="1:15" x14ac:dyDescent="0.2">
      <c r="A35" s="21">
        <v>67</v>
      </c>
      <c r="B35" s="21">
        <v>2.5579999999999999E-2</v>
      </c>
      <c r="C35" s="21">
        <v>1.52</v>
      </c>
      <c r="D35" s="27">
        <f t="shared" si="8"/>
        <v>6.4461599999999994E-2</v>
      </c>
      <c r="E35" s="27">
        <f t="shared" si="9"/>
        <v>6.242788365992713E-2</v>
      </c>
      <c r="F35">
        <f t="shared" si="6"/>
        <v>6.4461600000000008E-2</v>
      </c>
      <c r="G35">
        <f t="shared" si="7"/>
        <v>1.9638932022122635E-2</v>
      </c>
      <c r="H35" s="20">
        <v>33</v>
      </c>
      <c r="I35" s="26">
        <f t="shared" si="5"/>
        <v>10.229999999999999</v>
      </c>
      <c r="J35" s="21">
        <v>33</v>
      </c>
      <c r="K35">
        <f t="shared" si="4"/>
        <v>11</v>
      </c>
      <c r="L35" cm="1">
        <f t="array" ref="L35">INDEX($G$3:$G$68,K35)</f>
        <v>4.1706018600569106E-3</v>
      </c>
      <c r="M35" s="21"/>
      <c r="N35" s="21"/>
      <c r="O35"/>
    </row>
    <row r="36" spans="1:15" x14ac:dyDescent="0.2">
      <c r="A36" s="21">
        <v>68</v>
      </c>
      <c r="B36" s="21">
        <v>2.5579999999999999E-2</v>
      </c>
      <c r="C36" s="21">
        <v>1.52</v>
      </c>
      <c r="D36" s="27">
        <f t="shared" si="8"/>
        <v>6.4461599999999994E-2</v>
      </c>
      <c r="E36" s="27">
        <f t="shared" si="9"/>
        <v>6.242788365992713E-2</v>
      </c>
      <c r="F36">
        <f t="shared" si="6"/>
        <v>6.4461600000000008E-2</v>
      </c>
      <c r="G36">
        <f t="shared" si="7"/>
        <v>1.9638932022122635E-2</v>
      </c>
      <c r="H36" s="20">
        <v>34</v>
      </c>
      <c r="I36" s="26">
        <f t="shared" si="5"/>
        <v>10.54</v>
      </c>
      <c r="J36" s="21">
        <v>34</v>
      </c>
      <c r="K36">
        <f t="shared" si="4"/>
        <v>11</v>
      </c>
      <c r="L36" cm="1">
        <f t="array" ref="L36">INDEX($G$3:$G$68,K36)</f>
        <v>4.1706018600569106E-3</v>
      </c>
      <c r="M36" s="21"/>
      <c r="N36" s="21"/>
      <c r="O36"/>
    </row>
    <row r="37" spans="1:15" x14ac:dyDescent="0.2">
      <c r="A37" s="21">
        <v>69</v>
      </c>
      <c r="B37" s="21">
        <v>2.5579999999999999E-2</v>
      </c>
      <c r="C37" s="21">
        <v>1.52</v>
      </c>
      <c r="D37" s="27">
        <f t="shared" si="8"/>
        <v>6.4461599999999994E-2</v>
      </c>
      <c r="E37" s="27">
        <f t="shared" si="9"/>
        <v>6.242788365992713E-2</v>
      </c>
      <c r="F37">
        <f t="shared" si="6"/>
        <v>6.4461600000000008E-2</v>
      </c>
      <c r="G37">
        <f t="shared" si="7"/>
        <v>1.9638932022122635E-2</v>
      </c>
      <c r="H37" s="20">
        <v>35</v>
      </c>
      <c r="I37" s="26">
        <f t="shared" si="5"/>
        <v>10.85</v>
      </c>
      <c r="J37" s="21">
        <v>35</v>
      </c>
      <c r="K37">
        <f t="shared" si="4"/>
        <v>11</v>
      </c>
      <c r="L37" cm="1">
        <f t="array" ref="L37">INDEX($G$3:$G$68,K37)</f>
        <v>4.1706018600569106E-3</v>
      </c>
      <c r="M37" s="21"/>
      <c r="N37" s="21"/>
      <c r="O37"/>
    </row>
    <row r="38" spans="1:15" x14ac:dyDescent="0.2">
      <c r="A38" s="21">
        <v>70</v>
      </c>
      <c r="B38" s="21">
        <v>3.7600000000000001E-2</v>
      </c>
      <c r="C38" s="21">
        <v>1.52</v>
      </c>
      <c r="D38" s="27">
        <f t="shared" si="8"/>
        <v>9.4752000000000003E-2</v>
      </c>
      <c r="E38" s="27">
        <f t="shared" si="9"/>
        <v>9.0401513076672102E-2</v>
      </c>
      <c r="F38">
        <f t="shared" si="6"/>
        <v>9.4752000000000045E-2</v>
      </c>
      <c r="G38">
        <f t="shared" si="7"/>
        <v>2.873357042737501E-2</v>
      </c>
      <c r="H38" s="20">
        <v>36</v>
      </c>
      <c r="I38" s="26">
        <f t="shared" si="5"/>
        <v>11.16</v>
      </c>
      <c r="J38" s="21">
        <v>36</v>
      </c>
      <c r="K38">
        <f t="shared" si="4"/>
        <v>12</v>
      </c>
      <c r="L38" cm="1">
        <f t="array" ref="L38">INDEX($G$3:$G$68,K38)</f>
        <v>4.1706018600569106E-3</v>
      </c>
      <c r="M38" s="21"/>
      <c r="N38" s="21"/>
      <c r="O38"/>
    </row>
    <row r="39" spans="1:15" x14ac:dyDescent="0.2">
      <c r="A39" s="21">
        <v>71</v>
      </c>
      <c r="B39" s="21">
        <v>3.7600000000000001E-2</v>
      </c>
      <c r="C39" s="21">
        <v>1.52</v>
      </c>
      <c r="D39" s="27">
        <f t="shared" si="8"/>
        <v>9.4752000000000003E-2</v>
      </c>
      <c r="E39" s="27">
        <f t="shared" si="9"/>
        <v>9.0401513076672102E-2</v>
      </c>
      <c r="F39">
        <f t="shared" si="6"/>
        <v>9.4752000000000045E-2</v>
      </c>
      <c r="G39">
        <f t="shared" si="7"/>
        <v>2.873357042737501E-2</v>
      </c>
      <c r="H39" s="20">
        <v>37</v>
      </c>
      <c r="I39" s="26">
        <f t="shared" si="5"/>
        <v>11.47</v>
      </c>
      <c r="J39" s="21">
        <v>37</v>
      </c>
      <c r="K39">
        <f t="shared" si="4"/>
        <v>12</v>
      </c>
      <c r="L39" cm="1">
        <f t="array" ref="L39">INDEX($G$3:$G$68,K39)</f>
        <v>4.1706018600569106E-3</v>
      </c>
      <c r="M39" s="21"/>
      <c r="N39" s="21"/>
      <c r="O39"/>
    </row>
    <row r="40" spans="1:15" x14ac:dyDescent="0.2">
      <c r="A40" s="21">
        <v>72</v>
      </c>
      <c r="B40" s="21">
        <v>3.7600000000000001E-2</v>
      </c>
      <c r="C40" s="21">
        <v>1.52</v>
      </c>
      <c r="D40" s="27">
        <f t="shared" si="8"/>
        <v>9.4752000000000003E-2</v>
      </c>
      <c r="E40" s="27">
        <f t="shared" si="9"/>
        <v>9.0401513076672102E-2</v>
      </c>
      <c r="F40">
        <f t="shared" si="6"/>
        <v>9.4752000000000045E-2</v>
      </c>
      <c r="G40">
        <f t="shared" si="7"/>
        <v>2.873357042737501E-2</v>
      </c>
      <c r="H40" s="20">
        <v>38</v>
      </c>
      <c r="I40" s="26">
        <f t="shared" si="5"/>
        <v>11.780000000000001</v>
      </c>
      <c r="J40" s="21">
        <v>38</v>
      </c>
      <c r="K40">
        <f t="shared" si="4"/>
        <v>12</v>
      </c>
      <c r="L40" cm="1">
        <f t="array" ref="L40">INDEX($G$3:$G$68,K40)</f>
        <v>4.1706018600569106E-3</v>
      </c>
      <c r="M40" s="21"/>
      <c r="N40" s="21"/>
      <c r="O40"/>
    </row>
    <row r="41" spans="1:15" x14ac:dyDescent="0.2">
      <c r="A41" s="21">
        <v>73</v>
      </c>
      <c r="B41" s="21">
        <v>3.7600000000000001E-2</v>
      </c>
      <c r="C41" s="21">
        <v>1.52</v>
      </c>
      <c r="D41" s="27">
        <f t="shared" si="8"/>
        <v>9.4752000000000003E-2</v>
      </c>
      <c r="E41" s="27">
        <f t="shared" si="9"/>
        <v>9.0401513076672102E-2</v>
      </c>
      <c r="F41">
        <f t="shared" si="6"/>
        <v>9.4752000000000045E-2</v>
      </c>
      <c r="G41">
        <f t="shared" si="7"/>
        <v>2.873357042737501E-2</v>
      </c>
      <c r="H41" s="20">
        <v>39</v>
      </c>
      <c r="I41" s="26">
        <f t="shared" si="5"/>
        <v>12.090000000000002</v>
      </c>
      <c r="J41" s="21">
        <v>39</v>
      </c>
      <c r="K41">
        <f t="shared" si="4"/>
        <v>13</v>
      </c>
      <c r="L41" cm="1">
        <f t="array" ref="L41">INDEX($G$3:$G$68,K41)</f>
        <v>4.1706018600569106E-3</v>
      </c>
      <c r="M41" s="21"/>
      <c r="N41" s="21"/>
      <c r="O41"/>
    </row>
    <row r="42" spans="1:15" x14ac:dyDescent="0.2">
      <c r="A42" s="21">
        <v>74</v>
      </c>
      <c r="B42" s="21">
        <v>3.7600000000000001E-2</v>
      </c>
      <c r="C42" s="21">
        <v>1.52</v>
      </c>
      <c r="D42" s="27">
        <f t="shared" si="8"/>
        <v>9.4752000000000003E-2</v>
      </c>
      <c r="E42" s="27">
        <f t="shared" si="9"/>
        <v>9.0401513076672102E-2</v>
      </c>
      <c r="F42">
        <f t="shared" si="6"/>
        <v>9.4752000000000045E-2</v>
      </c>
      <c r="G42">
        <f t="shared" si="7"/>
        <v>2.873357042737501E-2</v>
      </c>
      <c r="H42" s="20">
        <v>40</v>
      </c>
      <c r="I42" s="26">
        <f t="shared" si="5"/>
        <v>12.400000000000002</v>
      </c>
      <c r="J42" s="21">
        <v>40</v>
      </c>
      <c r="K42">
        <f t="shared" si="4"/>
        <v>13</v>
      </c>
      <c r="L42" cm="1">
        <f t="array" ref="L42">INDEX($G$3:$G$68,K42)</f>
        <v>4.1706018600569106E-3</v>
      </c>
      <c r="M42" s="21"/>
      <c r="N42" s="21"/>
      <c r="O42"/>
    </row>
    <row r="43" spans="1:15" x14ac:dyDescent="0.2">
      <c r="A43" s="21">
        <v>75</v>
      </c>
      <c r="B43" s="21">
        <v>5.9709999999999999E-2</v>
      </c>
      <c r="C43" s="21">
        <v>1.52</v>
      </c>
      <c r="D43" s="27">
        <f t="shared" si="8"/>
        <v>0.1504692</v>
      </c>
      <c r="E43" s="27">
        <f t="shared" si="9"/>
        <v>0.13969577303045144</v>
      </c>
      <c r="F43">
        <f t="shared" si="6"/>
        <v>0.15046919999999994</v>
      </c>
      <c r="G43">
        <f t="shared" si="7"/>
        <v>4.5242803552490662E-2</v>
      </c>
      <c r="H43" s="20">
        <v>41</v>
      </c>
      <c r="I43" s="26">
        <f t="shared" si="5"/>
        <v>12.710000000000003</v>
      </c>
      <c r="J43" s="21">
        <v>41</v>
      </c>
      <c r="K43">
        <f t="shared" si="4"/>
        <v>13</v>
      </c>
      <c r="L43" cm="1">
        <f t="array" ref="L43">INDEX($G$3:$G$68,K43)</f>
        <v>4.1706018600569106E-3</v>
      </c>
      <c r="M43" s="21"/>
      <c r="N43" s="21"/>
      <c r="O43"/>
    </row>
    <row r="44" spans="1:15" x14ac:dyDescent="0.2">
      <c r="A44" s="21">
        <v>76</v>
      </c>
      <c r="B44" s="21">
        <v>5.9709999999999999E-2</v>
      </c>
      <c r="C44" s="21">
        <v>1.52</v>
      </c>
      <c r="D44" s="27">
        <f t="shared" si="8"/>
        <v>0.1504692</v>
      </c>
      <c r="E44" s="27">
        <f t="shared" si="9"/>
        <v>0.13969577303045144</v>
      </c>
      <c r="F44">
        <f t="shared" si="6"/>
        <v>0.15046919999999994</v>
      </c>
      <c r="G44">
        <f t="shared" si="7"/>
        <v>4.5242803552490662E-2</v>
      </c>
      <c r="H44" s="20">
        <v>42</v>
      </c>
      <c r="I44" s="26">
        <f t="shared" si="5"/>
        <v>13.020000000000003</v>
      </c>
      <c r="J44" s="21">
        <v>42</v>
      </c>
      <c r="K44">
        <f t="shared" si="4"/>
        <v>14</v>
      </c>
      <c r="L44" cm="1">
        <f t="array" ref="L44">INDEX($G$3:$G$68,K44)</f>
        <v>4.1706018600569106E-3</v>
      </c>
      <c r="M44" s="21"/>
      <c r="N44" s="21"/>
      <c r="O44"/>
    </row>
    <row r="45" spans="1:15" x14ac:dyDescent="0.2">
      <c r="A45" s="21">
        <v>77</v>
      </c>
      <c r="B45" s="21">
        <v>5.9709999999999999E-2</v>
      </c>
      <c r="C45" s="21">
        <v>1.52</v>
      </c>
      <c r="D45" s="27">
        <f t="shared" si="8"/>
        <v>0.1504692</v>
      </c>
      <c r="E45" s="27">
        <f t="shared" si="9"/>
        <v>0.13969577303045144</v>
      </c>
      <c r="F45">
        <f t="shared" si="6"/>
        <v>0.15046919999999994</v>
      </c>
      <c r="G45">
        <f t="shared" si="7"/>
        <v>4.5242803552490662E-2</v>
      </c>
      <c r="H45" s="20">
        <v>43</v>
      </c>
      <c r="I45" s="26">
        <f t="shared" si="5"/>
        <v>13.330000000000004</v>
      </c>
      <c r="J45" s="21">
        <v>43</v>
      </c>
      <c r="K45">
        <f t="shared" si="4"/>
        <v>14</v>
      </c>
      <c r="L45" cm="1">
        <f t="array" ref="L45">INDEX($G$3:$G$68,K45)</f>
        <v>4.1706018600569106E-3</v>
      </c>
      <c r="M45" s="21"/>
      <c r="N45" s="21"/>
      <c r="O45"/>
    </row>
    <row r="46" spans="1:15" x14ac:dyDescent="0.2">
      <c r="A46" s="21">
        <v>78</v>
      </c>
      <c r="B46" s="21">
        <v>5.9709999999999999E-2</v>
      </c>
      <c r="C46" s="21">
        <v>1.52</v>
      </c>
      <c r="D46" s="27">
        <f t="shared" si="8"/>
        <v>0.1504692</v>
      </c>
      <c r="E46" s="27">
        <f t="shared" si="9"/>
        <v>0.13969577303045144</v>
      </c>
      <c r="F46">
        <f t="shared" si="6"/>
        <v>0.15046919999999994</v>
      </c>
      <c r="G46">
        <f t="shared" si="7"/>
        <v>4.5242803552490662E-2</v>
      </c>
      <c r="H46" s="20">
        <v>44</v>
      </c>
      <c r="I46" s="26">
        <f t="shared" si="5"/>
        <v>13.640000000000004</v>
      </c>
      <c r="J46" s="21">
        <v>44</v>
      </c>
      <c r="K46">
        <f t="shared" si="4"/>
        <v>14</v>
      </c>
      <c r="L46" cm="1">
        <f t="array" ref="L46">INDEX($G$3:$G$68,K46)</f>
        <v>4.1706018600569106E-3</v>
      </c>
      <c r="M46" s="21"/>
      <c r="N46" s="21"/>
      <c r="O46"/>
    </row>
    <row r="47" spans="1:15" x14ac:dyDescent="0.2">
      <c r="A47" s="21">
        <v>79</v>
      </c>
      <c r="B47" s="21">
        <v>5.9709999999999999E-2</v>
      </c>
      <c r="C47" s="21">
        <v>1.52</v>
      </c>
      <c r="D47" s="27">
        <f t="shared" si="8"/>
        <v>0.1504692</v>
      </c>
      <c r="E47" s="27">
        <f t="shared" si="9"/>
        <v>0.13969577303045144</v>
      </c>
      <c r="F47">
        <f t="shared" si="6"/>
        <v>0.15046919999999994</v>
      </c>
      <c r="G47">
        <f t="shared" si="7"/>
        <v>4.5242803552490662E-2</v>
      </c>
      <c r="H47" s="20">
        <v>45</v>
      </c>
      <c r="I47" s="26">
        <f t="shared" si="5"/>
        <v>13.950000000000005</v>
      </c>
      <c r="J47" s="21">
        <v>45</v>
      </c>
      <c r="K47">
        <f t="shared" si="4"/>
        <v>14</v>
      </c>
      <c r="L47" cm="1">
        <f t="array" ref="L47">INDEX($G$3:$G$68,K47)</f>
        <v>4.1706018600569106E-3</v>
      </c>
      <c r="M47" s="21"/>
      <c r="N47" s="21"/>
      <c r="O47"/>
    </row>
    <row r="48" spans="1:15" x14ac:dyDescent="0.2">
      <c r="A48" s="21">
        <v>80</v>
      </c>
      <c r="B48" s="21">
        <v>0.15894</v>
      </c>
      <c r="C48" s="21">
        <v>1.52</v>
      </c>
      <c r="D48" s="27">
        <f t="shared" si="8"/>
        <v>0.40052880000000002</v>
      </c>
      <c r="E48" s="27">
        <f t="shared" si="9"/>
        <v>0.3300343255006124</v>
      </c>
      <c r="F48">
        <f t="shared" si="6"/>
        <v>0.40052879999999996</v>
      </c>
      <c r="G48">
        <f t="shared" si="7"/>
        <v>0.11594820883437484</v>
      </c>
      <c r="H48" s="20">
        <v>46</v>
      </c>
      <c r="I48" s="26">
        <f t="shared" si="5"/>
        <v>14.260000000000005</v>
      </c>
      <c r="J48" s="21">
        <v>46</v>
      </c>
      <c r="K48">
        <f t="shared" si="4"/>
        <v>15</v>
      </c>
      <c r="L48" cm="1">
        <f t="array" ref="L48">INDEX($G$3:$G$68,K48)</f>
        <v>4.1706018600569106E-3</v>
      </c>
      <c r="M48" s="21"/>
      <c r="N48" s="21"/>
      <c r="O48"/>
    </row>
    <row r="49" spans="1:15" x14ac:dyDescent="0.2">
      <c r="A49" s="21">
        <v>81</v>
      </c>
      <c r="B49" s="21">
        <v>0.15894</v>
      </c>
      <c r="C49" s="21">
        <v>1.52</v>
      </c>
      <c r="D49" s="27">
        <f t="shared" si="8"/>
        <v>0.40052880000000002</v>
      </c>
      <c r="E49" s="27">
        <f t="shared" si="9"/>
        <v>0.3300343255006124</v>
      </c>
      <c r="F49">
        <f t="shared" si="6"/>
        <v>0.40052879999999996</v>
      </c>
      <c r="G49">
        <f t="shared" si="7"/>
        <v>0.11594820883437484</v>
      </c>
      <c r="H49" s="20">
        <v>47</v>
      </c>
      <c r="I49" s="26">
        <f t="shared" si="5"/>
        <v>14.570000000000006</v>
      </c>
      <c r="J49" s="21">
        <v>47</v>
      </c>
      <c r="K49">
        <f t="shared" si="4"/>
        <v>15</v>
      </c>
      <c r="L49" cm="1">
        <f t="array" ref="L49">INDEX($G$3:$G$68,K49)</f>
        <v>4.1706018600569106E-3</v>
      </c>
      <c r="M49" s="21"/>
      <c r="N49" s="21"/>
      <c r="O49"/>
    </row>
    <row r="50" spans="1:15" x14ac:dyDescent="0.2">
      <c r="A50" s="21">
        <v>82</v>
      </c>
      <c r="B50" s="21">
        <v>0.15894</v>
      </c>
      <c r="C50" s="21">
        <v>1.52</v>
      </c>
      <c r="D50" s="27">
        <f t="shared" si="8"/>
        <v>0.40052880000000002</v>
      </c>
      <c r="E50" s="27">
        <f t="shared" si="9"/>
        <v>0.3300343255006124</v>
      </c>
      <c r="F50">
        <f t="shared" si="6"/>
        <v>0.40052879999999996</v>
      </c>
      <c r="G50">
        <f t="shared" si="7"/>
        <v>0.11594820883437484</v>
      </c>
      <c r="H50" s="20">
        <v>48</v>
      </c>
      <c r="I50" s="26">
        <f t="shared" si="5"/>
        <v>14.880000000000006</v>
      </c>
      <c r="J50" s="21">
        <v>48</v>
      </c>
      <c r="K50">
        <f t="shared" si="4"/>
        <v>15</v>
      </c>
      <c r="L50" cm="1">
        <f t="array" ref="L50">INDEX($G$3:$G$68,K50)</f>
        <v>4.1706018600569106E-3</v>
      </c>
      <c r="M50" s="21"/>
      <c r="N50" s="21"/>
      <c r="O50"/>
    </row>
    <row r="51" spans="1:15" x14ac:dyDescent="0.2">
      <c r="A51" s="21">
        <v>83</v>
      </c>
      <c r="B51" s="21">
        <v>0.15894</v>
      </c>
      <c r="C51" s="21">
        <v>1.52</v>
      </c>
      <c r="D51" s="27">
        <f t="shared" si="8"/>
        <v>0.40052880000000002</v>
      </c>
      <c r="E51" s="27">
        <f t="shared" si="9"/>
        <v>0.3300343255006124</v>
      </c>
      <c r="F51">
        <f t="shared" si="6"/>
        <v>0.40052879999999996</v>
      </c>
      <c r="G51">
        <f t="shared" si="7"/>
        <v>0.11594820883437484</v>
      </c>
      <c r="H51" s="20">
        <v>49</v>
      </c>
      <c r="I51" s="26">
        <f t="shared" si="5"/>
        <v>15.190000000000007</v>
      </c>
      <c r="J51" s="21">
        <v>49</v>
      </c>
      <c r="K51">
        <f t="shared" si="4"/>
        <v>16</v>
      </c>
      <c r="L51" cm="1">
        <f t="array" ref="L51">INDEX($G$3:$G$68,K51)</f>
        <v>6.4073234594111961E-3</v>
      </c>
      <c r="M51" s="21"/>
      <c r="N51" s="21"/>
      <c r="O51"/>
    </row>
    <row r="52" spans="1:15" x14ac:dyDescent="0.2">
      <c r="A52" s="21">
        <v>84</v>
      </c>
      <c r="B52" s="21">
        <v>0.15894</v>
      </c>
      <c r="C52" s="21">
        <v>1.52</v>
      </c>
      <c r="D52" s="27">
        <f t="shared" si="8"/>
        <v>0.40052880000000002</v>
      </c>
      <c r="E52" s="27">
        <f t="shared" si="9"/>
        <v>0.3300343255006124</v>
      </c>
      <c r="F52">
        <f t="shared" si="6"/>
        <v>0.40052879999999996</v>
      </c>
      <c r="G52">
        <f t="shared" si="7"/>
        <v>0.11594820883437484</v>
      </c>
      <c r="H52" s="20">
        <v>50</v>
      </c>
      <c r="I52" s="26">
        <f t="shared" si="5"/>
        <v>15.500000000000007</v>
      </c>
      <c r="J52" s="21">
        <v>50</v>
      </c>
      <c r="K52">
        <f t="shared" si="4"/>
        <v>16</v>
      </c>
      <c r="L52" cm="1">
        <f t="array" ref="L52">INDEX($G$3:$G$68,K52)</f>
        <v>6.4073234594111961E-3</v>
      </c>
      <c r="M52" s="21"/>
      <c r="N52" s="21"/>
      <c r="O52"/>
    </row>
    <row r="53" spans="1:15" x14ac:dyDescent="0.2">
      <c r="A53" s="21">
        <v>85</v>
      </c>
      <c r="B53" s="21">
        <v>0.15894</v>
      </c>
      <c r="C53" s="21">
        <v>1.52</v>
      </c>
      <c r="D53" s="27">
        <f t="shared" si="8"/>
        <v>0.40052880000000002</v>
      </c>
      <c r="E53" s="27">
        <f t="shared" si="9"/>
        <v>0.3300343255006124</v>
      </c>
      <c r="F53">
        <f t="shared" si="6"/>
        <v>0.40052879999999996</v>
      </c>
      <c r="G53">
        <f t="shared" si="7"/>
        <v>0.11594820883437484</v>
      </c>
      <c r="H53" s="20">
        <v>51</v>
      </c>
      <c r="I53" s="26">
        <f t="shared" si="5"/>
        <v>15.810000000000008</v>
      </c>
      <c r="J53" s="21">
        <v>51</v>
      </c>
      <c r="K53">
        <f t="shared" si="4"/>
        <v>16</v>
      </c>
      <c r="L53" cm="1">
        <f t="array" ref="L53">INDEX($G$3:$G$68,K53)</f>
        <v>6.4073234594111961E-3</v>
      </c>
      <c r="M53" s="21"/>
      <c r="N53" s="21"/>
      <c r="O53"/>
    </row>
    <row r="54" spans="1:15" x14ac:dyDescent="0.2">
      <c r="A54" s="21">
        <v>86</v>
      </c>
      <c r="B54" s="21">
        <v>0.15894</v>
      </c>
      <c r="C54" s="21">
        <v>1.52</v>
      </c>
      <c r="D54" s="27">
        <f t="shared" si="8"/>
        <v>0.40052880000000002</v>
      </c>
      <c r="E54" s="27">
        <f t="shared" si="9"/>
        <v>0.3300343255006124</v>
      </c>
      <c r="F54">
        <f t="shared" si="6"/>
        <v>0.40052879999999996</v>
      </c>
      <c r="G54">
        <f t="shared" si="7"/>
        <v>0.11594820883437484</v>
      </c>
      <c r="H54" s="20">
        <v>52</v>
      </c>
      <c r="I54" s="26">
        <f t="shared" si="5"/>
        <v>16.120000000000008</v>
      </c>
      <c r="J54" s="21">
        <v>52</v>
      </c>
      <c r="K54">
        <f t="shared" si="4"/>
        <v>17</v>
      </c>
      <c r="L54" cm="1">
        <f t="array" ref="L54">INDEX($G$3:$G$68,K54)</f>
        <v>6.4073234594111961E-3</v>
      </c>
      <c r="M54" s="21"/>
      <c r="N54" s="21"/>
      <c r="O54"/>
    </row>
    <row r="55" spans="1:15" x14ac:dyDescent="0.2">
      <c r="A55" s="21">
        <v>87</v>
      </c>
      <c r="B55" s="21">
        <v>0.15894</v>
      </c>
      <c r="C55" s="21">
        <v>1.52</v>
      </c>
      <c r="D55" s="27">
        <f t="shared" si="8"/>
        <v>0.40052880000000002</v>
      </c>
      <c r="E55" s="27">
        <f t="shared" si="9"/>
        <v>0.3300343255006124</v>
      </c>
      <c r="F55">
        <f t="shared" si="6"/>
        <v>0.40052879999999996</v>
      </c>
      <c r="G55">
        <f t="shared" si="7"/>
        <v>0.11594820883437484</v>
      </c>
      <c r="H55" s="20">
        <v>53</v>
      </c>
      <c r="I55" s="26">
        <f t="shared" si="5"/>
        <v>16.430000000000007</v>
      </c>
      <c r="J55" s="21">
        <v>53</v>
      </c>
      <c r="K55">
        <f t="shared" si="4"/>
        <v>17</v>
      </c>
      <c r="L55" cm="1">
        <f t="array" ref="L55">INDEX($G$3:$G$68,K55)</f>
        <v>6.4073234594111961E-3</v>
      </c>
      <c r="M55" s="21"/>
      <c r="N55" s="21"/>
      <c r="O55"/>
    </row>
    <row r="56" spans="1:15" x14ac:dyDescent="0.2">
      <c r="A56" s="21">
        <v>88</v>
      </c>
      <c r="B56" s="21">
        <v>0.15894</v>
      </c>
      <c r="C56" s="21">
        <v>1.52</v>
      </c>
      <c r="D56" s="27">
        <f t="shared" si="8"/>
        <v>0.40052880000000002</v>
      </c>
      <c r="E56" s="27">
        <f t="shared" si="9"/>
        <v>0.3300343255006124</v>
      </c>
      <c r="F56">
        <f t="shared" si="6"/>
        <v>0.40052879999999996</v>
      </c>
      <c r="G56">
        <f t="shared" si="7"/>
        <v>0.11594820883437484</v>
      </c>
      <c r="H56" s="20">
        <v>54</v>
      </c>
      <c r="I56" s="26">
        <f t="shared" si="5"/>
        <v>16.740000000000006</v>
      </c>
      <c r="J56" s="21">
        <v>54</v>
      </c>
      <c r="K56">
        <f t="shared" si="4"/>
        <v>17</v>
      </c>
      <c r="L56" cm="1">
        <f t="array" ref="L56">INDEX($G$3:$G$68,K56)</f>
        <v>6.4073234594111961E-3</v>
      </c>
      <c r="M56" s="21"/>
      <c r="N56" s="21"/>
      <c r="O56"/>
    </row>
    <row r="57" spans="1:15" x14ac:dyDescent="0.2">
      <c r="A57" s="21">
        <v>89</v>
      </c>
      <c r="B57" s="21">
        <v>0.15894</v>
      </c>
      <c r="C57" s="21">
        <v>1.52</v>
      </c>
      <c r="D57" s="27">
        <f t="shared" si="8"/>
        <v>0.40052880000000002</v>
      </c>
      <c r="E57" s="27">
        <f t="shared" si="9"/>
        <v>0.3300343255006124</v>
      </c>
      <c r="F57">
        <f t="shared" si="6"/>
        <v>0.40052879999999996</v>
      </c>
      <c r="G57">
        <f t="shared" si="7"/>
        <v>0.11594820883437484</v>
      </c>
      <c r="H57" s="20">
        <v>55</v>
      </c>
      <c r="I57" s="26">
        <f t="shared" si="5"/>
        <v>17.050000000000004</v>
      </c>
      <c r="J57" s="21">
        <v>55</v>
      </c>
      <c r="K57">
        <f t="shared" si="4"/>
        <v>18</v>
      </c>
      <c r="L57" cm="1">
        <f t="array" ref="L57">INDEX($G$3:$G$68,K57)</f>
        <v>6.4073234594111961E-3</v>
      </c>
      <c r="M57" s="21"/>
      <c r="N57" s="21"/>
      <c r="O57"/>
    </row>
    <row r="58" spans="1:15" x14ac:dyDescent="0.2">
      <c r="A58" s="21">
        <v>90</v>
      </c>
      <c r="B58" s="21">
        <v>0.15894</v>
      </c>
      <c r="C58" s="21">
        <v>1.52</v>
      </c>
      <c r="D58" s="27">
        <f t="shared" si="8"/>
        <v>0.40052880000000002</v>
      </c>
      <c r="E58" s="27">
        <f t="shared" si="9"/>
        <v>0.3300343255006124</v>
      </c>
      <c r="F58">
        <f t="shared" si="6"/>
        <v>0.40052879999999996</v>
      </c>
      <c r="G58">
        <f t="shared" si="7"/>
        <v>0.11594820883437484</v>
      </c>
      <c r="H58" s="20">
        <v>56</v>
      </c>
      <c r="I58" s="26">
        <f t="shared" si="5"/>
        <v>17.360000000000003</v>
      </c>
      <c r="J58" s="21">
        <v>56</v>
      </c>
      <c r="K58">
        <f t="shared" si="4"/>
        <v>18</v>
      </c>
      <c r="L58" cm="1">
        <f t="array" ref="L58">INDEX($G$3:$G$68,K58)</f>
        <v>6.4073234594111961E-3</v>
      </c>
      <c r="M58" s="21"/>
      <c r="N58" s="21"/>
      <c r="O58"/>
    </row>
    <row r="59" spans="1:15" x14ac:dyDescent="0.2">
      <c r="A59" s="21">
        <v>91</v>
      </c>
      <c r="B59" s="21">
        <v>0.15894</v>
      </c>
      <c r="C59" s="21">
        <v>1.52</v>
      </c>
      <c r="D59" s="27">
        <f t="shared" si="8"/>
        <v>0.40052880000000002</v>
      </c>
      <c r="E59" s="27">
        <f t="shared" si="9"/>
        <v>0.3300343255006124</v>
      </c>
      <c r="F59">
        <f t="shared" si="6"/>
        <v>0.40052879999999996</v>
      </c>
      <c r="G59">
        <f t="shared" si="7"/>
        <v>0.11594820883437484</v>
      </c>
      <c r="H59" s="20">
        <v>57</v>
      </c>
      <c r="I59" s="26">
        <f t="shared" si="5"/>
        <v>17.670000000000002</v>
      </c>
      <c r="J59" s="21">
        <v>57</v>
      </c>
      <c r="K59">
        <f t="shared" si="4"/>
        <v>18</v>
      </c>
      <c r="L59" cm="1">
        <f t="array" ref="L59">INDEX($G$3:$G$68,K59)</f>
        <v>6.4073234594111961E-3</v>
      </c>
      <c r="M59" s="21"/>
      <c r="N59" s="21"/>
      <c r="O59"/>
    </row>
    <row r="60" spans="1:15" x14ac:dyDescent="0.2">
      <c r="A60" s="21">
        <v>92</v>
      </c>
      <c r="B60" s="21">
        <v>0.15894</v>
      </c>
      <c r="C60" s="21">
        <v>1.52</v>
      </c>
      <c r="D60" s="27">
        <f t="shared" si="8"/>
        <v>0.40052880000000002</v>
      </c>
      <c r="E60" s="27">
        <f t="shared" si="9"/>
        <v>0.3300343255006124</v>
      </c>
      <c r="F60">
        <f t="shared" si="6"/>
        <v>0.40052879999999996</v>
      </c>
      <c r="G60">
        <f t="shared" si="7"/>
        <v>0.11594820883437484</v>
      </c>
      <c r="H60" s="20">
        <v>58</v>
      </c>
      <c r="I60" s="26">
        <f t="shared" si="5"/>
        <v>17.98</v>
      </c>
      <c r="J60" s="21">
        <v>58</v>
      </c>
      <c r="K60">
        <f t="shared" si="4"/>
        <v>18</v>
      </c>
      <c r="L60" cm="1">
        <f t="array" ref="L60">INDEX($G$3:$G$68,K60)</f>
        <v>6.4073234594111961E-3</v>
      </c>
      <c r="M60" s="21"/>
      <c r="N60" s="21"/>
      <c r="O60"/>
    </row>
    <row r="61" spans="1:15" x14ac:dyDescent="0.2">
      <c r="A61" s="21">
        <v>93</v>
      </c>
      <c r="B61" s="21">
        <v>0.15894</v>
      </c>
      <c r="C61" s="21">
        <v>1.52</v>
      </c>
      <c r="D61" s="27">
        <f t="shared" si="8"/>
        <v>0.40052880000000002</v>
      </c>
      <c r="E61" s="27">
        <f t="shared" si="9"/>
        <v>0.3300343255006124</v>
      </c>
      <c r="F61">
        <f t="shared" si="6"/>
        <v>0.40052879999999996</v>
      </c>
      <c r="G61">
        <f t="shared" si="7"/>
        <v>0.11594820883437484</v>
      </c>
      <c r="H61" s="20">
        <v>59</v>
      </c>
      <c r="I61" s="26">
        <f t="shared" si="5"/>
        <v>18.29</v>
      </c>
      <c r="J61" s="21">
        <v>59</v>
      </c>
      <c r="K61">
        <f t="shared" si="4"/>
        <v>19</v>
      </c>
      <c r="L61" cm="1">
        <f t="array" ref="L61">INDEX($G$3:$G$68,K61)</f>
        <v>6.4073234594111961E-3</v>
      </c>
      <c r="M61" s="21"/>
      <c r="N61" s="21"/>
      <c r="O61"/>
    </row>
    <row r="62" spans="1:15" x14ac:dyDescent="0.2">
      <c r="A62" s="21">
        <v>94</v>
      </c>
      <c r="B62" s="21">
        <v>0.15894</v>
      </c>
      <c r="C62" s="21">
        <v>1.52</v>
      </c>
      <c r="D62" s="27">
        <f t="shared" si="8"/>
        <v>0.40052880000000002</v>
      </c>
      <c r="E62" s="27">
        <f t="shared" si="9"/>
        <v>0.3300343255006124</v>
      </c>
      <c r="F62">
        <f t="shared" si="6"/>
        <v>0.40052879999999996</v>
      </c>
      <c r="G62">
        <f t="shared" si="7"/>
        <v>0.11594820883437484</v>
      </c>
      <c r="H62" s="20">
        <v>60</v>
      </c>
      <c r="I62" s="26">
        <f t="shared" si="5"/>
        <v>18.599999999999998</v>
      </c>
      <c r="J62" s="21">
        <v>60</v>
      </c>
      <c r="K62">
        <f t="shared" si="4"/>
        <v>19</v>
      </c>
      <c r="L62" cm="1">
        <f t="array" ref="L62">INDEX($G$3:$G$68,K62)</f>
        <v>6.4073234594111961E-3</v>
      </c>
      <c r="M62" s="21"/>
      <c r="N62" s="21"/>
      <c r="O62"/>
    </row>
    <row r="63" spans="1:15" x14ac:dyDescent="0.2">
      <c r="A63" s="21">
        <v>95</v>
      </c>
      <c r="B63" s="21">
        <v>0.15894</v>
      </c>
      <c r="C63" s="21">
        <v>1.52</v>
      </c>
      <c r="D63" s="27">
        <f t="shared" si="8"/>
        <v>0.40052880000000002</v>
      </c>
      <c r="E63" s="27">
        <f t="shared" si="9"/>
        <v>0.3300343255006124</v>
      </c>
      <c r="F63">
        <f t="shared" si="6"/>
        <v>0.40052879999999996</v>
      </c>
      <c r="G63">
        <f t="shared" si="7"/>
        <v>0.11594820883437484</v>
      </c>
      <c r="H63" s="20">
        <v>61</v>
      </c>
      <c r="I63" s="26">
        <f t="shared" si="5"/>
        <v>18.909999999999997</v>
      </c>
      <c r="J63" s="21">
        <v>61</v>
      </c>
      <c r="K63">
        <f t="shared" si="4"/>
        <v>19</v>
      </c>
      <c r="L63" cm="1">
        <f t="array" ref="L63">INDEX($G$3:$G$68,K63)</f>
        <v>6.4073234594111961E-3</v>
      </c>
      <c r="M63" s="21"/>
      <c r="N63" s="21"/>
      <c r="O63"/>
    </row>
    <row r="64" spans="1:15" x14ac:dyDescent="0.2">
      <c r="A64" s="21">
        <v>96</v>
      </c>
      <c r="B64" s="21">
        <v>0.15894</v>
      </c>
      <c r="C64" s="21">
        <v>1.52</v>
      </c>
      <c r="D64" s="27">
        <f t="shared" si="8"/>
        <v>0.40052880000000002</v>
      </c>
      <c r="E64" s="27">
        <f t="shared" si="9"/>
        <v>0.3300343255006124</v>
      </c>
      <c r="F64">
        <f t="shared" si="6"/>
        <v>0.40052879999999996</v>
      </c>
      <c r="G64">
        <f t="shared" si="7"/>
        <v>0.11594820883437484</v>
      </c>
      <c r="H64" s="20">
        <v>62</v>
      </c>
      <c r="I64" s="26">
        <f t="shared" si="5"/>
        <v>19.219999999999995</v>
      </c>
      <c r="J64" s="21">
        <v>62</v>
      </c>
      <c r="K64">
        <f t="shared" si="4"/>
        <v>20</v>
      </c>
      <c r="L64" cm="1">
        <f t="array" ref="L64">INDEX($G$3:$G$68,K64)</f>
        <v>6.4073234594111961E-3</v>
      </c>
      <c r="M64" s="21"/>
      <c r="N64" s="21"/>
      <c r="O64"/>
    </row>
    <row r="65" spans="1:15" x14ac:dyDescent="0.2">
      <c r="A65" s="21">
        <v>97</v>
      </c>
      <c r="B65" s="21">
        <v>0.15894</v>
      </c>
      <c r="C65" s="21">
        <v>1.52</v>
      </c>
      <c r="D65" s="27">
        <f t="shared" si="8"/>
        <v>0.40052880000000002</v>
      </c>
      <c r="E65" s="27">
        <f t="shared" si="9"/>
        <v>0.3300343255006124</v>
      </c>
      <c r="F65">
        <f t="shared" si="6"/>
        <v>0.40052879999999996</v>
      </c>
      <c r="G65">
        <f t="shared" si="7"/>
        <v>0.11594820883437484</v>
      </c>
      <c r="H65" s="20">
        <v>63</v>
      </c>
      <c r="I65" s="26">
        <f t="shared" si="5"/>
        <v>19.529999999999994</v>
      </c>
      <c r="J65" s="21">
        <v>63</v>
      </c>
      <c r="K65">
        <f t="shared" si="4"/>
        <v>20</v>
      </c>
      <c r="L65" cm="1">
        <f t="array" ref="L65">INDEX($G$3:$G$68,K65)</f>
        <v>6.4073234594111961E-3</v>
      </c>
      <c r="M65" s="21"/>
      <c r="N65" s="21"/>
      <c r="O65"/>
    </row>
    <row r="66" spans="1:15" x14ac:dyDescent="0.2">
      <c r="A66" s="21">
        <v>98</v>
      </c>
      <c r="B66" s="21">
        <v>0.15894</v>
      </c>
      <c r="C66" s="21">
        <v>1.52</v>
      </c>
      <c r="D66" s="27">
        <f t="shared" si="8"/>
        <v>0.40052880000000002</v>
      </c>
      <c r="E66" s="27">
        <f t="shared" si="9"/>
        <v>0.3300343255006124</v>
      </c>
      <c r="F66">
        <f t="shared" si="6"/>
        <v>0.40052879999999996</v>
      </c>
      <c r="G66">
        <f t="shared" si="7"/>
        <v>0.11594820883437484</v>
      </c>
      <c r="H66" s="20">
        <v>64</v>
      </c>
      <c r="I66" s="26">
        <f t="shared" si="5"/>
        <v>19.839999999999993</v>
      </c>
      <c r="J66" s="21">
        <v>64</v>
      </c>
      <c r="K66">
        <f t="shared" si="4"/>
        <v>20</v>
      </c>
      <c r="L66" cm="1">
        <f t="array" ref="L66">INDEX($G$3:$G$68,K66)</f>
        <v>6.4073234594111961E-3</v>
      </c>
      <c r="M66" s="21"/>
      <c r="N66" s="21"/>
      <c r="O66"/>
    </row>
    <row r="67" spans="1:15" x14ac:dyDescent="0.2">
      <c r="A67" s="21">
        <v>99</v>
      </c>
      <c r="B67" s="21">
        <v>0.15894</v>
      </c>
      <c r="C67" s="21">
        <v>1.52</v>
      </c>
      <c r="D67" s="27">
        <f t="shared" si="8"/>
        <v>0.40052880000000002</v>
      </c>
      <c r="E67" s="27">
        <f t="shared" si="9"/>
        <v>0.3300343255006124</v>
      </c>
      <c r="F67">
        <f t="shared" si="6"/>
        <v>0.40052879999999996</v>
      </c>
      <c r="G67">
        <f t="shared" si="7"/>
        <v>0.11594820883437484</v>
      </c>
      <c r="H67" s="20">
        <v>65</v>
      </c>
      <c r="I67" s="26">
        <f t="shared" si="5"/>
        <v>20.149999999999991</v>
      </c>
      <c r="J67" s="21">
        <v>65</v>
      </c>
      <c r="K67">
        <f t="shared" si="4"/>
        <v>21</v>
      </c>
      <c r="L67" cm="1">
        <f t="array" ref="L67">INDEX($G$3:$G$68,K67)</f>
        <v>9.6915619290525168E-3</v>
      </c>
      <c r="M67" s="21"/>
      <c r="N67" s="21"/>
      <c r="O67"/>
    </row>
    <row r="68" spans="1:15" x14ac:dyDescent="0.2">
      <c r="A68" s="21">
        <v>100</v>
      </c>
      <c r="B68" s="21">
        <v>0.15894</v>
      </c>
      <c r="C68" s="21">
        <v>1.52</v>
      </c>
      <c r="D68" s="27">
        <f t="shared" si="8"/>
        <v>0.40052880000000002</v>
      </c>
      <c r="E68" s="27">
        <f t="shared" si="9"/>
        <v>0.3300343255006124</v>
      </c>
      <c r="F68">
        <f t="shared" si="6"/>
        <v>0.40052879999999996</v>
      </c>
      <c r="G68">
        <f t="shared" si="7"/>
        <v>0.11594820883437484</v>
      </c>
      <c r="H68" s="20">
        <v>66</v>
      </c>
      <c r="I68" s="26">
        <f t="shared" si="5"/>
        <v>20.45999999999999</v>
      </c>
      <c r="J68" s="21">
        <v>66</v>
      </c>
      <c r="K68">
        <f t="shared" ref="K68:K131" si="10">MATCH(ROUNDUP(I68,0),$H$3:$H$68,1)</f>
        <v>21</v>
      </c>
      <c r="L68" cm="1">
        <f t="array" ref="L68">INDEX($G$3:$G$68,K68)</f>
        <v>9.6915619290525168E-3</v>
      </c>
      <c r="M68" s="21"/>
      <c r="N68" s="21"/>
      <c r="O68"/>
    </row>
    <row r="69" spans="1:15" x14ac:dyDescent="0.2">
      <c r="I69" s="26">
        <f t="shared" ref="I69:I132" si="11">ROUND(16/52,2)+I68</f>
        <v>20.769999999999989</v>
      </c>
      <c r="J69" s="21">
        <v>67</v>
      </c>
      <c r="K69">
        <f t="shared" si="10"/>
        <v>21</v>
      </c>
      <c r="L69" cm="1">
        <f t="array" ref="L69">INDEX($G$3:$G$68,K69)</f>
        <v>9.6915619290525168E-3</v>
      </c>
    </row>
    <row r="70" spans="1:15" x14ac:dyDescent="0.2">
      <c r="I70" s="26">
        <f t="shared" si="11"/>
        <v>21.079999999999988</v>
      </c>
      <c r="J70" s="21">
        <v>68</v>
      </c>
      <c r="K70">
        <f t="shared" si="10"/>
        <v>22</v>
      </c>
      <c r="L70" cm="1">
        <f t="array" ref="L70">INDEX($G$3:$G$68,K70)</f>
        <v>9.6915619290525168E-3</v>
      </c>
    </row>
    <row r="71" spans="1:15" x14ac:dyDescent="0.2">
      <c r="I71" s="26">
        <f t="shared" si="11"/>
        <v>21.389999999999986</v>
      </c>
      <c r="J71" s="21">
        <v>69</v>
      </c>
      <c r="K71">
        <f t="shared" si="10"/>
        <v>22</v>
      </c>
      <c r="L71" cm="1">
        <f t="array" ref="L71">INDEX($G$3:$G$68,K71)</f>
        <v>9.6915619290525168E-3</v>
      </c>
    </row>
    <row r="72" spans="1:15" x14ac:dyDescent="0.2">
      <c r="I72" s="26">
        <f t="shared" si="11"/>
        <v>21.699999999999985</v>
      </c>
      <c r="J72" s="21">
        <v>70</v>
      </c>
      <c r="K72">
        <f t="shared" si="10"/>
        <v>22</v>
      </c>
      <c r="L72" cm="1">
        <f t="array" ref="L72">INDEX($G$3:$G$68,K72)</f>
        <v>9.6915619290525168E-3</v>
      </c>
    </row>
    <row r="73" spans="1:15" x14ac:dyDescent="0.2">
      <c r="I73" s="26">
        <f t="shared" si="11"/>
        <v>22.009999999999984</v>
      </c>
      <c r="J73" s="21">
        <v>71</v>
      </c>
      <c r="K73">
        <f t="shared" si="10"/>
        <v>23</v>
      </c>
      <c r="L73" cm="1">
        <f t="array" ref="L73">INDEX($G$3:$G$68,K73)</f>
        <v>9.6915619290525168E-3</v>
      </c>
    </row>
    <row r="74" spans="1:15" x14ac:dyDescent="0.2">
      <c r="I74" s="26">
        <f t="shared" si="11"/>
        <v>22.319999999999983</v>
      </c>
      <c r="J74" s="21">
        <v>72</v>
      </c>
      <c r="K74">
        <f t="shared" si="10"/>
        <v>23</v>
      </c>
      <c r="L74" cm="1">
        <f t="array" ref="L74">INDEX($G$3:$G$68,K74)</f>
        <v>9.6915619290525168E-3</v>
      </c>
    </row>
    <row r="75" spans="1:15" x14ac:dyDescent="0.2">
      <c r="I75" s="26">
        <f t="shared" si="11"/>
        <v>22.629999999999981</v>
      </c>
      <c r="J75" s="21">
        <v>73</v>
      </c>
      <c r="K75">
        <f t="shared" si="10"/>
        <v>23</v>
      </c>
      <c r="L75" cm="1">
        <f t="array" ref="L75">INDEX($G$3:$G$68,K75)</f>
        <v>9.6915619290525168E-3</v>
      </c>
    </row>
    <row r="76" spans="1:15" x14ac:dyDescent="0.2">
      <c r="I76" s="26">
        <f t="shared" si="11"/>
        <v>22.93999999999998</v>
      </c>
      <c r="J76" s="21">
        <v>74</v>
      </c>
      <c r="K76">
        <f t="shared" si="10"/>
        <v>23</v>
      </c>
      <c r="L76" cm="1">
        <f t="array" ref="L76">INDEX($G$3:$G$68,K76)</f>
        <v>9.6915619290525168E-3</v>
      </c>
    </row>
    <row r="77" spans="1:15" x14ac:dyDescent="0.2">
      <c r="I77" s="26">
        <f t="shared" si="11"/>
        <v>23.249999999999979</v>
      </c>
      <c r="J77" s="21">
        <v>75</v>
      </c>
      <c r="K77">
        <f t="shared" si="10"/>
        <v>24</v>
      </c>
      <c r="L77" cm="1">
        <f t="array" ref="L77">INDEX($G$3:$G$68,K77)</f>
        <v>9.6915619290525168E-3</v>
      </c>
    </row>
    <row r="78" spans="1:15" x14ac:dyDescent="0.2">
      <c r="I78" s="26">
        <f t="shared" si="11"/>
        <v>23.559999999999977</v>
      </c>
      <c r="J78" s="21">
        <v>76</v>
      </c>
      <c r="K78">
        <f t="shared" si="10"/>
        <v>24</v>
      </c>
      <c r="L78" cm="1">
        <f t="array" ref="L78">INDEX($G$3:$G$68,K78)</f>
        <v>9.6915619290525168E-3</v>
      </c>
    </row>
    <row r="79" spans="1:15" x14ac:dyDescent="0.2">
      <c r="I79" s="26">
        <f t="shared" si="11"/>
        <v>23.869999999999976</v>
      </c>
      <c r="J79" s="21">
        <v>77</v>
      </c>
      <c r="K79">
        <f t="shared" si="10"/>
        <v>24</v>
      </c>
      <c r="L79" cm="1">
        <f t="array" ref="L79">INDEX($G$3:$G$68,K79)</f>
        <v>9.6915619290525168E-3</v>
      </c>
    </row>
    <row r="80" spans="1:15" x14ac:dyDescent="0.2">
      <c r="I80" s="26">
        <f t="shared" si="11"/>
        <v>24.179999999999975</v>
      </c>
      <c r="J80" s="21">
        <v>78</v>
      </c>
      <c r="K80">
        <f t="shared" si="10"/>
        <v>25</v>
      </c>
      <c r="L80" cm="1">
        <f t="array" ref="L80">INDEX($G$3:$G$68,K80)</f>
        <v>9.6915619290525168E-3</v>
      </c>
    </row>
    <row r="81" spans="9:12" x14ac:dyDescent="0.2">
      <c r="I81" s="26">
        <f t="shared" si="11"/>
        <v>24.489999999999974</v>
      </c>
      <c r="J81" s="21">
        <v>79</v>
      </c>
      <c r="K81">
        <f t="shared" si="10"/>
        <v>25</v>
      </c>
      <c r="L81" cm="1">
        <f t="array" ref="L81">INDEX($G$3:$G$68,K81)</f>
        <v>9.6915619290525168E-3</v>
      </c>
    </row>
    <row r="82" spans="9:12" x14ac:dyDescent="0.2">
      <c r="I82" s="26">
        <f t="shared" si="11"/>
        <v>24.799999999999972</v>
      </c>
      <c r="J82" s="21">
        <v>80</v>
      </c>
      <c r="K82">
        <f t="shared" si="10"/>
        <v>25</v>
      </c>
      <c r="L82" cm="1">
        <f t="array" ref="L82">INDEX($G$3:$G$68,K82)</f>
        <v>9.6915619290525168E-3</v>
      </c>
    </row>
    <row r="83" spans="9:12" x14ac:dyDescent="0.2">
      <c r="I83" s="26">
        <f t="shared" si="11"/>
        <v>25.109999999999971</v>
      </c>
      <c r="J83" s="21">
        <v>81</v>
      </c>
      <c r="K83">
        <f t="shared" si="10"/>
        <v>26</v>
      </c>
      <c r="L83" cm="1">
        <f t="array" ref="L83">INDEX($G$3:$G$68,K83)</f>
        <v>1.3890561811951807E-2</v>
      </c>
    </row>
    <row r="84" spans="9:12" x14ac:dyDescent="0.2">
      <c r="I84" s="26">
        <f t="shared" si="11"/>
        <v>25.41999999999997</v>
      </c>
      <c r="J84" s="21">
        <v>82</v>
      </c>
      <c r="K84">
        <f t="shared" si="10"/>
        <v>26</v>
      </c>
      <c r="L84" cm="1">
        <f t="array" ref="L84">INDEX($G$3:$G$68,K84)</f>
        <v>1.3890561811951807E-2</v>
      </c>
    </row>
    <row r="85" spans="9:12" x14ac:dyDescent="0.2">
      <c r="I85" s="26">
        <f t="shared" si="11"/>
        <v>25.729999999999968</v>
      </c>
      <c r="J85" s="21">
        <v>83</v>
      </c>
      <c r="K85">
        <f t="shared" si="10"/>
        <v>26</v>
      </c>
      <c r="L85" cm="1">
        <f t="array" ref="L85">INDEX($G$3:$G$68,K85)</f>
        <v>1.3890561811951807E-2</v>
      </c>
    </row>
    <row r="86" spans="9:12" x14ac:dyDescent="0.2">
      <c r="I86" s="26">
        <f t="shared" si="11"/>
        <v>26.039999999999967</v>
      </c>
      <c r="J86" s="21">
        <v>84</v>
      </c>
      <c r="K86">
        <f t="shared" si="10"/>
        <v>27</v>
      </c>
      <c r="L86" cm="1">
        <f t="array" ref="L86">INDEX($G$3:$G$68,K86)</f>
        <v>1.3890561811951807E-2</v>
      </c>
    </row>
    <row r="87" spans="9:12" x14ac:dyDescent="0.2">
      <c r="I87" s="26">
        <f t="shared" si="11"/>
        <v>26.349999999999966</v>
      </c>
      <c r="J87" s="21">
        <v>85</v>
      </c>
      <c r="K87">
        <f t="shared" si="10"/>
        <v>27</v>
      </c>
      <c r="L87" cm="1">
        <f t="array" ref="L87">INDEX($G$3:$G$68,K87)</f>
        <v>1.3890561811951807E-2</v>
      </c>
    </row>
    <row r="88" spans="9:12" x14ac:dyDescent="0.2">
      <c r="I88" s="26">
        <f t="shared" si="11"/>
        <v>26.659999999999965</v>
      </c>
      <c r="J88" s="21">
        <v>86</v>
      </c>
      <c r="K88">
        <f t="shared" si="10"/>
        <v>27</v>
      </c>
      <c r="L88" cm="1">
        <f t="array" ref="L88">INDEX($G$3:$G$68,K88)</f>
        <v>1.3890561811951807E-2</v>
      </c>
    </row>
    <row r="89" spans="9:12" x14ac:dyDescent="0.2">
      <c r="I89" s="26">
        <f t="shared" si="11"/>
        <v>26.969999999999963</v>
      </c>
      <c r="J89" s="21">
        <v>87</v>
      </c>
      <c r="K89">
        <f t="shared" si="10"/>
        <v>27</v>
      </c>
      <c r="L89" cm="1">
        <f t="array" ref="L89">INDEX($G$3:$G$68,K89)</f>
        <v>1.3890561811951807E-2</v>
      </c>
    </row>
    <row r="90" spans="9:12" x14ac:dyDescent="0.2">
      <c r="I90" s="26">
        <f t="shared" si="11"/>
        <v>27.279999999999962</v>
      </c>
      <c r="J90" s="21">
        <v>88</v>
      </c>
      <c r="K90">
        <f t="shared" si="10"/>
        <v>28</v>
      </c>
      <c r="L90" cm="1">
        <f t="array" ref="L90">INDEX($G$3:$G$68,K90)</f>
        <v>1.3890561811951807E-2</v>
      </c>
    </row>
    <row r="91" spans="9:12" x14ac:dyDescent="0.2">
      <c r="I91" s="26">
        <f t="shared" si="11"/>
        <v>27.589999999999961</v>
      </c>
      <c r="J91" s="21">
        <v>89</v>
      </c>
      <c r="K91">
        <f t="shared" si="10"/>
        <v>28</v>
      </c>
      <c r="L91" cm="1">
        <f t="array" ref="L91">INDEX($G$3:$G$68,K91)</f>
        <v>1.3890561811951807E-2</v>
      </c>
    </row>
    <row r="92" spans="9:12" x14ac:dyDescent="0.2">
      <c r="I92" s="26">
        <f t="shared" si="11"/>
        <v>27.899999999999959</v>
      </c>
      <c r="J92" s="21">
        <v>90</v>
      </c>
      <c r="K92">
        <f t="shared" si="10"/>
        <v>28</v>
      </c>
      <c r="L92" cm="1">
        <f t="array" ref="L92">INDEX($G$3:$G$68,K92)</f>
        <v>1.3890561811951807E-2</v>
      </c>
    </row>
    <row r="93" spans="9:12" x14ac:dyDescent="0.2">
      <c r="I93" s="26">
        <f t="shared" si="11"/>
        <v>28.209999999999958</v>
      </c>
      <c r="J93" s="21">
        <v>91</v>
      </c>
      <c r="K93">
        <f t="shared" si="10"/>
        <v>29</v>
      </c>
      <c r="L93" cm="1">
        <f t="array" ref="L93">INDEX($G$3:$G$68,K93)</f>
        <v>1.3890561811951807E-2</v>
      </c>
    </row>
    <row r="94" spans="9:12" x14ac:dyDescent="0.2">
      <c r="I94" s="26">
        <f t="shared" si="11"/>
        <v>28.519999999999957</v>
      </c>
      <c r="J94" s="21">
        <v>92</v>
      </c>
      <c r="K94">
        <f t="shared" si="10"/>
        <v>29</v>
      </c>
      <c r="L94" cm="1">
        <f t="array" ref="L94">INDEX($G$3:$G$68,K94)</f>
        <v>1.3890561811951807E-2</v>
      </c>
    </row>
    <row r="95" spans="9:12" x14ac:dyDescent="0.2">
      <c r="I95" s="26">
        <f t="shared" si="11"/>
        <v>28.829999999999956</v>
      </c>
      <c r="J95" s="21">
        <v>93</v>
      </c>
      <c r="K95">
        <f t="shared" si="10"/>
        <v>29</v>
      </c>
      <c r="L95" cm="1">
        <f t="array" ref="L95">INDEX($G$3:$G$68,K95)</f>
        <v>1.3890561811951807E-2</v>
      </c>
    </row>
    <row r="96" spans="9:12" x14ac:dyDescent="0.2">
      <c r="I96" s="26">
        <f t="shared" si="11"/>
        <v>29.139999999999954</v>
      </c>
      <c r="J96" s="21">
        <v>94</v>
      </c>
      <c r="K96">
        <f t="shared" si="10"/>
        <v>30</v>
      </c>
      <c r="L96" cm="1">
        <f t="array" ref="L96">INDEX($G$3:$G$68,K96)</f>
        <v>1.3890561811951807E-2</v>
      </c>
    </row>
    <row r="97" spans="9:12" x14ac:dyDescent="0.2">
      <c r="I97" s="26">
        <f t="shared" si="11"/>
        <v>29.449999999999953</v>
      </c>
      <c r="J97" s="21">
        <v>95</v>
      </c>
      <c r="K97">
        <f t="shared" si="10"/>
        <v>30</v>
      </c>
      <c r="L97" cm="1">
        <f t="array" ref="L97">INDEX($G$3:$G$68,K97)</f>
        <v>1.3890561811951807E-2</v>
      </c>
    </row>
    <row r="98" spans="9:12" x14ac:dyDescent="0.2">
      <c r="I98" s="26">
        <f t="shared" si="11"/>
        <v>29.759999999999952</v>
      </c>
      <c r="J98" s="21">
        <v>96</v>
      </c>
      <c r="K98">
        <f t="shared" si="10"/>
        <v>30</v>
      </c>
      <c r="L98" cm="1">
        <f t="array" ref="L98">INDEX($G$3:$G$68,K98)</f>
        <v>1.3890561811951807E-2</v>
      </c>
    </row>
    <row r="99" spans="9:12" x14ac:dyDescent="0.2">
      <c r="I99" s="26">
        <f t="shared" si="11"/>
        <v>30.069999999999951</v>
      </c>
      <c r="J99" s="21">
        <v>97</v>
      </c>
      <c r="K99">
        <f t="shared" si="10"/>
        <v>31</v>
      </c>
      <c r="L99" cm="1">
        <f t="array" ref="L99">INDEX($G$3:$G$68,K99)</f>
        <v>1.9638932022122635E-2</v>
      </c>
    </row>
    <row r="100" spans="9:12" x14ac:dyDescent="0.2">
      <c r="I100" s="26">
        <f t="shared" si="11"/>
        <v>30.379999999999949</v>
      </c>
      <c r="J100" s="21">
        <v>98</v>
      </c>
      <c r="K100">
        <f t="shared" si="10"/>
        <v>31</v>
      </c>
      <c r="L100" cm="1">
        <f t="array" ref="L100">INDEX($G$3:$G$68,K100)</f>
        <v>1.9638932022122635E-2</v>
      </c>
    </row>
    <row r="101" spans="9:12" x14ac:dyDescent="0.2">
      <c r="I101" s="26">
        <f t="shared" si="11"/>
        <v>30.689999999999948</v>
      </c>
      <c r="J101" s="21">
        <v>99</v>
      </c>
      <c r="K101">
        <f t="shared" si="10"/>
        <v>31</v>
      </c>
      <c r="L101" cm="1">
        <f t="array" ref="L101">INDEX($G$3:$G$68,K101)</f>
        <v>1.9638932022122635E-2</v>
      </c>
    </row>
    <row r="102" spans="9:12" x14ac:dyDescent="0.2">
      <c r="I102" s="26">
        <f t="shared" si="11"/>
        <v>30.999999999999947</v>
      </c>
      <c r="J102" s="21">
        <v>100</v>
      </c>
      <c r="K102">
        <f t="shared" si="10"/>
        <v>31</v>
      </c>
      <c r="L102" cm="1">
        <f t="array" ref="L102">INDEX($G$3:$G$68,K102)</f>
        <v>1.9638932022122635E-2</v>
      </c>
    </row>
    <row r="103" spans="9:12" x14ac:dyDescent="0.2">
      <c r="I103" s="26">
        <f t="shared" si="11"/>
        <v>31.309999999999945</v>
      </c>
      <c r="J103" s="21">
        <v>101</v>
      </c>
      <c r="K103">
        <f t="shared" si="10"/>
        <v>32</v>
      </c>
      <c r="L103" cm="1">
        <f t="array" ref="L103">INDEX($G$3:$G$68,K103)</f>
        <v>1.9638932022122635E-2</v>
      </c>
    </row>
    <row r="104" spans="9:12" x14ac:dyDescent="0.2">
      <c r="I104" s="26">
        <f t="shared" si="11"/>
        <v>31.619999999999944</v>
      </c>
      <c r="J104" s="21">
        <v>102</v>
      </c>
      <c r="K104">
        <f t="shared" si="10"/>
        <v>32</v>
      </c>
      <c r="L104" cm="1">
        <f t="array" ref="L104">INDEX($G$3:$G$68,K104)</f>
        <v>1.9638932022122635E-2</v>
      </c>
    </row>
    <row r="105" spans="9:12" x14ac:dyDescent="0.2">
      <c r="I105" s="26">
        <f t="shared" si="11"/>
        <v>31.929999999999943</v>
      </c>
      <c r="J105" s="21">
        <v>103</v>
      </c>
      <c r="K105">
        <f t="shared" si="10"/>
        <v>32</v>
      </c>
      <c r="L105" cm="1">
        <f t="array" ref="L105">INDEX($G$3:$G$68,K105)</f>
        <v>1.9638932022122635E-2</v>
      </c>
    </row>
    <row r="106" spans="9:12" x14ac:dyDescent="0.2">
      <c r="I106" s="26">
        <f t="shared" si="11"/>
        <v>32.239999999999945</v>
      </c>
      <c r="J106" s="21">
        <v>104</v>
      </c>
      <c r="K106">
        <f t="shared" si="10"/>
        <v>33</v>
      </c>
      <c r="L106" cm="1">
        <f t="array" ref="L106">INDEX($G$3:$G$68,K106)</f>
        <v>1.9638932022122635E-2</v>
      </c>
    </row>
    <row r="107" spans="9:12" x14ac:dyDescent="0.2">
      <c r="I107" s="26">
        <f t="shared" si="11"/>
        <v>32.549999999999947</v>
      </c>
      <c r="J107" s="21">
        <v>105</v>
      </c>
      <c r="K107">
        <f t="shared" si="10"/>
        <v>33</v>
      </c>
      <c r="L107" cm="1">
        <f t="array" ref="L107">INDEX($G$3:$G$68,K107)</f>
        <v>1.9638932022122635E-2</v>
      </c>
    </row>
    <row r="108" spans="9:12" x14ac:dyDescent="0.2">
      <c r="I108" s="26">
        <f t="shared" si="11"/>
        <v>32.85999999999995</v>
      </c>
      <c r="J108" s="21">
        <v>106</v>
      </c>
      <c r="K108">
        <f t="shared" si="10"/>
        <v>33</v>
      </c>
      <c r="L108" cm="1">
        <f t="array" ref="L108">INDEX($G$3:$G$68,K108)</f>
        <v>1.9638932022122635E-2</v>
      </c>
    </row>
    <row r="109" spans="9:12" x14ac:dyDescent="0.2">
      <c r="I109" s="26">
        <f t="shared" si="11"/>
        <v>33.169999999999952</v>
      </c>
      <c r="J109" s="21">
        <v>107</v>
      </c>
      <c r="K109">
        <f t="shared" si="10"/>
        <v>34</v>
      </c>
      <c r="L109" cm="1">
        <f t="array" ref="L109">INDEX($G$3:$G$68,K109)</f>
        <v>1.9638932022122635E-2</v>
      </c>
    </row>
    <row r="110" spans="9:12" x14ac:dyDescent="0.2">
      <c r="I110" s="26">
        <f t="shared" si="11"/>
        <v>33.479999999999954</v>
      </c>
      <c r="J110" s="21">
        <v>108</v>
      </c>
      <c r="K110">
        <f t="shared" si="10"/>
        <v>34</v>
      </c>
      <c r="L110" cm="1">
        <f t="array" ref="L110">INDEX($G$3:$G$68,K110)</f>
        <v>1.9638932022122635E-2</v>
      </c>
    </row>
    <row r="111" spans="9:12" x14ac:dyDescent="0.2">
      <c r="I111" s="26">
        <f t="shared" si="11"/>
        <v>33.789999999999957</v>
      </c>
      <c r="J111" s="21">
        <v>109</v>
      </c>
      <c r="K111">
        <f t="shared" si="10"/>
        <v>34</v>
      </c>
      <c r="L111" cm="1">
        <f t="array" ref="L111">INDEX($G$3:$G$68,K111)</f>
        <v>1.9638932022122635E-2</v>
      </c>
    </row>
    <row r="112" spans="9:12" x14ac:dyDescent="0.2">
      <c r="I112" s="26">
        <f t="shared" si="11"/>
        <v>34.099999999999959</v>
      </c>
      <c r="J112" s="21">
        <v>110</v>
      </c>
      <c r="K112">
        <f t="shared" si="10"/>
        <v>35</v>
      </c>
      <c r="L112" cm="1">
        <f t="array" ref="L112">INDEX($G$3:$G$68,K112)</f>
        <v>1.9638932022122635E-2</v>
      </c>
    </row>
    <row r="113" spans="9:12" x14ac:dyDescent="0.2">
      <c r="I113" s="26">
        <f t="shared" si="11"/>
        <v>34.409999999999961</v>
      </c>
      <c r="J113" s="21">
        <v>111</v>
      </c>
      <c r="K113">
        <f t="shared" si="10"/>
        <v>35</v>
      </c>
      <c r="L113" cm="1">
        <f t="array" ref="L113">INDEX($G$3:$G$68,K113)</f>
        <v>1.9638932022122635E-2</v>
      </c>
    </row>
    <row r="114" spans="9:12" x14ac:dyDescent="0.2">
      <c r="I114" s="26">
        <f t="shared" si="11"/>
        <v>34.719999999999963</v>
      </c>
      <c r="J114" s="21">
        <v>112</v>
      </c>
      <c r="K114">
        <f t="shared" si="10"/>
        <v>35</v>
      </c>
      <c r="L114" cm="1">
        <f t="array" ref="L114">INDEX($G$3:$G$68,K114)</f>
        <v>1.9638932022122635E-2</v>
      </c>
    </row>
    <row r="115" spans="9:12" x14ac:dyDescent="0.2">
      <c r="I115" s="26">
        <f t="shared" si="11"/>
        <v>35.029999999999966</v>
      </c>
      <c r="J115" s="21">
        <v>113</v>
      </c>
      <c r="K115">
        <f t="shared" si="10"/>
        <v>36</v>
      </c>
      <c r="L115" cm="1">
        <f t="array" ref="L115">INDEX($G$3:$G$68,K115)</f>
        <v>2.873357042737501E-2</v>
      </c>
    </row>
    <row r="116" spans="9:12" x14ac:dyDescent="0.2">
      <c r="I116" s="26">
        <f t="shared" si="11"/>
        <v>35.339999999999968</v>
      </c>
      <c r="J116" s="21">
        <v>114</v>
      </c>
      <c r="K116">
        <f t="shared" si="10"/>
        <v>36</v>
      </c>
      <c r="L116" cm="1">
        <f t="array" ref="L116">INDEX($G$3:$G$68,K116)</f>
        <v>2.873357042737501E-2</v>
      </c>
    </row>
    <row r="117" spans="9:12" x14ac:dyDescent="0.2">
      <c r="I117" s="26">
        <f t="shared" si="11"/>
        <v>35.64999999999997</v>
      </c>
      <c r="J117" s="21">
        <v>115</v>
      </c>
      <c r="K117">
        <f t="shared" si="10"/>
        <v>36</v>
      </c>
      <c r="L117" cm="1">
        <f t="array" ref="L117">INDEX($G$3:$G$68,K117)</f>
        <v>2.873357042737501E-2</v>
      </c>
    </row>
    <row r="118" spans="9:12" x14ac:dyDescent="0.2">
      <c r="I118" s="26">
        <f t="shared" si="11"/>
        <v>35.959999999999972</v>
      </c>
      <c r="J118" s="21">
        <v>116</v>
      </c>
      <c r="K118">
        <f t="shared" si="10"/>
        <v>36</v>
      </c>
      <c r="L118" cm="1">
        <f t="array" ref="L118">INDEX($G$3:$G$68,K118)</f>
        <v>2.873357042737501E-2</v>
      </c>
    </row>
    <row r="119" spans="9:12" x14ac:dyDescent="0.2">
      <c r="I119" s="26">
        <f t="shared" si="11"/>
        <v>36.269999999999975</v>
      </c>
      <c r="J119" s="21">
        <v>117</v>
      </c>
      <c r="K119">
        <f t="shared" si="10"/>
        <v>37</v>
      </c>
      <c r="L119" cm="1">
        <f t="array" ref="L119">INDEX($G$3:$G$68,K119)</f>
        <v>2.873357042737501E-2</v>
      </c>
    </row>
    <row r="120" spans="9:12" x14ac:dyDescent="0.2">
      <c r="I120" s="26">
        <f t="shared" si="11"/>
        <v>36.579999999999977</v>
      </c>
      <c r="J120" s="21">
        <v>118</v>
      </c>
      <c r="K120">
        <f t="shared" si="10"/>
        <v>37</v>
      </c>
      <c r="L120" cm="1">
        <f t="array" ref="L120">INDEX($G$3:$G$68,K120)</f>
        <v>2.873357042737501E-2</v>
      </c>
    </row>
    <row r="121" spans="9:12" x14ac:dyDescent="0.2">
      <c r="I121" s="26">
        <f t="shared" si="11"/>
        <v>36.889999999999979</v>
      </c>
      <c r="J121" s="21">
        <v>119</v>
      </c>
      <c r="K121">
        <f t="shared" si="10"/>
        <v>37</v>
      </c>
      <c r="L121" cm="1">
        <f t="array" ref="L121">INDEX($G$3:$G$68,K121)</f>
        <v>2.873357042737501E-2</v>
      </c>
    </row>
    <row r="122" spans="9:12" x14ac:dyDescent="0.2">
      <c r="I122" s="26">
        <f t="shared" si="11"/>
        <v>37.199999999999982</v>
      </c>
      <c r="J122" s="21">
        <v>120</v>
      </c>
      <c r="K122">
        <f t="shared" si="10"/>
        <v>38</v>
      </c>
      <c r="L122" cm="1">
        <f t="array" ref="L122">INDEX($G$3:$G$68,K122)</f>
        <v>2.873357042737501E-2</v>
      </c>
    </row>
    <row r="123" spans="9:12" x14ac:dyDescent="0.2">
      <c r="I123" s="26">
        <f t="shared" si="11"/>
        <v>37.509999999999984</v>
      </c>
      <c r="J123" s="21">
        <v>121</v>
      </c>
      <c r="K123">
        <f t="shared" si="10"/>
        <v>38</v>
      </c>
      <c r="L123" cm="1">
        <f t="array" ref="L123">INDEX($G$3:$G$68,K123)</f>
        <v>2.873357042737501E-2</v>
      </c>
    </row>
    <row r="124" spans="9:12" x14ac:dyDescent="0.2">
      <c r="I124" s="26">
        <f t="shared" si="11"/>
        <v>37.819999999999986</v>
      </c>
      <c r="J124" s="21">
        <v>122</v>
      </c>
      <c r="K124">
        <f t="shared" si="10"/>
        <v>38</v>
      </c>
      <c r="L124" cm="1">
        <f t="array" ref="L124">INDEX($G$3:$G$68,K124)</f>
        <v>2.873357042737501E-2</v>
      </c>
    </row>
    <row r="125" spans="9:12" x14ac:dyDescent="0.2">
      <c r="I125" s="26">
        <f t="shared" si="11"/>
        <v>38.129999999999988</v>
      </c>
      <c r="J125" s="21">
        <v>123</v>
      </c>
      <c r="K125">
        <f t="shared" si="10"/>
        <v>39</v>
      </c>
      <c r="L125" cm="1">
        <f t="array" ref="L125">INDEX($G$3:$G$68,K125)</f>
        <v>2.873357042737501E-2</v>
      </c>
    </row>
    <row r="126" spans="9:12" x14ac:dyDescent="0.2">
      <c r="I126" s="26">
        <f t="shared" si="11"/>
        <v>38.439999999999991</v>
      </c>
      <c r="J126" s="21">
        <v>124</v>
      </c>
      <c r="K126">
        <f t="shared" si="10"/>
        <v>39</v>
      </c>
      <c r="L126" cm="1">
        <f t="array" ref="L126">INDEX($G$3:$G$68,K126)</f>
        <v>2.873357042737501E-2</v>
      </c>
    </row>
    <row r="127" spans="9:12" x14ac:dyDescent="0.2">
      <c r="I127" s="26">
        <f t="shared" si="11"/>
        <v>38.749999999999993</v>
      </c>
      <c r="J127" s="21">
        <v>125</v>
      </c>
      <c r="K127">
        <f t="shared" si="10"/>
        <v>39</v>
      </c>
      <c r="L127" cm="1">
        <f t="array" ref="L127">INDEX($G$3:$G$68,K127)</f>
        <v>2.873357042737501E-2</v>
      </c>
    </row>
    <row r="128" spans="9:12" x14ac:dyDescent="0.2">
      <c r="I128" s="26">
        <f t="shared" si="11"/>
        <v>39.059999999999995</v>
      </c>
      <c r="J128" s="21">
        <v>126</v>
      </c>
      <c r="K128">
        <f t="shared" si="10"/>
        <v>40</v>
      </c>
      <c r="L128" cm="1">
        <f t="array" ref="L128">INDEX($G$3:$G$68,K128)</f>
        <v>2.873357042737501E-2</v>
      </c>
    </row>
    <row r="129" spans="9:12" x14ac:dyDescent="0.2">
      <c r="I129" s="26">
        <f t="shared" si="11"/>
        <v>39.369999999999997</v>
      </c>
      <c r="J129" s="21">
        <v>127</v>
      </c>
      <c r="K129">
        <f t="shared" si="10"/>
        <v>40</v>
      </c>
      <c r="L129" cm="1">
        <f t="array" ref="L129">INDEX($G$3:$G$68,K129)</f>
        <v>2.873357042737501E-2</v>
      </c>
    </row>
    <row r="130" spans="9:12" x14ac:dyDescent="0.2">
      <c r="I130" s="26">
        <f t="shared" si="11"/>
        <v>39.68</v>
      </c>
      <c r="J130" s="21">
        <v>128</v>
      </c>
      <c r="K130">
        <f t="shared" si="10"/>
        <v>40</v>
      </c>
      <c r="L130" cm="1">
        <f t="array" ref="L130">INDEX($G$3:$G$68,K130)</f>
        <v>2.873357042737501E-2</v>
      </c>
    </row>
    <row r="131" spans="9:12" x14ac:dyDescent="0.2">
      <c r="I131" s="26">
        <f t="shared" si="11"/>
        <v>39.99</v>
      </c>
      <c r="J131" s="21">
        <v>129</v>
      </c>
      <c r="K131">
        <f t="shared" si="10"/>
        <v>40</v>
      </c>
      <c r="L131" cm="1">
        <f t="array" ref="L131">INDEX($G$3:$G$68,K131)</f>
        <v>2.873357042737501E-2</v>
      </c>
    </row>
    <row r="132" spans="9:12" x14ac:dyDescent="0.2">
      <c r="I132" s="26">
        <f t="shared" si="11"/>
        <v>40.300000000000004</v>
      </c>
      <c r="J132" s="21">
        <v>130</v>
      </c>
      <c r="K132">
        <f t="shared" ref="K132:K195" si="12">MATCH(ROUNDUP(I132,0),$H$3:$H$68,1)</f>
        <v>41</v>
      </c>
      <c r="L132" cm="1">
        <f t="array" ref="L132">INDEX($G$3:$G$68,K132)</f>
        <v>4.5242803552490662E-2</v>
      </c>
    </row>
    <row r="133" spans="9:12" x14ac:dyDescent="0.2">
      <c r="I133" s="26">
        <f t="shared" ref="I133:I196" si="13">ROUND(16/52,2)+I132</f>
        <v>40.610000000000007</v>
      </c>
      <c r="J133" s="21">
        <v>131</v>
      </c>
      <c r="K133">
        <f t="shared" si="12"/>
        <v>41</v>
      </c>
      <c r="L133" cm="1">
        <f t="array" ref="L133">INDEX($G$3:$G$68,K133)</f>
        <v>4.5242803552490662E-2</v>
      </c>
    </row>
    <row r="134" spans="9:12" x14ac:dyDescent="0.2">
      <c r="I134" s="26">
        <f t="shared" si="13"/>
        <v>40.920000000000009</v>
      </c>
      <c r="J134" s="21">
        <v>132</v>
      </c>
      <c r="K134">
        <f t="shared" si="12"/>
        <v>41</v>
      </c>
      <c r="L134" cm="1">
        <f t="array" ref="L134">INDEX($G$3:$G$68,K134)</f>
        <v>4.5242803552490662E-2</v>
      </c>
    </row>
    <row r="135" spans="9:12" x14ac:dyDescent="0.2">
      <c r="I135" s="26">
        <f t="shared" si="13"/>
        <v>41.230000000000011</v>
      </c>
      <c r="J135" s="21">
        <v>133</v>
      </c>
      <c r="K135">
        <f t="shared" si="12"/>
        <v>42</v>
      </c>
      <c r="L135" cm="1">
        <f t="array" ref="L135">INDEX($G$3:$G$68,K135)</f>
        <v>4.5242803552490662E-2</v>
      </c>
    </row>
    <row r="136" spans="9:12" x14ac:dyDescent="0.2">
      <c r="I136" s="26">
        <f t="shared" si="13"/>
        <v>41.540000000000013</v>
      </c>
      <c r="J136" s="21">
        <v>134</v>
      </c>
      <c r="K136">
        <f t="shared" si="12"/>
        <v>42</v>
      </c>
      <c r="L136" cm="1">
        <f t="array" ref="L136">INDEX($G$3:$G$68,K136)</f>
        <v>4.5242803552490662E-2</v>
      </c>
    </row>
    <row r="137" spans="9:12" x14ac:dyDescent="0.2">
      <c r="I137" s="26">
        <f t="shared" si="13"/>
        <v>41.850000000000016</v>
      </c>
      <c r="J137" s="21">
        <v>135</v>
      </c>
      <c r="K137">
        <f t="shared" si="12"/>
        <v>42</v>
      </c>
      <c r="L137" cm="1">
        <f t="array" ref="L137">INDEX($G$3:$G$68,K137)</f>
        <v>4.5242803552490662E-2</v>
      </c>
    </row>
    <row r="138" spans="9:12" x14ac:dyDescent="0.2">
      <c r="I138" s="26">
        <f t="shared" si="13"/>
        <v>42.160000000000018</v>
      </c>
      <c r="J138" s="21">
        <v>136</v>
      </c>
      <c r="K138">
        <f t="shared" si="12"/>
        <v>43</v>
      </c>
      <c r="L138" cm="1">
        <f t="array" ref="L138">INDEX($G$3:$G$68,K138)</f>
        <v>4.5242803552490662E-2</v>
      </c>
    </row>
    <row r="139" spans="9:12" x14ac:dyDescent="0.2">
      <c r="I139" s="26">
        <f t="shared" si="13"/>
        <v>42.47000000000002</v>
      </c>
      <c r="J139" s="21">
        <v>137</v>
      </c>
      <c r="K139">
        <f t="shared" si="12"/>
        <v>43</v>
      </c>
      <c r="L139" cm="1">
        <f t="array" ref="L139">INDEX($G$3:$G$68,K139)</f>
        <v>4.5242803552490662E-2</v>
      </c>
    </row>
    <row r="140" spans="9:12" x14ac:dyDescent="0.2">
      <c r="I140" s="26">
        <f t="shared" si="13"/>
        <v>42.780000000000022</v>
      </c>
      <c r="J140" s="21">
        <v>138</v>
      </c>
      <c r="K140">
        <f t="shared" si="12"/>
        <v>43</v>
      </c>
      <c r="L140" cm="1">
        <f t="array" ref="L140">INDEX($G$3:$G$68,K140)</f>
        <v>4.5242803552490662E-2</v>
      </c>
    </row>
    <row r="141" spans="9:12" x14ac:dyDescent="0.2">
      <c r="I141" s="26">
        <f t="shared" si="13"/>
        <v>43.090000000000025</v>
      </c>
      <c r="J141" s="21">
        <v>139</v>
      </c>
      <c r="K141">
        <f t="shared" si="12"/>
        <v>44</v>
      </c>
      <c r="L141" cm="1">
        <f t="array" ref="L141">INDEX($G$3:$G$68,K141)</f>
        <v>4.5242803552490662E-2</v>
      </c>
    </row>
    <row r="142" spans="9:12" x14ac:dyDescent="0.2">
      <c r="I142" s="26">
        <f t="shared" si="13"/>
        <v>43.400000000000027</v>
      </c>
      <c r="J142" s="21">
        <v>140</v>
      </c>
      <c r="K142">
        <f t="shared" si="12"/>
        <v>44</v>
      </c>
      <c r="L142" cm="1">
        <f t="array" ref="L142">INDEX($G$3:$G$68,K142)</f>
        <v>4.5242803552490662E-2</v>
      </c>
    </row>
    <row r="143" spans="9:12" x14ac:dyDescent="0.2">
      <c r="I143" s="26">
        <f t="shared" si="13"/>
        <v>43.710000000000029</v>
      </c>
      <c r="J143" s="21">
        <v>141</v>
      </c>
      <c r="K143">
        <f t="shared" si="12"/>
        <v>44</v>
      </c>
      <c r="L143" cm="1">
        <f t="array" ref="L143">INDEX($G$3:$G$68,K143)</f>
        <v>4.5242803552490662E-2</v>
      </c>
    </row>
    <row r="144" spans="9:12" x14ac:dyDescent="0.2">
      <c r="I144" s="26">
        <f t="shared" si="13"/>
        <v>44.020000000000032</v>
      </c>
      <c r="J144" s="21">
        <v>142</v>
      </c>
      <c r="K144">
        <f t="shared" si="12"/>
        <v>45</v>
      </c>
      <c r="L144" cm="1">
        <f t="array" ref="L144">INDEX($G$3:$G$68,K144)</f>
        <v>4.5242803552490662E-2</v>
      </c>
    </row>
    <row r="145" spans="9:12" x14ac:dyDescent="0.2">
      <c r="I145" s="26">
        <f t="shared" si="13"/>
        <v>44.330000000000034</v>
      </c>
      <c r="J145" s="21">
        <v>143</v>
      </c>
      <c r="K145">
        <f t="shared" si="12"/>
        <v>45</v>
      </c>
      <c r="L145" cm="1">
        <f t="array" ref="L145">INDEX($G$3:$G$68,K145)</f>
        <v>4.5242803552490662E-2</v>
      </c>
    </row>
    <row r="146" spans="9:12" x14ac:dyDescent="0.2">
      <c r="I146" s="26">
        <f t="shared" si="13"/>
        <v>44.640000000000036</v>
      </c>
      <c r="J146" s="21">
        <v>144</v>
      </c>
      <c r="K146">
        <f t="shared" si="12"/>
        <v>45</v>
      </c>
      <c r="L146" cm="1">
        <f t="array" ref="L146">INDEX($G$3:$G$68,K146)</f>
        <v>4.5242803552490662E-2</v>
      </c>
    </row>
    <row r="147" spans="9:12" x14ac:dyDescent="0.2">
      <c r="I147" s="26">
        <f t="shared" si="13"/>
        <v>44.950000000000038</v>
      </c>
      <c r="J147" s="21">
        <v>145</v>
      </c>
      <c r="K147">
        <f t="shared" si="12"/>
        <v>45</v>
      </c>
      <c r="L147" cm="1">
        <f t="array" ref="L147">INDEX($G$3:$G$68,K147)</f>
        <v>4.5242803552490662E-2</v>
      </c>
    </row>
    <row r="148" spans="9:12" x14ac:dyDescent="0.2">
      <c r="I148" s="26">
        <f t="shared" si="13"/>
        <v>45.260000000000041</v>
      </c>
      <c r="J148" s="21">
        <v>146</v>
      </c>
      <c r="K148">
        <f t="shared" si="12"/>
        <v>46</v>
      </c>
      <c r="L148" cm="1">
        <f t="array" ref="L148">INDEX($G$3:$G$68,K148)</f>
        <v>0.11594820883437484</v>
      </c>
    </row>
    <row r="149" spans="9:12" x14ac:dyDescent="0.2">
      <c r="I149" s="26">
        <f t="shared" si="13"/>
        <v>45.570000000000043</v>
      </c>
      <c r="J149" s="21">
        <v>147</v>
      </c>
      <c r="K149">
        <f t="shared" si="12"/>
        <v>46</v>
      </c>
      <c r="L149" cm="1">
        <f t="array" ref="L149">INDEX($G$3:$G$68,K149)</f>
        <v>0.11594820883437484</v>
      </c>
    </row>
    <row r="150" spans="9:12" x14ac:dyDescent="0.2">
      <c r="I150" s="26">
        <f t="shared" si="13"/>
        <v>45.880000000000045</v>
      </c>
      <c r="J150" s="21">
        <v>148</v>
      </c>
      <c r="K150">
        <f t="shared" si="12"/>
        <v>46</v>
      </c>
      <c r="L150" cm="1">
        <f t="array" ref="L150">INDEX($G$3:$G$68,K150)</f>
        <v>0.11594820883437484</v>
      </c>
    </row>
    <row r="151" spans="9:12" x14ac:dyDescent="0.2">
      <c r="I151" s="26">
        <f t="shared" si="13"/>
        <v>46.190000000000047</v>
      </c>
      <c r="J151" s="21">
        <v>149</v>
      </c>
      <c r="K151">
        <f t="shared" si="12"/>
        <v>47</v>
      </c>
      <c r="L151" cm="1">
        <f t="array" ref="L151">INDEX($G$3:$G$68,K151)</f>
        <v>0.11594820883437484</v>
      </c>
    </row>
    <row r="152" spans="9:12" x14ac:dyDescent="0.2">
      <c r="I152" s="26">
        <f t="shared" si="13"/>
        <v>46.50000000000005</v>
      </c>
      <c r="J152" s="21">
        <v>150</v>
      </c>
      <c r="K152">
        <f t="shared" si="12"/>
        <v>47</v>
      </c>
      <c r="L152" cm="1">
        <f t="array" ref="L152">INDEX($G$3:$G$68,K152)</f>
        <v>0.11594820883437484</v>
      </c>
    </row>
    <row r="153" spans="9:12" x14ac:dyDescent="0.2">
      <c r="I153" s="26">
        <f t="shared" si="13"/>
        <v>46.810000000000052</v>
      </c>
      <c r="J153" s="21">
        <v>151</v>
      </c>
      <c r="K153">
        <f t="shared" si="12"/>
        <v>47</v>
      </c>
      <c r="L153" cm="1">
        <f t="array" ref="L153">INDEX($G$3:$G$68,K153)</f>
        <v>0.11594820883437484</v>
      </c>
    </row>
    <row r="154" spans="9:12" x14ac:dyDescent="0.2">
      <c r="I154" s="26">
        <f t="shared" si="13"/>
        <v>47.120000000000054</v>
      </c>
      <c r="J154" s="21">
        <v>152</v>
      </c>
      <c r="K154">
        <f t="shared" si="12"/>
        <v>48</v>
      </c>
      <c r="L154" cm="1">
        <f t="array" ref="L154">INDEX($G$3:$G$68,K154)</f>
        <v>0.11594820883437484</v>
      </c>
    </row>
    <row r="155" spans="9:12" x14ac:dyDescent="0.2">
      <c r="I155" s="26">
        <f t="shared" si="13"/>
        <v>47.430000000000057</v>
      </c>
      <c r="J155" s="21">
        <v>153</v>
      </c>
      <c r="K155">
        <f t="shared" si="12"/>
        <v>48</v>
      </c>
      <c r="L155" cm="1">
        <f t="array" ref="L155">INDEX($G$3:$G$68,K155)</f>
        <v>0.11594820883437484</v>
      </c>
    </row>
    <row r="156" spans="9:12" x14ac:dyDescent="0.2">
      <c r="I156" s="26">
        <f t="shared" si="13"/>
        <v>47.740000000000059</v>
      </c>
      <c r="J156" s="21">
        <v>154</v>
      </c>
      <c r="K156">
        <f t="shared" si="12"/>
        <v>48</v>
      </c>
      <c r="L156" cm="1">
        <f t="array" ref="L156">INDEX($G$3:$G$68,K156)</f>
        <v>0.11594820883437484</v>
      </c>
    </row>
    <row r="157" spans="9:12" x14ac:dyDescent="0.2">
      <c r="I157" s="26">
        <f t="shared" si="13"/>
        <v>48.050000000000061</v>
      </c>
      <c r="J157" s="21">
        <v>155</v>
      </c>
      <c r="K157">
        <f t="shared" si="12"/>
        <v>49</v>
      </c>
      <c r="L157" cm="1">
        <f t="array" ref="L157">INDEX($G$3:$G$68,K157)</f>
        <v>0.11594820883437484</v>
      </c>
    </row>
    <row r="158" spans="9:12" x14ac:dyDescent="0.2">
      <c r="I158" s="26">
        <f t="shared" si="13"/>
        <v>48.360000000000063</v>
      </c>
      <c r="J158" s="21">
        <v>156</v>
      </c>
      <c r="K158">
        <f t="shared" si="12"/>
        <v>49</v>
      </c>
      <c r="L158" cm="1">
        <f t="array" ref="L158">INDEX($G$3:$G$68,K158)</f>
        <v>0.11594820883437484</v>
      </c>
    </row>
    <row r="159" spans="9:12" x14ac:dyDescent="0.2">
      <c r="I159" s="26">
        <f t="shared" si="13"/>
        <v>48.670000000000066</v>
      </c>
      <c r="J159" s="21">
        <v>157</v>
      </c>
      <c r="K159">
        <f t="shared" si="12"/>
        <v>49</v>
      </c>
      <c r="L159" cm="1">
        <f t="array" ref="L159">INDEX($G$3:$G$68,K159)</f>
        <v>0.11594820883437484</v>
      </c>
    </row>
    <row r="160" spans="9:12" x14ac:dyDescent="0.2">
      <c r="I160" s="26">
        <f t="shared" si="13"/>
        <v>48.980000000000068</v>
      </c>
      <c r="J160" s="21">
        <v>158</v>
      </c>
      <c r="K160">
        <f t="shared" si="12"/>
        <v>49</v>
      </c>
      <c r="L160" cm="1">
        <f t="array" ref="L160">INDEX($G$3:$G$68,K160)</f>
        <v>0.11594820883437484</v>
      </c>
    </row>
    <row r="161" spans="9:12" x14ac:dyDescent="0.2">
      <c r="I161" s="26">
        <f t="shared" si="13"/>
        <v>49.29000000000007</v>
      </c>
      <c r="J161" s="21">
        <v>159</v>
      </c>
      <c r="K161">
        <f t="shared" si="12"/>
        <v>50</v>
      </c>
      <c r="L161" cm="1">
        <f t="array" ref="L161">INDEX($G$3:$G$68,K161)</f>
        <v>0.11594820883437484</v>
      </c>
    </row>
    <row r="162" spans="9:12" x14ac:dyDescent="0.2">
      <c r="I162" s="26">
        <f t="shared" si="13"/>
        <v>49.600000000000072</v>
      </c>
      <c r="J162" s="21">
        <v>160</v>
      </c>
      <c r="K162">
        <f t="shared" si="12"/>
        <v>50</v>
      </c>
      <c r="L162" cm="1">
        <f t="array" ref="L162">INDEX($G$3:$G$68,K162)</f>
        <v>0.11594820883437484</v>
      </c>
    </row>
    <row r="163" spans="9:12" x14ac:dyDescent="0.2">
      <c r="I163" s="26">
        <f t="shared" si="13"/>
        <v>49.910000000000075</v>
      </c>
      <c r="J163" s="21">
        <v>161</v>
      </c>
      <c r="K163">
        <f t="shared" si="12"/>
        <v>50</v>
      </c>
      <c r="L163" cm="1">
        <f t="array" ref="L163">INDEX($G$3:$G$68,K163)</f>
        <v>0.11594820883437484</v>
      </c>
    </row>
    <row r="164" spans="9:12" x14ac:dyDescent="0.2">
      <c r="I164" s="26">
        <f t="shared" si="13"/>
        <v>50.220000000000077</v>
      </c>
      <c r="J164" s="21">
        <v>162</v>
      </c>
      <c r="K164">
        <f t="shared" si="12"/>
        <v>51</v>
      </c>
      <c r="L164" cm="1">
        <f t="array" ref="L164">INDEX($G$3:$G$68,K164)</f>
        <v>0.11594820883437484</v>
      </c>
    </row>
    <row r="165" spans="9:12" x14ac:dyDescent="0.2">
      <c r="I165" s="26">
        <f t="shared" si="13"/>
        <v>50.530000000000079</v>
      </c>
      <c r="J165" s="21">
        <v>163</v>
      </c>
      <c r="K165">
        <f t="shared" si="12"/>
        <v>51</v>
      </c>
      <c r="L165" cm="1">
        <f t="array" ref="L165">INDEX($G$3:$G$68,K165)</f>
        <v>0.11594820883437484</v>
      </c>
    </row>
    <row r="166" spans="9:12" x14ac:dyDescent="0.2">
      <c r="I166" s="26">
        <f t="shared" si="13"/>
        <v>50.840000000000082</v>
      </c>
      <c r="J166" s="21">
        <v>164</v>
      </c>
      <c r="K166">
        <f t="shared" si="12"/>
        <v>51</v>
      </c>
      <c r="L166" cm="1">
        <f t="array" ref="L166">INDEX($G$3:$G$68,K166)</f>
        <v>0.11594820883437484</v>
      </c>
    </row>
    <row r="167" spans="9:12" x14ac:dyDescent="0.2">
      <c r="I167" s="26">
        <f t="shared" si="13"/>
        <v>51.150000000000084</v>
      </c>
      <c r="J167" s="21">
        <v>165</v>
      </c>
      <c r="K167">
        <f t="shared" si="12"/>
        <v>52</v>
      </c>
      <c r="L167" cm="1">
        <f t="array" ref="L167">INDEX($G$3:$G$68,K167)</f>
        <v>0.11594820883437484</v>
      </c>
    </row>
    <row r="168" spans="9:12" x14ac:dyDescent="0.2">
      <c r="I168" s="26">
        <f t="shared" si="13"/>
        <v>51.460000000000086</v>
      </c>
      <c r="J168" s="21">
        <v>166</v>
      </c>
      <c r="K168">
        <f t="shared" si="12"/>
        <v>52</v>
      </c>
      <c r="L168" cm="1">
        <f t="array" ref="L168">INDEX($G$3:$G$68,K168)</f>
        <v>0.11594820883437484</v>
      </c>
    </row>
    <row r="169" spans="9:12" x14ac:dyDescent="0.2">
      <c r="I169" s="26">
        <f t="shared" si="13"/>
        <v>51.770000000000088</v>
      </c>
      <c r="J169" s="21">
        <v>167</v>
      </c>
      <c r="K169">
        <f t="shared" si="12"/>
        <v>52</v>
      </c>
      <c r="L169" cm="1">
        <f t="array" ref="L169">INDEX($G$3:$G$68,K169)</f>
        <v>0.11594820883437484</v>
      </c>
    </row>
    <row r="170" spans="9:12" x14ac:dyDescent="0.2">
      <c r="I170" s="26">
        <f t="shared" si="13"/>
        <v>52.080000000000091</v>
      </c>
      <c r="J170" s="21">
        <v>168</v>
      </c>
      <c r="K170">
        <f t="shared" si="12"/>
        <v>53</v>
      </c>
      <c r="L170" cm="1">
        <f t="array" ref="L170">INDEX($G$3:$G$68,K170)</f>
        <v>0.11594820883437484</v>
      </c>
    </row>
    <row r="171" spans="9:12" x14ac:dyDescent="0.2">
      <c r="I171" s="26">
        <f t="shared" si="13"/>
        <v>52.390000000000093</v>
      </c>
      <c r="J171" s="21">
        <v>169</v>
      </c>
      <c r="K171">
        <f t="shared" si="12"/>
        <v>53</v>
      </c>
      <c r="L171" cm="1">
        <f t="array" ref="L171">INDEX($G$3:$G$68,K171)</f>
        <v>0.11594820883437484</v>
      </c>
    </row>
    <row r="172" spans="9:12" x14ac:dyDescent="0.2">
      <c r="I172" s="26">
        <f t="shared" si="13"/>
        <v>52.700000000000095</v>
      </c>
      <c r="J172" s="21">
        <v>170</v>
      </c>
      <c r="K172">
        <f t="shared" si="12"/>
        <v>53</v>
      </c>
      <c r="L172" cm="1">
        <f t="array" ref="L172">INDEX($G$3:$G$68,K172)</f>
        <v>0.11594820883437484</v>
      </c>
    </row>
    <row r="173" spans="9:12" x14ac:dyDescent="0.2">
      <c r="I173" s="26">
        <f t="shared" si="13"/>
        <v>53.010000000000097</v>
      </c>
      <c r="J173" s="21">
        <v>171</v>
      </c>
      <c r="K173">
        <f t="shared" si="12"/>
        <v>54</v>
      </c>
      <c r="L173" cm="1">
        <f t="array" ref="L173">INDEX($G$3:$G$68,K173)</f>
        <v>0.11594820883437484</v>
      </c>
    </row>
    <row r="174" spans="9:12" x14ac:dyDescent="0.2">
      <c r="I174" s="26">
        <f t="shared" si="13"/>
        <v>53.3200000000001</v>
      </c>
      <c r="J174" s="21">
        <v>172</v>
      </c>
      <c r="K174">
        <f t="shared" si="12"/>
        <v>54</v>
      </c>
      <c r="L174" cm="1">
        <f t="array" ref="L174">INDEX($G$3:$G$68,K174)</f>
        <v>0.11594820883437484</v>
      </c>
    </row>
    <row r="175" spans="9:12" x14ac:dyDescent="0.2">
      <c r="I175" s="26">
        <f t="shared" si="13"/>
        <v>53.630000000000102</v>
      </c>
      <c r="J175" s="21">
        <v>173</v>
      </c>
      <c r="K175">
        <f t="shared" si="12"/>
        <v>54</v>
      </c>
      <c r="L175" cm="1">
        <f t="array" ref="L175">INDEX($G$3:$G$68,K175)</f>
        <v>0.11594820883437484</v>
      </c>
    </row>
    <row r="176" spans="9:12" x14ac:dyDescent="0.2">
      <c r="I176" s="26">
        <f t="shared" si="13"/>
        <v>53.940000000000104</v>
      </c>
      <c r="J176" s="21">
        <v>174</v>
      </c>
      <c r="K176">
        <f t="shared" si="12"/>
        <v>54</v>
      </c>
      <c r="L176" cm="1">
        <f t="array" ref="L176">INDEX($G$3:$G$68,K176)</f>
        <v>0.11594820883437484</v>
      </c>
    </row>
    <row r="177" spans="9:12" x14ac:dyDescent="0.2">
      <c r="I177" s="26">
        <f t="shared" si="13"/>
        <v>54.250000000000107</v>
      </c>
      <c r="J177" s="21">
        <v>175</v>
      </c>
      <c r="K177">
        <f t="shared" si="12"/>
        <v>55</v>
      </c>
      <c r="L177" cm="1">
        <f t="array" ref="L177">INDEX($G$3:$G$68,K177)</f>
        <v>0.11594820883437484</v>
      </c>
    </row>
    <row r="178" spans="9:12" x14ac:dyDescent="0.2">
      <c r="I178" s="26">
        <f t="shared" si="13"/>
        <v>54.560000000000109</v>
      </c>
      <c r="J178" s="21">
        <v>176</v>
      </c>
      <c r="K178">
        <f t="shared" si="12"/>
        <v>55</v>
      </c>
      <c r="L178" cm="1">
        <f t="array" ref="L178">INDEX($G$3:$G$68,K178)</f>
        <v>0.11594820883437484</v>
      </c>
    </row>
    <row r="179" spans="9:12" x14ac:dyDescent="0.2">
      <c r="I179" s="26">
        <f t="shared" si="13"/>
        <v>54.870000000000111</v>
      </c>
      <c r="J179" s="21">
        <v>177</v>
      </c>
      <c r="K179">
        <f t="shared" si="12"/>
        <v>55</v>
      </c>
      <c r="L179" cm="1">
        <f t="array" ref="L179">INDEX($G$3:$G$68,K179)</f>
        <v>0.11594820883437484</v>
      </c>
    </row>
    <row r="180" spans="9:12" x14ac:dyDescent="0.2">
      <c r="I180" s="26">
        <f t="shared" si="13"/>
        <v>55.180000000000113</v>
      </c>
      <c r="J180" s="21">
        <v>178</v>
      </c>
      <c r="K180">
        <f t="shared" si="12"/>
        <v>56</v>
      </c>
      <c r="L180" cm="1">
        <f t="array" ref="L180">INDEX($G$3:$G$68,K180)</f>
        <v>0.11594820883437484</v>
      </c>
    </row>
    <row r="181" spans="9:12" x14ac:dyDescent="0.2">
      <c r="I181" s="26">
        <f t="shared" si="13"/>
        <v>55.490000000000116</v>
      </c>
      <c r="J181" s="21">
        <v>179</v>
      </c>
      <c r="K181">
        <f t="shared" si="12"/>
        <v>56</v>
      </c>
      <c r="L181" cm="1">
        <f t="array" ref="L181">INDEX($G$3:$G$68,K181)</f>
        <v>0.11594820883437484</v>
      </c>
    </row>
    <row r="182" spans="9:12" x14ac:dyDescent="0.2">
      <c r="I182" s="26">
        <f t="shared" si="13"/>
        <v>55.800000000000118</v>
      </c>
      <c r="J182" s="21">
        <v>180</v>
      </c>
      <c r="K182">
        <f t="shared" si="12"/>
        <v>56</v>
      </c>
      <c r="L182" cm="1">
        <f t="array" ref="L182">INDEX($G$3:$G$68,K182)</f>
        <v>0.11594820883437484</v>
      </c>
    </row>
    <row r="183" spans="9:12" x14ac:dyDescent="0.2">
      <c r="I183" s="26">
        <f t="shared" si="13"/>
        <v>56.11000000000012</v>
      </c>
      <c r="J183" s="21">
        <v>181</v>
      </c>
      <c r="K183">
        <f t="shared" si="12"/>
        <v>57</v>
      </c>
      <c r="L183" cm="1">
        <f t="array" ref="L183">INDEX($G$3:$G$68,K183)</f>
        <v>0.11594820883437484</v>
      </c>
    </row>
    <row r="184" spans="9:12" x14ac:dyDescent="0.2">
      <c r="I184" s="26">
        <f t="shared" si="13"/>
        <v>56.420000000000122</v>
      </c>
      <c r="J184" s="21">
        <v>182</v>
      </c>
      <c r="K184">
        <f t="shared" si="12"/>
        <v>57</v>
      </c>
      <c r="L184" cm="1">
        <f t="array" ref="L184">INDEX($G$3:$G$68,K184)</f>
        <v>0.11594820883437484</v>
      </c>
    </row>
    <row r="185" spans="9:12" x14ac:dyDescent="0.2">
      <c r="I185" s="26">
        <f t="shared" si="13"/>
        <v>56.730000000000125</v>
      </c>
      <c r="J185" s="21">
        <v>183</v>
      </c>
      <c r="K185">
        <f t="shared" si="12"/>
        <v>57</v>
      </c>
      <c r="L185" cm="1">
        <f t="array" ref="L185">INDEX($G$3:$G$68,K185)</f>
        <v>0.11594820883437484</v>
      </c>
    </row>
    <row r="186" spans="9:12" x14ac:dyDescent="0.2">
      <c r="I186" s="26">
        <f t="shared" si="13"/>
        <v>57.040000000000127</v>
      </c>
      <c r="J186" s="21">
        <v>184</v>
      </c>
      <c r="K186">
        <f t="shared" si="12"/>
        <v>58</v>
      </c>
      <c r="L186" cm="1">
        <f t="array" ref="L186">INDEX($G$3:$G$68,K186)</f>
        <v>0.11594820883437484</v>
      </c>
    </row>
    <row r="187" spans="9:12" x14ac:dyDescent="0.2">
      <c r="I187" s="26">
        <f t="shared" si="13"/>
        <v>57.350000000000129</v>
      </c>
      <c r="J187" s="21">
        <v>185</v>
      </c>
      <c r="K187">
        <f t="shared" si="12"/>
        <v>58</v>
      </c>
      <c r="L187" cm="1">
        <f t="array" ref="L187">INDEX($G$3:$G$68,K187)</f>
        <v>0.11594820883437484</v>
      </c>
    </row>
    <row r="188" spans="9:12" x14ac:dyDescent="0.2">
      <c r="I188" s="26">
        <f t="shared" si="13"/>
        <v>57.660000000000132</v>
      </c>
      <c r="J188" s="21">
        <v>186</v>
      </c>
      <c r="K188">
        <f t="shared" si="12"/>
        <v>58</v>
      </c>
      <c r="L188" cm="1">
        <f t="array" ref="L188">INDEX($G$3:$G$68,K188)</f>
        <v>0.11594820883437484</v>
      </c>
    </row>
    <row r="189" spans="9:12" x14ac:dyDescent="0.2">
      <c r="I189" s="26">
        <f t="shared" si="13"/>
        <v>57.970000000000134</v>
      </c>
      <c r="J189" s="21">
        <v>187</v>
      </c>
      <c r="K189">
        <f t="shared" si="12"/>
        <v>58</v>
      </c>
      <c r="L189" cm="1">
        <f t="array" ref="L189">INDEX($G$3:$G$68,K189)</f>
        <v>0.11594820883437484</v>
      </c>
    </row>
    <row r="190" spans="9:12" x14ac:dyDescent="0.2">
      <c r="I190" s="26">
        <f t="shared" si="13"/>
        <v>58.280000000000136</v>
      </c>
      <c r="J190" s="21">
        <v>188</v>
      </c>
      <c r="K190">
        <f t="shared" si="12"/>
        <v>59</v>
      </c>
      <c r="L190" cm="1">
        <f t="array" ref="L190">INDEX($G$3:$G$68,K190)</f>
        <v>0.11594820883437484</v>
      </c>
    </row>
    <row r="191" spans="9:12" x14ac:dyDescent="0.2">
      <c r="I191" s="26">
        <f t="shared" si="13"/>
        <v>58.590000000000138</v>
      </c>
      <c r="J191" s="21">
        <v>189</v>
      </c>
      <c r="K191">
        <f t="shared" si="12"/>
        <v>59</v>
      </c>
      <c r="L191" cm="1">
        <f t="array" ref="L191">INDEX($G$3:$G$68,K191)</f>
        <v>0.11594820883437484</v>
      </c>
    </row>
    <row r="192" spans="9:12" x14ac:dyDescent="0.2">
      <c r="I192" s="26">
        <f t="shared" si="13"/>
        <v>58.900000000000141</v>
      </c>
      <c r="J192" s="21">
        <v>190</v>
      </c>
      <c r="K192">
        <f t="shared" si="12"/>
        <v>59</v>
      </c>
      <c r="L192" cm="1">
        <f t="array" ref="L192">INDEX($G$3:$G$68,K192)</f>
        <v>0.11594820883437484</v>
      </c>
    </row>
    <row r="193" spans="9:12" x14ac:dyDescent="0.2">
      <c r="I193" s="26">
        <f t="shared" si="13"/>
        <v>59.210000000000143</v>
      </c>
      <c r="J193" s="21">
        <v>191</v>
      </c>
      <c r="K193">
        <f t="shared" si="12"/>
        <v>60</v>
      </c>
      <c r="L193" cm="1">
        <f t="array" ref="L193">INDEX($G$3:$G$68,K193)</f>
        <v>0.11594820883437484</v>
      </c>
    </row>
    <row r="194" spans="9:12" x14ac:dyDescent="0.2">
      <c r="I194" s="26">
        <f t="shared" si="13"/>
        <v>59.520000000000145</v>
      </c>
      <c r="J194" s="21">
        <v>192</v>
      </c>
      <c r="K194">
        <f t="shared" si="12"/>
        <v>60</v>
      </c>
      <c r="L194" cm="1">
        <f t="array" ref="L194">INDEX($G$3:$G$68,K194)</f>
        <v>0.11594820883437484</v>
      </c>
    </row>
    <row r="195" spans="9:12" x14ac:dyDescent="0.2">
      <c r="I195" s="26">
        <f t="shared" si="13"/>
        <v>59.830000000000148</v>
      </c>
      <c r="J195" s="21">
        <v>193</v>
      </c>
      <c r="K195">
        <f t="shared" si="12"/>
        <v>60</v>
      </c>
      <c r="L195" cm="1">
        <f t="array" ref="L195">INDEX($G$3:$G$68,K195)</f>
        <v>0.11594820883437484</v>
      </c>
    </row>
    <row r="196" spans="9:12" x14ac:dyDescent="0.2">
      <c r="I196" s="26">
        <f t="shared" si="13"/>
        <v>60.14000000000015</v>
      </c>
      <c r="J196" s="21">
        <v>194</v>
      </c>
      <c r="K196">
        <f t="shared" ref="K196:K205" si="14">MATCH(ROUNDUP(I196,0),$H$3:$H$68,1)</f>
        <v>61</v>
      </c>
      <c r="L196" cm="1">
        <f t="array" ref="L196">INDEX($G$3:$G$68,K196)</f>
        <v>0.11594820883437484</v>
      </c>
    </row>
    <row r="197" spans="9:12" x14ac:dyDescent="0.2">
      <c r="I197" s="26">
        <f t="shared" ref="I197:I205" si="15">ROUND(16/52,2)+I196</f>
        <v>60.450000000000152</v>
      </c>
      <c r="J197" s="21">
        <v>195</v>
      </c>
      <c r="K197">
        <f t="shared" si="14"/>
        <v>61</v>
      </c>
      <c r="L197" cm="1">
        <f t="array" ref="L197">INDEX($G$3:$G$68,K197)</f>
        <v>0.11594820883437484</v>
      </c>
    </row>
    <row r="198" spans="9:12" x14ac:dyDescent="0.2">
      <c r="I198" s="26">
        <f t="shared" si="15"/>
        <v>60.760000000000154</v>
      </c>
      <c r="J198" s="21">
        <v>196</v>
      </c>
      <c r="K198">
        <f t="shared" si="14"/>
        <v>61</v>
      </c>
      <c r="L198" cm="1">
        <f t="array" ref="L198">INDEX($G$3:$G$68,K198)</f>
        <v>0.11594820883437484</v>
      </c>
    </row>
    <row r="199" spans="9:12" x14ac:dyDescent="0.2">
      <c r="I199" s="26">
        <f t="shared" si="15"/>
        <v>61.070000000000157</v>
      </c>
      <c r="J199" s="21">
        <v>197</v>
      </c>
      <c r="K199">
        <f t="shared" si="14"/>
        <v>62</v>
      </c>
      <c r="L199" cm="1">
        <f t="array" ref="L199">INDEX($G$3:$G$68,K199)</f>
        <v>0.11594820883437484</v>
      </c>
    </row>
    <row r="200" spans="9:12" x14ac:dyDescent="0.2">
      <c r="I200" s="26">
        <f t="shared" si="15"/>
        <v>61.380000000000159</v>
      </c>
      <c r="J200" s="21">
        <v>198</v>
      </c>
      <c r="K200">
        <f t="shared" si="14"/>
        <v>62</v>
      </c>
      <c r="L200" cm="1">
        <f t="array" ref="L200">INDEX($G$3:$G$68,K200)</f>
        <v>0.11594820883437484</v>
      </c>
    </row>
    <row r="201" spans="9:12" x14ac:dyDescent="0.2">
      <c r="I201" s="26">
        <f t="shared" si="15"/>
        <v>61.690000000000161</v>
      </c>
      <c r="J201" s="21">
        <v>199</v>
      </c>
      <c r="K201">
        <f t="shared" si="14"/>
        <v>62</v>
      </c>
      <c r="L201" cm="1">
        <f t="array" ref="L201">INDEX($G$3:$G$68,K201)</f>
        <v>0.11594820883437484</v>
      </c>
    </row>
    <row r="202" spans="9:12" x14ac:dyDescent="0.2">
      <c r="I202" s="26">
        <f t="shared" si="15"/>
        <v>62.000000000000163</v>
      </c>
      <c r="J202" s="21">
        <v>200</v>
      </c>
      <c r="K202">
        <f t="shared" si="14"/>
        <v>63</v>
      </c>
      <c r="L202" cm="1">
        <f t="array" ref="L202">INDEX($G$3:$G$68,K202)</f>
        <v>0.11594820883437484</v>
      </c>
    </row>
    <row r="203" spans="9:12" x14ac:dyDescent="0.2">
      <c r="I203" s="26">
        <f t="shared" si="15"/>
        <v>62.310000000000166</v>
      </c>
      <c r="J203" s="21">
        <v>201</v>
      </c>
      <c r="K203">
        <f t="shared" si="14"/>
        <v>63</v>
      </c>
      <c r="L203" cm="1">
        <f t="array" ref="L203">INDEX($G$3:$G$68,K203)</f>
        <v>0.11594820883437484</v>
      </c>
    </row>
    <row r="204" spans="9:12" x14ac:dyDescent="0.2">
      <c r="I204" s="26">
        <f t="shared" si="15"/>
        <v>62.620000000000168</v>
      </c>
      <c r="J204" s="21">
        <v>202</v>
      </c>
      <c r="K204">
        <f t="shared" si="14"/>
        <v>63</v>
      </c>
      <c r="L204" cm="1">
        <f t="array" ref="L204">INDEX($G$3:$G$68,K204)</f>
        <v>0.11594820883437484</v>
      </c>
    </row>
    <row r="205" spans="9:12" x14ac:dyDescent="0.2">
      <c r="I205" s="26">
        <f t="shared" si="15"/>
        <v>62.93000000000017</v>
      </c>
      <c r="J205" s="21">
        <v>203</v>
      </c>
      <c r="K205">
        <f t="shared" si="14"/>
        <v>63</v>
      </c>
      <c r="L205" cm="1">
        <f t="array" ref="L205">INDEX($G$3:$G$68,K205)</f>
        <v>0.11594820883437484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MALAYSIA</vt:lpstr>
      <vt:lpstr>Sensitivity</vt:lpstr>
      <vt:lpstr>Permutation</vt:lpstr>
      <vt:lpstr>Mortality_Malaysia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2023-09-22T15:00:59Z</dcterms:created>
  <dcterms:modified xsi:type="dcterms:W3CDTF">2024-05-12T12:08:51Z</dcterms:modified>
</cp:coreProperties>
</file>