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\OneDrive\Área de Trabalho\"/>
    </mc:Choice>
  </mc:AlternateContent>
  <xr:revisionPtr revIDLastSave="0" documentId="13_ncr:1_{1359B628-AFA4-4A9F-8877-7D6203CB3656}" xr6:coauthVersionLast="47" xr6:coauthVersionMax="47" xr10:uidLastSave="{00000000-0000-0000-0000-000000000000}"/>
  <bookViews>
    <workbookView xWindow="-120" yWindow="-120" windowWidth="20730" windowHeight="11040" tabRatio="275" xr2:uid="{BA271359-7CC2-4CD3-9B0F-CE7159CF8A15}"/>
  </bookViews>
  <sheets>
    <sheet name="APP Investimento" sheetId="1" r:id="rId1"/>
    <sheet name="Planilha2" sheetId="2" r:id="rId2"/>
  </sheets>
  <definedNames>
    <definedName name="aporte">'APP Investimento'!$D$18</definedName>
    <definedName name="patrimonio">'APP Investimento'!$D$21</definedName>
    <definedName name="quantidade_anos">'APP Investimento'!$D$19</definedName>
    <definedName name="rendimento_carteira">'APP Investimento'!$D$14</definedName>
    <definedName name="salario">'APP Investimento'!$D$13</definedName>
    <definedName name="sugestao_investimento">'APP Investimento'!$D$15</definedName>
    <definedName name="taxa_mensal">'APP Investimento'!$D$20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I4" i="2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6" i="2"/>
  <c r="B7" i="2"/>
  <c r="B8" i="2"/>
  <c r="B9" i="2"/>
  <c r="B4" i="2"/>
  <c r="C33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37" i="1" l="1"/>
  <c r="D40" i="1"/>
  <c r="D39" i="1"/>
  <c r="D36" i="1"/>
  <c r="D38" i="1"/>
  <c r="D41" i="1"/>
  <c r="D42" i="1" l="1"/>
</calcChain>
</file>

<file path=xl/sharedStrings.xml><?xml version="1.0" encoding="utf-8"?>
<sst xmlns="http://schemas.openxmlformats.org/spreadsheetml/2006/main" count="71" uniqueCount="35">
  <si>
    <t>Quanto investir por mês?</t>
  </si>
  <si>
    <t>Taxa de rendimento mensal?</t>
  </si>
  <si>
    <t>Patrimônio acumulado?</t>
  </si>
  <si>
    <t>Dividendos mensais?</t>
  </si>
  <si>
    <t>INVESTIMENTO MENSAL</t>
  </si>
  <si>
    <t>Por quanto tempo investir (em anos)?</t>
  </si>
  <si>
    <t>CENÁRIOS PROJETADOS</t>
  </si>
  <si>
    <t>Quanto em 5 anos?</t>
  </si>
  <si>
    <t>Quanto em 10 anos?</t>
  </si>
  <si>
    <t>Quanto em 15 anos?</t>
  </si>
  <si>
    <t>Quanto em 20 anos?</t>
  </si>
  <si>
    <t>Quanto em 30 anos?</t>
  </si>
  <si>
    <t>Dividendos</t>
  </si>
  <si>
    <t>CONFIGURAÇÕES</t>
  </si>
  <si>
    <t>Rendimento da carteira</t>
  </si>
  <si>
    <t>Salário</t>
  </si>
  <si>
    <t>Conservador</t>
  </si>
  <si>
    <t>VALOR A SER INVESTIDO POR MÊS</t>
  </si>
  <si>
    <t>PERFIL</t>
  </si>
  <si>
    <t>TIPO DE FII (Fundos Imobiliários)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</si>
  <si>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</si>
  <si>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</si>
  <si>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</si>
  <si>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</si>
  <si>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</si>
  <si>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</si>
  <si>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</si>
  <si>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</si>
  <si>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 DE FII</t>
  </si>
  <si>
    <t>%</t>
  </si>
  <si>
    <t>CHAVE</t>
  </si>
  <si>
    <t>Moderado</t>
  </si>
  <si>
    <t>Agressivo</t>
  </si>
  <si>
    <t>Moderado-DESENVOLVIMENTO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</si>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</sst>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F8D7D4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6"/>
      <color rgb="FFF8D7D4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C376B"/>
        <bgColor indexed="64"/>
      </patternFill>
    </fill>
    <fill>
      <patternFill patternType="solid">
        <fgColor rgb="FFE87A72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</fills>
  <borders count="24">
    <border>
      <left/>
      <right/>
      <top/>
      <bottom/>
      <diagonal/>
    </border>
    <border>
      <left style="medium">
        <color rgb="FF2C376B"/>
      </left>
      <right/>
      <top style="medium">
        <color rgb="FF2C376B"/>
      </top>
      <bottom/>
      <diagonal/>
    </border>
    <border>
      <left/>
      <right style="medium">
        <color rgb="FF2C376B"/>
      </right>
      <top style="medium">
        <color rgb="FF2C376B"/>
      </top>
      <bottom/>
      <diagonal/>
    </border>
    <border>
      <left/>
      <right/>
      <top style="medium">
        <color rgb="FF2C376B"/>
      </top>
      <bottom/>
      <diagonal/>
    </border>
    <border>
      <left style="thick">
        <color rgb="FFE87A72"/>
      </left>
      <right/>
      <top style="thick">
        <color rgb="FFE87A72"/>
      </top>
      <bottom/>
      <diagonal/>
    </border>
    <border>
      <left/>
      <right style="thick">
        <color rgb="FFE87A72"/>
      </right>
      <top style="thick">
        <color rgb="FFE87A72"/>
      </top>
      <bottom/>
      <diagonal/>
    </border>
    <border>
      <left/>
      <right/>
      <top style="thick">
        <color rgb="FFE87A72"/>
      </top>
      <bottom/>
      <diagonal/>
    </border>
    <border>
      <left style="thick">
        <color rgb="FFE87A7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E87A72"/>
      </right>
      <top/>
      <bottom style="thin">
        <color theme="0" tint="-0.14996795556505021"/>
      </bottom>
      <diagonal/>
    </border>
    <border>
      <left style="thick">
        <color rgb="FFE87A7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E87A72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rgb="FFE87A72"/>
      </left>
      <right style="thin">
        <color theme="0" tint="-0.14996795556505021"/>
      </right>
      <top style="thin">
        <color theme="0" tint="-0.14996795556505021"/>
      </top>
      <bottom style="thick">
        <color rgb="FFE87A7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rgb="FFE87A72"/>
      </bottom>
      <diagonal/>
    </border>
    <border>
      <left style="thin">
        <color theme="0" tint="-0.14996795556505021"/>
      </left>
      <right style="thick">
        <color rgb="FFE87A72"/>
      </right>
      <top style="thin">
        <color theme="0" tint="-0.14996795556505021"/>
      </top>
      <bottom style="thick">
        <color rgb="FFE87A72"/>
      </bottom>
      <diagonal/>
    </border>
    <border>
      <left style="medium">
        <color rgb="FF2C376B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2C376B"/>
      </right>
      <top/>
      <bottom style="thin">
        <color theme="0" tint="-0.14996795556505021"/>
      </bottom>
      <diagonal/>
    </border>
    <border>
      <left style="medium">
        <color rgb="FF2C376B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2C376B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2C376B"/>
      </left>
      <right style="thin">
        <color theme="0" tint="-0.14996795556505021"/>
      </right>
      <top style="thin">
        <color theme="0" tint="-0.14996795556505021"/>
      </top>
      <bottom style="medium">
        <color rgb="FF2C376B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2C376B"/>
      </bottom>
      <diagonal/>
    </border>
    <border>
      <left style="thin">
        <color theme="0" tint="-0.14996795556505021"/>
      </left>
      <right style="medium">
        <color rgb="FF2C376B"/>
      </right>
      <top style="thin">
        <color theme="0" tint="-0.14996795556505021"/>
      </top>
      <bottom style="medium">
        <color rgb="FF2C376B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9" fontId="3" fillId="0" borderId="23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6" fillId="4" borderId="0" xfId="2"/>
    <xf numFmtId="9" fontId="6" fillId="4" borderId="0" xfId="3" applyFont="1" applyFill="1"/>
    <xf numFmtId="0" fontId="3" fillId="0" borderId="0" xfId="0" applyFont="1"/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indent="1"/>
    </xf>
    <xf numFmtId="0" fontId="9" fillId="5" borderId="8" xfId="0" applyFont="1" applyFill="1" applyBorder="1" applyAlignment="1">
      <alignment horizontal="left" indent="1"/>
    </xf>
    <xf numFmtId="164" fontId="9" fillId="0" borderId="9" xfId="0" applyNumberFormat="1" applyFont="1" applyBorder="1" applyAlignment="1">
      <alignment horizontal="center" vertical="center"/>
    </xf>
    <xf numFmtId="0" fontId="9" fillId="5" borderId="10" xfId="0" applyFont="1" applyFill="1" applyBorder="1" applyAlignment="1">
      <alignment horizontal="left" indent="1"/>
    </xf>
    <xf numFmtId="0" fontId="9" fillId="5" borderId="11" xfId="0" applyFont="1" applyFill="1" applyBorder="1" applyAlignment="1">
      <alignment horizontal="left" indent="1"/>
    </xf>
    <xf numFmtId="10" fontId="9" fillId="0" borderId="12" xfId="0" applyNumberFormat="1" applyFont="1" applyBorder="1" applyAlignment="1">
      <alignment horizontal="center" vertical="center"/>
    </xf>
    <xf numFmtId="0" fontId="9" fillId="5" borderId="13" xfId="0" applyFont="1" applyFill="1" applyBorder="1" applyAlignment="1">
      <alignment horizontal="left" indent="1"/>
    </xf>
    <xf numFmtId="0" fontId="9" fillId="5" borderId="14" xfId="0" applyFont="1" applyFill="1" applyBorder="1" applyAlignment="1">
      <alignment horizontal="left" indent="1"/>
    </xf>
    <xf numFmtId="164" fontId="9" fillId="0" borderId="15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left" indent="1"/>
    </xf>
    <xf numFmtId="0" fontId="9" fillId="0" borderId="8" xfId="0" applyFont="1" applyBorder="1" applyAlignment="1">
      <alignment horizontal="left" indent="1"/>
    </xf>
    <xf numFmtId="164" fontId="10" fillId="0" borderId="17" xfId="1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left" indent="1"/>
    </xf>
    <xf numFmtId="0" fontId="9" fillId="0" borderId="11" xfId="0" applyFont="1" applyBorder="1" applyAlignment="1">
      <alignment horizontal="left" indent="1"/>
    </xf>
    <xf numFmtId="0" fontId="10" fillId="0" borderId="19" xfId="0" applyFont="1" applyBorder="1" applyAlignment="1">
      <alignment horizontal="center" vertical="center"/>
    </xf>
    <xf numFmtId="10" fontId="10" fillId="0" borderId="19" xfId="0" applyNumberFormat="1" applyFont="1" applyBorder="1" applyAlignment="1">
      <alignment horizontal="center" vertical="center"/>
    </xf>
    <xf numFmtId="0" fontId="10" fillId="5" borderId="18" xfId="0" applyFont="1" applyFill="1" applyBorder="1" applyAlignment="1">
      <alignment horizontal="left" indent="1"/>
    </xf>
    <xf numFmtId="0" fontId="10" fillId="5" borderId="11" xfId="0" applyFont="1" applyFill="1" applyBorder="1" applyAlignment="1">
      <alignment horizontal="left" indent="1"/>
    </xf>
    <xf numFmtId="8" fontId="10" fillId="5" borderId="19" xfId="0" applyNumberFormat="1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indent="1"/>
    </xf>
    <xf numFmtId="0" fontId="10" fillId="5" borderId="21" xfId="0" applyFont="1" applyFill="1" applyBorder="1" applyAlignment="1">
      <alignment horizontal="left" indent="1"/>
    </xf>
    <xf numFmtId="8" fontId="10" fillId="5" borderId="22" xfId="0" applyNumberFormat="1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left" indent="1"/>
    </xf>
    <xf numFmtId="8" fontId="9" fillId="5" borderId="8" xfId="0" applyNumberFormat="1" applyFont="1" applyFill="1" applyBorder="1" applyAlignment="1">
      <alignment horizontal="center" vertical="center"/>
    </xf>
    <xf numFmtId="8" fontId="9" fillId="5" borderId="17" xfId="0" applyNumberFormat="1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left" indent="1"/>
    </xf>
    <xf numFmtId="8" fontId="9" fillId="5" borderId="11" xfId="0" applyNumberFormat="1" applyFont="1" applyFill="1" applyBorder="1" applyAlignment="1">
      <alignment horizontal="center" vertical="center"/>
    </xf>
    <xf numFmtId="8" fontId="9" fillId="5" borderId="19" xfId="0" applyNumberFormat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left" indent="1"/>
    </xf>
    <xf numFmtId="8" fontId="9" fillId="5" borderId="21" xfId="0" applyNumberFormat="1" applyFont="1" applyFill="1" applyBorder="1" applyAlignment="1">
      <alignment horizontal="center" vertical="center"/>
    </xf>
    <xf numFmtId="8" fontId="9" fillId="5" borderId="22" xfId="0" applyNumberFormat="1" applyFont="1" applyFill="1" applyBorder="1" applyAlignment="1">
      <alignment horizontal="center" vertical="center"/>
    </xf>
    <xf numFmtId="0" fontId="9" fillId="6" borderId="0" xfId="2" applyFont="1" applyFill="1" applyBorder="1" applyAlignment="1">
      <alignment horizontal="left" indent="1"/>
    </xf>
    <xf numFmtId="0" fontId="9" fillId="6" borderId="0" xfId="2" applyFont="1" applyFill="1" applyAlignment="1">
      <alignment horizontal="center"/>
    </xf>
    <xf numFmtId="0" fontId="9" fillId="6" borderId="0" xfId="2" applyFont="1" applyFill="1"/>
    <xf numFmtId="0" fontId="10" fillId="5" borderId="0" xfId="0" applyFont="1" applyFill="1" applyAlignment="1">
      <alignment horizontal="left" indent="1"/>
    </xf>
    <xf numFmtId="164" fontId="10" fillId="5" borderId="0" xfId="0" applyNumberFormat="1" applyFont="1" applyFill="1" applyAlignment="1">
      <alignment horizontal="center" vertical="center"/>
    </xf>
    <xf numFmtId="0" fontId="9" fillId="0" borderId="0" xfId="0" applyFont="1"/>
    <xf numFmtId="0" fontId="10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6" borderId="0" xfId="0" applyFont="1" applyFill="1"/>
    <xf numFmtId="164" fontId="10" fillId="6" borderId="0" xfId="0" applyNumberFormat="1" applyFont="1" applyFill="1" applyAlignment="1">
      <alignment horizontal="center" vertical="center"/>
    </xf>
  </cellXfs>
  <cellStyles count="4"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Light16"/>
  <colors>
    <mruColors>
      <color rgb="FFE87A72"/>
      <color rgb="FFF8D7D4"/>
      <color rgb="FF2C3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 Investimento'!$B$36</c:f>
              <c:strCache>
                <c:ptCount val="1"/>
                <c:pt idx="0">
                  <c:v>PAPEL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9-4E8F-B67F-1BF90BC641B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9-4E8F-B67F-1BF90BC641B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9-4E8F-B67F-1BF90BC641B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59-4E8F-B67F-1BF90BC641B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59-4E8F-B67F-1BF90BC641B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59-4E8F-B67F-1BF90BC641BA}"/>
              </c:ext>
            </c:extLst>
          </c:dPt>
          <c:cat>
            <c:strRef>
              <c:f>'APP Investimento'!$C$35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'APP Investimento'!$C$36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C-42E1-AF85-C324879E3CC8}"/>
            </c:ext>
          </c:extLst>
        </c:ser>
        <c:ser>
          <c:idx val="1"/>
          <c:order val="1"/>
          <c:tx>
            <c:strRef>
              <c:f>'APP Investimento'!$B$37</c:f>
              <c:strCache>
                <c:ptCount val="1"/>
                <c:pt idx="0">
                  <c:v>TIJOLO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'APP Investimento'!$C$35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'APP Investimento'!$C$37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59-4E8F-B67F-1BF90BC641BA}"/>
            </c:ext>
          </c:extLst>
        </c:ser>
        <c:ser>
          <c:idx val="2"/>
          <c:order val="2"/>
          <c:tx>
            <c:strRef>
              <c:f>'APP Investimento'!$B$38</c:f>
              <c:strCache>
                <c:ptCount val="1"/>
                <c:pt idx="0">
                  <c:v>HÍBRIDOS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'APP Investimento'!$C$35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'APP Investimento'!$C$38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59-4E8F-B67F-1BF90BC641BA}"/>
            </c:ext>
          </c:extLst>
        </c:ser>
        <c:ser>
          <c:idx val="3"/>
          <c:order val="3"/>
          <c:tx>
            <c:strRef>
              <c:f>'APP Investimento'!$B$39</c:f>
              <c:strCache>
                <c:ptCount val="1"/>
                <c:pt idx="0">
                  <c:v>FOFs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'APP Investimento'!$C$35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'APP Investimento'!$C$39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59-4E8F-B67F-1BF90BC641BA}"/>
            </c:ext>
          </c:extLst>
        </c:ser>
        <c:ser>
          <c:idx val="4"/>
          <c:order val="4"/>
          <c:tx>
            <c:strRef>
              <c:f>'APP Investimento'!$B$40</c:f>
              <c:strCache>
                <c:ptCount val="1"/>
                <c:pt idx="0">
                  <c:v>DESENVOLVIMENTO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'APP Investimento'!$C$35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'APP Investimento'!$C$40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59-4E8F-B67F-1BF90BC641BA}"/>
            </c:ext>
          </c:extLst>
        </c:ser>
        <c:ser>
          <c:idx val="5"/>
          <c:order val="5"/>
          <c:tx>
            <c:strRef>
              <c:f>'APP Investimento'!$B$41</c:f>
              <c:strCache>
                <c:ptCount val="1"/>
                <c:pt idx="0">
                  <c:v>HOTELARIAS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'APP Investimento'!$C$35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'APP Investimento'!$C$41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59-4E8F-B67F-1BF90BC6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9768031"/>
        <c:axId val="679752671"/>
      </c:barChart>
      <c:catAx>
        <c:axId val="67976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752671"/>
        <c:auto val="1"/>
        <c:lblAlgn val="ctr"/>
        <c:lblOffset val="100"/>
        <c:noMultiLvlLbl val="0"/>
      </c:catAx>
      <c:valAx>
        <c:axId val="6797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76803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417382</xdr:colOff>
      <xdr:row>1</xdr:row>
      <xdr:rowOff>40552</xdr:rowOff>
    </xdr:from>
    <xdr:to>
      <xdr:col>4</xdr:col>
      <xdr:colOff>359801</xdr:colOff>
      <xdr:row>10</xdr:row>
      <xdr:rowOff>39120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B0E172-10C3-01BC-7650-E0E14B7CC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7382" y="231052"/>
          <a:ext cx="8174740" cy="1713068"/>
        </a:xfrm>
        <a:prstGeom prst="rect">
          <a:avLst/>
        </a:prstGeom>
      </xdr:spPr>
    </xdr:pic>
    <xdr:clientData/>
  </xdr:twoCellAnchor>
  <xdr:twoCellAnchor>
    <xdr:from>
      <xdr:col>0</xdr:col>
      <xdr:colOff>349250</xdr:colOff>
      <xdr:row>42</xdr:row>
      <xdr:rowOff>144462</xdr:rowOff>
    </xdr:from>
    <xdr:to>
      <xdr:col>4</xdr:col>
      <xdr:colOff>15875</xdr:colOff>
      <xdr:row>66</xdr:row>
      <xdr:rowOff>106362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038364-E8EE-6D28-DE4B-F141E650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DF7B-2EB5-4DBB-9757-29C3A2FC3E7C}">
  <dimension ref="A11:K78"/>
  <sheetViews>
    <sheetView showGridLines="0" tabSelected="1" topLeftCell="A43" zoomScale="70" zoomScaleNormal="70" workbookViewId="0">
      <selection activeCell="C32" sqref="C32"/>
    </sheetView>
  </sheetViews>
  <sheetFormatPr defaultColWidth="0" defaultRowHeight="15" x14ac:dyDescent="0.25"/>
  <cols>
    <col min="1" max="1" width="10.42578125" customWidth="1"/>
    <col min="2" max="2" width="42.140625" customWidth="1"/>
    <col min="3" max="3" width="42" customWidth="1"/>
    <col min="4" max="4" width="28.85546875" customWidth="1"/>
    <col min="5" max="5" width="25.7109375" bestFit="1" customWidth="1"/>
    <col min="6" max="6" width="12.7109375" bestFit="1" customWidth="1"/>
    <col min="7" max="11" width="9.140625" customWidth="1"/>
    <col min="12" max="16384" width="9.140625" hidden="1"/>
  </cols>
  <sheetData>
    <row r="11" spans="2:4" ht="15.75" thickBot="1" x14ac:dyDescent="0.3"/>
    <row r="12" spans="2:4" ht="27" thickTop="1" x14ac:dyDescent="0.25">
      <c r="B12" s="18" t="s">
        <v>13</v>
      </c>
      <c r="C12" s="19"/>
      <c r="D12" s="20"/>
    </row>
    <row r="13" spans="2:4" ht="18.75" x14ac:dyDescent="0.3">
      <c r="B13" s="26" t="s">
        <v>15</v>
      </c>
      <c r="C13" s="27"/>
      <c r="D13" s="28">
        <v>3000</v>
      </c>
    </row>
    <row r="14" spans="2:4" ht="18.75" x14ac:dyDescent="0.3">
      <c r="B14" s="29" t="s">
        <v>14</v>
      </c>
      <c r="C14" s="30"/>
      <c r="D14" s="31">
        <v>1.0800000000000001E-2</v>
      </c>
    </row>
    <row r="15" spans="2:4" ht="19.5" thickBot="1" x14ac:dyDescent="0.35">
      <c r="B15" s="32" t="s">
        <v>34</v>
      </c>
      <c r="C15" s="33"/>
      <c r="D15" s="34">
        <f>D13*30%</f>
        <v>900</v>
      </c>
    </row>
    <row r="16" spans="2:4" ht="16.5" thickTop="1" thickBot="1" x14ac:dyDescent="0.3"/>
    <row r="17" spans="1:4" ht="29.25" customHeight="1" x14ac:dyDescent="0.25">
      <c r="B17" s="23" t="s">
        <v>4</v>
      </c>
      <c r="C17" s="24"/>
      <c r="D17" s="25"/>
    </row>
    <row r="18" spans="1:4" ht="18.75" x14ac:dyDescent="0.3">
      <c r="B18" s="35" t="s">
        <v>0</v>
      </c>
      <c r="C18" s="36"/>
      <c r="D18" s="37">
        <v>900</v>
      </c>
    </row>
    <row r="19" spans="1:4" ht="18.75" x14ac:dyDescent="0.3">
      <c r="B19" s="38" t="s">
        <v>5</v>
      </c>
      <c r="C19" s="39"/>
      <c r="D19" s="40">
        <v>10</v>
      </c>
    </row>
    <row r="20" spans="1:4" ht="18.75" x14ac:dyDescent="0.3">
      <c r="B20" s="38" t="s">
        <v>1</v>
      </c>
      <c r="C20" s="39"/>
      <c r="D20" s="41">
        <v>1.0789999999999999E-2</v>
      </c>
    </row>
    <row r="21" spans="1:4" ht="18.75" x14ac:dyDescent="0.3">
      <c r="B21" s="42" t="s">
        <v>2</v>
      </c>
      <c r="C21" s="43"/>
      <c r="D21" s="44">
        <f>FV(taxa_mensal,quantidade_anos*12,aporte*-1)</f>
        <v>218955.79127715499</v>
      </c>
    </row>
    <row r="22" spans="1:4" ht="19.5" thickBot="1" x14ac:dyDescent="0.35">
      <c r="B22" s="45" t="s">
        <v>3</v>
      </c>
      <c r="C22" s="46"/>
      <c r="D22" s="47">
        <f>patrimonio*rendimento_carteira</f>
        <v>2364.7225457932741</v>
      </c>
    </row>
    <row r="23" spans="1:4" ht="15.75" thickBot="1" x14ac:dyDescent="0.3"/>
    <row r="24" spans="1:4" ht="26.25" x14ac:dyDescent="0.25">
      <c r="B24" s="21" t="s">
        <v>6</v>
      </c>
      <c r="C24" s="22"/>
      <c r="D24" s="1" t="s">
        <v>12</v>
      </c>
    </row>
    <row r="25" spans="1:4" ht="18.75" x14ac:dyDescent="0.3">
      <c r="A25" s="2">
        <v>5</v>
      </c>
      <c r="B25" s="48" t="s">
        <v>7</v>
      </c>
      <c r="C25" s="49">
        <f>FV($D$20,$A25*12,$D$18*-1)</f>
        <v>75399.22259863888</v>
      </c>
      <c r="D25" s="50">
        <f>C25*rendimento_carteira</f>
        <v>814.3116040653</v>
      </c>
    </row>
    <row r="26" spans="1:4" ht="18.75" x14ac:dyDescent="0.3">
      <c r="A26" s="2">
        <v>10</v>
      </c>
      <c r="B26" s="51" t="s">
        <v>8</v>
      </c>
      <c r="C26" s="52">
        <f>FV($D$20,$A26*12,$D$18*-1)</f>
        <v>218955.79127715499</v>
      </c>
      <c r="D26" s="53">
        <f>C26*rendimento_carteira</f>
        <v>2364.7225457932741</v>
      </c>
    </row>
    <row r="27" spans="1:4" ht="18.75" x14ac:dyDescent="0.3">
      <c r="A27" s="2">
        <v>15</v>
      </c>
      <c r="B27" s="51" t="s">
        <v>9</v>
      </c>
      <c r="C27" s="52">
        <f>FV($D$20,$A27*12,$D$18*-1)</f>
        <v>492280.73682004883</v>
      </c>
      <c r="D27" s="53">
        <f>C27*rendimento_carteira</f>
        <v>5316.6319576565274</v>
      </c>
    </row>
    <row r="28" spans="1:4" ht="18.75" x14ac:dyDescent="0.3">
      <c r="A28" s="2">
        <v>20</v>
      </c>
      <c r="B28" s="51" t="s">
        <v>10</v>
      </c>
      <c r="C28" s="52">
        <f>FV($D$20,$A28*12,$D$18*-1)</f>
        <v>1012678.5600873725</v>
      </c>
      <c r="D28" s="53">
        <f>C28*rendimento_carteira</f>
        <v>10936.928448943625</v>
      </c>
    </row>
    <row r="29" spans="1:4" ht="19.5" thickBot="1" x14ac:dyDescent="0.35">
      <c r="A29" s="2">
        <v>30</v>
      </c>
      <c r="B29" s="54" t="s">
        <v>11</v>
      </c>
      <c r="C29" s="55">
        <f>FV($D$20,$A29*12,$D$18*-1)</f>
        <v>3889952.689504243</v>
      </c>
      <c r="D29" s="56">
        <f>C29*rendimento_carteira</f>
        <v>42011.489046645824</v>
      </c>
    </row>
    <row r="32" spans="1:4" ht="18.75" x14ac:dyDescent="0.3">
      <c r="B32" s="57" t="s">
        <v>18</v>
      </c>
      <c r="C32" s="58" t="s">
        <v>32</v>
      </c>
      <c r="D32" s="59"/>
    </row>
    <row r="33" spans="2:4" ht="18.75" x14ac:dyDescent="0.3">
      <c r="B33" s="60" t="s">
        <v>17</v>
      </c>
      <c r="C33" s="61">
        <f>aporte</f>
        <v>900</v>
      </c>
      <c r="D33" s="62"/>
    </row>
    <row r="34" spans="2:4" ht="15.75" x14ac:dyDescent="0.25">
      <c r="B34" s="17"/>
      <c r="C34" s="17"/>
      <c r="D34" s="17"/>
    </row>
    <row r="35" spans="2:4" ht="18.75" x14ac:dyDescent="0.25">
      <c r="B35" s="63" t="s">
        <v>19</v>
      </c>
      <c r="C35" s="63" t="s">
        <v>20</v>
      </c>
      <c r="D35" s="63" t="s">
        <v>21</v>
      </c>
    </row>
    <row r="36" spans="2:4" ht="18.75" x14ac:dyDescent="0.25">
      <c r="B36" s="64" t="s">
        <v>22</v>
      </c>
      <c r="C36" s="65">
        <f>VLOOKUP($C$32&amp;"-"&amp;B36,Planilha2!$B$3:$E$21,4,FALSE)</f>
        <v>0.5</v>
      </c>
      <c r="D36" s="66">
        <f>C36*$C$33</f>
        <v>450</v>
      </c>
    </row>
    <row r="37" spans="2:4" ht="18.75" x14ac:dyDescent="0.25">
      <c r="B37" s="64" t="s">
        <v>23</v>
      </c>
      <c r="C37" s="65">
        <f>VLOOKUP($C$32&amp;"-"&amp;B37,Planilha2!$B$3:$E$21,4,FALSE)</f>
        <v>0.1</v>
      </c>
      <c r="D37" s="66">
        <f>C37*$C$33</f>
        <v>90</v>
      </c>
    </row>
    <row r="38" spans="2:4" ht="18.75" x14ac:dyDescent="0.25">
      <c r="B38" s="64" t="s">
        <v>24</v>
      </c>
      <c r="C38" s="65">
        <f>VLOOKUP($C$32&amp;"-"&amp;B38,Planilha2!$B$3:$E$21,4,FALSE)</f>
        <v>0.05</v>
      </c>
      <c r="D38" s="66">
        <f>C38*$C$33</f>
        <v>45</v>
      </c>
    </row>
    <row r="39" spans="2:4" ht="18.75" x14ac:dyDescent="0.25">
      <c r="B39" s="64" t="s">
        <v>25</v>
      </c>
      <c r="C39" s="65">
        <f>VLOOKUP($C$32&amp;"-"&amp;B39,Planilha2!$B$3:$E$21,4,FALSE)</f>
        <v>0.05</v>
      </c>
      <c r="D39" s="66">
        <f>C39*$C$33</f>
        <v>45</v>
      </c>
    </row>
    <row r="40" spans="2:4" ht="18.75" x14ac:dyDescent="0.25">
      <c r="B40" s="64" t="s">
        <v>26</v>
      </c>
      <c r="C40" s="65">
        <f>VLOOKUP($C$32&amp;"-"&amp;B40,Planilha2!$B$3:$E$21,4,FALSE)</f>
        <v>0.2</v>
      </c>
      <c r="D40" s="66">
        <f>C40*$C$33</f>
        <v>180</v>
      </c>
    </row>
    <row r="41" spans="2:4" ht="18.75" x14ac:dyDescent="0.25">
      <c r="B41" s="64" t="s">
        <v>27</v>
      </c>
      <c r="C41" s="65">
        <f>VLOOKUP($C$32&amp;"-"&amp;B41,Planilha2!$B$3:$E$21,4,FALSE)</f>
        <v>0.1</v>
      </c>
      <c r="D41" s="66">
        <f>C41*$C$33</f>
        <v>90</v>
      </c>
    </row>
    <row r="42" spans="2:4" ht="18.75" x14ac:dyDescent="0.3">
      <c r="B42" s="67"/>
      <c r="C42" s="67"/>
      <c r="D42" s="68">
        <f>SUM(D36:D41)</f>
        <v>900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</sheetData>
  <mergeCells count="11">
    <mergeCell ref="B12:D12"/>
    <mergeCell ref="B13:C13"/>
    <mergeCell ref="B14:C14"/>
    <mergeCell ref="B15:C15"/>
    <mergeCell ref="B24:C24"/>
    <mergeCell ref="B17:D17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2" xr:uid="{00FEB51D-E332-447B-B3EE-F275B8C2F244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D298-F732-48E0-8F06-3C976ED5D6FA}">
  <dimension ref="B3:I21"/>
  <sheetViews>
    <sheetView workbookViewId="0">
      <selection activeCell="H13" sqref="H13"/>
    </sheetView>
  </sheetViews>
  <sheetFormatPr defaultRowHeight="15" x14ac:dyDescent="0.25"/>
  <cols>
    <col min="1" max="1" width="9.140625" customWidth="1"/>
    <col min="2" max="2" width="30.85546875" bestFit="1" customWidth="1"/>
    <col min="3" max="4" width="20.140625" bestFit="1" customWidth="1"/>
    <col min="8" max="8" width="28.5703125" bestFit="1" customWidth="1"/>
    <col min="9" max="9" width="10" bestFit="1" customWidth="1"/>
  </cols>
  <sheetData>
    <row r="3" spans="2:9" x14ac:dyDescent="0.25">
      <c r="B3" s="14" t="s">
        <v>30</v>
      </c>
      <c r="C3" s="14" t="s">
        <v>18</v>
      </c>
      <c r="D3" s="14" t="s">
        <v>28</v>
      </c>
      <c r="E3" s="14" t="s">
        <v>29</v>
      </c>
      <c r="I3" s="6" t="s">
        <v>29</v>
      </c>
    </row>
    <row r="4" spans="2:9" ht="15.75" x14ac:dyDescent="0.25">
      <c r="B4" s="7" t="str">
        <f>C4&amp;"-"&amp;D4</f>
        <v>Conservador-PAPEL</v>
      </c>
      <c r="C4" s="5" t="s">
        <v>16</v>
      </c>
      <c r="D4" s="3" t="s">
        <v>22</v>
      </c>
      <c r="E4" s="4">
        <v>0.3</v>
      </c>
      <c r="H4" s="15" t="s">
        <v>33</v>
      </c>
      <c r="I4" s="16">
        <f>VLOOKUP(H4,$B$3:$E$21,4,FALSE)</f>
        <v>0.1</v>
      </c>
    </row>
    <row r="5" spans="2:9" ht="15.75" x14ac:dyDescent="0.25">
      <c r="B5" s="7" t="str">
        <f t="shared" ref="B5:B21" si="0">C5&amp;"-"&amp;D5</f>
        <v>Conservador-TIJOLO</v>
      </c>
      <c r="C5" s="5" t="s">
        <v>16</v>
      </c>
      <c r="D5" s="3" t="s">
        <v>23</v>
      </c>
      <c r="E5" s="4">
        <v>0.5</v>
      </c>
    </row>
    <row r="6" spans="2:9" ht="15.75" x14ac:dyDescent="0.25">
      <c r="B6" s="7" t="str">
        <f t="shared" si="0"/>
        <v>Conservador-HÍBRIDOS</v>
      </c>
      <c r="C6" s="5" t="s">
        <v>16</v>
      </c>
      <c r="D6" s="3" t="s">
        <v>24</v>
      </c>
      <c r="E6" s="4">
        <v>0.1</v>
      </c>
    </row>
    <row r="7" spans="2:9" ht="15.75" x14ac:dyDescent="0.25">
      <c r="B7" s="7" t="str">
        <f t="shared" si="0"/>
        <v>Conservador-FOFs</v>
      </c>
      <c r="C7" s="5" t="s">
        <v>16</v>
      </c>
      <c r="D7" s="3" t="s">
        <v>25</v>
      </c>
      <c r="E7" s="4">
        <v>0.1</v>
      </c>
    </row>
    <row r="8" spans="2:9" ht="15.75" x14ac:dyDescent="0.25">
      <c r="B8" s="7" t="str">
        <f t="shared" si="0"/>
        <v>Conservador-DESENVOLVIMENTO</v>
      </c>
      <c r="C8" s="5" t="s">
        <v>16</v>
      </c>
      <c r="D8" s="3" t="s">
        <v>26</v>
      </c>
      <c r="E8" s="4">
        <v>0</v>
      </c>
    </row>
    <row r="9" spans="2:9" ht="16.5" thickBot="1" x14ac:dyDescent="0.3">
      <c r="B9" s="8" t="str">
        <f t="shared" si="0"/>
        <v>Conservador-HOTELARIAS</v>
      </c>
      <c r="C9" s="9" t="s">
        <v>16</v>
      </c>
      <c r="D9" s="10" t="s">
        <v>27</v>
      </c>
      <c r="E9" s="11">
        <v>0</v>
      </c>
    </row>
    <row r="10" spans="2:9" ht="15.75" x14ac:dyDescent="0.25">
      <c r="B10" s="7" t="str">
        <f t="shared" si="0"/>
        <v>Moderado-PAPEL</v>
      </c>
      <c r="C10" s="5" t="s">
        <v>31</v>
      </c>
      <c r="D10" s="3" t="s">
        <v>22</v>
      </c>
      <c r="E10" s="12">
        <v>0.32</v>
      </c>
    </row>
    <row r="11" spans="2:9" ht="15.75" x14ac:dyDescent="0.25">
      <c r="B11" s="7" t="str">
        <f t="shared" si="0"/>
        <v>Moderado-TIJOLO</v>
      </c>
      <c r="C11" s="5" t="s">
        <v>31</v>
      </c>
      <c r="D11" s="3" t="s">
        <v>23</v>
      </c>
      <c r="E11" s="12">
        <v>0.35</v>
      </c>
    </row>
    <row r="12" spans="2:9" ht="15.75" x14ac:dyDescent="0.25">
      <c r="B12" s="7" t="str">
        <f t="shared" si="0"/>
        <v>Moderado-HÍBRIDOS</v>
      </c>
      <c r="C12" s="5" t="s">
        <v>31</v>
      </c>
      <c r="D12" s="3" t="s">
        <v>24</v>
      </c>
      <c r="E12" s="12">
        <v>0.08</v>
      </c>
    </row>
    <row r="13" spans="2:9" ht="15.75" x14ac:dyDescent="0.25">
      <c r="B13" s="7" t="str">
        <f t="shared" si="0"/>
        <v>Moderado-FOFs</v>
      </c>
      <c r="C13" s="5" t="s">
        <v>31</v>
      </c>
      <c r="D13" s="3" t="s">
        <v>25</v>
      </c>
      <c r="E13" s="12">
        <v>0.05</v>
      </c>
    </row>
    <row r="14" spans="2:9" ht="15.75" x14ac:dyDescent="0.25">
      <c r="B14" s="7" t="str">
        <f t="shared" si="0"/>
        <v>Moderado-DESENVOLVIMENTO</v>
      </c>
      <c r="C14" s="5" t="s">
        <v>31</v>
      </c>
      <c r="D14" s="3" t="s">
        <v>26</v>
      </c>
      <c r="E14" s="12">
        <v>0.1</v>
      </c>
    </row>
    <row r="15" spans="2:9" ht="16.5" thickBot="1" x14ac:dyDescent="0.3">
      <c r="B15" s="8" t="str">
        <f t="shared" si="0"/>
        <v>Moderado-HOTELARIAS</v>
      </c>
      <c r="C15" s="9" t="s">
        <v>31</v>
      </c>
      <c r="D15" s="10" t="s">
        <v>27</v>
      </c>
      <c r="E15" s="13">
        <v>0.1</v>
      </c>
    </row>
    <row r="16" spans="2:9" ht="15.75" x14ac:dyDescent="0.25">
      <c r="B16" s="7" t="str">
        <f t="shared" si="0"/>
        <v>Agressivo-PAPEL</v>
      </c>
      <c r="C16" s="5" t="s">
        <v>32</v>
      </c>
      <c r="D16" s="3" t="s">
        <v>22</v>
      </c>
      <c r="E16" s="12">
        <v>0.5</v>
      </c>
    </row>
    <row r="17" spans="2:5" ht="15.75" x14ac:dyDescent="0.25">
      <c r="B17" s="7" t="str">
        <f t="shared" si="0"/>
        <v>Agressivo-TIJOLO</v>
      </c>
      <c r="C17" s="5" t="s">
        <v>32</v>
      </c>
      <c r="D17" s="3" t="s">
        <v>23</v>
      </c>
      <c r="E17" s="12">
        <v>0.1</v>
      </c>
    </row>
    <row r="18" spans="2:5" ht="15.75" x14ac:dyDescent="0.25">
      <c r="B18" s="7" t="str">
        <f t="shared" si="0"/>
        <v>Agressivo-HÍBRIDOS</v>
      </c>
      <c r="C18" s="5" t="s">
        <v>32</v>
      </c>
      <c r="D18" s="3" t="s">
        <v>24</v>
      </c>
      <c r="E18" s="12">
        <v>0.05</v>
      </c>
    </row>
    <row r="19" spans="2:5" ht="15.75" x14ac:dyDescent="0.25">
      <c r="B19" s="7" t="str">
        <f t="shared" si="0"/>
        <v>Agressivo-FOFs</v>
      </c>
      <c r="C19" s="5" t="s">
        <v>32</v>
      </c>
      <c r="D19" s="3" t="s">
        <v>25</v>
      </c>
      <c r="E19" s="12">
        <v>0.05</v>
      </c>
    </row>
    <row r="20" spans="2:5" ht="15.75" x14ac:dyDescent="0.25">
      <c r="B20" s="7" t="str">
        <f t="shared" si="0"/>
        <v>Agressivo-DESENVOLVIMENTO</v>
      </c>
      <c r="C20" s="5" t="s">
        <v>32</v>
      </c>
      <c r="D20" s="3" t="s">
        <v>26</v>
      </c>
      <c r="E20" s="12">
        <v>0.2</v>
      </c>
    </row>
    <row r="21" spans="2:5" ht="15.75" x14ac:dyDescent="0.25">
      <c r="B21" s="7" t="str">
        <f t="shared" si="0"/>
        <v>Agressivo-HOTELARIAS</v>
      </c>
      <c r="C21" s="5" t="s">
        <v>32</v>
      </c>
      <c r="D21" s="3" t="s">
        <v>27</v>
      </c>
      <c r="E21" s="1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 Investimento</vt:lpstr>
      <vt:lpstr>Planilha2</vt:lpstr>
      <vt:lpstr>aporte</vt:lpstr>
      <vt:lpstr>patrimonio</vt:lpstr>
      <vt:lpstr>quantidade_anos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Alesson Moraes</dc:creator>
  <cp:lastModifiedBy>Alesson Moraes</cp:lastModifiedBy>
  <dcterms:created xsi:type="dcterms:W3CDTF">2025-05-23T15:09:01Z</dcterms:created>
  <dcterms:modified xsi:type="dcterms:W3CDTF">2025-05-26T17:18:29Z</dcterms:modified>
</cp:coreProperties>
</file>