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firstSheet="9" activeTab="17"/>
  </bookViews>
  <sheets>
    <sheet name="LK.01" sheetId="32" r:id="rId1"/>
    <sheet name="LK.02" sheetId="33" r:id="rId2"/>
    <sheet name="LK.03" sheetId="34" r:id="rId3"/>
    <sheet name="LK.04" sheetId="35" r:id="rId4"/>
    <sheet name="LK.05" sheetId="36" r:id="rId5"/>
    <sheet name="LK.06" sheetId="37" r:id="rId6"/>
    <sheet name="LK.07" sheetId="38" r:id="rId7"/>
    <sheet name="LK.08" sheetId="39" r:id="rId8"/>
    <sheet name="LK.09" sheetId="40" r:id="rId9"/>
    <sheet name="LK.10" sheetId="41" r:id="rId10"/>
    <sheet name="LK.11" sheetId="42" r:id="rId11"/>
    <sheet name="LK.12" sheetId="43" r:id="rId12"/>
    <sheet name="LK.13" sheetId="44" r:id="rId13"/>
    <sheet name="LK.14" sheetId="45" r:id="rId14"/>
    <sheet name="LK.15" sheetId="46" r:id="rId15"/>
    <sheet name="LK.16" sheetId="47" r:id="rId16"/>
    <sheet name="LK.17" sheetId="48" r:id="rId17"/>
    <sheet name="LK.18" sheetId="49" r:id="rId18"/>
  </sheets>
  <definedNames>
    <definedName name="_xlnm.Print_Area" localSheetId="0">LK.01!$B$3:$H$34</definedName>
    <definedName name="_xlnm.Print_Area" localSheetId="1">LK.02!$B$3:$H$35</definedName>
    <definedName name="_xlnm.Print_Area" localSheetId="2">LK.03!$B$3:$H$35</definedName>
    <definedName name="_xlnm.Print_Area" localSheetId="3">LK.04!$B$3:$H$35</definedName>
    <definedName name="_xlnm.Print_Area" localSheetId="4">LK.05!$B$3:$H$35</definedName>
    <definedName name="_xlnm.Print_Area" localSheetId="5">LK.06!$B$3:$H$35</definedName>
    <definedName name="_xlnm.Print_Area" localSheetId="6">LK.07!$B$3:$H$35</definedName>
    <definedName name="_xlnm.Print_Area" localSheetId="7">LK.08!$B$3:$H$35</definedName>
    <definedName name="_xlnm.Print_Area" localSheetId="8">LK.09!$B$3:$H$35</definedName>
    <definedName name="_xlnm.Print_Area" localSheetId="9">LK.10!$B$3:$H$37</definedName>
    <definedName name="_xlnm.Print_Area" localSheetId="10">LK.11!$B$3:$H$39</definedName>
    <definedName name="_xlnm.Print_Area" localSheetId="11">LK.12!$B$3:$H$38</definedName>
    <definedName name="_xlnm.Print_Area" localSheetId="12">LK.13!$B$3:$H$38</definedName>
    <definedName name="_xlnm.Print_Area" localSheetId="13">LK.14!$B$3:$H$40</definedName>
    <definedName name="_xlnm.Print_Area" localSheetId="14">LK.15!$B$3:$H$40</definedName>
    <definedName name="_xlnm.Print_Area" localSheetId="15">LK.16!$B$3:$H$40</definedName>
    <definedName name="_xlnm.Print_Area" localSheetId="16">LK.17!$B$3:$H$40</definedName>
    <definedName name="_xlnm.Print_Area" localSheetId="17">LK.18!$B$3:$H$42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G37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0.xml><?xml version="1.0" encoding="utf-8"?>
<comments xmlns="http://schemas.openxmlformats.org/spreadsheetml/2006/main">
  <authors>
    <author>user</author>
  </authors>
  <commentList>
    <comment ref="G40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1.xml><?xml version="1.0" encoding="utf-8"?>
<comments xmlns="http://schemas.openxmlformats.org/spreadsheetml/2006/main">
  <authors>
    <author>user</author>
  </authors>
  <commentList>
    <comment ref="G42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2.xml><?xml version="1.0" encoding="utf-8"?>
<comments xmlns="http://schemas.openxmlformats.org/spreadsheetml/2006/main">
  <authors>
    <author>user</author>
  </authors>
  <commentList>
    <comment ref="G41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3.xml><?xml version="1.0" encoding="utf-8"?>
<comments xmlns="http://schemas.openxmlformats.org/spreadsheetml/2006/main">
  <authors>
    <author>user</author>
  </authors>
  <commentList>
    <comment ref="G41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4.xml><?xml version="1.0" encoding="utf-8"?>
<comments xmlns="http://schemas.openxmlformats.org/spreadsheetml/2006/main">
  <authors>
    <author>user</author>
  </authors>
  <commentList>
    <comment ref="G43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5.xml><?xml version="1.0" encoding="utf-8"?>
<comments xmlns="http://schemas.openxmlformats.org/spreadsheetml/2006/main">
  <authors>
    <author>user</author>
  </authors>
  <commentList>
    <comment ref="G43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6.xml><?xml version="1.0" encoding="utf-8"?>
<comments xmlns="http://schemas.openxmlformats.org/spreadsheetml/2006/main">
  <authors>
    <author>user</author>
  </authors>
  <commentList>
    <comment ref="G43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7.xml><?xml version="1.0" encoding="utf-8"?>
<comments xmlns="http://schemas.openxmlformats.org/spreadsheetml/2006/main">
  <authors>
    <author>user</author>
  </authors>
  <commentList>
    <comment ref="G43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8.xml><?xml version="1.0" encoding="utf-8"?>
<comments xmlns="http://schemas.openxmlformats.org/spreadsheetml/2006/main">
  <authors>
    <author>user</author>
  </authors>
  <commentList>
    <comment ref="G45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3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G3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G3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G3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G3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G3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8.xml><?xml version="1.0" encoding="utf-8"?>
<comments xmlns="http://schemas.openxmlformats.org/spreadsheetml/2006/main">
  <authors>
    <author>user</author>
  </authors>
  <commentList>
    <comment ref="G3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9.xml><?xml version="1.0" encoding="utf-8"?>
<comments xmlns="http://schemas.openxmlformats.org/spreadsheetml/2006/main">
  <authors>
    <author>user</author>
  </authors>
  <commentList>
    <comment ref="G3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sharedStrings.xml><?xml version="1.0" encoding="utf-8"?>
<sst xmlns="http://schemas.openxmlformats.org/spreadsheetml/2006/main" count="983" uniqueCount="183">
  <si>
    <t>NO</t>
  </si>
  <si>
    <t>:</t>
  </si>
  <si>
    <t>01 - LK/2023/III/007</t>
  </si>
  <si>
    <t>LIMIT LK :</t>
  </si>
  <si>
    <t xml:space="preserve">PROJECT  </t>
  </si>
  <si>
    <t>23.001 - PT. Adaro Indonesia - PCC Dismantle Stage 2 Project</t>
  </si>
  <si>
    <t>Ttl LK sampai saat ini :</t>
  </si>
  <si>
    <t>PERIODE</t>
  </si>
  <si>
    <t>02 Februari 2023 - 28 Februari 2023</t>
  </si>
  <si>
    <t>Sisa limit LK :</t>
  </si>
  <si>
    <t>Persentasi :</t>
  </si>
  <si>
    <t>DESKRIPSI</t>
  </si>
  <si>
    <t>DEBET</t>
  </si>
  <si>
    <t>SALDO</t>
  </si>
  <si>
    <t>No LK</t>
  </si>
  <si>
    <t>LK (Terpakai)</t>
  </si>
  <si>
    <t>Saldo Terpakai Sebelumnya</t>
  </si>
  <si>
    <t>Modal Awal</t>
  </si>
  <si>
    <t>Tanggal</t>
  </si>
  <si>
    <t>Kasbon (Terpakai/ Nominal)</t>
  </si>
  <si>
    <t>Debet</t>
  </si>
  <si>
    <t>Sisa Kasbon</t>
  </si>
  <si>
    <r>
      <rPr>
        <sz val="13"/>
        <rFont val="Comic Sans MS"/>
        <charset val="134"/>
      </rPr>
      <t>KB 0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0)</t>
    </r>
  </si>
  <si>
    <r>
      <rPr>
        <sz val="13"/>
        <rFont val="Comic Sans MS"/>
        <charset val="134"/>
      </rPr>
      <t>KB Jasminto 1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</si>
  <si>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 Reimburse Saat Ini</t>
  </si>
  <si>
    <t>LK.01 - LK/2023/III/007 - 02 Feb - 28 Feb 2023</t>
  </si>
  <si>
    <t>Total dibayarkan :</t>
  </si>
  <si>
    <t>Total saldo LK terpakai sampai saat ini :</t>
  </si>
  <si>
    <t>Note:</t>
  </si>
  <si>
    <t>Total Transfer</t>
  </si>
  <si>
    <t>Nama Bank</t>
  </si>
  <si>
    <t>Mandiri</t>
  </si>
  <si>
    <t>No. Rek</t>
  </si>
  <si>
    <t>142-001-140-1055 (a/n Jasminto)</t>
  </si>
  <si>
    <t>Diterima :</t>
  </si>
  <si>
    <t xml:space="preserve">Modal Awal 1 : </t>
  </si>
  <si>
    <t>Kasbon 1</t>
  </si>
  <si>
    <t xml:space="preserve">RAP </t>
  </si>
  <si>
    <t>Kasbon 2</t>
  </si>
  <si>
    <t>Kasbon 3</t>
  </si>
  <si>
    <t>02 - LK/2023/III/006</t>
  </si>
  <si>
    <t>01 Maret 2023 - 23 Maret 2023</t>
  </si>
  <si>
    <t>LK 01</t>
  </si>
  <si>
    <t>02 Feb - 28 Feb 2023</t>
  </si>
  <si>
    <t>(LK/2023/III/007)</t>
  </si>
  <si>
    <r>
      <rPr>
        <sz val="13"/>
        <rFont val="Comic Sans MS"/>
        <charset val="134"/>
      </rPr>
      <t>KB Jasminto 1 (</t>
    </r>
    <r>
      <rPr>
        <sz val="13"/>
        <color rgb="FFFF0000"/>
        <rFont val="Comic Sans MS"/>
        <charset val="134"/>
      </rPr>
      <t xml:space="preserve">8.060.090/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</si>
  <si>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2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</si>
  <si>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LK.02 - LK/2023/III/006 - 01 Mar - 23 Mar 2023</t>
  </si>
  <si>
    <t>03 - LK/2023/III/010</t>
  </si>
  <si>
    <t>01 Maret 2023 - 15 Maret 2023</t>
  </si>
  <si>
    <t>LK 01 - 02</t>
  </si>
  <si>
    <t>02 Feb - 23 Mar 2023</t>
  </si>
  <si>
    <t>(LK/2023/III/006, LK/2023/III/007)</t>
  </si>
  <si>
    <r>
      <rPr>
        <sz val="13"/>
        <rFont val="Comic Sans MS"/>
        <charset val="134"/>
      </rPr>
      <t>KB Jasminto 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10.000.000/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</si>
  <si>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2 (</t>
    </r>
    <r>
      <rPr>
        <sz val="13"/>
        <color rgb="FFFF0000"/>
        <rFont val="Comic Sans MS"/>
        <charset val="134"/>
      </rPr>
      <t xml:space="preserve">2.619.745/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</si>
  <si>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3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</si>
  <si>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LK.03 - LK/2023/IV/010 - 01 Mar - 15 Mar 2023</t>
  </si>
  <si>
    <t>04 - LK/2023/III/013</t>
  </si>
  <si>
    <t>16 Maret 2023 - 31 Maret 2023</t>
  </si>
  <si>
    <t>LK 01 - 03</t>
  </si>
  <si>
    <t>(LK/2023/III/006, LK/2023/III/007, LK/2023/III/010)</t>
  </si>
  <si>
    <r>
      <rPr>
        <sz val="13"/>
        <rFont val="Comic Sans MS"/>
        <charset val="134"/>
      </rPr>
      <t>KB Jasminto 1-2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20.000.000/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</si>
  <si>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3 (</t>
    </r>
    <r>
      <rPr>
        <sz val="13"/>
        <color rgb="FFFF0000"/>
        <rFont val="Comic Sans MS"/>
        <charset val="134"/>
      </rPr>
      <t xml:space="preserve">3.417.090/ </t>
    </r>
    <r>
      <rPr>
        <sz val="13"/>
        <rFont val="Comic Sans MS"/>
        <charset val="134"/>
      </rPr>
      <t>10.000.000)</t>
    </r>
  </si>
  <si>
    <t>LK.04 - LK/2023/IV/013 - 16 Mar - 31 Mar 2023</t>
  </si>
  <si>
    <t>05 - LK/2023/V/009</t>
  </si>
  <si>
    <t>01 April 2023 - 15 April 2023</t>
  </si>
  <si>
    <t>LK 01 - 04</t>
  </si>
  <si>
    <t>(LK/2023/III/006, LK/2023/III/007, LK/2023/III/010, LK/2023/III/013)</t>
  </si>
  <si>
    <r>
      <rPr>
        <sz val="13"/>
        <rFont val="Comic Sans MS"/>
        <charset val="134"/>
      </rPr>
      <t>KB Jasminto 1-3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30.000.000/ </t>
    </r>
    <r>
      <rPr>
        <sz val="13"/>
        <rFont val="Comic Sans MS"/>
        <charset val="134"/>
      </rPr>
      <t>30.000.000)</t>
    </r>
  </si>
  <si>
    <r>
      <rPr>
        <sz val="13"/>
        <rFont val="Comic Sans MS"/>
        <charset val="134"/>
      </rPr>
      <t>KB Jasminto 4 (</t>
    </r>
    <r>
      <rPr>
        <sz val="13"/>
        <color rgb="FFFF0000"/>
        <rFont val="Comic Sans MS"/>
        <charset val="134"/>
      </rPr>
      <t xml:space="preserve">4.527.740/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</si>
  <si>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5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</si>
  <si>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LK.05 - LK/2023/V/009 - 01 Apr - 15 Apr 2023</t>
  </si>
  <si>
    <t>06 - LK/2023/V/010</t>
  </si>
  <si>
    <t>16 April 2023 - 30 April 2023</t>
  </si>
  <si>
    <t>LK 05</t>
  </si>
  <si>
    <t>01 Apr - 15 Apr 2023</t>
  </si>
  <si>
    <t>(LK/2023/V009)</t>
  </si>
  <si>
    <r>
      <rPr>
        <sz val="13"/>
        <rFont val="Comic Sans MS"/>
        <charset val="134"/>
      </rPr>
      <t>KB Jasminto 1-4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40.000.000/ </t>
    </r>
    <r>
      <rPr>
        <sz val="13"/>
        <rFont val="Comic Sans MS"/>
        <charset val="134"/>
      </rPr>
      <t>40.000.000)</t>
    </r>
  </si>
  <si>
    <r>
      <rPr>
        <sz val="13"/>
        <rFont val="Comic Sans MS"/>
        <charset val="134"/>
      </rPr>
      <t>KB Jasminto 5 (</t>
    </r>
    <r>
      <rPr>
        <sz val="13"/>
        <color rgb="FFFF0000"/>
        <rFont val="Comic Sans MS"/>
        <charset val="134"/>
      </rPr>
      <t xml:space="preserve">2.094.140/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</si>
  <si>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6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</si>
  <si>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LK.06 - LK/2023/V/010 - 16 Apr - 30 Apr 2023</t>
  </si>
  <si>
    <t>07 - LK/2023/VI/005</t>
  </si>
  <si>
    <t>01 Mei 2023 - 15 Mei 2023</t>
  </si>
  <si>
    <t>LK 05 - 06</t>
  </si>
  <si>
    <t>01 Apr - 30 Apr 2023</t>
  </si>
  <si>
    <t>(LK/2023/V009, LK/2023/V010)</t>
  </si>
  <si>
    <r>
      <rPr>
        <sz val="13"/>
        <rFont val="Comic Sans MS"/>
        <charset val="134"/>
      </rPr>
      <t>KB Jasminto 1-5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50.000.000/ </t>
    </r>
    <r>
      <rPr>
        <sz val="13"/>
        <rFont val="Comic Sans MS"/>
        <charset val="134"/>
      </rPr>
      <t>50.000.000)</t>
    </r>
  </si>
  <si>
    <r>
      <rPr>
        <sz val="13"/>
        <rFont val="Comic Sans MS"/>
        <charset val="134"/>
      </rPr>
      <t>KB Jasminto 6 (</t>
    </r>
    <r>
      <rPr>
        <sz val="13"/>
        <color rgb="FFFF0000"/>
        <rFont val="Comic Sans MS"/>
        <charset val="134"/>
      </rPr>
      <t xml:space="preserve">1.243.640/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</si>
  <si>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7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</si>
  <si>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LK.07 - LK/2023/VI/005 - 01 Mei - 15 Mei 2023</t>
  </si>
  <si>
    <t>08 - LK/2023/VI/003</t>
  </si>
  <si>
    <t>16 Mei 2023 - 31 Mei 2023</t>
  </si>
  <si>
    <t>LK 05 - 07</t>
  </si>
  <si>
    <t>01 Apr - 15 Mei 2023</t>
  </si>
  <si>
    <t>(LK/2023/V/009, LK/2023/V/010, , LK/2023/VI/005)</t>
  </si>
  <si>
    <r>
      <rPr>
        <sz val="13"/>
        <rFont val="Comic Sans MS"/>
        <charset val="134"/>
      </rPr>
      <t>KB Jasminto 1-6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60.000.000/ </t>
    </r>
    <r>
      <rPr>
        <sz val="13"/>
        <rFont val="Comic Sans MS"/>
        <charset val="134"/>
      </rPr>
      <t>60.000.000)</t>
    </r>
  </si>
  <si>
    <r>
      <rPr>
        <sz val="13"/>
        <rFont val="Comic Sans MS"/>
        <charset val="134"/>
      </rPr>
      <t>KB Jasminto 7 (</t>
    </r>
    <r>
      <rPr>
        <sz val="13"/>
        <color rgb="FFFF0000"/>
        <rFont val="Comic Sans MS"/>
        <charset val="134"/>
      </rPr>
      <t xml:space="preserve">2.485.840/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</si>
  <si>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8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</si>
  <si>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LK.08 - LK/2023/VI/003 - 16 Mei - 31 Mei 2023</t>
  </si>
  <si>
    <t>09 - LK/2023/VI/008</t>
  </si>
  <si>
    <t>01 Jun 2023 - 15 Jun 2023</t>
  </si>
  <si>
    <t>LK 05 - 08</t>
  </si>
  <si>
    <t>(LK/2023/V/009, LK/2023/V/010, LK/2023/VI/005, LK/2023/VI/003)</t>
  </si>
  <si>
    <r>
      <rPr>
        <sz val="13"/>
        <rFont val="Comic Sans MS"/>
        <charset val="134"/>
      </rPr>
      <t>KB Jasminto 1-7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80.000.000/ </t>
    </r>
    <r>
      <rPr>
        <sz val="13"/>
        <rFont val="Comic Sans MS"/>
        <charset val="134"/>
      </rPr>
      <t>80.000.000)</t>
    </r>
  </si>
  <si>
    <r>
      <rPr>
        <sz val="13"/>
        <rFont val="Comic Sans MS"/>
        <charset val="134"/>
      </rPr>
      <t>KB Jasminto 8 (</t>
    </r>
    <r>
      <rPr>
        <sz val="13"/>
        <color rgb="FFFF0000"/>
        <rFont val="Comic Sans MS"/>
        <charset val="134"/>
      </rPr>
      <t xml:space="preserve">3.109.228/ </t>
    </r>
    <r>
      <rPr>
        <sz val="13"/>
        <rFont val="Comic Sans MS"/>
        <charset val="134"/>
      </rPr>
      <t>20.000.000)</t>
    </r>
  </si>
  <si>
    <t>LK.09 - LK/2023/VI/008 - 01 Jun - 15 Jun 2023</t>
  </si>
  <si>
    <t>10 - LK/2023/VII/002</t>
  </si>
  <si>
    <t>16 Jun 2023 - 31 Jun 2023</t>
  </si>
  <si>
    <t>01 Apr - 30 Mei 2023</t>
  </si>
  <si>
    <t>LK 09</t>
  </si>
  <si>
    <t>01 Jun - 15 Jun 2023</t>
  </si>
  <si>
    <t>(LK/2023/VI/008)</t>
  </si>
  <si>
    <r>
      <rPr>
        <sz val="13"/>
        <rFont val="Comic Sans MS"/>
        <charset val="134"/>
      </rPr>
      <t>KB Jasminto 8 (</t>
    </r>
    <r>
      <rPr>
        <sz val="13"/>
        <color rgb="FFFF0000"/>
        <rFont val="Comic Sans MS"/>
        <charset val="134"/>
      </rPr>
      <t xml:space="preserve">17.189.826/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</si>
  <si>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9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</si>
  <si>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LK.10 - LK/2023/VII/002 - 16 Jun - 30 Jun 2023</t>
  </si>
  <si>
    <t>11 - LK/2023/VIII/001</t>
  </si>
  <si>
    <t>01 Jul 2023 - 31 Jul 2023</t>
  </si>
  <si>
    <t>LK 09 - 10</t>
  </si>
  <si>
    <t>01 Jun - 30 Jun 2023</t>
  </si>
  <si>
    <t>(LK/2023/VI/008, LK/2023/VII/002)</t>
  </si>
  <si>
    <r>
      <rPr>
        <sz val="13"/>
        <rFont val="Comic Sans MS"/>
        <charset val="134"/>
      </rPr>
      <t>KB Jasminto 1-7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100.000.000/ </t>
    </r>
    <r>
      <rPr>
        <sz val="13"/>
        <rFont val="Comic Sans MS"/>
        <charset val="134"/>
      </rPr>
      <t>100.000.000)</t>
    </r>
  </si>
  <si>
    <r>
      <rPr>
        <sz val="13"/>
        <rFont val="Comic Sans MS"/>
        <charset val="134"/>
      </rPr>
      <t>KB Jasminto 9 (</t>
    </r>
    <r>
      <rPr>
        <sz val="13"/>
        <color rgb="FFFF0000"/>
        <rFont val="Comic Sans MS"/>
        <charset val="134"/>
      </rPr>
      <t xml:space="preserve">18.312.758/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</si>
  <si>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10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6.000.000)</t>
    </r>
  </si>
  <si>
    <r>
      <rPr>
        <sz val="13"/>
        <rFont val="Comic Sans MS"/>
        <charset val="134"/>
      </rPr>
      <t>KB Jasminto 11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17.000.000)</t>
    </r>
  </si>
  <si>
    <r>
      <rPr>
        <sz val="13"/>
        <rFont val="Comic Sans MS"/>
        <charset val="134"/>
      </rPr>
      <t>KB Pambudi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2.00.000)</t>
    </r>
  </si>
  <si>
    <t>LK.11 - LK/2023/VIII/001 - 01 Jul - 31 Jul 2023</t>
  </si>
  <si>
    <t>12 - LK/2023/VIII/003</t>
  </si>
  <si>
    <t>16 Jul 2023 - 31 Jul 2023</t>
  </si>
  <si>
    <t>LK 09 - 11</t>
  </si>
  <si>
    <t>(LK/2023/VI/008, LK/2023/VII/002, LK/2023/VIII/001)</t>
  </si>
  <si>
    <r>
      <rPr>
        <sz val="13"/>
        <rFont val="Comic Sans MS"/>
        <charset val="134"/>
      </rPr>
      <t>KB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143.000.000/ </t>
    </r>
    <r>
      <rPr>
        <sz val="13"/>
        <rFont val="Comic Sans MS"/>
        <charset val="134"/>
      </rPr>
      <t>143.000.000)</t>
    </r>
  </si>
  <si>
    <r>
      <rPr>
        <sz val="13"/>
        <rFont val="Comic Sans MS"/>
        <charset val="134"/>
      </rPr>
      <t>KB Pambudi (</t>
    </r>
    <r>
      <rPr>
        <sz val="13"/>
        <color rgb="FFFF0000"/>
        <rFont val="Comic Sans MS"/>
        <charset val="134"/>
      </rPr>
      <t xml:space="preserve">1.230.961/ </t>
    </r>
    <r>
      <rPr>
        <sz val="13"/>
        <rFont val="Comic Sans MS"/>
        <charset val="134"/>
      </rPr>
      <t>2.500.000)</t>
    </r>
  </si>
  <si>
    <r>
      <rPr>
        <sz val="13"/>
        <rFont val="Comic Sans MS"/>
        <charset val="134"/>
      </rPr>
      <t>KB Jasminto 12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</si>
  <si>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LK.12 - LK/2023/VIII/003 - 16 Jul - 31 Jul 2023</t>
  </si>
  <si>
    <t>13 - LK/2023/IX/002</t>
  </si>
  <si>
    <t>01 Ags 2023 - 16 Ags 2023</t>
  </si>
  <si>
    <t>LK 09 - 12</t>
  </si>
  <si>
    <t>(LK/2023/VI/008,LK/2023/VII/002,LK/2023/VIII/001,LK/2023/VIII/003)</t>
  </si>
  <si>
    <r>
      <rPr>
        <sz val="13"/>
        <rFont val="Comic Sans MS"/>
        <charset val="134"/>
      </rPr>
      <t>KB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163.000.000/ </t>
    </r>
    <r>
      <rPr>
        <sz val="13"/>
        <rFont val="Comic Sans MS"/>
        <charset val="134"/>
      </rPr>
      <t>163.000.000)</t>
    </r>
  </si>
  <si>
    <r>
      <rPr>
        <sz val="13"/>
        <rFont val="Comic Sans MS"/>
        <charset val="134"/>
      </rPr>
      <t>KB Pambudi (</t>
    </r>
    <r>
      <rPr>
        <sz val="13"/>
        <color rgb="FFFF0000"/>
        <rFont val="Comic Sans MS"/>
        <charset val="134"/>
      </rPr>
      <t xml:space="preserve">2.500.000/ </t>
    </r>
    <r>
      <rPr>
        <sz val="13"/>
        <rFont val="Comic Sans MS"/>
        <charset val="134"/>
      </rPr>
      <t>2.500.000)</t>
    </r>
  </si>
  <si>
    <r>
      <rPr>
        <sz val="13"/>
        <rFont val="Comic Sans MS"/>
        <charset val="134"/>
      </rPr>
      <t>KB Jasminto 12 (</t>
    </r>
    <r>
      <rPr>
        <sz val="13"/>
        <color rgb="FFFF0000"/>
        <rFont val="Comic Sans MS"/>
        <charset val="134"/>
      </rPr>
      <t xml:space="preserve">4.667.811/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</si>
  <si>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13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25.000.000)</t>
    </r>
  </si>
  <si>
    <t>LK.13 - LK/2023/IX/002 - 01 Ags - 15 Ags 2023</t>
  </si>
  <si>
    <t>14 - LK/2023/X/001</t>
  </si>
  <si>
    <t>16 Ags 2023 - 31 Ags 2023</t>
  </si>
  <si>
    <t>LK 13</t>
  </si>
  <si>
    <t>(LK/2023/IX/002)</t>
  </si>
  <si>
    <r>
      <rPr>
        <sz val="13"/>
        <rFont val="Comic Sans MS"/>
        <charset val="134"/>
      </rPr>
      <t>KB Pambudi,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185.500.000/ </t>
    </r>
    <r>
      <rPr>
        <sz val="13"/>
        <rFont val="Comic Sans MS"/>
        <charset val="134"/>
      </rPr>
      <t>185.500.000)</t>
    </r>
  </si>
  <si>
    <r>
      <rPr>
        <sz val="13"/>
        <rFont val="Comic Sans MS"/>
        <charset val="134"/>
      </rPr>
      <t>KB Jasminto 13 (</t>
    </r>
    <r>
      <rPr>
        <sz val="13"/>
        <color rgb="FFFF0000"/>
        <rFont val="Comic Sans MS"/>
        <charset val="134"/>
      </rPr>
      <t xml:space="preserve">5.840.596/ </t>
    </r>
    <r>
      <rPr>
        <sz val="13"/>
        <rFont val="Comic Sans MS"/>
        <charset val="134"/>
      </rPr>
      <t>25.000.000)</t>
    </r>
  </si>
  <si>
    <t>LK.14 - LK/2023/X/001 - 16 Ags - 31 Ags 2023</t>
  </si>
  <si>
    <t>15 - LK/2023/X/004</t>
  </si>
  <si>
    <t>01 Sep 2023 - 15 Sep 2023</t>
  </si>
  <si>
    <t>LK 13 - 14</t>
  </si>
  <si>
    <t>(LK/2023/IX/002, LK/2023/X/001)</t>
  </si>
  <si>
    <r>
      <rPr>
        <sz val="13"/>
        <rFont val="Comic Sans MS"/>
        <charset val="134"/>
      </rPr>
      <t>KB Jasminto 13 (</t>
    </r>
    <r>
      <rPr>
        <sz val="13"/>
        <color rgb="FFFF0000"/>
        <rFont val="Comic Sans MS"/>
        <charset val="134"/>
      </rPr>
      <t xml:space="preserve">21.324.420/ </t>
    </r>
    <r>
      <rPr>
        <sz val="13"/>
        <rFont val="Comic Sans MS"/>
        <charset val="134"/>
      </rPr>
      <t>25.000.000)</t>
    </r>
  </si>
  <si>
    <r>
      <rPr>
        <sz val="13"/>
        <rFont val="Comic Sans MS"/>
        <charset val="134"/>
      </rPr>
      <t>KB Jasminto 15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</si>
  <si>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LK.15 - LK/2023/X/004 - 01 Sep - 15 Sep 2023</t>
  </si>
  <si>
    <t>16 - LK/2023/XI/003</t>
  </si>
  <si>
    <t>16 Sep 2023 - 30 Sep 2023</t>
  </si>
  <si>
    <t>LK 13 - 15</t>
  </si>
  <si>
    <t>01 Jun - 25 Sep 2023</t>
  </si>
  <si>
    <t>(LK/2023/IX/002, LK/2023/X/001, LK/2023/X/004)</t>
  </si>
  <si>
    <r>
      <rPr>
        <sz val="13"/>
        <rFont val="Comic Sans MS"/>
        <charset val="134"/>
      </rPr>
      <t>KB Pambudi,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210.500.000/ </t>
    </r>
    <r>
      <rPr>
        <sz val="13"/>
        <rFont val="Comic Sans MS"/>
        <charset val="134"/>
      </rPr>
      <t>210</t>
    </r>
    <r>
      <rPr>
        <sz val="13"/>
        <rFont val="Comic Sans MS"/>
        <charset val="134"/>
      </rPr>
      <t>.500.000)</t>
    </r>
  </si>
  <si>
    <r>
      <rPr>
        <sz val="13"/>
        <rFont val="Comic Sans MS"/>
        <charset val="134"/>
      </rPr>
      <t>KB Jasminto 15 (</t>
    </r>
    <r>
      <rPr>
        <sz val="13"/>
        <color rgb="FFFF0000"/>
        <rFont val="Comic Sans MS"/>
        <charset val="134"/>
      </rPr>
      <t xml:space="preserve">17.562.013/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</si>
  <si>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16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23.000.000)</t>
    </r>
  </si>
  <si>
    <r>
      <rPr>
        <sz val="13"/>
        <rFont val="Comic Sans MS"/>
        <charset val="134"/>
      </rPr>
      <t>KB Jasminto 17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28.000.000)</t>
    </r>
  </si>
  <si>
    <t>LK.16 - LK/2023/XI/003 - 16 Sep - 30 Sep 2023</t>
  </si>
  <si>
    <t>16 - LK/2023/XII/005</t>
  </si>
  <si>
    <t>01 Okt 2023 - 15 Okt 2023</t>
  </si>
  <si>
    <t>LK 13 - 16</t>
  </si>
  <si>
    <t>(LK/2023/IX/002, LK/2023/X/001, LK/2023/X/004, LK/2023/XI/003)</t>
  </si>
  <si>
    <r>
      <rPr>
        <sz val="13"/>
        <rFont val="Comic Sans MS"/>
        <charset val="134"/>
      </rPr>
      <t>KB Pambudi,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253.500.000/ </t>
    </r>
    <r>
      <rPr>
        <sz val="13"/>
        <rFont val="Comic Sans MS"/>
        <charset val="134"/>
      </rPr>
      <t>253</t>
    </r>
    <r>
      <rPr>
        <sz val="13"/>
        <rFont val="Comic Sans MS"/>
        <charset val="134"/>
      </rPr>
      <t>.500.000)</t>
    </r>
  </si>
  <si>
    <r>
      <rPr>
        <sz val="13"/>
        <rFont val="Comic Sans MS"/>
        <charset val="134"/>
      </rPr>
      <t>KB Jasminto 17 (</t>
    </r>
    <r>
      <rPr>
        <sz val="13"/>
        <color rgb="FFFF0000"/>
        <rFont val="Comic Sans MS"/>
        <charset val="134"/>
      </rPr>
      <t xml:space="preserve">4.234.013,00/ </t>
    </r>
    <r>
      <rPr>
        <sz val="13"/>
        <rFont val="Comic Sans MS"/>
        <charset val="134"/>
      </rPr>
      <t>28.000.000)</t>
    </r>
  </si>
  <si>
    <r>
      <rPr>
        <sz val="13"/>
        <rFont val="Comic Sans MS"/>
        <charset val="134"/>
      </rPr>
      <t>KB Jasminto 18 (</t>
    </r>
    <r>
      <rPr>
        <sz val="13"/>
        <color rgb="FFFF0000"/>
        <rFont val="Comic Sans MS"/>
        <charset val="134"/>
      </rPr>
      <t xml:space="preserve">0,00/ </t>
    </r>
    <r>
      <rPr>
        <sz val="13"/>
        <rFont val="Comic Sans MS"/>
        <charset val="134"/>
      </rPr>
      <t>22.000.000)</t>
    </r>
  </si>
  <si>
    <t>LK.17 - LK/2023/XII/005 - 01 Okt - 15 Okt 2023</t>
  </si>
  <si>
    <t>18 - LK/2024/II/001</t>
  </si>
  <si>
    <t>16 Okt 2023 - 31 Okt 2023</t>
  </si>
  <si>
    <t>LK 17</t>
  </si>
  <si>
    <t>01 Okt - 15 Okt 2023</t>
  </si>
  <si>
    <t>(LK/2023/XII/005)</t>
  </si>
  <si>
    <r>
      <rPr>
        <sz val="13"/>
        <rFont val="Comic Sans MS"/>
        <charset val="134"/>
      </rPr>
      <t>KB Jasminto 18 (</t>
    </r>
    <r>
      <rPr>
        <sz val="13"/>
        <color rgb="FFFF0000"/>
        <rFont val="Comic Sans MS"/>
        <charset val="134"/>
      </rPr>
      <t xml:space="preserve">8,363,787/ </t>
    </r>
    <r>
      <rPr>
        <sz val="13"/>
        <rFont val="Comic Sans MS"/>
        <charset val="134"/>
      </rPr>
      <t>22.000.000)</t>
    </r>
  </si>
  <si>
    <r>
      <rPr>
        <sz val="13"/>
        <rFont val="Comic Sans MS"/>
        <charset val="134"/>
      </rPr>
      <t>KB Jasminto 19 (</t>
    </r>
    <r>
      <rPr>
        <sz val="13"/>
        <color rgb="FFFF0000"/>
        <rFont val="Comic Sans MS"/>
        <charset val="134"/>
      </rPr>
      <t xml:space="preserve">0,00/ </t>
    </r>
    <r>
      <rPr>
        <sz val="13"/>
        <rFont val="Comic Sans MS"/>
        <charset val="134"/>
      </rPr>
      <t>18.000.000)</t>
    </r>
  </si>
  <si>
    <t>LK.18 - LK/2024/II/001 - 16 Okt - 31 Okt 2023</t>
  </si>
</sst>
</file>

<file path=xl/styles.xml><?xml version="1.0" encoding="utf-8"?>
<styleSheet xmlns="http://schemas.openxmlformats.org/spreadsheetml/2006/main">
  <numFmts count="7">
    <numFmt numFmtId="41" formatCode="_-* #,##0_-;\-* #,##0_-;_-* &quot;-&quot;_-;_-@_-"/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_-* #,##0.00_-;\-* #,##0.00_-;_-* &quot;-&quot;??_-;_-@_-"/>
    <numFmt numFmtId="179" formatCode="_-* #,##0.00_-;\-* #,##0.00_-;_-* &quot;-&quot;_-;_-@_-"/>
    <numFmt numFmtId="180" formatCode="_-&quot;Rp&quot;* #,##0.00_-;\-&quot;Rp&quot;* #,##0.00"/>
    <numFmt numFmtId="181" formatCode="dd\-mmm\-yy"/>
  </numFmts>
  <fonts count="44">
    <font>
      <sz val="11"/>
      <color theme="1"/>
      <name val="Calibri"/>
      <charset val="134"/>
      <scheme val="minor"/>
    </font>
    <font>
      <sz val="11"/>
      <color theme="1"/>
      <name val="Comic Sans MS"/>
      <charset val="134"/>
    </font>
    <font>
      <b/>
      <sz val="14"/>
      <color theme="1"/>
      <name val="Comic Sans MS"/>
      <charset val="134"/>
    </font>
    <font>
      <sz val="14"/>
      <color theme="1"/>
      <name val="Comic Sans MS"/>
      <charset val="134"/>
    </font>
    <font>
      <sz val="14"/>
      <name val="Comic Sans MS"/>
      <charset val="134"/>
    </font>
    <font>
      <b/>
      <u/>
      <sz val="13"/>
      <color theme="1"/>
      <name val="Comic Sans MS"/>
      <charset val="134"/>
    </font>
    <font>
      <sz val="13"/>
      <color theme="1"/>
      <name val="Comic Sans MS"/>
      <charset val="134"/>
    </font>
    <font>
      <b/>
      <sz val="13"/>
      <color theme="1"/>
      <name val="Comic Sans MS"/>
      <charset val="134"/>
    </font>
    <font>
      <sz val="12"/>
      <color theme="1"/>
      <name val="Comic Sans MS"/>
      <charset val="134"/>
    </font>
    <font>
      <sz val="13"/>
      <name val="Comic Sans MS"/>
      <charset val="134"/>
    </font>
    <font>
      <b/>
      <sz val="13"/>
      <color rgb="FF0000FF"/>
      <name val="Comic Sans MS"/>
      <charset val="134"/>
    </font>
    <font>
      <b/>
      <sz val="12"/>
      <color theme="1"/>
      <name val="Comic Sans MS"/>
      <charset val="134"/>
    </font>
    <font>
      <b/>
      <sz val="13"/>
      <name val="Comic Sans MS"/>
      <charset val="134"/>
    </font>
    <font>
      <sz val="13"/>
      <color rgb="FFFF0000"/>
      <name val="Comic Sans MS"/>
      <charset val="134"/>
    </font>
    <font>
      <b/>
      <sz val="13"/>
      <color rgb="FFFF0000"/>
      <name val="Comic Sans MS"/>
      <charset val="134"/>
    </font>
    <font>
      <b/>
      <sz val="14"/>
      <name val="Comic Sans MS"/>
      <charset val="134"/>
    </font>
    <font>
      <b/>
      <sz val="14"/>
      <color rgb="FFFF0000"/>
      <name val="Comic Sans MS"/>
      <charset val="134"/>
    </font>
    <font>
      <b/>
      <sz val="14"/>
      <color rgb="FF0000FF"/>
      <name val="Comic Sans MS"/>
      <charset val="134"/>
    </font>
    <font>
      <b/>
      <u/>
      <sz val="14"/>
      <color theme="1"/>
      <name val="Comic Sans MS"/>
      <charset val="134"/>
    </font>
    <font>
      <sz val="12"/>
      <name val="Comic Sans MS"/>
      <charset val="134"/>
    </font>
    <font>
      <b/>
      <sz val="12"/>
      <name val="Comic Sans MS"/>
      <charset val="134"/>
    </font>
    <font>
      <i/>
      <sz val="12"/>
      <color indexed="24"/>
      <name val="Comic Sans MS"/>
      <charset val="134"/>
    </font>
    <font>
      <i/>
      <sz val="12"/>
      <color indexed="10"/>
      <name val="Comic Sans MS"/>
      <charset val="134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name val="Arial"/>
      <charset val="134"/>
    </font>
    <font>
      <sz val="9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5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6" borderId="24" applyNumberFormat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0" fillId="9" borderId="26" applyNumberFormat="0" applyFont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19" borderId="29" applyNumberFormat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9" fillId="25" borderId="30" applyNumberFormat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40" fillId="25" borderId="29" applyNumberFormat="0" applyAlignment="0" applyProtection="0">
      <alignment vertical="center"/>
    </xf>
    <xf numFmtId="0" fontId="32" fillId="0" borderId="27" applyNumberFormat="0" applyFill="0" applyAlignment="0" applyProtection="0">
      <alignment vertical="center"/>
    </xf>
    <xf numFmtId="0" fontId="41" fillId="0" borderId="31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42" fillId="0" borderId="0"/>
    <xf numFmtId="0" fontId="25" fillId="12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</cellStyleXfs>
  <cellXfs count="1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4" fontId="4" fillId="0" borderId="5" xfId="0" applyNumberFormat="1" applyFont="1" applyBorder="1" applyAlignment="1">
      <alignment horizontal="left" vertical="center" wrapText="1"/>
    </xf>
    <xf numFmtId="4" fontId="3" fillId="0" borderId="3" xfId="0" applyNumberFormat="1" applyFont="1" applyBorder="1"/>
    <xf numFmtId="0" fontId="1" fillId="0" borderId="6" xfId="0" applyFont="1" applyBorder="1"/>
    <xf numFmtId="0" fontId="2" fillId="0" borderId="4" xfId="0" applyFont="1" applyBorder="1"/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vertical="center" wrapText="1"/>
    </xf>
    <xf numFmtId="178" fontId="3" fillId="0" borderId="6" xfId="0" applyNumberFormat="1" applyFont="1" applyBorder="1"/>
    <xf numFmtId="4" fontId="4" fillId="0" borderId="0" xfId="0" applyNumberFormat="1" applyFont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2" fillId="0" borderId="7" xfId="0" applyFont="1" applyBorder="1"/>
    <xf numFmtId="10" fontId="3" fillId="0" borderId="9" xfId="0" applyNumberFormat="1" applyFont="1" applyBorder="1"/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 applyAlignment="1">
      <alignment horizontal="left"/>
    </xf>
    <xf numFmtId="0" fontId="6" fillId="0" borderId="11" xfId="0" applyFont="1" applyBorder="1"/>
    <xf numFmtId="0" fontId="6" fillId="0" borderId="12" xfId="0" applyFont="1" applyBorder="1"/>
    <xf numFmtId="0" fontId="2" fillId="0" borderId="13" xfId="0" applyFont="1" applyBorder="1"/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6" fillId="0" borderId="13" xfId="0" applyFont="1" applyBorder="1"/>
    <xf numFmtId="0" fontId="7" fillId="0" borderId="14" xfId="0" applyFont="1" applyBorder="1" applyAlignment="1">
      <alignment horizontal="center"/>
    </xf>
    <xf numFmtId="0" fontId="7" fillId="0" borderId="14" xfId="0" applyFont="1" applyBorder="1" applyAlignment="1">
      <alignment horizontal="left" vertical="top"/>
    </xf>
    <xf numFmtId="177" fontId="7" fillId="0" borderId="14" xfId="3" applyNumberFormat="1" applyFont="1" applyBorder="1"/>
    <xf numFmtId="0" fontId="6" fillId="0" borderId="14" xfId="0" applyFont="1" applyBorder="1"/>
    <xf numFmtId="0" fontId="7" fillId="0" borderId="15" xfId="0" applyFont="1" applyBorder="1" applyAlignment="1">
      <alignment horizontal="center"/>
    </xf>
    <xf numFmtId="0" fontId="8" fillId="0" borderId="7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177" fontId="7" fillId="0" borderId="15" xfId="0" applyNumberFormat="1" applyFont="1" applyBorder="1"/>
    <xf numFmtId="0" fontId="6" fillId="0" borderId="9" xfId="0" applyFont="1" applyBorder="1"/>
    <xf numFmtId="0" fontId="7" fillId="0" borderId="16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177" fontId="7" fillId="0" borderId="14" xfId="0" applyNumberFormat="1" applyFont="1" applyBorder="1"/>
    <xf numFmtId="0" fontId="6" fillId="0" borderId="6" xfId="0" applyFont="1" applyBorder="1"/>
    <xf numFmtId="0" fontId="6" fillId="0" borderId="17" xfId="0" applyFont="1" applyBorder="1"/>
    <xf numFmtId="0" fontId="7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left" vertical="center"/>
    </xf>
    <xf numFmtId="177" fontId="6" fillId="0" borderId="19" xfId="0" applyNumberFormat="1" applyFont="1" applyBorder="1"/>
    <xf numFmtId="0" fontId="6" fillId="0" borderId="20" xfId="0" applyFont="1" applyBorder="1"/>
    <xf numFmtId="0" fontId="8" fillId="0" borderId="18" xfId="0" applyFont="1" applyBorder="1" applyAlignment="1">
      <alignment horizontal="center"/>
    </xf>
    <xf numFmtId="0" fontId="8" fillId="0" borderId="19" xfId="0" applyFont="1" applyBorder="1"/>
    <xf numFmtId="0" fontId="10" fillId="0" borderId="19" xfId="0" applyFont="1" applyBorder="1" applyAlignment="1">
      <alignment horizontal="right"/>
    </xf>
    <xf numFmtId="179" fontId="10" fillId="0" borderId="19" xfId="3" applyNumberFormat="1" applyFont="1" applyBorder="1"/>
    <xf numFmtId="4" fontId="7" fillId="0" borderId="20" xfId="0" applyNumberFormat="1" applyFont="1" applyBorder="1"/>
    <xf numFmtId="0" fontId="8" fillId="0" borderId="21" xfId="0" applyFont="1" applyBorder="1" applyAlignment="1">
      <alignment horizontal="center"/>
    </xf>
    <xf numFmtId="0" fontId="8" fillId="0" borderId="22" xfId="0" applyFont="1" applyBorder="1"/>
    <xf numFmtId="0" fontId="10" fillId="0" borderId="22" xfId="0" applyFont="1" applyBorder="1" applyAlignment="1">
      <alignment horizontal="right"/>
    </xf>
    <xf numFmtId="179" fontId="10" fillId="0" borderId="22" xfId="3" applyNumberFormat="1" applyFont="1" applyBorder="1"/>
    <xf numFmtId="4" fontId="7" fillId="0" borderId="23" xfId="0" applyNumberFormat="1" applyFont="1" applyBorder="1"/>
    <xf numFmtId="0" fontId="1" fillId="0" borderId="13" xfId="0" applyFont="1" applyBorder="1"/>
    <xf numFmtId="0" fontId="6" fillId="0" borderId="12" xfId="0" applyFont="1" applyBorder="1" applyAlignment="1">
      <alignment horizontal="left"/>
    </xf>
    <xf numFmtId="180" fontId="2" fillId="0" borderId="3" xfId="3" applyNumberFormat="1" applyFont="1" applyBorder="1" applyAlignment="1">
      <alignment horizontal="right"/>
    </xf>
    <xf numFmtId="0" fontId="1" fillId="0" borderId="12" xfId="0" applyFont="1" applyBorder="1"/>
    <xf numFmtId="0" fontId="11" fillId="0" borderId="13" xfId="0" applyFont="1" applyBorder="1" applyAlignment="1">
      <alignment horizontal="center"/>
    </xf>
    <xf numFmtId="0" fontId="12" fillId="0" borderId="11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41" fontId="12" fillId="0" borderId="12" xfId="3" applyFont="1" applyBorder="1" applyAlignment="1">
      <alignment horizontal="center"/>
    </xf>
    <xf numFmtId="4" fontId="7" fillId="0" borderId="12" xfId="0" applyNumberFormat="1" applyFont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180" fontId="4" fillId="0" borderId="12" xfId="0" applyNumberFormat="1" applyFont="1" applyBorder="1" applyAlignment="1">
      <alignment horizontal="right"/>
    </xf>
    <xf numFmtId="180" fontId="4" fillId="0" borderId="12" xfId="0" applyNumberFormat="1" applyFont="1" applyBorder="1"/>
    <xf numFmtId="181" fontId="6" fillId="0" borderId="13" xfId="0" applyNumberFormat="1" applyFont="1" applyBorder="1" applyAlignment="1">
      <alignment horizontal="center"/>
    </xf>
    <xf numFmtId="0" fontId="9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177" fontId="15" fillId="0" borderId="12" xfId="0" applyNumberFormat="1" applyFont="1" applyBorder="1" applyAlignment="1">
      <alignment horizontal="right" vertical="center" wrapText="1"/>
    </xf>
    <xf numFmtId="177" fontId="15" fillId="0" borderId="12" xfId="0" applyNumberFormat="1" applyFont="1" applyBorder="1"/>
    <xf numFmtId="0" fontId="12" fillId="0" borderId="10" xfId="0" applyFont="1" applyBorder="1" applyAlignment="1">
      <alignment horizontal="left"/>
    </xf>
    <xf numFmtId="177" fontId="16" fillId="0" borderId="12" xfId="0" applyNumberFormat="1" applyFont="1" applyBorder="1"/>
    <xf numFmtId="0" fontId="10" fillId="0" borderId="11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177" fontId="17" fillId="0" borderId="12" xfId="0" applyNumberFormat="1" applyFont="1" applyBorder="1" applyAlignment="1">
      <alignment horizontal="right" vertical="center" wrapText="1"/>
    </xf>
    <xf numFmtId="0" fontId="2" fillId="0" borderId="12" xfId="0" applyFont="1" applyBorder="1"/>
    <xf numFmtId="0" fontId="3" fillId="0" borderId="13" xfId="0" applyFont="1" applyBorder="1"/>
    <xf numFmtId="0" fontId="3" fillId="0" borderId="11" xfId="0" applyFont="1" applyBorder="1"/>
    <xf numFmtId="0" fontId="2" fillId="0" borderId="12" xfId="0" applyFont="1" applyBorder="1" applyAlignment="1">
      <alignment horizontal="right"/>
    </xf>
    <xf numFmtId="4" fontId="18" fillId="3" borderId="12" xfId="0" applyNumberFormat="1" applyFont="1" applyFill="1" applyBorder="1"/>
    <xf numFmtId="0" fontId="3" fillId="0" borderId="12" xfId="0" applyFont="1" applyBorder="1"/>
    <xf numFmtId="0" fontId="8" fillId="0" borderId="18" xfId="0" applyFont="1" applyBorder="1"/>
    <xf numFmtId="0" fontId="8" fillId="0" borderId="20" xfId="0" applyFont="1" applyBorder="1"/>
    <xf numFmtId="0" fontId="7" fillId="0" borderId="21" xfId="0" applyFont="1" applyBorder="1" applyAlignment="1">
      <alignment horizontal="right"/>
    </xf>
    <xf numFmtId="0" fontId="7" fillId="0" borderId="22" xfId="0" applyFont="1" applyBorder="1" applyAlignment="1">
      <alignment horizontal="right"/>
    </xf>
    <xf numFmtId="178" fontId="7" fillId="0" borderId="22" xfId="0" applyNumberFormat="1" applyFont="1" applyBorder="1"/>
    <xf numFmtId="178" fontId="7" fillId="0" borderId="23" xfId="0" applyNumberFormat="1" applyFont="1" applyBorder="1"/>
    <xf numFmtId="0" fontId="5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0" xfId="0" applyFont="1"/>
    <xf numFmtId="0" fontId="7" fillId="0" borderId="4" xfId="0" applyFont="1" applyBorder="1"/>
    <xf numFmtId="0" fontId="7" fillId="0" borderId="0" xfId="0" applyFont="1" applyAlignment="1">
      <alignment horizontal="center" vertical="center"/>
    </xf>
    <xf numFmtId="2" fontId="2" fillId="3" borderId="6" xfId="0" applyNumberFormat="1" applyFont="1" applyFill="1" applyBorder="1" applyAlignment="1">
      <alignment horizontal="left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 applyAlignment="1">
      <alignment horizontal="center" vertical="center"/>
    </xf>
    <xf numFmtId="4" fontId="12" fillId="0" borderId="9" xfId="0" applyNumberFormat="1" applyFont="1" applyBorder="1" applyAlignment="1">
      <alignment horizontal="left" vertical="center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1" fillId="0" borderId="7" xfId="0" applyFont="1" applyBorder="1"/>
    <xf numFmtId="0" fontId="8" fillId="0" borderId="8" xfId="0" applyFont="1" applyBorder="1"/>
    <xf numFmtId="0" fontId="1" fillId="0" borderId="9" xfId="0" applyFont="1" applyBorder="1"/>
    <xf numFmtId="0" fontId="8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4" fontId="19" fillId="0" borderId="0" xfId="0" applyNumberFormat="1" applyFont="1" applyAlignment="1">
      <alignment horizontal="center" vertical="center" wrapText="1"/>
    </xf>
    <xf numFmtId="4" fontId="20" fillId="0" borderId="0" xfId="2" applyNumberFormat="1" applyFont="1" applyFill="1" applyAlignment="1">
      <alignment horizontal="right" vertical="center" wrapText="1"/>
    </xf>
    <xf numFmtId="4" fontId="21" fillId="0" borderId="0" xfId="2" applyNumberFormat="1" applyFont="1" applyAlignment="1">
      <alignment vertical="center" wrapText="1"/>
    </xf>
    <xf numFmtId="4" fontId="21" fillId="0" borderId="0" xfId="2" applyNumberFormat="1" applyFont="1" applyFill="1" applyAlignment="1">
      <alignment horizontal="right" vertical="center" wrapText="1"/>
    </xf>
    <xf numFmtId="4" fontId="22" fillId="0" borderId="0" xfId="2" applyNumberFormat="1" applyFont="1" applyAlignment="1">
      <alignment vertical="center" wrapText="1"/>
    </xf>
    <xf numFmtId="4" fontId="22" fillId="0" borderId="0" xfId="2" applyNumberFormat="1" applyFont="1" applyFill="1" applyAlignment="1">
      <alignment horizontal="right" vertical="center" wrapText="1"/>
    </xf>
    <xf numFmtId="10" fontId="19" fillId="0" borderId="0" xfId="0" applyNumberFormat="1" applyFont="1" applyAlignment="1">
      <alignment vertical="center"/>
    </xf>
    <xf numFmtId="4" fontId="22" fillId="0" borderId="0" xfId="2" applyNumberFormat="1" applyFont="1" applyFill="1" applyAlignment="1">
      <alignment vertical="center" wrapText="1"/>
    </xf>
    <xf numFmtId="4" fontId="1" fillId="0" borderId="0" xfId="0" applyNumberFormat="1" applyFont="1"/>
    <xf numFmtId="177" fontId="1" fillId="0" borderId="0" xfId="0" applyNumberFormat="1" applyFont="1"/>
    <xf numFmtId="0" fontId="13" fillId="0" borderId="11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2" fontId="1" fillId="0" borderId="0" xfId="0" applyNumberFormat="1" applyFo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1" defaultTableStyle="TableStyleMedium2" defaultPivotStyle="PivotStyleLight16">
    <tableStyle name="Invisible" pivot="0" table="0" count="0"/>
  </tableStyles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customXml" Target="../customXml/item1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1"/>
  <sheetViews>
    <sheetView view="pageBreakPreview" zoomScale="85" zoomScaleNormal="85" topLeftCell="A13" workbookViewId="0">
      <selection activeCell="F26" sqref="F26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2</v>
      </c>
      <c r="F4" s="6" t="s">
        <v>3</v>
      </c>
      <c r="G4" s="9">
        <f>+E39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F29</f>
        <v>8060090</v>
      </c>
      <c r="H5" s="10"/>
    </row>
    <row r="6" ht="22.5" spans="2:8">
      <c r="B6" s="5"/>
      <c r="C6" s="11" t="s">
        <v>7</v>
      </c>
      <c r="D6" s="12" t="s">
        <v>1</v>
      </c>
      <c r="E6" s="15" t="s">
        <v>8</v>
      </c>
      <c r="F6" s="11" t="s">
        <v>9</v>
      </c>
      <c r="G6" s="14">
        <f>G4-G5</f>
        <v>889939910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0.991024398663697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/>
      <c r="D12" s="32"/>
      <c r="E12" s="32"/>
      <c r="F12" s="33"/>
      <c r="G12" s="34"/>
      <c r="H12" s="10"/>
    </row>
    <row r="13" ht="21" spans="2:8">
      <c r="B13" s="5"/>
      <c r="C13" s="35"/>
      <c r="D13" s="36"/>
      <c r="E13" s="37"/>
      <c r="F13" s="38"/>
      <c r="G13" s="39"/>
      <c r="H13" s="10"/>
    </row>
    <row r="14" ht="21" spans="2:8">
      <c r="B14" s="5"/>
      <c r="C14" s="31"/>
      <c r="D14" s="40"/>
      <c r="E14" s="41"/>
      <c r="F14" s="42"/>
      <c r="G14" s="44"/>
      <c r="H14" s="10"/>
    </row>
    <row r="15" ht="21" spans="2:12">
      <c r="B15" s="5"/>
      <c r="C15" s="35"/>
      <c r="D15" s="36"/>
      <c r="E15" s="37"/>
      <c r="F15" s="38"/>
      <c r="G15" s="39"/>
      <c r="H15" s="10"/>
      <c r="L15" s="1">
        <f>4625500+3866346.75</f>
        <v>8491846.75</v>
      </c>
    </row>
    <row r="16" ht="5.4" customHeight="1" spans="2:8">
      <c r="B16" s="5"/>
      <c r="C16" s="45"/>
      <c r="D16" s="46"/>
      <c r="E16" s="46"/>
      <c r="F16" s="47"/>
      <c r="G16" s="48"/>
      <c r="H16" s="10"/>
    </row>
    <row r="17" ht="22.5" spans="2:8">
      <c r="B17" s="5"/>
      <c r="C17" s="49"/>
      <c r="D17" s="50"/>
      <c r="E17" s="51" t="s">
        <v>16</v>
      </c>
      <c r="F17" s="52">
        <f>SUM(F12:F15)</f>
        <v>0</v>
      </c>
      <c r="G17" s="53">
        <f>G4-F17</f>
        <v>898000000</v>
      </c>
      <c r="H17" s="10"/>
    </row>
    <row r="18" ht="5.4" customHeight="1" spans="2:8">
      <c r="B18" s="5"/>
      <c r="C18" s="54"/>
      <c r="D18" s="55"/>
      <c r="E18" s="56"/>
      <c r="F18" s="57"/>
      <c r="G18" s="58"/>
      <c r="H18" s="10"/>
    </row>
    <row r="19" ht="22.5" spans="2:8">
      <c r="B19" s="5"/>
      <c r="C19" s="59"/>
      <c r="D19" s="28" t="s">
        <v>17</v>
      </c>
      <c r="E19" s="60"/>
      <c r="F19" s="61">
        <v>0</v>
      </c>
      <c r="G19" s="62"/>
      <c r="H19" s="10"/>
    </row>
    <row r="20" ht="6" customHeight="1" spans="2:8">
      <c r="B20" s="5"/>
      <c r="C20" s="59"/>
      <c r="D20" s="28"/>
      <c r="E20" s="60"/>
      <c r="F20" s="61"/>
      <c r="G20" s="62"/>
      <c r="H20" s="10"/>
    </row>
    <row r="21" ht="21" spans="2:8">
      <c r="B21" s="5"/>
      <c r="C21" s="63" t="s">
        <v>18</v>
      </c>
      <c r="D21" s="64" t="s">
        <v>19</v>
      </c>
      <c r="E21" s="65"/>
      <c r="F21" s="66" t="s">
        <v>20</v>
      </c>
      <c r="G21" s="67" t="s">
        <v>21</v>
      </c>
      <c r="H21" s="10"/>
    </row>
    <row r="22" ht="21" spans="2:12">
      <c r="B22" s="5"/>
      <c r="C22" s="63"/>
      <c r="D22" s="68" t="s">
        <v>22</v>
      </c>
      <c r="E22" s="69"/>
      <c r="F22" s="70">
        <v>0</v>
      </c>
      <c r="G22" s="71">
        <v>0</v>
      </c>
      <c r="H22" s="10"/>
      <c r="L22" s="1">
        <f>192500000+13000000</f>
        <v>205500000</v>
      </c>
    </row>
    <row r="23" ht="21" spans="2:12">
      <c r="B23" s="5"/>
      <c r="C23" s="72">
        <v>44981</v>
      </c>
      <c r="D23" s="125" t="s">
        <v>23</v>
      </c>
      <c r="E23" s="74"/>
      <c r="F23" s="71">
        <v>8060090</v>
      </c>
      <c r="G23" s="71">
        <f>10000000-F23</f>
        <v>1939910</v>
      </c>
      <c r="H23" s="10"/>
      <c r="L23" s="123">
        <v>7133653.25</v>
      </c>
    </row>
    <row r="24" ht="7.8" customHeight="1" spans="2:12">
      <c r="B24" s="5"/>
      <c r="C24" s="72"/>
      <c r="D24" s="75"/>
      <c r="E24" s="76"/>
      <c r="F24" s="77"/>
      <c r="G24" s="78"/>
      <c r="H24" s="10"/>
      <c r="L24" s="123"/>
    </row>
    <row r="25" ht="19.2" customHeight="1" spans="2:12">
      <c r="B25" s="5"/>
      <c r="C25" s="63" t="s">
        <v>18</v>
      </c>
      <c r="D25" s="79" t="s">
        <v>24</v>
      </c>
      <c r="E25" s="65"/>
      <c r="F25" s="66"/>
      <c r="G25" s="80"/>
      <c r="H25" s="10"/>
      <c r="L25" s="123">
        <v>14509106.75</v>
      </c>
    </row>
    <row r="26" ht="22.5" spans="2:12">
      <c r="B26" s="5"/>
      <c r="C26" s="72">
        <v>44934</v>
      </c>
      <c r="D26" s="81" t="s">
        <v>25</v>
      </c>
      <c r="E26" s="82"/>
      <c r="F26" s="83">
        <v>8060090</v>
      </c>
      <c r="G26" s="84"/>
      <c r="H26" s="10"/>
      <c r="L26" s="123">
        <v>14509106.75</v>
      </c>
    </row>
    <row r="27" ht="22.5" spans="2:12">
      <c r="B27" s="5"/>
      <c r="C27" s="85"/>
      <c r="D27" s="86"/>
      <c r="E27" s="87" t="s">
        <v>26</v>
      </c>
      <c r="F27" s="88">
        <f>F26-SUM(F22:F23)</f>
        <v>0</v>
      </c>
      <c r="G27" s="89"/>
      <c r="H27" s="10"/>
      <c r="L27" s="124">
        <f>F23+G23+3866346.75</f>
        <v>13866346.75</v>
      </c>
    </row>
    <row r="28" ht="10.2" customHeight="1" spans="2:8">
      <c r="B28" s="5"/>
      <c r="C28" s="90"/>
      <c r="D28" s="50"/>
      <c r="E28" s="50"/>
      <c r="F28" s="50"/>
      <c r="G28" s="91"/>
      <c r="H28" s="10"/>
    </row>
    <row r="29" ht="21.75" spans="2:12">
      <c r="B29" s="5"/>
      <c r="C29" s="92" t="s">
        <v>27</v>
      </c>
      <c r="D29" s="93"/>
      <c r="E29" s="93"/>
      <c r="F29" s="94">
        <f>F17+F26</f>
        <v>8060090</v>
      </c>
      <c r="G29" s="95">
        <f>G4-F29</f>
        <v>889939910</v>
      </c>
      <c r="H29" s="10"/>
      <c r="L29" s="127">
        <v>1939910</v>
      </c>
    </row>
    <row r="30" ht="21" spans="2:8">
      <c r="B30" s="5"/>
      <c r="C30" s="96" t="s">
        <v>28</v>
      </c>
      <c r="D30" s="97"/>
      <c r="E30" s="98"/>
      <c r="F30" s="99"/>
      <c r="G30" s="43"/>
      <c r="H30" s="10"/>
    </row>
    <row r="31" ht="22.5" spans="2:8">
      <c r="B31" s="5"/>
      <c r="C31" s="100" t="s">
        <v>29</v>
      </c>
      <c r="D31" s="101" t="s">
        <v>1</v>
      </c>
      <c r="E31" s="102">
        <f>F27</f>
        <v>0</v>
      </c>
      <c r="F31" s="99"/>
      <c r="G31" s="43"/>
      <c r="H31" s="10"/>
    </row>
    <row r="32" ht="21" spans="2:8">
      <c r="B32" s="5"/>
      <c r="C32" s="100" t="s">
        <v>30</v>
      </c>
      <c r="D32" s="101" t="s">
        <v>1</v>
      </c>
      <c r="E32" s="103" t="s">
        <v>31</v>
      </c>
      <c r="F32" s="99"/>
      <c r="G32" s="43"/>
      <c r="H32" s="10"/>
    </row>
    <row r="33" ht="21" spans="2:8">
      <c r="B33" s="5"/>
      <c r="C33" s="104" t="s">
        <v>32</v>
      </c>
      <c r="D33" s="105" t="s">
        <v>1</v>
      </c>
      <c r="E33" s="106" t="s">
        <v>33</v>
      </c>
      <c r="F33" s="107" t="s">
        <v>34</v>
      </c>
      <c r="G33" s="108"/>
      <c r="H33" s="10"/>
    </row>
    <row r="34" ht="6" customHeight="1" spans="2:8">
      <c r="B34" s="109"/>
      <c r="C34" s="110"/>
      <c r="D34" s="110"/>
      <c r="E34" s="110"/>
      <c r="F34" s="110"/>
      <c r="G34" s="110"/>
      <c r="H34" s="111"/>
    </row>
    <row r="35" ht="19.5" spans="3:7">
      <c r="C35" s="112"/>
      <c r="D35" s="112"/>
      <c r="E35" s="112"/>
      <c r="F35" s="112"/>
      <c r="G35" s="112"/>
    </row>
    <row r="36" ht="19.5" spans="3:7">
      <c r="C36" s="113" t="s">
        <v>35</v>
      </c>
      <c r="D36" s="114"/>
      <c r="E36" s="115"/>
      <c r="F36" s="116"/>
      <c r="G36" s="112"/>
    </row>
    <row r="37" ht="19.5" spans="3:7">
      <c r="C37" s="113"/>
      <c r="D37" s="114"/>
      <c r="E37" s="115"/>
      <c r="F37" s="117" t="s">
        <v>36</v>
      </c>
      <c r="G37" s="118">
        <v>15000000</v>
      </c>
    </row>
    <row r="38" ht="19.5" spans="3:7">
      <c r="C38" s="113" t="s">
        <v>37</v>
      </c>
      <c r="D38" s="114"/>
      <c r="E38" s="115">
        <v>89800000000</v>
      </c>
      <c r="F38" s="119" t="s">
        <v>38</v>
      </c>
      <c r="G38" s="120"/>
    </row>
    <row r="39" ht="19.5" spans="3:7">
      <c r="C39" s="121">
        <v>0.01</v>
      </c>
      <c r="D39" s="114"/>
      <c r="E39" s="115">
        <f>E38*C39</f>
        <v>898000000</v>
      </c>
      <c r="F39" s="119" t="s">
        <v>39</v>
      </c>
      <c r="G39" s="122"/>
    </row>
    <row r="40" ht="19.5" spans="3:7">
      <c r="C40" s="112"/>
      <c r="D40" s="112"/>
      <c r="E40" s="112"/>
      <c r="F40" s="112"/>
      <c r="G40" s="112"/>
    </row>
    <row r="41" ht="19.5" spans="3:7">
      <c r="C41" s="112"/>
      <c r="D41" s="112"/>
      <c r="E41" s="112"/>
      <c r="F41" s="112"/>
      <c r="G41" s="112"/>
    </row>
  </sheetData>
  <mergeCells count="15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5:E25"/>
    <mergeCell ref="D26:E26"/>
    <mergeCell ref="C29:E29"/>
    <mergeCell ref="F33:G33"/>
  </mergeCells>
  <printOptions horizontalCentered="1"/>
  <pageMargins left="0.0393700787401575" right="0.0393700787401575" top="0.0393700787401575" bottom="0.0393700787401575" header="0.0393700787401575" footer="0.0393700787401575"/>
  <pageSetup paperSize="9" scale="63" orientation="portrait" horizontalDpi="300" verticalDpi="3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4"/>
  <sheetViews>
    <sheetView view="pageBreakPreview" zoomScale="85" zoomScaleNormal="85" topLeftCell="A9" workbookViewId="0">
      <selection activeCell="I16" sqref="I16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106</v>
      </c>
      <c r="F4" s="6" t="s">
        <v>3</v>
      </c>
      <c r="G4" s="9">
        <f>+E42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F32</f>
        <v>118312758</v>
      </c>
      <c r="H5" s="10"/>
    </row>
    <row r="6" ht="22.5" spans="2:8">
      <c r="B6" s="5"/>
      <c r="C6" s="11" t="s">
        <v>7</v>
      </c>
      <c r="D6" s="12" t="s">
        <v>1</v>
      </c>
      <c r="E6" s="15" t="s">
        <v>107</v>
      </c>
      <c r="F6" s="11" t="s">
        <v>9</v>
      </c>
      <c r="G6" s="14">
        <f>G4-G5</f>
        <v>779687242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0.868248599109131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101</v>
      </c>
      <c r="D14" s="40" t="s">
        <v>108</v>
      </c>
      <c r="E14" s="41"/>
      <c r="F14" s="42">
        <f>+LK.05!F27+LK.06!F27+LK.07!F27+LK.08!F27</f>
        <v>48581488</v>
      </c>
      <c r="G14" s="43"/>
      <c r="H14" s="10"/>
    </row>
    <row r="15" ht="21" spans="2:8">
      <c r="B15" s="5"/>
      <c r="C15" s="35"/>
      <c r="D15" s="36" t="s">
        <v>102</v>
      </c>
      <c r="E15" s="37"/>
      <c r="F15" s="38"/>
      <c r="G15" s="43"/>
      <c r="H15" s="10"/>
    </row>
    <row r="16" ht="21" spans="2:8">
      <c r="B16" s="5"/>
      <c r="C16" s="31" t="s">
        <v>109</v>
      </c>
      <c r="D16" s="40" t="s">
        <v>110</v>
      </c>
      <c r="E16" s="41"/>
      <c r="F16" s="42">
        <f>+LK.09!F27</f>
        <v>14080598</v>
      </c>
      <c r="G16" s="44"/>
      <c r="H16" s="10"/>
    </row>
    <row r="17" ht="21" spans="2:12">
      <c r="B17" s="5"/>
      <c r="C17" s="35"/>
      <c r="D17" s="36" t="s">
        <v>111</v>
      </c>
      <c r="E17" s="37"/>
      <c r="F17" s="38"/>
      <c r="G17" s="39"/>
      <c r="H17" s="10"/>
      <c r="L17" s="1">
        <v>1687242</v>
      </c>
    </row>
    <row r="18" ht="5.4" customHeight="1" spans="2:8">
      <c r="B18" s="5"/>
      <c r="C18" s="45"/>
      <c r="D18" s="46"/>
      <c r="E18" s="46"/>
      <c r="F18" s="47"/>
      <c r="G18" s="48"/>
      <c r="H18" s="10"/>
    </row>
    <row r="19" ht="22.5" spans="2:8">
      <c r="B19" s="5"/>
      <c r="C19" s="49"/>
      <c r="D19" s="50"/>
      <c r="E19" s="51" t="s">
        <v>16</v>
      </c>
      <c r="F19" s="52">
        <f>SUM(F12:F17)</f>
        <v>97189826</v>
      </c>
      <c r="G19" s="53">
        <f>G4-F19</f>
        <v>800810174</v>
      </c>
      <c r="H19" s="10"/>
    </row>
    <row r="20" ht="5.4" customHeight="1" spans="2:8">
      <c r="B20" s="5"/>
      <c r="C20" s="54"/>
      <c r="D20" s="55"/>
      <c r="E20" s="56"/>
      <c r="F20" s="57"/>
      <c r="G20" s="58"/>
      <c r="H20" s="10"/>
    </row>
    <row r="21" ht="22.5" spans="2:12">
      <c r="B21" s="5"/>
      <c r="C21" s="59"/>
      <c r="D21" s="28" t="s">
        <v>17</v>
      </c>
      <c r="E21" s="60"/>
      <c r="F21" s="61">
        <v>0</v>
      </c>
      <c r="G21" s="62"/>
      <c r="H21" s="10"/>
      <c r="L21" s="1">
        <v>5472260</v>
      </c>
    </row>
    <row r="22" ht="6" customHeight="1" spans="2:8">
      <c r="B22" s="5"/>
      <c r="C22" s="59"/>
      <c r="D22" s="28"/>
      <c r="E22" s="60"/>
      <c r="F22" s="61"/>
      <c r="G22" s="62"/>
      <c r="H22" s="10"/>
    </row>
    <row r="23" ht="21" spans="2:8">
      <c r="B23" s="5"/>
      <c r="C23" s="63" t="s">
        <v>18</v>
      </c>
      <c r="D23" s="64" t="s">
        <v>19</v>
      </c>
      <c r="E23" s="65"/>
      <c r="F23" s="66" t="s">
        <v>20</v>
      </c>
      <c r="G23" s="67" t="s">
        <v>21</v>
      </c>
      <c r="H23" s="10"/>
    </row>
    <row r="24" ht="21" spans="2:12">
      <c r="B24" s="5"/>
      <c r="C24" s="63"/>
      <c r="D24" s="68" t="s">
        <v>103</v>
      </c>
      <c r="E24" s="69"/>
      <c r="F24" s="70">
        <v>0</v>
      </c>
      <c r="G24" s="71">
        <v>0</v>
      </c>
      <c r="H24" s="10"/>
      <c r="L24" s="1">
        <v>7905860</v>
      </c>
    </row>
    <row r="25" ht="19.8" customHeight="1" spans="2:8">
      <c r="B25" s="5"/>
      <c r="C25" s="72">
        <v>45090</v>
      </c>
      <c r="D25" s="125" t="s">
        <v>112</v>
      </c>
      <c r="E25" s="74"/>
      <c r="F25" s="71">
        <v>2810174</v>
      </c>
      <c r="G25" s="71">
        <v>0</v>
      </c>
      <c r="H25" s="10"/>
    </row>
    <row r="26" ht="21" spans="2:12">
      <c r="B26" s="5"/>
      <c r="C26" s="72">
        <v>45103</v>
      </c>
      <c r="D26" s="125" t="s">
        <v>113</v>
      </c>
      <c r="E26" s="74"/>
      <c r="F26" s="71">
        <v>18312758</v>
      </c>
      <c r="G26" s="71">
        <f>20000000-F26</f>
        <v>1687242</v>
      </c>
      <c r="H26" s="10"/>
      <c r="L26" s="123">
        <v>8756360</v>
      </c>
    </row>
    <row r="27" ht="7.8" customHeight="1" spans="2:12">
      <c r="B27" s="5"/>
      <c r="C27" s="72"/>
      <c r="D27" s="75"/>
      <c r="E27" s="76"/>
      <c r="F27" s="77"/>
      <c r="G27" s="78"/>
      <c r="H27" s="10"/>
      <c r="L27" s="123"/>
    </row>
    <row r="28" ht="19.2" customHeight="1" spans="2:12">
      <c r="B28" s="5"/>
      <c r="C28" s="63" t="s">
        <v>18</v>
      </c>
      <c r="D28" s="79" t="s">
        <v>24</v>
      </c>
      <c r="E28" s="65"/>
      <c r="F28" s="66"/>
      <c r="G28" s="80"/>
      <c r="H28" s="10"/>
      <c r="L28" s="123">
        <v>14509106.75</v>
      </c>
    </row>
    <row r="29" ht="22.5" spans="2:12">
      <c r="B29" s="5"/>
      <c r="C29" s="72">
        <v>45133</v>
      </c>
      <c r="D29" s="81" t="s">
        <v>114</v>
      </c>
      <c r="E29" s="82"/>
      <c r="F29" s="83">
        <v>21122932</v>
      </c>
      <c r="G29" s="84"/>
      <c r="H29" s="10"/>
      <c r="L29" s="123">
        <v>16890772</v>
      </c>
    </row>
    <row r="30" ht="22.5" spans="2:12">
      <c r="B30" s="5"/>
      <c r="C30" s="85"/>
      <c r="D30" s="86"/>
      <c r="E30" s="87" t="s">
        <v>26</v>
      </c>
      <c r="F30" s="88">
        <f>F29-SUM(F24:F26)</f>
        <v>0</v>
      </c>
      <c r="G30" s="89"/>
      <c r="H30" s="10"/>
      <c r="L30" s="124">
        <f>F26+G26+3866346.75</f>
        <v>23866346.75</v>
      </c>
    </row>
    <row r="31" ht="10.2" customHeight="1" spans="2:8">
      <c r="B31" s="5"/>
      <c r="C31" s="90"/>
      <c r="D31" s="50"/>
      <c r="E31" s="50"/>
      <c r="F31" s="50"/>
      <c r="G31" s="91"/>
      <c r="H31" s="10"/>
    </row>
    <row r="32" ht="21.75" spans="2:12">
      <c r="B32" s="5"/>
      <c r="C32" s="92" t="s">
        <v>27</v>
      </c>
      <c r="D32" s="93"/>
      <c r="E32" s="93"/>
      <c r="F32" s="94">
        <f>F19+F29</f>
        <v>118312758</v>
      </c>
      <c r="G32" s="95">
        <f>G4-F32</f>
        <v>779687242</v>
      </c>
      <c r="H32" s="10"/>
      <c r="L32" s="71">
        <v>7380255</v>
      </c>
    </row>
    <row r="33" ht="21" spans="2:8">
      <c r="B33" s="5"/>
      <c r="C33" s="96" t="s">
        <v>28</v>
      </c>
      <c r="D33" s="97"/>
      <c r="E33" s="98"/>
      <c r="F33" s="99"/>
      <c r="G33" s="43"/>
      <c r="H33" s="10"/>
    </row>
    <row r="34" ht="22.5" spans="2:12">
      <c r="B34" s="5"/>
      <c r="C34" s="100" t="s">
        <v>29</v>
      </c>
      <c r="D34" s="101" t="s">
        <v>1</v>
      </c>
      <c r="E34" s="102">
        <f>F30</f>
        <v>0</v>
      </c>
      <c r="F34" s="99"/>
      <c r="G34" s="43"/>
      <c r="H34" s="10"/>
      <c r="L34" s="1">
        <v>6582910</v>
      </c>
    </row>
    <row r="35" ht="21" spans="2:8">
      <c r="B35" s="5"/>
      <c r="C35" s="100" t="s">
        <v>30</v>
      </c>
      <c r="D35" s="101" t="s">
        <v>1</v>
      </c>
      <c r="E35" s="103" t="s">
        <v>31</v>
      </c>
      <c r="F35" s="99"/>
      <c r="G35" s="43"/>
      <c r="H35" s="10"/>
    </row>
    <row r="36" ht="21" spans="2:8">
      <c r="B36" s="5"/>
      <c r="C36" s="104" t="s">
        <v>32</v>
      </c>
      <c r="D36" s="105" t="s">
        <v>1</v>
      </c>
      <c r="E36" s="106" t="s">
        <v>33</v>
      </c>
      <c r="F36" s="107" t="s">
        <v>34</v>
      </c>
      <c r="G36" s="108"/>
      <c r="H36" s="10"/>
    </row>
    <row r="37" ht="6" customHeight="1" spans="2:8">
      <c r="B37" s="109"/>
      <c r="C37" s="110"/>
      <c r="D37" s="110"/>
      <c r="E37" s="110"/>
      <c r="F37" s="110"/>
      <c r="G37" s="110"/>
      <c r="H37" s="111"/>
    </row>
    <row r="38" ht="19.5" spans="3:7">
      <c r="C38" s="112"/>
      <c r="D38" s="112"/>
      <c r="E38" s="112"/>
      <c r="F38" s="112"/>
      <c r="G38" s="112"/>
    </row>
    <row r="39" ht="19.5" spans="3:7">
      <c r="C39" s="113" t="s">
        <v>35</v>
      </c>
      <c r="D39" s="114"/>
      <c r="E39" s="115"/>
      <c r="F39" s="116"/>
      <c r="G39" s="112"/>
    </row>
    <row r="40" ht="19.5" spans="3:7">
      <c r="C40" s="113"/>
      <c r="D40" s="114"/>
      <c r="E40" s="115"/>
      <c r="F40" s="117" t="s">
        <v>36</v>
      </c>
      <c r="G40" s="118">
        <v>15000000</v>
      </c>
    </row>
    <row r="41" ht="19.5" spans="3:7">
      <c r="C41" s="113" t="s">
        <v>37</v>
      </c>
      <c r="D41" s="114"/>
      <c r="E41" s="115">
        <v>89800000000</v>
      </c>
      <c r="F41" s="119" t="s">
        <v>38</v>
      </c>
      <c r="G41" s="120"/>
    </row>
    <row r="42" ht="19.5" spans="3:7">
      <c r="C42" s="121">
        <v>0.01</v>
      </c>
      <c r="D42" s="114"/>
      <c r="E42" s="115">
        <f>E41*C42</f>
        <v>898000000</v>
      </c>
      <c r="F42" s="119" t="s">
        <v>39</v>
      </c>
      <c r="G42" s="122"/>
    </row>
    <row r="43" ht="19.5" spans="3:7">
      <c r="C43" s="112"/>
      <c r="D43" s="112"/>
      <c r="E43" s="112"/>
      <c r="F43" s="112"/>
      <c r="G43" s="112"/>
    </row>
    <row r="44" ht="19.5" spans="3:7">
      <c r="C44" s="112"/>
      <c r="D44" s="112"/>
      <c r="E44" s="112"/>
      <c r="F44" s="112"/>
      <c r="G44" s="112"/>
    </row>
  </sheetData>
  <mergeCells count="18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21:E21"/>
    <mergeCell ref="D23:E23"/>
    <mergeCell ref="D24:E24"/>
    <mergeCell ref="D25:E25"/>
    <mergeCell ref="D26:E26"/>
    <mergeCell ref="D28:E28"/>
    <mergeCell ref="D29:E29"/>
    <mergeCell ref="C32:E32"/>
    <mergeCell ref="F36:G36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6"/>
  <sheetViews>
    <sheetView view="pageBreakPreview" zoomScale="85" zoomScaleNormal="85" topLeftCell="A10" workbookViewId="0">
      <selection activeCell="F29" sqref="F29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115</v>
      </c>
      <c r="F4" s="6" t="s">
        <v>3</v>
      </c>
      <c r="G4" s="9">
        <f>+E44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F34</f>
        <v>144269039</v>
      </c>
      <c r="H5" s="10"/>
    </row>
    <row r="6" ht="22.5" spans="2:8">
      <c r="B6" s="5"/>
      <c r="C6" s="11" t="s">
        <v>7</v>
      </c>
      <c r="D6" s="12" t="s">
        <v>1</v>
      </c>
      <c r="E6" s="15" t="s">
        <v>116</v>
      </c>
      <c r="F6" s="11" t="s">
        <v>9</v>
      </c>
      <c r="G6" s="14">
        <f>G4-G5</f>
        <v>753730961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0.839344054565702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101</v>
      </c>
      <c r="D14" s="40" t="s">
        <v>108</v>
      </c>
      <c r="E14" s="41"/>
      <c r="F14" s="42">
        <f>+LK.05!F27+LK.06!F27+LK.07!F27+LK.08!F27</f>
        <v>48581488</v>
      </c>
      <c r="G14" s="43"/>
      <c r="H14" s="10"/>
    </row>
    <row r="15" ht="21" spans="2:8">
      <c r="B15" s="5"/>
      <c r="C15" s="35"/>
      <c r="D15" s="36" t="s">
        <v>102</v>
      </c>
      <c r="E15" s="37"/>
      <c r="F15" s="38"/>
      <c r="G15" s="43"/>
      <c r="H15" s="10"/>
    </row>
    <row r="16" ht="21" spans="2:8">
      <c r="B16" s="5"/>
      <c r="C16" s="31" t="s">
        <v>117</v>
      </c>
      <c r="D16" s="40" t="s">
        <v>118</v>
      </c>
      <c r="E16" s="41"/>
      <c r="F16" s="42">
        <f>+LK.09!F27+LK.10!F29</f>
        <v>35203530</v>
      </c>
      <c r="G16" s="44"/>
      <c r="H16" s="10"/>
    </row>
    <row r="17" ht="21" spans="2:12">
      <c r="B17" s="5"/>
      <c r="C17" s="35"/>
      <c r="D17" s="36" t="s">
        <v>119</v>
      </c>
      <c r="E17" s="37"/>
      <c r="F17" s="38"/>
      <c r="G17" s="39"/>
      <c r="H17" s="10"/>
      <c r="L17" s="1">
        <v>1687242</v>
      </c>
    </row>
    <row r="18" ht="5.4" customHeight="1" spans="2:8">
      <c r="B18" s="5"/>
      <c r="C18" s="45"/>
      <c r="D18" s="46"/>
      <c r="E18" s="46"/>
      <c r="F18" s="47"/>
      <c r="G18" s="48"/>
      <c r="H18" s="10"/>
    </row>
    <row r="19" ht="22.5" spans="2:8">
      <c r="B19" s="5"/>
      <c r="C19" s="49"/>
      <c r="D19" s="50"/>
      <c r="E19" s="51" t="s">
        <v>16</v>
      </c>
      <c r="F19" s="52">
        <f>SUM(F12:F17)</f>
        <v>118312758</v>
      </c>
      <c r="G19" s="53">
        <f>G4-F19</f>
        <v>779687242</v>
      </c>
      <c r="H19" s="10"/>
    </row>
    <row r="20" ht="5.4" customHeight="1" spans="2:8">
      <c r="B20" s="5"/>
      <c r="C20" s="54"/>
      <c r="D20" s="55"/>
      <c r="E20" s="56"/>
      <c r="F20" s="57"/>
      <c r="G20" s="58"/>
      <c r="H20" s="10"/>
    </row>
    <row r="21" ht="22.5" spans="2:12">
      <c r="B21" s="5"/>
      <c r="C21" s="59"/>
      <c r="D21" s="28" t="s">
        <v>17</v>
      </c>
      <c r="E21" s="60"/>
      <c r="F21" s="61">
        <v>0</v>
      </c>
      <c r="G21" s="62"/>
      <c r="H21" s="10"/>
      <c r="L21" s="1">
        <v>5472260</v>
      </c>
    </row>
    <row r="22" ht="6" customHeight="1" spans="2:8">
      <c r="B22" s="5"/>
      <c r="C22" s="59"/>
      <c r="D22" s="28"/>
      <c r="E22" s="60"/>
      <c r="F22" s="61"/>
      <c r="G22" s="62"/>
      <c r="H22" s="10"/>
    </row>
    <row r="23" ht="21" spans="2:8">
      <c r="B23" s="5"/>
      <c r="C23" s="63" t="s">
        <v>18</v>
      </c>
      <c r="D23" s="64" t="s">
        <v>19</v>
      </c>
      <c r="E23" s="65"/>
      <c r="F23" s="66" t="s">
        <v>20</v>
      </c>
      <c r="G23" s="67" t="s">
        <v>21</v>
      </c>
      <c r="H23" s="10"/>
    </row>
    <row r="24" ht="21" spans="2:12">
      <c r="B24" s="5"/>
      <c r="C24" s="63"/>
      <c r="D24" s="68" t="s">
        <v>120</v>
      </c>
      <c r="E24" s="69"/>
      <c r="F24" s="70">
        <v>0</v>
      </c>
      <c r="G24" s="71">
        <v>0</v>
      </c>
      <c r="H24" s="10"/>
      <c r="L24" s="1">
        <v>7905860</v>
      </c>
    </row>
    <row r="25" ht="19.8" customHeight="1" spans="2:8">
      <c r="B25" s="5"/>
      <c r="C25" s="72">
        <v>45103</v>
      </c>
      <c r="D25" s="125" t="s">
        <v>121</v>
      </c>
      <c r="E25" s="74"/>
      <c r="F25" s="71">
        <v>1687242</v>
      </c>
      <c r="G25" s="71">
        <v>0</v>
      </c>
      <c r="H25" s="10"/>
    </row>
    <row r="26" ht="19.8" customHeight="1" spans="2:8">
      <c r="B26" s="5"/>
      <c r="C26" s="72">
        <v>45128</v>
      </c>
      <c r="D26" s="125" t="s">
        <v>122</v>
      </c>
      <c r="E26" s="74"/>
      <c r="F26" s="71">
        <v>6000000</v>
      </c>
      <c r="G26" s="71">
        <v>0</v>
      </c>
      <c r="H26" s="10"/>
    </row>
    <row r="27" ht="19.8" customHeight="1" spans="2:8">
      <c r="B27" s="5"/>
      <c r="C27" s="72">
        <v>45145</v>
      </c>
      <c r="D27" s="125" t="s">
        <v>123</v>
      </c>
      <c r="E27" s="74"/>
      <c r="F27" s="71">
        <v>17000000</v>
      </c>
      <c r="G27" s="71">
        <f>17000000-F27</f>
        <v>0</v>
      </c>
      <c r="H27" s="10"/>
    </row>
    <row r="28" ht="21" spans="2:12">
      <c r="B28" s="5"/>
      <c r="C28" s="72">
        <v>44972</v>
      </c>
      <c r="D28" s="125" t="s">
        <v>124</v>
      </c>
      <c r="E28" s="74"/>
      <c r="F28" s="71">
        <v>1269039</v>
      </c>
      <c r="G28" s="71">
        <f>2500000-F28</f>
        <v>1230961</v>
      </c>
      <c r="H28" s="10"/>
      <c r="L28" s="123">
        <v>8756360</v>
      </c>
    </row>
    <row r="29" ht="7.8" customHeight="1" spans="2:12">
      <c r="B29" s="5"/>
      <c r="C29" s="72"/>
      <c r="D29" s="75"/>
      <c r="E29" s="76"/>
      <c r="F29" s="77"/>
      <c r="G29" s="78"/>
      <c r="H29" s="10"/>
      <c r="L29" s="123"/>
    </row>
    <row r="30" ht="19.2" customHeight="1" spans="2:12">
      <c r="B30" s="5"/>
      <c r="C30" s="63" t="s">
        <v>18</v>
      </c>
      <c r="D30" s="79" t="s">
        <v>24</v>
      </c>
      <c r="E30" s="65"/>
      <c r="F30" s="66"/>
      <c r="G30" s="80"/>
      <c r="H30" s="10"/>
      <c r="L30" s="123">
        <v>14509106.75</v>
      </c>
    </row>
    <row r="31" ht="22.5" spans="2:12">
      <c r="B31" s="5"/>
      <c r="C31" s="72">
        <v>45153</v>
      </c>
      <c r="D31" s="81" t="s">
        <v>125</v>
      </c>
      <c r="E31" s="82"/>
      <c r="F31" s="83">
        <v>25956281</v>
      </c>
      <c r="G31" s="84"/>
      <c r="H31" s="10"/>
      <c r="L31" s="123">
        <v>16890772</v>
      </c>
    </row>
    <row r="32" ht="22.5" spans="2:12">
      <c r="B32" s="5"/>
      <c r="C32" s="85"/>
      <c r="D32" s="86"/>
      <c r="E32" s="87" t="s">
        <v>26</v>
      </c>
      <c r="F32" s="88">
        <f>F31-SUM(F24:F28)</f>
        <v>0</v>
      </c>
      <c r="G32" s="89"/>
      <c r="H32" s="10"/>
      <c r="L32" s="124">
        <f>F28+G28+3866346.75</f>
        <v>6366346.75</v>
      </c>
    </row>
    <row r="33" ht="10.2" customHeight="1" spans="2:8">
      <c r="B33" s="5"/>
      <c r="C33" s="90"/>
      <c r="D33" s="50"/>
      <c r="E33" s="50"/>
      <c r="F33" s="50"/>
      <c r="G33" s="91"/>
      <c r="H33" s="10"/>
    </row>
    <row r="34" ht="21.75" spans="2:12">
      <c r="B34" s="5"/>
      <c r="C34" s="92" t="s">
        <v>27</v>
      </c>
      <c r="D34" s="93"/>
      <c r="E34" s="93"/>
      <c r="F34" s="94">
        <f>F19+F31</f>
        <v>144269039</v>
      </c>
      <c r="G34" s="95">
        <f>G4-F34</f>
        <v>753730961</v>
      </c>
      <c r="H34" s="10"/>
      <c r="L34" s="71">
        <v>7380255</v>
      </c>
    </row>
    <row r="35" ht="21" spans="2:8">
      <c r="B35" s="5"/>
      <c r="C35" s="96" t="s">
        <v>28</v>
      </c>
      <c r="D35" s="97"/>
      <c r="E35" s="98"/>
      <c r="F35" s="99"/>
      <c r="G35" s="43"/>
      <c r="H35" s="10"/>
    </row>
    <row r="36" ht="22.5" spans="2:12">
      <c r="B36" s="5"/>
      <c r="C36" s="100" t="s">
        <v>29</v>
      </c>
      <c r="D36" s="101" t="s">
        <v>1</v>
      </c>
      <c r="E36" s="102">
        <f>F32</f>
        <v>0</v>
      </c>
      <c r="F36" s="99"/>
      <c r="G36" s="43"/>
      <c r="H36" s="10"/>
      <c r="L36" s="1">
        <v>6582910</v>
      </c>
    </row>
    <row r="37" ht="21" spans="2:8">
      <c r="B37" s="5"/>
      <c r="C37" s="100" t="s">
        <v>30</v>
      </c>
      <c r="D37" s="101" t="s">
        <v>1</v>
      </c>
      <c r="E37" s="103" t="s">
        <v>31</v>
      </c>
      <c r="F37" s="99"/>
      <c r="G37" s="43"/>
      <c r="H37" s="10"/>
    </row>
    <row r="38" ht="21" spans="2:8">
      <c r="B38" s="5"/>
      <c r="C38" s="104" t="s">
        <v>32</v>
      </c>
      <c r="D38" s="105" t="s">
        <v>1</v>
      </c>
      <c r="E38" s="106" t="s">
        <v>33</v>
      </c>
      <c r="F38" s="107" t="s">
        <v>34</v>
      </c>
      <c r="G38" s="108"/>
      <c r="H38" s="10"/>
    </row>
    <row r="39" ht="6" customHeight="1" spans="2:8">
      <c r="B39" s="109"/>
      <c r="C39" s="110"/>
      <c r="D39" s="110"/>
      <c r="E39" s="110"/>
      <c r="F39" s="110"/>
      <c r="G39" s="110"/>
      <c r="H39" s="111"/>
    </row>
    <row r="40" ht="19.5" spans="3:7">
      <c r="C40" s="112"/>
      <c r="D40" s="112"/>
      <c r="E40" s="112"/>
      <c r="F40" s="112"/>
      <c r="G40" s="112"/>
    </row>
    <row r="41" ht="19.5" spans="3:7">
      <c r="C41" s="113" t="s">
        <v>35</v>
      </c>
      <c r="D41" s="114"/>
      <c r="E41" s="115"/>
      <c r="F41" s="116"/>
      <c r="G41" s="112"/>
    </row>
    <row r="42" ht="19.5" spans="3:7">
      <c r="C42" s="113"/>
      <c r="D42" s="114"/>
      <c r="E42" s="115"/>
      <c r="F42" s="117" t="s">
        <v>36</v>
      </c>
      <c r="G42" s="118">
        <v>15000000</v>
      </c>
    </row>
    <row r="43" ht="19.5" spans="3:7">
      <c r="C43" s="113" t="s">
        <v>37</v>
      </c>
      <c r="D43" s="114"/>
      <c r="E43" s="115">
        <v>89800000000</v>
      </c>
      <c r="F43" s="119" t="s">
        <v>38</v>
      </c>
      <c r="G43" s="120"/>
    </row>
    <row r="44" ht="19.5" spans="3:7">
      <c r="C44" s="121">
        <v>0.01</v>
      </c>
      <c r="D44" s="114"/>
      <c r="E44" s="115">
        <f>E43*C44</f>
        <v>898000000</v>
      </c>
      <c r="F44" s="119" t="s">
        <v>39</v>
      </c>
      <c r="G44" s="122"/>
    </row>
    <row r="45" ht="19.5" spans="3:7">
      <c r="C45" s="112"/>
      <c r="D45" s="112"/>
      <c r="E45" s="112"/>
      <c r="F45" s="112"/>
      <c r="G45" s="112"/>
    </row>
    <row r="46" ht="19.5" spans="3:7">
      <c r="C46" s="112"/>
      <c r="D46" s="112"/>
      <c r="E46" s="112"/>
      <c r="F46" s="112"/>
      <c r="G46" s="112"/>
    </row>
  </sheetData>
  <mergeCells count="20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21:E21"/>
    <mergeCell ref="D23:E23"/>
    <mergeCell ref="D24:E24"/>
    <mergeCell ref="D25:E25"/>
    <mergeCell ref="D26:E26"/>
    <mergeCell ref="D27:E27"/>
    <mergeCell ref="D28:E28"/>
    <mergeCell ref="D30:E30"/>
    <mergeCell ref="D31:E31"/>
    <mergeCell ref="C34:E34"/>
    <mergeCell ref="F38:G38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5"/>
  <sheetViews>
    <sheetView view="pageBreakPreview" zoomScale="85" zoomScaleNormal="85" topLeftCell="A10" workbookViewId="0">
      <selection activeCell="F27" sqref="F27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126</v>
      </c>
      <c r="F4" s="6" t="s">
        <v>3</v>
      </c>
      <c r="G4" s="9">
        <f>+E43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F33</f>
        <v>170167811</v>
      </c>
      <c r="H5" s="10"/>
    </row>
    <row r="6" ht="22.5" spans="2:8">
      <c r="B6" s="5"/>
      <c r="C6" s="11" t="s">
        <v>7</v>
      </c>
      <c r="D6" s="12" t="s">
        <v>1</v>
      </c>
      <c r="E6" s="15" t="s">
        <v>127</v>
      </c>
      <c r="F6" s="11" t="s">
        <v>9</v>
      </c>
      <c r="G6" s="14">
        <f>G4-G5</f>
        <v>727832189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0.810503551224944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101</v>
      </c>
      <c r="D14" s="40" t="s">
        <v>108</v>
      </c>
      <c r="E14" s="41"/>
      <c r="F14" s="42">
        <f>+LK.05!F27+LK.06!F27+LK.07!F27+LK.08!F27</f>
        <v>48581488</v>
      </c>
      <c r="G14" s="43"/>
      <c r="H14" s="10"/>
    </row>
    <row r="15" ht="21" spans="2:8">
      <c r="B15" s="5"/>
      <c r="C15" s="35"/>
      <c r="D15" s="36" t="s">
        <v>102</v>
      </c>
      <c r="E15" s="37"/>
      <c r="F15" s="38"/>
      <c r="G15" s="43"/>
      <c r="H15" s="10"/>
    </row>
    <row r="16" ht="21" spans="2:8">
      <c r="B16" s="5"/>
      <c r="C16" s="31" t="s">
        <v>128</v>
      </c>
      <c r="D16" s="40" t="s">
        <v>118</v>
      </c>
      <c r="E16" s="41"/>
      <c r="F16" s="42">
        <f>+LK.09!F27+LK.10!F29+LK.11!F31</f>
        <v>61159811</v>
      </c>
      <c r="G16" s="44"/>
      <c r="H16" s="10"/>
    </row>
    <row r="17" ht="21" spans="2:12">
      <c r="B17" s="5"/>
      <c r="C17" s="35"/>
      <c r="D17" s="36" t="s">
        <v>129</v>
      </c>
      <c r="E17" s="37"/>
      <c r="F17" s="38"/>
      <c r="G17" s="39"/>
      <c r="H17" s="10"/>
      <c r="L17" s="1">
        <v>1687242</v>
      </c>
    </row>
    <row r="18" ht="5.4" customHeight="1" spans="2:8">
      <c r="B18" s="5"/>
      <c r="C18" s="45"/>
      <c r="D18" s="46"/>
      <c r="E18" s="46"/>
      <c r="F18" s="47"/>
      <c r="G18" s="48"/>
      <c r="H18" s="10"/>
    </row>
    <row r="19" ht="22.5" spans="2:8">
      <c r="B19" s="5"/>
      <c r="C19" s="49"/>
      <c r="D19" s="50"/>
      <c r="E19" s="51" t="s">
        <v>16</v>
      </c>
      <c r="F19" s="52">
        <f>SUM(F12:F17)</f>
        <v>144269039</v>
      </c>
      <c r="G19" s="53">
        <f>G4-F19</f>
        <v>753730961</v>
      </c>
      <c r="H19" s="10"/>
    </row>
    <row r="20" ht="5.4" customHeight="1" spans="2:8">
      <c r="B20" s="5"/>
      <c r="C20" s="54"/>
      <c r="D20" s="55"/>
      <c r="E20" s="56"/>
      <c r="F20" s="57"/>
      <c r="G20" s="58"/>
      <c r="H20" s="10"/>
    </row>
    <row r="21" ht="22.5" spans="2:12">
      <c r="B21" s="5"/>
      <c r="C21" s="59"/>
      <c r="D21" s="28" t="s">
        <v>17</v>
      </c>
      <c r="E21" s="60"/>
      <c r="F21" s="61">
        <v>0</v>
      </c>
      <c r="G21" s="62"/>
      <c r="H21" s="10"/>
      <c r="L21" s="1">
        <v>5472260</v>
      </c>
    </row>
    <row r="22" ht="6" customHeight="1" spans="2:8">
      <c r="B22" s="5"/>
      <c r="C22" s="59"/>
      <c r="D22" s="28"/>
      <c r="E22" s="60"/>
      <c r="F22" s="61"/>
      <c r="G22" s="62"/>
      <c r="H22" s="10"/>
    </row>
    <row r="23" ht="21" spans="2:8">
      <c r="B23" s="5"/>
      <c r="C23" s="63" t="s">
        <v>18</v>
      </c>
      <c r="D23" s="64" t="s">
        <v>19</v>
      </c>
      <c r="E23" s="65"/>
      <c r="F23" s="66" t="s">
        <v>20</v>
      </c>
      <c r="G23" s="67" t="s">
        <v>21</v>
      </c>
      <c r="H23" s="10"/>
    </row>
    <row r="24" ht="21" spans="2:12">
      <c r="B24" s="5"/>
      <c r="C24" s="63"/>
      <c r="D24" s="68" t="s">
        <v>130</v>
      </c>
      <c r="E24" s="69"/>
      <c r="F24" s="70">
        <v>0</v>
      </c>
      <c r="G24" s="71">
        <v>0</v>
      </c>
      <c r="H24" s="10"/>
      <c r="L24" s="1">
        <v>7905860</v>
      </c>
    </row>
    <row r="25" ht="21" spans="2:8">
      <c r="B25" s="5"/>
      <c r="C25" s="72">
        <v>44972</v>
      </c>
      <c r="D25" s="126" t="s">
        <v>131</v>
      </c>
      <c r="E25" s="74"/>
      <c r="F25" s="71">
        <v>1230961</v>
      </c>
      <c r="G25" s="71">
        <f>2500000-1269039-F25</f>
        <v>0</v>
      </c>
      <c r="H25" s="10"/>
    </row>
    <row r="26" ht="21" spans="2:8">
      <c r="B26" s="5"/>
      <c r="C26" s="72">
        <v>45124</v>
      </c>
      <c r="D26" s="125" t="s">
        <v>97</v>
      </c>
      <c r="E26" s="74"/>
      <c r="F26" s="71">
        <v>20000000</v>
      </c>
      <c r="G26" s="71">
        <f>20000000-F26</f>
        <v>0</v>
      </c>
      <c r="H26" s="10"/>
    </row>
    <row r="27" ht="21" spans="2:12">
      <c r="B27" s="5"/>
      <c r="C27" s="72">
        <v>45167</v>
      </c>
      <c r="D27" s="125" t="s">
        <v>132</v>
      </c>
      <c r="E27" s="74"/>
      <c r="F27" s="71">
        <v>4667811</v>
      </c>
      <c r="G27" s="71">
        <f>20000000-F27</f>
        <v>15332189</v>
      </c>
      <c r="H27" s="10"/>
      <c r="L27" s="123">
        <v>8756360</v>
      </c>
    </row>
    <row r="28" ht="7.8" customHeight="1" spans="2:12">
      <c r="B28" s="5"/>
      <c r="C28" s="72"/>
      <c r="D28" s="75"/>
      <c r="E28" s="76"/>
      <c r="F28" s="77"/>
      <c r="G28" s="78"/>
      <c r="H28" s="10"/>
      <c r="L28" s="123"/>
    </row>
    <row r="29" ht="19.2" customHeight="1" spans="2:12">
      <c r="B29" s="5"/>
      <c r="C29" s="63" t="s">
        <v>18</v>
      </c>
      <c r="D29" s="79" t="s">
        <v>24</v>
      </c>
      <c r="E29" s="65"/>
      <c r="F29" s="66"/>
      <c r="G29" s="80"/>
      <c r="H29" s="10"/>
      <c r="L29" s="123">
        <v>14509106.75</v>
      </c>
    </row>
    <row r="30" ht="22.5" spans="2:12">
      <c r="B30" s="5"/>
      <c r="C30" s="72">
        <v>45194</v>
      </c>
      <c r="D30" s="81" t="s">
        <v>133</v>
      </c>
      <c r="E30" s="82"/>
      <c r="F30" s="83">
        <v>25898772</v>
      </c>
      <c r="G30" s="84"/>
      <c r="H30" s="10"/>
      <c r="L30" s="123">
        <v>16890772</v>
      </c>
    </row>
    <row r="31" ht="22.5" spans="2:12">
      <c r="B31" s="5"/>
      <c r="C31" s="85"/>
      <c r="D31" s="86"/>
      <c r="E31" s="87" t="s">
        <v>26</v>
      </c>
      <c r="F31" s="88">
        <f>F30-SUM(F24:F27)</f>
        <v>0</v>
      </c>
      <c r="G31" s="89"/>
      <c r="H31" s="10"/>
      <c r="L31" s="124">
        <f>F27+G27+3866346.75</f>
        <v>23866346.75</v>
      </c>
    </row>
    <row r="32" ht="10.2" customHeight="1" spans="2:8">
      <c r="B32" s="5"/>
      <c r="C32" s="90"/>
      <c r="D32" s="50"/>
      <c r="E32" s="50"/>
      <c r="F32" s="50"/>
      <c r="G32" s="91"/>
      <c r="H32" s="10"/>
    </row>
    <row r="33" ht="21.75" spans="2:12">
      <c r="B33" s="5"/>
      <c r="C33" s="92" t="s">
        <v>27</v>
      </c>
      <c r="D33" s="93"/>
      <c r="E33" s="93"/>
      <c r="F33" s="94">
        <f>F19+F30</f>
        <v>170167811</v>
      </c>
      <c r="G33" s="95">
        <f>G4-F33</f>
        <v>727832189</v>
      </c>
      <c r="H33" s="10"/>
      <c r="L33" s="71">
        <v>7380255</v>
      </c>
    </row>
    <row r="34" ht="21" spans="2:8">
      <c r="B34" s="5"/>
      <c r="C34" s="96" t="s">
        <v>28</v>
      </c>
      <c r="D34" s="97"/>
      <c r="E34" s="98"/>
      <c r="F34" s="99"/>
      <c r="G34" s="43"/>
      <c r="H34" s="10"/>
    </row>
    <row r="35" ht="22.5" spans="2:12">
      <c r="B35" s="5"/>
      <c r="C35" s="100" t="s">
        <v>29</v>
      </c>
      <c r="D35" s="101" t="s">
        <v>1</v>
      </c>
      <c r="E35" s="102">
        <f>F31</f>
        <v>0</v>
      </c>
      <c r="F35" s="99"/>
      <c r="G35" s="43"/>
      <c r="H35" s="10"/>
      <c r="L35" s="1">
        <v>6582910</v>
      </c>
    </row>
    <row r="36" ht="21" spans="2:8">
      <c r="B36" s="5"/>
      <c r="C36" s="100" t="s">
        <v>30</v>
      </c>
      <c r="D36" s="101" t="s">
        <v>1</v>
      </c>
      <c r="E36" s="103" t="s">
        <v>31</v>
      </c>
      <c r="F36" s="99"/>
      <c r="G36" s="43"/>
      <c r="H36" s="10"/>
    </row>
    <row r="37" ht="21" spans="2:8">
      <c r="B37" s="5"/>
      <c r="C37" s="104" t="s">
        <v>32</v>
      </c>
      <c r="D37" s="105" t="s">
        <v>1</v>
      </c>
      <c r="E37" s="106" t="s">
        <v>33</v>
      </c>
      <c r="F37" s="107" t="s">
        <v>34</v>
      </c>
      <c r="G37" s="108"/>
      <c r="H37" s="10"/>
    </row>
    <row r="38" ht="6" customHeight="1" spans="2:8">
      <c r="B38" s="109"/>
      <c r="C38" s="110"/>
      <c r="D38" s="110"/>
      <c r="E38" s="110"/>
      <c r="F38" s="110"/>
      <c r="G38" s="110"/>
      <c r="H38" s="111"/>
    </row>
    <row r="39" ht="19.5" spans="3:7">
      <c r="C39" s="112"/>
      <c r="D39" s="112"/>
      <c r="E39" s="112"/>
      <c r="F39" s="112"/>
      <c r="G39" s="112"/>
    </row>
    <row r="40" ht="19.5" spans="3:7">
      <c r="C40" s="113" t="s">
        <v>35</v>
      </c>
      <c r="D40" s="114"/>
      <c r="E40" s="115"/>
      <c r="F40" s="116"/>
      <c r="G40" s="112"/>
    </row>
    <row r="41" ht="19.5" spans="3:7">
      <c r="C41" s="113"/>
      <c r="D41" s="114"/>
      <c r="E41" s="115"/>
      <c r="F41" s="117" t="s">
        <v>36</v>
      </c>
      <c r="G41" s="118">
        <v>15000000</v>
      </c>
    </row>
    <row r="42" ht="19.5" spans="3:7">
      <c r="C42" s="113" t="s">
        <v>37</v>
      </c>
      <c r="D42" s="114"/>
      <c r="E42" s="115">
        <v>89800000000</v>
      </c>
      <c r="F42" s="119" t="s">
        <v>38</v>
      </c>
      <c r="G42" s="120"/>
    </row>
    <row r="43" ht="19.5" spans="3:7">
      <c r="C43" s="121">
        <v>0.01</v>
      </c>
      <c r="D43" s="114"/>
      <c r="E43" s="115">
        <f>E42*C43</f>
        <v>898000000</v>
      </c>
      <c r="F43" s="119" t="s">
        <v>39</v>
      </c>
      <c r="G43" s="122"/>
    </row>
    <row r="44" ht="19.5" spans="3:7">
      <c r="C44" s="112"/>
      <c r="D44" s="112"/>
      <c r="E44" s="112"/>
      <c r="F44" s="112"/>
      <c r="G44" s="112"/>
    </row>
    <row r="45" ht="19.5" spans="3:7">
      <c r="C45" s="112"/>
      <c r="D45" s="112"/>
      <c r="E45" s="112"/>
      <c r="F45" s="112"/>
      <c r="G45" s="112"/>
    </row>
  </sheetData>
  <mergeCells count="19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21:E21"/>
    <mergeCell ref="D23:E23"/>
    <mergeCell ref="D24:E24"/>
    <mergeCell ref="D25:E25"/>
    <mergeCell ref="D26:E26"/>
    <mergeCell ref="D27:E27"/>
    <mergeCell ref="D29:E29"/>
    <mergeCell ref="D30:E30"/>
    <mergeCell ref="C33:E33"/>
    <mergeCell ref="F37:G37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5"/>
  <sheetViews>
    <sheetView view="pageBreakPreview" zoomScale="85" zoomScaleNormal="85" topLeftCell="A7" workbookViewId="0">
      <selection activeCell="D25" sqref="D25:E25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134</v>
      </c>
      <c r="F4" s="6" t="s">
        <v>3</v>
      </c>
      <c r="G4" s="9">
        <f>+E43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F33</f>
        <v>191340596</v>
      </c>
      <c r="H5" s="10"/>
    </row>
    <row r="6" ht="22.5" spans="2:8">
      <c r="B6" s="5"/>
      <c r="C6" s="11" t="s">
        <v>7</v>
      </c>
      <c r="D6" s="12" t="s">
        <v>1</v>
      </c>
      <c r="E6" s="15" t="s">
        <v>135</v>
      </c>
      <c r="F6" s="11" t="s">
        <v>9</v>
      </c>
      <c r="G6" s="14">
        <f>G4-G5</f>
        <v>706659404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0.786925839643653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101</v>
      </c>
      <c r="D14" s="40" t="s">
        <v>108</v>
      </c>
      <c r="E14" s="41"/>
      <c r="F14" s="42">
        <f>+LK.05!F27+LK.06!F27+LK.07!F27+LK.08!F27</f>
        <v>48581488</v>
      </c>
      <c r="G14" s="43"/>
      <c r="H14" s="10"/>
    </row>
    <row r="15" ht="21" spans="2:8">
      <c r="B15" s="5"/>
      <c r="C15" s="35"/>
      <c r="D15" s="36" t="s">
        <v>102</v>
      </c>
      <c r="E15" s="37"/>
      <c r="F15" s="38"/>
      <c r="G15" s="43"/>
      <c r="H15" s="10"/>
    </row>
    <row r="16" ht="21" spans="2:8">
      <c r="B16" s="5"/>
      <c r="C16" s="31" t="s">
        <v>136</v>
      </c>
      <c r="D16" s="40" t="s">
        <v>118</v>
      </c>
      <c r="E16" s="41"/>
      <c r="F16" s="42">
        <f>+LK.09!F27+LK.10!F29+LK.11!F31+LK.12!F30</f>
        <v>87058583</v>
      </c>
      <c r="G16" s="44"/>
      <c r="H16" s="10"/>
    </row>
    <row r="17" ht="21" spans="2:12">
      <c r="B17" s="5"/>
      <c r="C17" s="35"/>
      <c r="D17" s="36" t="s">
        <v>137</v>
      </c>
      <c r="E17" s="37"/>
      <c r="F17" s="38"/>
      <c r="G17" s="39"/>
      <c r="H17" s="10"/>
      <c r="L17" s="1">
        <v>1687242</v>
      </c>
    </row>
    <row r="18" ht="5.4" customHeight="1" spans="2:8">
      <c r="B18" s="5"/>
      <c r="C18" s="45"/>
      <c r="D18" s="46"/>
      <c r="E18" s="46"/>
      <c r="F18" s="47"/>
      <c r="G18" s="48"/>
      <c r="H18" s="10"/>
    </row>
    <row r="19" ht="22.5" spans="2:8">
      <c r="B19" s="5"/>
      <c r="C19" s="49"/>
      <c r="D19" s="50"/>
      <c r="E19" s="51" t="s">
        <v>16</v>
      </c>
      <c r="F19" s="52">
        <f>SUM(F12:F17)</f>
        <v>170167811</v>
      </c>
      <c r="G19" s="53">
        <f>G4-F19</f>
        <v>727832189</v>
      </c>
      <c r="H19" s="10"/>
    </row>
    <row r="20" ht="5.4" customHeight="1" spans="2:8">
      <c r="B20" s="5"/>
      <c r="C20" s="54"/>
      <c r="D20" s="55"/>
      <c r="E20" s="56"/>
      <c r="F20" s="57"/>
      <c r="G20" s="58"/>
      <c r="H20" s="10"/>
    </row>
    <row r="21" ht="22.5" spans="2:12">
      <c r="B21" s="5"/>
      <c r="C21" s="59"/>
      <c r="D21" s="28" t="s">
        <v>17</v>
      </c>
      <c r="E21" s="60"/>
      <c r="F21" s="61">
        <v>0</v>
      </c>
      <c r="G21" s="62"/>
      <c r="H21" s="10"/>
      <c r="L21" s="1">
        <v>5472260</v>
      </c>
    </row>
    <row r="22" ht="6" customHeight="1" spans="2:8">
      <c r="B22" s="5"/>
      <c r="C22" s="59"/>
      <c r="D22" s="28"/>
      <c r="E22" s="60"/>
      <c r="F22" s="61"/>
      <c r="G22" s="62"/>
      <c r="H22" s="10"/>
    </row>
    <row r="23" ht="21" spans="2:8">
      <c r="B23" s="5"/>
      <c r="C23" s="63" t="s">
        <v>18</v>
      </c>
      <c r="D23" s="64" t="s">
        <v>19</v>
      </c>
      <c r="E23" s="65"/>
      <c r="F23" s="66" t="s">
        <v>20</v>
      </c>
      <c r="G23" s="67" t="s">
        <v>21</v>
      </c>
      <c r="H23" s="10"/>
    </row>
    <row r="24" ht="21" spans="2:12">
      <c r="B24" s="5"/>
      <c r="C24" s="63"/>
      <c r="D24" s="68" t="s">
        <v>138</v>
      </c>
      <c r="E24" s="69"/>
      <c r="F24" s="70">
        <v>0</v>
      </c>
      <c r="G24" s="71">
        <v>0</v>
      </c>
      <c r="H24" s="10"/>
      <c r="L24" s="1">
        <v>7905860</v>
      </c>
    </row>
    <row r="25" ht="21" spans="2:8">
      <c r="B25" s="5"/>
      <c r="C25" s="72">
        <v>44972</v>
      </c>
      <c r="D25" s="126" t="s">
        <v>139</v>
      </c>
      <c r="E25" s="74"/>
      <c r="F25" s="71">
        <v>0</v>
      </c>
      <c r="G25" s="71">
        <v>0</v>
      </c>
      <c r="H25" s="10"/>
    </row>
    <row r="26" ht="19.8" customHeight="1" spans="2:8">
      <c r="B26" s="5"/>
      <c r="C26" s="72">
        <v>45167</v>
      </c>
      <c r="D26" s="125" t="s">
        <v>140</v>
      </c>
      <c r="E26" s="74"/>
      <c r="F26" s="71">
        <v>15332189</v>
      </c>
      <c r="G26" s="71">
        <f>20000000-F26-4667811</f>
        <v>0</v>
      </c>
      <c r="H26" s="10"/>
    </row>
    <row r="27" ht="21" spans="2:12">
      <c r="B27" s="5"/>
      <c r="C27" s="72">
        <v>45189</v>
      </c>
      <c r="D27" s="125" t="s">
        <v>141</v>
      </c>
      <c r="E27" s="74"/>
      <c r="F27" s="71">
        <v>5840596</v>
      </c>
      <c r="G27" s="71">
        <f>25000000-F27</f>
        <v>19159404</v>
      </c>
      <c r="H27" s="10"/>
      <c r="L27" s="123">
        <v>8756360</v>
      </c>
    </row>
    <row r="28" ht="7.8" customHeight="1" spans="2:12">
      <c r="B28" s="5"/>
      <c r="C28" s="72"/>
      <c r="D28" s="75"/>
      <c r="E28" s="76"/>
      <c r="F28" s="77"/>
      <c r="G28" s="78"/>
      <c r="H28" s="10"/>
      <c r="L28" s="123"/>
    </row>
    <row r="29" ht="19.2" customHeight="1" spans="2:12">
      <c r="B29" s="5"/>
      <c r="C29" s="63" t="s">
        <v>18</v>
      </c>
      <c r="D29" s="79" t="s">
        <v>24</v>
      </c>
      <c r="E29" s="65"/>
      <c r="F29" s="66"/>
      <c r="G29" s="80"/>
      <c r="H29" s="10"/>
      <c r="L29" s="123">
        <v>14509106.75</v>
      </c>
    </row>
    <row r="30" ht="22.5" spans="2:12">
      <c r="B30" s="5"/>
      <c r="C30" s="72">
        <v>45204</v>
      </c>
      <c r="D30" s="81" t="s">
        <v>142</v>
      </c>
      <c r="E30" s="82"/>
      <c r="F30" s="83">
        <v>21172785</v>
      </c>
      <c r="G30" s="84"/>
      <c r="H30" s="10"/>
      <c r="L30" s="123">
        <v>16890772</v>
      </c>
    </row>
    <row r="31" ht="22.5" spans="2:12">
      <c r="B31" s="5"/>
      <c r="C31" s="85"/>
      <c r="D31" s="86"/>
      <c r="E31" s="87" t="s">
        <v>26</v>
      </c>
      <c r="F31" s="88">
        <f>F30-SUM(F24:F27)</f>
        <v>0</v>
      </c>
      <c r="G31" s="89"/>
      <c r="H31" s="10"/>
      <c r="L31" s="124">
        <f>F27+G27+3866346.75</f>
        <v>28866346.75</v>
      </c>
    </row>
    <row r="32" ht="10.2" customHeight="1" spans="2:8">
      <c r="B32" s="5"/>
      <c r="C32" s="90"/>
      <c r="D32" s="50"/>
      <c r="E32" s="50"/>
      <c r="F32" s="50"/>
      <c r="G32" s="91"/>
      <c r="H32" s="10"/>
    </row>
    <row r="33" ht="21.75" spans="2:12">
      <c r="B33" s="5"/>
      <c r="C33" s="92" t="s">
        <v>27</v>
      </c>
      <c r="D33" s="93"/>
      <c r="E33" s="93"/>
      <c r="F33" s="94">
        <f>F19+F30</f>
        <v>191340596</v>
      </c>
      <c r="G33" s="95">
        <f>G4-F33</f>
        <v>706659404</v>
      </c>
      <c r="H33" s="10"/>
      <c r="L33" s="71">
        <v>7380255</v>
      </c>
    </row>
    <row r="34" ht="21" spans="2:8">
      <c r="B34" s="5"/>
      <c r="C34" s="96" t="s">
        <v>28</v>
      </c>
      <c r="D34" s="97"/>
      <c r="E34" s="98"/>
      <c r="F34" s="99"/>
      <c r="G34" s="43"/>
      <c r="H34" s="10"/>
    </row>
    <row r="35" ht="22.5" spans="2:12">
      <c r="B35" s="5"/>
      <c r="C35" s="100" t="s">
        <v>29</v>
      </c>
      <c r="D35" s="101" t="s">
        <v>1</v>
      </c>
      <c r="E35" s="102">
        <f>F31</f>
        <v>0</v>
      </c>
      <c r="F35" s="99"/>
      <c r="G35" s="43"/>
      <c r="H35" s="10"/>
      <c r="L35" s="1">
        <v>6582910</v>
      </c>
    </row>
    <row r="36" ht="21" spans="2:8">
      <c r="B36" s="5"/>
      <c r="C36" s="100" t="s">
        <v>30</v>
      </c>
      <c r="D36" s="101" t="s">
        <v>1</v>
      </c>
      <c r="E36" s="103" t="s">
        <v>31</v>
      </c>
      <c r="F36" s="99"/>
      <c r="G36" s="43"/>
      <c r="H36" s="10"/>
    </row>
    <row r="37" ht="21" spans="2:8">
      <c r="B37" s="5"/>
      <c r="C37" s="104" t="s">
        <v>32</v>
      </c>
      <c r="D37" s="105" t="s">
        <v>1</v>
      </c>
      <c r="E37" s="106" t="s">
        <v>33</v>
      </c>
      <c r="F37" s="107" t="s">
        <v>34</v>
      </c>
      <c r="G37" s="108"/>
      <c r="H37" s="10"/>
    </row>
    <row r="38" ht="6" customHeight="1" spans="2:8">
      <c r="B38" s="109"/>
      <c r="C38" s="110"/>
      <c r="D38" s="110"/>
      <c r="E38" s="110"/>
      <c r="F38" s="110"/>
      <c r="G38" s="110"/>
      <c r="H38" s="111"/>
    </row>
    <row r="39" ht="19.5" spans="3:7">
      <c r="C39" s="112"/>
      <c r="D39" s="112"/>
      <c r="E39" s="112"/>
      <c r="F39" s="112"/>
      <c r="G39" s="112"/>
    </row>
    <row r="40" ht="19.5" spans="3:7">
      <c r="C40" s="113" t="s">
        <v>35</v>
      </c>
      <c r="D40" s="114"/>
      <c r="E40" s="115"/>
      <c r="F40" s="116"/>
      <c r="G40" s="112"/>
    </row>
    <row r="41" ht="19.5" spans="3:7">
      <c r="C41" s="113"/>
      <c r="D41" s="114"/>
      <c r="E41" s="115"/>
      <c r="F41" s="117" t="s">
        <v>36</v>
      </c>
      <c r="G41" s="118">
        <v>15000000</v>
      </c>
    </row>
    <row r="42" ht="19.5" spans="3:7">
      <c r="C42" s="113" t="s">
        <v>37</v>
      </c>
      <c r="D42" s="114"/>
      <c r="E42" s="115">
        <v>89800000000</v>
      </c>
      <c r="F42" s="119" t="s">
        <v>38</v>
      </c>
      <c r="G42" s="120"/>
    </row>
    <row r="43" ht="19.5" spans="3:7">
      <c r="C43" s="121">
        <v>0.01</v>
      </c>
      <c r="D43" s="114"/>
      <c r="E43" s="115">
        <f>E42*C43</f>
        <v>898000000</v>
      </c>
      <c r="F43" s="119" t="s">
        <v>39</v>
      </c>
      <c r="G43" s="122"/>
    </row>
    <row r="44" ht="19.5" spans="3:7">
      <c r="C44" s="112"/>
      <c r="D44" s="112"/>
      <c r="E44" s="112"/>
      <c r="F44" s="112"/>
      <c r="G44" s="112"/>
    </row>
    <row r="45" ht="19.5" spans="3:7">
      <c r="C45" s="112"/>
      <c r="D45" s="112"/>
      <c r="E45" s="112"/>
      <c r="F45" s="112"/>
      <c r="G45" s="112"/>
    </row>
  </sheetData>
  <mergeCells count="19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21:E21"/>
    <mergeCell ref="D23:E23"/>
    <mergeCell ref="D24:E24"/>
    <mergeCell ref="D25:E25"/>
    <mergeCell ref="D26:E26"/>
    <mergeCell ref="D27:E27"/>
    <mergeCell ref="D29:E29"/>
    <mergeCell ref="D30:E30"/>
    <mergeCell ref="C33:E33"/>
    <mergeCell ref="F37:G37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7"/>
  <sheetViews>
    <sheetView view="pageBreakPreview" zoomScale="85" zoomScaleNormal="85" topLeftCell="A13" workbookViewId="0">
      <selection activeCell="C19" sqref="C19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143</v>
      </c>
      <c r="F4" s="6" t="s">
        <v>3</v>
      </c>
      <c r="G4" s="9">
        <f>+E45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206824420</v>
      </c>
      <c r="H5" s="10"/>
    </row>
    <row r="6" ht="22.5" spans="2:8">
      <c r="B6" s="5"/>
      <c r="C6" s="11" t="s">
        <v>7</v>
      </c>
      <c r="D6" s="12" t="s">
        <v>1</v>
      </c>
      <c r="E6" s="15" t="s">
        <v>144</v>
      </c>
      <c r="F6" s="11" t="s">
        <v>9</v>
      </c>
      <c r="G6" s="14">
        <f>G4-G5</f>
        <v>691175580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0.769683273942094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101</v>
      </c>
      <c r="D14" s="40" t="s">
        <v>108</v>
      </c>
      <c r="E14" s="41"/>
      <c r="F14" s="42">
        <f>+LK.05!F27+LK.06!F27+LK.07!F27+LK.08!F27</f>
        <v>48581488</v>
      </c>
      <c r="G14" s="43"/>
      <c r="H14" s="10"/>
    </row>
    <row r="15" ht="21" spans="2:8">
      <c r="B15" s="5"/>
      <c r="C15" s="35"/>
      <c r="D15" s="36" t="s">
        <v>102</v>
      </c>
      <c r="E15" s="37"/>
      <c r="F15" s="38"/>
      <c r="G15" s="43"/>
      <c r="H15" s="10"/>
    </row>
    <row r="16" ht="21" spans="2:8">
      <c r="B16" s="5"/>
      <c r="C16" s="31" t="s">
        <v>136</v>
      </c>
      <c r="D16" s="40" t="s">
        <v>118</v>
      </c>
      <c r="E16" s="41"/>
      <c r="F16" s="42">
        <f>+LK.09!F27+LK.10!F29+LK.11!F31+LK.12!F30</f>
        <v>87058583</v>
      </c>
      <c r="G16" s="43"/>
      <c r="H16" s="10"/>
    </row>
    <row r="17" ht="21" spans="2:8">
      <c r="B17" s="5"/>
      <c r="C17" s="35"/>
      <c r="D17" s="36" t="s">
        <v>137</v>
      </c>
      <c r="E17" s="37"/>
      <c r="F17" s="38"/>
      <c r="G17" s="43"/>
      <c r="H17" s="10"/>
    </row>
    <row r="18" ht="21" spans="2:12">
      <c r="B18" s="5"/>
      <c r="C18" s="31" t="s">
        <v>145</v>
      </c>
      <c r="D18" s="40" t="s">
        <v>118</v>
      </c>
      <c r="E18" s="41"/>
      <c r="F18" s="42">
        <f>+LK.13!F30</f>
        <v>21172785</v>
      </c>
      <c r="G18" s="44"/>
      <c r="H18" s="10"/>
      <c r="L18" s="1">
        <f>163000000+22500000</f>
        <v>185500000</v>
      </c>
    </row>
    <row r="19" ht="21" spans="2:12">
      <c r="B19" s="5"/>
      <c r="C19" s="35"/>
      <c r="D19" s="36" t="s">
        <v>146</v>
      </c>
      <c r="E19" s="37"/>
      <c r="F19" s="38"/>
      <c r="G19" s="39"/>
      <c r="H19" s="10"/>
      <c r="L19" s="1">
        <v>1687242</v>
      </c>
    </row>
    <row r="20" ht="5.4" customHeight="1" spans="2:8">
      <c r="B20" s="5"/>
      <c r="C20" s="45"/>
      <c r="D20" s="46"/>
      <c r="E20" s="46"/>
      <c r="F20" s="47"/>
      <c r="G20" s="48"/>
      <c r="H20" s="10"/>
    </row>
    <row r="21" ht="22.5" spans="2:8">
      <c r="B21" s="5"/>
      <c r="C21" s="49"/>
      <c r="D21" s="50"/>
      <c r="E21" s="51" t="s">
        <v>16</v>
      </c>
      <c r="F21" s="52">
        <f>SUM(F12:F19)</f>
        <v>191340596</v>
      </c>
      <c r="G21" s="53">
        <f>G4-F21</f>
        <v>706659404</v>
      </c>
      <c r="H21" s="10"/>
    </row>
    <row r="22" ht="5.4" customHeight="1" spans="2:8">
      <c r="B22" s="5"/>
      <c r="C22" s="54"/>
      <c r="D22" s="55"/>
      <c r="E22" s="56"/>
      <c r="F22" s="57"/>
      <c r="G22" s="58"/>
      <c r="H22" s="10"/>
    </row>
    <row r="23" ht="22.5" spans="2:12">
      <c r="B23" s="5"/>
      <c r="C23" s="59"/>
      <c r="D23" s="28" t="s">
        <v>17</v>
      </c>
      <c r="E23" s="60"/>
      <c r="F23" s="61">
        <v>0</v>
      </c>
      <c r="G23" s="62"/>
      <c r="H23" s="10"/>
      <c r="L23" s="1">
        <v>5472260</v>
      </c>
    </row>
    <row r="24" ht="6" customHeight="1" spans="2:8">
      <c r="B24" s="5"/>
      <c r="C24" s="59"/>
      <c r="D24" s="28"/>
      <c r="E24" s="60"/>
      <c r="F24" s="61"/>
      <c r="G24" s="62"/>
      <c r="H24" s="10"/>
    </row>
    <row r="25" ht="21" spans="2:8">
      <c r="B25" s="5"/>
      <c r="C25" s="63" t="s">
        <v>18</v>
      </c>
      <c r="D25" s="64" t="s">
        <v>19</v>
      </c>
      <c r="E25" s="65"/>
      <c r="F25" s="66" t="s">
        <v>20</v>
      </c>
      <c r="G25" s="67" t="s">
        <v>21</v>
      </c>
      <c r="H25" s="10"/>
    </row>
    <row r="26" ht="21" spans="2:12">
      <c r="B26" s="5"/>
      <c r="C26" s="63"/>
      <c r="D26" s="68" t="s">
        <v>147</v>
      </c>
      <c r="E26" s="69"/>
      <c r="F26" s="70">
        <v>0</v>
      </c>
      <c r="G26" s="71">
        <v>0</v>
      </c>
      <c r="H26" s="10"/>
      <c r="L26" s="1">
        <v>7905860</v>
      </c>
    </row>
    <row r="27" ht="19.8" customHeight="1" spans="2:8">
      <c r="B27" s="5"/>
      <c r="C27" s="72">
        <v>45189</v>
      </c>
      <c r="D27" s="125" t="s">
        <v>148</v>
      </c>
      <c r="E27" s="74"/>
      <c r="F27" s="71">
        <v>15483824</v>
      </c>
      <c r="G27" s="71">
        <f>25000000-5840596-F27</f>
        <v>3675580</v>
      </c>
      <c r="H27" s="10"/>
    </row>
    <row r="28" ht="19.8" customHeight="1" spans="2:8">
      <c r="B28" s="5"/>
      <c r="C28" s="72"/>
      <c r="D28" s="125"/>
      <c r="E28" s="74"/>
      <c r="F28" s="71"/>
      <c r="G28" s="71"/>
      <c r="H28" s="10"/>
    </row>
    <row r="29" ht="21" spans="2:12">
      <c r="B29" s="5"/>
      <c r="C29" s="72"/>
      <c r="D29" s="125"/>
      <c r="E29" s="74"/>
      <c r="F29" s="71"/>
      <c r="G29" s="71"/>
      <c r="H29" s="10"/>
      <c r="L29" s="123">
        <v>8756360</v>
      </c>
    </row>
    <row r="30" ht="7.8" customHeight="1" spans="2:12">
      <c r="B30" s="5"/>
      <c r="C30" s="72"/>
      <c r="D30" s="75"/>
      <c r="E30" s="76"/>
      <c r="F30" s="77"/>
      <c r="G30" s="78"/>
      <c r="H30" s="10"/>
      <c r="L30" s="123"/>
    </row>
    <row r="31" ht="19.2" customHeight="1" spans="2:12">
      <c r="B31" s="5"/>
      <c r="C31" s="63" t="s">
        <v>18</v>
      </c>
      <c r="D31" s="79" t="s">
        <v>24</v>
      </c>
      <c r="E31" s="65"/>
      <c r="F31" s="66"/>
      <c r="G31" s="80"/>
      <c r="H31" s="10"/>
      <c r="L31" s="123">
        <v>14509106.75</v>
      </c>
    </row>
    <row r="32" ht="22.5" spans="2:12">
      <c r="B32" s="5"/>
      <c r="C32" s="72">
        <v>45240</v>
      </c>
      <c r="D32" s="81" t="s">
        <v>149</v>
      </c>
      <c r="E32" s="82"/>
      <c r="F32" s="83">
        <v>15483824</v>
      </c>
      <c r="G32" s="84"/>
      <c r="H32" s="10"/>
      <c r="L32" s="123">
        <v>16890772</v>
      </c>
    </row>
    <row r="33" ht="22.5" spans="2:12">
      <c r="B33" s="5"/>
      <c r="C33" s="85"/>
      <c r="D33" s="86"/>
      <c r="E33" s="87" t="s">
        <v>26</v>
      </c>
      <c r="F33" s="88">
        <f>F32-SUM(F26:F29)</f>
        <v>0</v>
      </c>
      <c r="G33" s="89"/>
      <c r="H33" s="10"/>
      <c r="L33" s="124">
        <f>F29+G29+3866346.75</f>
        <v>3866346.75</v>
      </c>
    </row>
    <row r="34" ht="10.2" customHeight="1" spans="2:8">
      <c r="B34" s="5"/>
      <c r="C34" s="90"/>
      <c r="D34" s="50"/>
      <c r="E34" s="50"/>
      <c r="F34" s="50"/>
      <c r="G34" s="91"/>
      <c r="H34" s="10"/>
    </row>
    <row r="35" ht="21.75" spans="2:12">
      <c r="B35" s="5"/>
      <c r="C35" s="92" t="s">
        <v>27</v>
      </c>
      <c r="D35" s="93"/>
      <c r="E35" s="93"/>
      <c r="F35" s="94">
        <f>F21+F32</f>
        <v>206824420</v>
      </c>
      <c r="G35" s="95">
        <f>G4-F35</f>
        <v>691175580</v>
      </c>
      <c r="H35" s="10"/>
      <c r="L35" s="71">
        <v>7380255</v>
      </c>
    </row>
    <row r="36" ht="21" spans="2:8">
      <c r="B36" s="5"/>
      <c r="C36" s="96" t="s">
        <v>28</v>
      </c>
      <c r="D36" s="97"/>
      <c r="E36" s="98"/>
      <c r="F36" s="99"/>
      <c r="G36" s="43"/>
      <c r="H36" s="10"/>
    </row>
    <row r="37" ht="22.5" spans="2:12">
      <c r="B37" s="5"/>
      <c r="C37" s="100" t="s">
        <v>29</v>
      </c>
      <c r="D37" s="101" t="s">
        <v>1</v>
      </c>
      <c r="E37" s="102">
        <f>F33</f>
        <v>0</v>
      </c>
      <c r="F37" s="99"/>
      <c r="G37" s="43"/>
      <c r="H37" s="10"/>
      <c r="L37" s="1">
        <v>6582910</v>
      </c>
    </row>
    <row r="38" ht="21" spans="2:8">
      <c r="B38" s="5"/>
      <c r="C38" s="100" t="s">
        <v>30</v>
      </c>
      <c r="D38" s="101" t="s">
        <v>1</v>
      </c>
      <c r="E38" s="103" t="s">
        <v>31</v>
      </c>
      <c r="F38" s="99"/>
      <c r="G38" s="43"/>
      <c r="H38" s="10"/>
    </row>
    <row r="39" ht="21" spans="2:8">
      <c r="B39" s="5"/>
      <c r="C39" s="104" t="s">
        <v>32</v>
      </c>
      <c r="D39" s="105" t="s">
        <v>1</v>
      </c>
      <c r="E39" s="106" t="s">
        <v>33</v>
      </c>
      <c r="F39" s="107" t="s">
        <v>34</v>
      </c>
      <c r="G39" s="108"/>
      <c r="H39" s="10"/>
    </row>
    <row r="40" ht="6" customHeight="1" spans="2:8">
      <c r="B40" s="109"/>
      <c r="C40" s="110"/>
      <c r="D40" s="110"/>
      <c r="E40" s="110"/>
      <c r="F40" s="110"/>
      <c r="G40" s="110"/>
      <c r="H40" s="111"/>
    </row>
    <row r="41" ht="19.5" spans="3:7">
      <c r="C41" s="112"/>
      <c r="D41" s="112"/>
      <c r="E41" s="112"/>
      <c r="F41" s="112"/>
      <c r="G41" s="112"/>
    </row>
    <row r="42" ht="19.5" spans="3:7">
      <c r="C42" s="113" t="s">
        <v>35</v>
      </c>
      <c r="D42" s="114"/>
      <c r="E42" s="115"/>
      <c r="F42" s="116"/>
      <c r="G42" s="112"/>
    </row>
    <row r="43" ht="19.5" spans="3:7">
      <c r="C43" s="113"/>
      <c r="D43" s="114"/>
      <c r="E43" s="115"/>
      <c r="F43" s="117" t="s">
        <v>36</v>
      </c>
      <c r="G43" s="118">
        <v>15000000</v>
      </c>
    </row>
    <row r="44" ht="19.5" spans="3:7">
      <c r="C44" s="113" t="s">
        <v>37</v>
      </c>
      <c r="D44" s="114"/>
      <c r="E44" s="115">
        <v>89800000000</v>
      </c>
      <c r="F44" s="119" t="s">
        <v>38</v>
      </c>
      <c r="G44" s="120"/>
    </row>
    <row r="45" ht="19.5" spans="3:7">
      <c r="C45" s="121">
        <v>0.01</v>
      </c>
      <c r="D45" s="114"/>
      <c r="E45" s="115">
        <f>E44*C45</f>
        <v>898000000</v>
      </c>
      <c r="F45" s="119" t="s">
        <v>39</v>
      </c>
      <c r="G45" s="122"/>
    </row>
    <row r="46" ht="19.5" spans="3:7">
      <c r="C46" s="112"/>
      <c r="D46" s="112"/>
      <c r="E46" s="112"/>
      <c r="F46" s="112"/>
      <c r="G46" s="112"/>
    </row>
    <row r="47" ht="19.5" spans="3:7">
      <c r="C47" s="112"/>
      <c r="D47" s="112"/>
      <c r="E47" s="112"/>
      <c r="F47" s="112"/>
      <c r="G47" s="112"/>
    </row>
  </sheetData>
  <mergeCells count="21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3:E23"/>
    <mergeCell ref="D25:E25"/>
    <mergeCell ref="D26:E26"/>
    <mergeCell ref="D27:E27"/>
    <mergeCell ref="D28:E28"/>
    <mergeCell ref="D29:E29"/>
    <mergeCell ref="D31:E31"/>
    <mergeCell ref="D32:E32"/>
    <mergeCell ref="C35:E35"/>
    <mergeCell ref="F39:G39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7"/>
  <sheetViews>
    <sheetView view="pageBreakPreview" zoomScale="85" zoomScaleNormal="85" topLeftCell="A13" workbookViewId="0">
      <selection activeCell="J17" sqref="J17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150</v>
      </c>
      <c r="F4" s="6" t="s">
        <v>3</v>
      </c>
      <c r="G4" s="9">
        <f>+E45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228062013</v>
      </c>
      <c r="H5" s="10"/>
    </row>
    <row r="6" ht="22.5" spans="2:8">
      <c r="B6" s="5"/>
      <c r="C6" s="11" t="s">
        <v>7</v>
      </c>
      <c r="D6" s="12" t="s">
        <v>1</v>
      </c>
      <c r="E6" s="15" t="s">
        <v>151</v>
      </c>
      <c r="F6" s="11" t="s">
        <v>9</v>
      </c>
      <c r="G6" s="14">
        <f>G4-G5</f>
        <v>669937987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0.746033393095768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101</v>
      </c>
      <c r="D14" s="40" t="s">
        <v>108</v>
      </c>
      <c r="E14" s="41"/>
      <c r="F14" s="42">
        <f>+LK.05!F27+LK.06!F27+LK.07!F27+LK.08!F27</f>
        <v>48581488</v>
      </c>
      <c r="G14" s="43"/>
      <c r="H14" s="10"/>
    </row>
    <row r="15" ht="21" spans="2:12">
      <c r="B15" s="5"/>
      <c r="C15" s="35"/>
      <c r="D15" s="36" t="s">
        <v>102</v>
      </c>
      <c r="E15" s="37"/>
      <c r="F15" s="38"/>
      <c r="G15" s="43"/>
      <c r="H15" s="10"/>
      <c r="L15" s="1">
        <v>21324420</v>
      </c>
    </row>
    <row r="16" ht="21" spans="2:8">
      <c r="B16" s="5"/>
      <c r="C16" s="31" t="s">
        <v>136</v>
      </c>
      <c r="D16" s="40" t="s">
        <v>118</v>
      </c>
      <c r="E16" s="41"/>
      <c r="F16" s="42">
        <f>+LK.09!F27+LK.10!F29+LK.11!F31+LK.12!F30</f>
        <v>87058583</v>
      </c>
      <c r="G16" s="43"/>
      <c r="H16" s="10"/>
    </row>
    <row r="17" ht="21" spans="2:8">
      <c r="B17" s="5"/>
      <c r="C17" s="35"/>
      <c r="D17" s="36" t="s">
        <v>137</v>
      </c>
      <c r="E17" s="37"/>
      <c r="F17" s="38"/>
      <c r="G17" s="43"/>
      <c r="H17" s="10"/>
    </row>
    <row r="18" ht="21" spans="2:12">
      <c r="B18" s="5"/>
      <c r="C18" s="31" t="s">
        <v>152</v>
      </c>
      <c r="D18" s="40" t="s">
        <v>118</v>
      </c>
      <c r="E18" s="41"/>
      <c r="F18" s="42">
        <f>+LK.13!F30+LK.14!F32</f>
        <v>36656609</v>
      </c>
      <c r="G18" s="44"/>
      <c r="H18" s="10"/>
      <c r="L18" s="1">
        <f>163000000+22500000</f>
        <v>185500000</v>
      </c>
    </row>
    <row r="19" ht="21" spans="2:12">
      <c r="B19" s="5"/>
      <c r="C19" s="35"/>
      <c r="D19" s="36" t="s">
        <v>153</v>
      </c>
      <c r="E19" s="37"/>
      <c r="F19" s="38"/>
      <c r="G19" s="39"/>
      <c r="H19" s="10"/>
      <c r="L19" s="1">
        <v>1687242</v>
      </c>
    </row>
    <row r="20" ht="5.4" customHeight="1" spans="2:8">
      <c r="B20" s="5"/>
      <c r="C20" s="45"/>
      <c r="D20" s="46"/>
      <c r="E20" s="46"/>
      <c r="F20" s="47"/>
      <c r="G20" s="48"/>
      <c r="H20" s="10"/>
    </row>
    <row r="21" ht="22.5" spans="2:8">
      <c r="B21" s="5"/>
      <c r="C21" s="49"/>
      <c r="D21" s="50"/>
      <c r="E21" s="51" t="s">
        <v>16</v>
      </c>
      <c r="F21" s="52">
        <f>SUM(F12:F19)</f>
        <v>206824420</v>
      </c>
      <c r="G21" s="53">
        <f>G4-F21</f>
        <v>691175580</v>
      </c>
      <c r="H21" s="10"/>
    </row>
    <row r="22" ht="5.4" customHeight="1" spans="2:8">
      <c r="B22" s="5"/>
      <c r="C22" s="54"/>
      <c r="D22" s="55"/>
      <c r="E22" s="56"/>
      <c r="F22" s="57"/>
      <c r="G22" s="58"/>
      <c r="H22" s="10"/>
    </row>
    <row r="23" ht="22.5" spans="2:12">
      <c r="B23" s="5"/>
      <c r="C23" s="59"/>
      <c r="D23" s="28" t="s">
        <v>17</v>
      </c>
      <c r="E23" s="60"/>
      <c r="F23" s="61">
        <v>0</v>
      </c>
      <c r="G23" s="62"/>
      <c r="H23" s="10"/>
      <c r="L23" s="1">
        <v>5472260</v>
      </c>
    </row>
    <row r="24" ht="6" customHeight="1" spans="2:8">
      <c r="B24" s="5"/>
      <c r="C24" s="59"/>
      <c r="D24" s="28"/>
      <c r="E24" s="60"/>
      <c r="F24" s="61"/>
      <c r="G24" s="62"/>
      <c r="H24" s="10"/>
    </row>
    <row r="25" ht="21" spans="2:8">
      <c r="B25" s="5"/>
      <c r="C25" s="63" t="s">
        <v>18</v>
      </c>
      <c r="D25" s="64" t="s">
        <v>19</v>
      </c>
      <c r="E25" s="65"/>
      <c r="F25" s="66" t="s">
        <v>20</v>
      </c>
      <c r="G25" s="67" t="s">
        <v>21</v>
      </c>
      <c r="H25" s="10"/>
    </row>
    <row r="26" ht="21" spans="2:12">
      <c r="B26" s="5"/>
      <c r="C26" s="63"/>
      <c r="D26" s="68" t="s">
        <v>147</v>
      </c>
      <c r="E26" s="69"/>
      <c r="F26" s="70">
        <v>0</v>
      </c>
      <c r="G26" s="71">
        <v>0</v>
      </c>
      <c r="H26" s="10"/>
      <c r="L26" s="1">
        <v>7905860</v>
      </c>
    </row>
    <row r="27" ht="19.8" customHeight="1" spans="2:8">
      <c r="B27" s="5"/>
      <c r="C27" s="72">
        <v>45189</v>
      </c>
      <c r="D27" s="73" t="s">
        <v>154</v>
      </c>
      <c r="E27" s="74"/>
      <c r="F27" s="71">
        <v>3675580</v>
      </c>
      <c r="G27" s="71">
        <f>25000000-21324420-F27</f>
        <v>0</v>
      </c>
      <c r="H27" s="10"/>
    </row>
    <row r="28" ht="19.8" customHeight="1" spans="2:8">
      <c r="B28" s="5"/>
      <c r="C28" s="72">
        <v>45215</v>
      </c>
      <c r="D28" s="73" t="s">
        <v>155</v>
      </c>
      <c r="E28" s="74"/>
      <c r="F28" s="71">
        <v>17562013</v>
      </c>
      <c r="G28" s="71">
        <f>20000000-0-F28</f>
        <v>2437987</v>
      </c>
      <c r="H28" s="10"/>
    </row>
    <row r="29" ht="21" spans="2:12">
      <c r="B29" s="5"/>
      <c r="C29" s="72"/>
      <c r="D29" s="125"/>
      <c r="E29" s="74"/>
      <c r="F29" s="71"/>
      <c r="G29" s="71"/>
      <c r="H29" s="10"/>
      <c r="L29" s="123">
        <v>8756360</v>
      </c>
    </row>
    <row r="30" ht="7.8" customHeight="1" spans="2:12">
      <c r="B30" s="5"/>
      <c r="C30" s="72"/>
      <c r="D30" s="75"/>
      <c r="E30" s="76"/>
      <c r="F30" s="77"/>
      <c r="G30" s="78"/>
      <c r="H30" s="10"/>
      <c r="L30" s="123"/>
    </row>
    <row r="31" ht="19.2" customHeight="1" spans="2:12">
      <c r="B31" s="5"/>
      <c r="C31" s="63" t="s">
        <v>18</v>
      </c>
      <c r="D31" s="79" t="s">
        <v>24</v>
      </c>
      <c r="E31" s="65"/>
      <c r="F31" s="66"/>
      <c r="G31" s="80"/>
      <c r="H31" s="10"/>
      <c r="L31" s="123">
        <v>14509106.75</v>
      </c>
    </row>
    <row r="32" ht="22.5" spans="2:12">
      <c r="B32" s="5"/>
      <c r="C32" s="72">
        <v>45252</v>
      </c>
      <c r="D32" s="81" t="s">
        <v>156</v>
      </c>
      <c r="E32" s="82"/>
      <c r="F32" s="83">
        <v>21237593</v>
      </c>
      <c r="G32" s="84"/>
      <c r="H32" s="10"/>
      <c r="L32" s="123">
        <v>16890772</v>
      </c>
    </row>
    <row r="33" ht="22.5" spans="2:12">
      <c r="B33" s="5"/>
      <c r="C33" s="85"/>
      <c r="D33" s="86"/>
      <c r="E33" s="87" t="s">
        <v>26</v>
      </c>
      <c r="F33" s="88">
        <f>F32-SUM(F26:F29)</f>
        <v>0</v>
      </c>
      <c r="G33" s="89"/>
      <c r="H33" s="10"/>
      <c r="L33" s="124">
        <f>F29+G29+3866346.75</f>
        <v>3866346.75</v>
      </c>
    </row>
    <row r="34" ht="10.2" customHeight="1" spans="2:8">
      <c r="B34" s="5"/>
      <c r="C34" s="90"/>
      <c r="D34" s="50"/>
      <c r="E34" s="50"/>
      <c r="F34" s="50"/>
      <c r="G34" s="91"/>
      <c r="H34" s="10"/>
    </row>
    <row r="35" ht="21.75" spans="2:12">
      <c r="B35" s="5"/>
      <c r="C35" s="92" t="s">
        <v>27</v>
      </c>
      <c r="D35" s="93"/>
      <c r="E35" s="93"/>
      <c r="F35" s="94">
        <f>F21+F32</f>
        <v>228062013</v>
      </c>
      <c r="G35" s="95">
        <f>G4-F35</f>
        <v>669937987</v>
      </c>
      <c r="H35" s="10"/>
      <c r="L35" s="71">
        <v>7380255</v>
      </c>
    </row>
    <row r="36" ht="21" spans="2:8">
      <c r="B36" s="5"/>
      <c r="C36" s="96" t="s">
        <v>28</v>
      </c>
      <c r="D36" s="97"/>
      <c r="E36" s="98"/>
      <c r="F36" s="99"/>
      <c r="G36" s="43"/>
      <c r="H36" s="10"/>
    </row>
    <row r="37" ht="22.5" spans="2:12">
      <c r="B37" s="5"/>
      <c r="C37" s="100" t="s">
        <v>29</v>
      </c>
      <c r="D37" s="101" t="s">
        <v>1</v>
      </c>
      <c r="E37" s="102">
        <f>F33</f>
        <v>0</v>
      </c>
      <c r="F37" s="99"/>
      <c r="G37" s="43"/>
      <c r="H37" s="10"/>
      <c r="L37" s="1">
        <v>6582910</v>
      </c>
    </row>
    <row r="38" ht="21" spans="2:8">
      <c r="B38" s="5"/>
      <c r="C38" s="100" t="s">
        <v>30</v>
      </c>
      <c r="D38" s="101" t="s">
        <v>1</v>
      </c>
      <c r="E38" s="103" t="s">
        <v>31</v>
      </c>
      <c r="F38" s="99"/>
      <c r="G38" s="43"/>
      <c r="H38" s="10"/>
    </row>
    <row r="39" ht="21" spans="2:8">
      <c r="B39" s="5"/>
      <c r="C39" s="104" t="s">
        <v>32</v>
      </c>
      <c r="D39" s="105" t="s">
        <v>1</v>
      </c>
      <c r="E39" s="106" t="s">
        <v>33</v>
      </c>
      <c r="F39" s="107" t="s">
        <v>34</v>
      </c>
      <c r="G39" s="108"/>
      <c r="H39" s="10"/>
    </row>
    <row r="40" ht="6" customHeight="1" spans="2:8">
      <c r="B40" s="109"/>
      <c r="C40" s="110"/>
      <c r="D40" s="110"/>
      <c r="E40" s="110"/>
      <c r="F40" s="110"/>
      <c r="G40" s="110"/>
      <c r="H40" s="111"/>
    </row>
    <row r="41" ht="19.5" spans="3:7">
      <c r="C41" s="112"/>
      <c r="D41" s="112"/>
      <c r="E41" s="112"/>
      <c r="F41" s="112"/>
      <c r="G41" s="112"/>
    </row>
    <row r="42" ht="19.5" spans="3:7">
      <c r="C42" s="113" t="s">
        <v>35</v>
      </c>
      <c r="D42" s="114"/>
      <c r="E42" s="115"/>
      <c r="F42" s="116"/>
      <c r="G42" s="112"/>
    </row>
    <row r="43" ht="19.5" spans="3:7">
      <c r="C43" s="113"/>
      <c r="D43" s="114"/>
      <c r="E43" s="115"/>
      <c r="F43" s="117" t="s">
        <v>36</v>
      </c>
      <c r="G43" s="118">
        <v>15000000</v>
      </c>
    </row>
    <row r="44" ht="19.5" spans="3:7">
      <c r="C44" s="113" t="s">
        <v>37</v>
      </c>
      <c r="D44" s="114"/>
      <c r="E44" s="115">
        <v>89800000000</v>
      </c>
      <c r="F44" s="119" t="s">
        <v>38</v>
      </c>
      <c r="G44" s="120"/>
    </row>
    <row r="45" ht="19.5" spans="3:7">
      <c r="C45" s="121">
        <v>0.01</v>
      </c>
      <c r="D45" s="114"/>
      <c r="E45" s="115">
        <f>E44*C45</f>
        <v>898000000</v>
      </c>
      <c r="F45" s="119" t="s">
        <v>39</v>
      </c>
      <c r="G45" s="122"/>
    </row>
    <row r="46" ht="19.5" spans="3:7">
      <c r="C46" s="112"/>
      <c r="D46" s="112"/>
      <c r="E46" s="112"/>
      <c r="F46" s="112"/>
      <c r="G46" s="112"/>
    </row>
    <row r="47" ht="19.5" spans="3:7">
      <c r="C47" s="112"/>
      <c r="D47" s="112"/>
      <c r="E47" s="112"/>
      <c r="F47" s="112"/>
      <c r="G47" s="112"/>
    </row>
  </sheetData>
  <mergeCells count="21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3:E23"/>
    <mergeCell ref="D25:E25"/>
    <mergeCell ref="D26:E26"/>
    <mergeCell ref="D27:E27"/>
    <mergeCell ref="D28:E28"/>
    <mergeCell ref="D29:E29"/>
    <mergeCell ref="D31:E31"/>
    <mergeCell ref="D32:E32"/>
    <mergeCell ref="C35:E35"/>
    <mergeCell ref="F39:G39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7"/>
  <sheetViews>
    <sheetView view="pageBreakPreview" zoomScale="85" zoomScaleNormal="85" topLeftCell="A12" workbookViewId="0">
      <selection activeCell="F32" sqref="F32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157</v>
      </c>
      <c r="F4" s="6" t="s">
        <v>3</v>
      </c>
      <c r="G4" s="9">
        <f>+E45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257734013</v>
      </c>
      <c r="H5" s="10"/>
    </row>
    <row r="6" ht="22.5" spans="2:8">
      <c r="B6" s="5"/>
      <c r="C6" s="11" t="s">
        <v>7</v>
      </c>
      <c r="D6" s="12" t="s">
        <v>1</v>
      </c>
      <c r="E6" s="15" t="s">
        <v>158</v>
      </c>
      <c r="F6" s="11" t="s">
        <v>9</v>
      </c>
      <c r="G6" s="14">
        <f>G4-G5</f>
        <v>640265987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0.712991076837416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101</v>
      </c>
      <c r="D14" s="40" t="s">
        <v>108</v>
      </c>
      <c r="E14" s="41"/>
      <c r="F14" s="42">
        <f>+LK.05!F27+LK.06!F27+LK.07!F27+LK.08!F27</f>
        <v>48581488</v>
      </c>
      <c r="G14" s="43"/>
      <c r="H14" s="10"/>
    </row>
    <row r="15" ht="21" spans="2:12">
      <c r="B15" s="5"/>
      <c r="C15" s="35"/>
      <c r="D15" s="36" t="s">
        <v>102</v>
      </c>
      <c r="E15" s="37"/>
      <c r="F15" s="38"/>
      <c r="G15" s="43"/>
      <c r="H15" s="10"/>
      <c r="L15" s="1">
        <v>21324420</v>
      </c>
    </row>
    <row r="16" ht="21" spans="2:8">
      <c r="B16" s="5"/>
      <c r="C16" s="31" t="s">
        <v>136</v>
      </c>
      <c r="D16" s="40" t="s">
        <v>118</v>
      </c>
      <c r="E16" s="41"/>
      <c r="F16" s="42">
        <f>+LK.09!F27+LK.10!F29+LK.11!F31+LK.12!F30</f>
        <v>87058583</v>
      </c>
      <c r="G16" s="43"/>
      <c r="H16" s="10"/>
    </row>
    <row r="17" ht="21" spans="2:8">
      <c r="B17" s="5"/>
      <c r="C17" s="35"/>
      <c r="D17" s="36" t="s">
        <v>137</v>
      </c>
      <c r="E17" s="37"/>
      <c r="F17" s="38"/>
      <c r="G17" s="43"/>
      <c r="H17" s="10"/>
    </row>
    <row r="18" ht="21" spans="2:12">
      <c r="B18" s="5"/>
      <c r="C18" s="31" t="s">
        <v>159</v>
      </c>
      <c r="D18" s="40" t="s">
        <v>160</v>
      </c>
      <c r="E18" s="41"/>
      <c r="F18" s="42">
        <f>+LK.13!F30+LK.14!F32+LK.15!F32</f>
        <v>57894202</v>
      </c>
      <c r="G18" s="44"/>
      <c r="H18" s="10"/>
      <c r="L18" s="1">
        <f>163000000+22500000+25000000</f>
        <v>210500000</v>
      </c>
    </row>
    <row r="19" ht="21" spans="2:12">
      <c r="B19" s="5"/>
      <c r="C19" s="35"/>
      <c r="D19" s="36" t="s">
        <v>161</v>
      </c>
      <c r="E19" s="37"/>
      <c r="F19" s="38"/>
      <c r="G19" s="39"/>
      <c r="H19" s="10"/>
      <c r="L19" s="1">
        <v>1687242</v>
      </c>
    </row>
    <row r="20" ht="5.4" customHeight="1" spans="2:8">
      <c r="B20" s="5"/>
      <c r="C20" s="45"/>
      <c r="D20" s="46"/>
      <c r="E20" s="46"/>
      <c r="F20" s="47"/>
      <c r="G20" s="48"/>
      <c r="H20" s="10"/>
    </row>
    <row r="21" ht="22.5" spans="2:8">
      <c r="B21" s="5"/>
      <c r="C21" s="49"/>
      <c r="D21" s="50"/>
      <c r="E21" s="51" t="s">
        <v>16</v>
      </c>
      <c r="F21" s="52">
        <f>SUM(F12:F19)</f>
        <v>228062013</v>
      </c>
      <c r="G21" s="53">
        <f>G4-F21</f>
        <v>669937987</v>
      </c>
      <c r="H21" s="10"/>
    </row>
    <row r="22" ht="5.4" customHeight="1" spans="2:8">
      <c r="B22" s="5"/>
      <c r="C22" s="54"/>
      <c r="D22" s="55"/>
      <c r="E22" s="56"/>
      <c r="F22" s="57"/>
      <c r="G22" s="58"/>
      <c r="H22" s="10"/>
    </row>
    <row r="23" ht="22.5" spans="2:12">
      <c r="B23" s="5"/>
      <c r="C23" s="59"/>
      <c r="D23" s="28" t="s">
        <v>17</v>
      </c>
      <c r="E23" s="60"/>
      <c r="F23" s="61">
        <v>0</v>
      </c>
      <c r="G23" s="62"/>
      <c r="H23" s="10"/>
      <c r="L23" s="1">
        <v>5472260</v>
      </c>
    </row>
    <row r="24" ht="6" customHeight="1" spans="2:8">
      <c r="B24" s="5"/>
      <c r="C24" s="59"/>
      <c r="D24" s="28"/>
      <c r="E24" s="60"/>
      <c r="F24" s="61"/>
      <c r="G24" s="62"/>
      <c r="H24" s="10"/>
    </row>
    <row r="25" ht="21" spans="2:8">
      <c r="B25" s="5"/>
      <c r="C25" s="63" t="s">
        <v>18</v>
      </c>
      <c r="D25" s="64" t="s">
        <v>19</v>
      </c>
      <c r="E25" s="65"/>
      <c r="F25" s="66" t="s">
        <v>20</v>
      </c>
      <c r="G25" s="67" t="s">
        <v>21</v>
      </c>
      <c r="H25" s="10"/>
    </row>
    <row r="26" ht="21" spans="2:12">
      <c r="B26" s="5"/>
      <c r="C26" s="63"/>
      <c r="D26" s="68" t="s">
        <v>162</v>
      </c>
      <c r="E26" s="69"/>
      <c r="F26" s="70">
        <v>0</v>
      </c>
      <c r="G26" s="71">
        <v>0</v>
      </c>
      <c r="H26" s="10"/>
      <c r="L26" s="1">
        <v>7905860</v>
      </c>
    </row>
    <row r="27" ht="19.8" customHeight="1" spans="2:8">
      <c r="B27" s="5"/>
      <c r="C27" s="72">
        <v>45215</v>
      </c>
      <c r="D27" s="73" t="s">
        <v>163</v>
      </c>
      <c r="E27" s="74"/>
      <c r="F27" s="71">
        <v>2437987</v>
      </c>
      <c r="G27" s="71">
        <v>0</v>
      </c>
      <c r="H27" s="10"/>
    </row>
    <row r="28" ht="19.8" customHeight="1" spans="2:8">
      <c r="B28" s="5"/>
      <c r="C28" s="72">
        <v>45238</v>
      </c>
      <c r="D28" s="73" t="s">
        <v>164</v>
      </c>
      <c r="E28" s="74"/>
      <c r="F28" s="71">
        <v>23000000</v>
      </c>
      <c r="G28" s="71">
        <f>23000000-F28</f>
        <v>0</v>
      </c>
      <c r="H28" s="10"/>
    </row>
    <row r="29" ht="21" spans="2:12">
      <c r="B29" s="5"/>
      <c r="C29" s="72">
        <v>45257</v>
      </c>
      <c r="D29" s="73" t="s">
        <v>165</v>
      </c>
      <c r="E29" s="74"/>
      <c r="F29" s="71">
        <v>4234013</v>
      </c>
      <c r="G29" s="71">
        <f>23000000-F29</f>
        <v>18765987</v>
      </c>
      <c r="H29" s="10"/>
      <c r="L29" s="123">
        <v>8756360</v>
      </c>
    </row>
    <row r="30" ht="7.8" customHeight="1" spans="2:12">
      <c r="B30" s="5"/>
      <c r="C30" s="72"/>
      <c r="D30" s="75"/>
      <c r="E30" s="76"/>
      <c r="F30" s="77"/>
      <c r="G30" s="78"/>
      <c r="H30" s="10"/>
      <c r="L30" s="123"/>
    </row>
    <row r="31" ht="19.2" customHeight="1" spans="2:12">
      <c r="B31" s="5"/>
      <c r="C31" s="63" t="s">
        <v>18</v>
      </c>
      <c r="D31" s="79" t="s">
        <v>24</v>
      </c>
      <c r="E31" s="65"/>
      <c r="F31" s="66"/>
      <c r="G31" s="80"/>
      <c r="H31" s="10"/>
      <c r="L31" s="123">
        <v>14509106.75</v>
      </c>
    </row>
    <row r="32" ht="22.5" spans="2:12">
      <c r="B32" s="5"/>
      <c r="C32" s="72">
        <v>44928</v>
      </c>
      <c r="D32" s="81" t="s">
        <v>166</v>
      </c>
      <c r="E32" s="82"/>
      <c r="F32" s="83">
        <v>29672000</v>
      </c>
      <c r="G32" s="84"/>
      <c r="H32" s="10"/>
      <c r="L32" s="123">
        <v>16890772</v>
      </c>
    </row>
    <row r="33" ht="22.5" spans="2:12">
      <c r="B33" s="5"/>
      <c r="C33" s="85"/>
      <c r="D33" s="86"/>
      <c r="E33" s="87" t="s">
        <v>26</v>
      </c>
      <c r="F33" s="88">
        <f>F32-SUM(F26:F29)</f>
        <v>0</v>
      </c>
      <c r="G33" s="89"/>
      <c r="H33" s="10"/>
      <c r="L33" s="124">
        <f>F29+G29+3866346.75</f>
        <v>26866346.75</v>
      </c>
    </row>
    <row r="34" ht="10.2" customHeight="1" spans="2:8">
      <c r="B34" s="5"/>
      <c r="C34" s="90"/>
      <c r="D34" s="50"/>
      <c r="E34" s="50"/>
      <c r="F34" s="50"/>
      <c r="G34" s="91"/>
      <c r="H34" s="10"/>
    </row>
    <row r="35" ht="21.75" spans="2:12">
      <c r="B35" s="5"/>
      <c r="C35" s="92" t="s">
        <v>27</v>
      </c>
      <c r="D35" s="93"/>
      <c r="E35" s="93"/>
      <c r="F35" s="94">
        <f>F21+F32</f>
        <v>257734013</v>
      </c>
      <c r="G35" s="95">
        <f>G4-F35</f>
        <v>640265987</v>
      </c>
      <c r="H35" s="10"/>
      <c r="L35" s="71">
        <v>7380255</v>
      </c>
    </row>
    <row r="36" ht="21" spans="2:8">
      <c r="B36" s="5"/>
      <c r="C36" s="96" t="s">
        <v>28</v>
      </c>
      <c r="D36" s="97"/>
      <c r="E36" s="98"/>
      <c r="F36" s="99"/>
      <c r="G36" s="43"/>
      <c r="H36" s="10"/>
    </row>
    <row r="37" ht="22.5" spans="2:12">
      <c r="B37" s="5"/>
      <c r="C37" s="100" t="s">
        <v>29</v>
      </c>
      <c r="D37" s="101" t="s">
        <v>1</v>
      </c>
      <c r="E37" s="102">
        <f>F33</f>
        <v>0</v>
      </c>
      <c r="F37" s="99"/>
      <c r="G37" s="43"/>
      <c r="H37" s="10"/>
      <c r="L37" s="1">
        <v>6582910</v>
      </c>
    </row>
    <row r="38" ht="21" spans="2:8">
      <c r="B38" s="5"/>
      <c r="C38" s="100" t="s">
        <v>30</v>
      </c>
      <c r="D38" s="101" t="s">
        <v>1</v>
      </c>
      <c r="E38" s="103" t="s">
        <v>31</v>
      </c>
      <c r="F38" s="99"/>
      <c r="G38" s="43"/>
      <c r="H38" s="10"/>
    </row>
    <row r="39" ht="21" spans="2:8">
      <c r="B39" s="5"/>
      <c r="C39" s="104" t="s">
        <v>32</v>
      </c>
      <c r="D39" s="105" t="s">
        <v>1</v>
      </c>
      <c r="E39" s="106" t="s">
        <v>33</v>
      </c>
      <c r="F39" s="107" t="s">
        <v>34</v>
      </c>
      <c r="G39" s="108"/>
      <c r="H39" s="10"/>
    </row>
    <row r="40" ht="6" customHeight="1" spans="2:8">
      <c r="B40" s="109"/>
      <c r="C40" s="110"/>
      <c r="D40" s="110"/>
      <c r="E40" s="110"/>
      <c r="F40" s="110"/>
      <c r="G40" s="110"/>
      <c r="H40" s="111"/>
    </row>
    <row r="41" ht="19.5" spans="3:7">
      <c r="C41" s="112"/>
      <c r="D41" s="112"/>
      <c r="E41" s="112"/>
      <c r="F41" s="112"/>
      <c r="G41" s="112"/>
    </row>
    <row r="42" ht="19.5" spans="3:7">
      <c r="C42" s="113" t="s">
        <v>35</v>
      </c>
      <c r="D42" s="114"/>
      <c r="E42" s="115"/>
      <c r="F42" s="116"/>
      <c r="G42" s="112"/>
    </row>
    <row r="43" ht="19.5" spans="3:7">
      <c r="C43" s="113"/>
      <c r="D43" s="114"/>
      <c r="E43" s="115"/>
      <c r="F43" s="117" t="s">
        <v>36</v>
      </c>
      <c r="G43" s="118">
        <v>15000000</v>
      </c>
    </row>
    <row r="44" ht="19.5" spans="3:7">
      <c r="C44" s="113" t="s">
        <v>37</v>
      </c>
      <c r="D44" s="114"/>
      <c r="E44" s="115">
        <v>89800000000</v>
      </c>
      <c r="F44" s="119" t="s">
        <v>38</v>
      </c>
      <c r="G44" s="120"/>
    </row>
    <row r="45" ht="19.5" spans="3:7">
      <c r="C45" s="121">
        <v>0.01</v>
      </c>
      <c r="D45" s="114"/>
      <c r="E45" s="115">
        <f>E44*C45</f>
        <v>898000000</v>
      </c>
      <c r="F45" s="119" t="s">
        <v>39</v>
      </c>
      <c r="G45" s="122"/>
    </row>
    <row r="46" ht="19.5" spans="3:7">
      <c r="C46" s="112"/>
      <c r="D46" s="112"/>
      <c r="E46" s="112"/>
      <c r="F46" s="112"/>
      <c r="G46" s="112"/>
    </row>
    <row r="47" ht="19.5" spans="3:7">
      <c r="C47" s="112"/>
      <c r="D47" s="112"/>
      <c r="E47" s="112"/>
      <c r="F47" s="112"/>
      <c r="G47" s="112"/>
    </row>
  </sheetData>
  <mergeCells count="21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3:E23"/>
    <mergeCell ref="D25:E25"/>
    <mergeCell ref="D26:E26"/>
    <mergeCell ref="D27:E27"/>
    <mergeCell ref="D28:E28"/>
    <mergeCell ref="D29:E29"/>
    <mergeCell ref="D31:E31"/>
    <mergeCell ref="D32:E32"/>
    <mergeCell ref="C35:E35"/>
    <mergeCell ref="F39:G39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7"/>
  <sheetViews>
    <sheetView view="pageBreakPreview" zoomScale="85" zoomScaleNormal="85" topLeftCell="A26" workbookViewId="0">
      <selection activeCell="F26" sqref="F26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167</v>
      </c>
      <c r="F4" s="6" t="s">
        <v>3</v>
      </c>
      <c r="G4" s="9">
        <f>+E45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289863787</v>
      </c>
      <c r="H5" s="10"/>
    </row>
    <row r="6" ht="22.5" spans="2:8">
      <c r="B6" s="5"/>
      <c r="C6" s="11" t="s">
        <v>7</v>
      </c>
      <c r="D6" s="12" t="s">
        <v>1</v>
      </c>
      <c r="E6" s="15" t="s">
        <v>168</v>
      </c>
      <c r="F6" s="11" t="s">
        <v>9</v>
      </c>
      <c r="G6" s="14">
        <f>G4-G5</f>
        <v>608136213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0.677211818485523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101</v>
      </c>
      <c r="D14" s="40" t="s">
        <v>108</v>
      </c>
      <c r="E14" s="41"/>
      <c r="F14" s="42">
        <f>+LK.05!F27+LK.06!F27+LK.07!F27+LK.08!F27</f>
        <v>48581488</v>
      </c>
      <c r="G14" s="43"/>
      <c r="H14" s="10"/>
    </row>
    <row r="15" ht="21" spans="2:12">
      <c r="B15" s="5"/>
      <c r="C15" s="35"/>
      <c r="D15" s="36" t="s">
        <v>102</v>
      </c>
      <c r="E15" s="37"/>
      <c r="F15" s="38"/>
      <c r="G15" s="43"/>
      <c r="H15" s="10"/>
      <c r="L15" s="1">
        <v>21324420</v>
      </c>
    </row>
    <row r="16" ht="21" spans="2:8">
      <c r="B16" s="5"/>
      <c r="C16" s="31" t="s">
        <v>136</v>
      </c>
      <c r="D16" s="40" t="s">
        <v>118</v>
      </c>
      <c r="E16" s="41"/>
      <c r="F16" s="42">
        <f>+LK.09!F27+LK.10!F29+LK.11!F31+LK.12!F30</f>
        <v>87058583</v>
      </c>
      <c r="G16" s="43"/>
      <c r="H16" s="10"/>
    </row>
    <row r="17" ht="21" spans="2:8">
      <c r="B17" s="5"/>
      <c r="C17" s="35"/>
      <c r="D17" s="36" t="s">
        <v>137</v>
      </c>
      <c r="E17" s="37"/>
      <c r="F17" s="38"/>
      <c r="G17" s="43"/>
      <c r="H17" s="10"/>
    </row>
    <row r="18" ht="21" spans="2:12">
      <c r="B18" s="5"/>
      <c r="C18" s="31" t="s">
        <v>169</v>
      </c>
      <c r="D18" s="40" t="s">
        <v>160</v>
      </c>
      <c r="E18" s="41"/>
      <c r="F18" s="42">
        <f>+LK.13!F30+LK.14!F32+LK.15!F32+LK.16!F32</f>
        <v>87566202</v>
      </c>
      <c r="G18" s="44"/>
      <c r="H18" s="10"/>
      <c r="L18" s="1">
        <f>163000000+22500000+25000000+43000000</f>
        <v>253500000</v>
      </c>
    </row>
    <row r="19" ht="21" spans="2:12">
      <c r="B19" s="5"/>
      <c r="C19" s="35"/>
      <c r="D19" s="36" t="s">
        <v>170</v>
      </c>
      <c r="E19" s="37"/>
      <c r="F19" s="38"/>
      <c r="G19" s="39"/>
      <c r="H19" s="10"/>
      <c r="L19" s="1">
        <v>1687242</v>
      </c>
    </row>
    <row r="20" ht="5.4" customHeight="1" spans="2:8">
      <c r="B20" s="5"/>
      <c r="C20" s="45"/>
      <c r="D20" s="46"/>
      <c r="E20" s="46"/>
      <c r="F20" s="47"/>
      <c r="G20" s="48"/>
      <c r="H20" s="10"/>
    </row>
    <row r="21" ht="22.5" spans="2:8">
      <c r="B21" s="5"/>
      <c r="C21" s="49"/>
      <c r="D21" s="50"/>
      <c r="E21" s="51" t="s">
        <v>16</v>
      </c>
      <c r="F21" s="52">
        <f>SUM(F12:F19)</f>
        <v>257734013</v>
      </c>
      <c r="G21" s="53">
        <f>G4-F21</f>
        <v>640265987</v>
      </c>
      <c r="H21" s="10"/>
    </row>
    <row r="22" ht="5.4" customHeight="1" spans="2:8">
      <c r="B22" s="5"/>
      <c r="C22" s="54"/>
      <c r="D22" s="55"/>
      <c r="E22" s="56"/>
      <c r="F22" s="57"/>
      <c r="G22" s="58"/>
      <c r="H22" s="10"/>
    </row>
    <row r="23" ht="22.5" spans="2:12">
      <c r="B23" s="5"/>
      <c r="C23" s="59"/>
      <c r="D23" s="28" t="s">
        <v>17</v>
      </c>
      <c r="E23" s="60"/>
      <c r="F23" s="61">
        <v>0</v>
      </c>
      <c r="G23" s="62"/>
      <c r="H23" s="10"/>
      <c r="L23" s="1">
        <v>5472260</v>
      </c>
    </row>
    <row r="24" ht="6" customHeight="1" spans="2:8">
      <c r="B24" s="5"/>
      <c r="C24" s="59"/>
      <c r="D24" s="28"/>
      <c r="E24" s="60"/>
      <c r="F24" s="61"/>
      <c r="G24" s="62"/>
      <c r="H24" s="10"/>
    </row>
    <row r="25" ht="21" spans="2:8">
      <c r="B25" s="5"/>
      <c r="C25" s="63" t="s">
        <v>18</v>
      </c>
      <c r="D25" s="64" t="s">
        <v>19</v>
      </c>
      <c r="E25" s="65"/>
      <c r="F25" s="66" t="s">
        <v>20</v>
      </c>
      <c r="G25" s="67" t="s">
        <v>21</v>
      </c>
      <c r="H25" s="10"/>
    </row>
    <row r="26" ht="21" spans="2:12">
      <c r="B26" s="5"/>
      <c r="C26" s="63"/>
      <c r="D26" s="68" t="s">
        <v>171</v>
      </c>
      <c r="E26" s="69"/>
      <c r="F26" s="70">
        <v>0</v>
      </c>
      <c r="G26" s="71">
        <v>0</v>
      </c>
      <c r="H26" s="10"/>
      <c r="L26" s="1">
        <v>7905860</v>
      </c>
    </row>
    <row r="27" ht="19.8" customHeight="1" spans="2:8">
      <c r="B27" s="5"/>
      <c r="C27" s="72">
        <v>45257</v>
      </c>
      <c r="D27" s="73" t="s">
        <v>172</v>
      </c>
      <c r="E27" s="74"/>
      <c r="F27" s="71">
        <v>23765987</v>
      </c>
      <c r="G27" s="71">
        <f>28000000-F27-4234013</f>
        <v>0</v>
      </c>
      <c r="H27" s="10"/>
    </row>
    <row r="28" ht="19.8" customHeight="1" spans="2:8">
      <c r="B28" s="5"/>
      <c r="C28" s="72">
        <v>45279</v>
      </c>
      <c r="D28" s="73" t="s">
        <v>173</v>
      </c>
      <c r="E28" s="74"/>
      <c r="F28" s="71">
        <v>8363787</v>
      </c>
      <c r="G28" s="71">
        <f>22000000-F28</f>
        <v>13636213</v>
      </c>
      <c r="H28" s="10"/>
    </row>
    <row r="29" ht="21" spans="2:12">
      <c r="B29" s="5"/>
      <c r="C29" s="72"/>
      <c r="D29" s="73"/>
      <c r="E29" s="74"/>
      <c r="F29" s="71"/>
      <c r="G29" s="71"/>
      <c r="H29" s="10"/>
      <c r="L29" s="123">
        <v>8756360</v>
      </c>
    </row>
    <row r="30" ht="7.8" customHeight="1" spans="2:12">
      <c r="B30" s="5"/>
      <c r="C30" s="72"/>
      <c r="D30" s="75"/>
      <c r="E30" s="76"/>
      <c r="F30" s="77"/>
      <c r="G30" s="78"/>
      <c r="H30" s="10"/>
      <c r="L30" s="123"/>
    </row>
    <row r="31" ht="19.2" customHeight="1" spans="2:12">
      <c r="B31" s="5"/>
      <c r="C31" s="63" t="s">
        <v>18</v>
      </c>
      <c r="D31" s="79" t="s">
        <v>24</v>
      </c>
      <c r="E31" s="65"/>
      <c r="F31" s="66"/>
      <c r="G31" s="80"/>
      <c r="H31" s="10"/>
      <c r="L31" s="123">
        <v>14509106.75</v>
      </c>
    </row>
    <row r="32" ht="22.5" spans="2:12">
      <c r="B32" s="5"/>
      <c r="C32" s="72">
        <v>44945</v>
      </c>
      <c r="D32" s="81" t="s">
        <v>174</v>
      </c>
      <c r="E32" s="82"/>
      <c r="F32" s="83">
        <v>32129774</v>
      </c>
      <c r="G32" s="84"/>
      <c r="H32" s="10"/>
      <c r="L32" s="123">
        <v>16890772</v>
      </c>
    </row>
    <row r="33" ht="22.5" spans="2:12">
      <c r="B33" s="5"/>
      <c r="C33" s="85"/>
      <c r="D33" s="86"/>
      <c r="E33" s="87" t="s">
        <v>26</v>
      </c>
      <c r="F33" s="88">
        <f>F32-SUM(F26:F29)</f>
        <v>0</v>
      </c>
      <c r="G33" s="89"/>
      <c r="H33" s="10"/>
      <c r="L33" s="124">
        <f>F29+G29+3866346.75</f>
        <v>3866346.75</v>
      </c>
    </row>
    <row r="34" ht="10.2" customHeight="1" spans="2:8">
      <c r="B34" s="5"/>
      <c r="C34" s="90"/>
      <c r="D34" s="50"/>
      <c r="E34" s="50"/>
      <c r="F34" s="50"/>
      <c r="G34" s="91"/>
      <c r="H34" s="10"/>
    </row>
    <row r="35" ht="21.75" spans="2:12">
      <c r="B35" s="5"/>
      <c r="C35" s="92" t="s">
        <v>27</v>
      </c>
      <c r="D35" s="93"/>
      <c r="E35" s="93"/>
      <c r="F35" s="94">
        <f>F21+F32</f>
        <v>289863787</v>
      </c>
      <c r="G35" s="95">
        <f>G4-F35</f>
        <v>608136213</v>
      </c>
      <c r="H35" s="10"/>
      <c r="L35" s="71">
        <v>7380255</v>
      </c>
    </row>
    <row r="36" ht="21" spans="2:8">
      <c r="B36" s="5"/>
      <c r="C36" s="96" t="s">
        <v>28</v>
      </c>
      <c r="D36" s="97"/>
      <c r="E36" s="98"/>
      <c r="F36" s="99"/>
      <c r="G36" s="43"/>
      <c r="H36" s="10"/>
    </row>
    <row r="37" ht="22.5" spans="2:12">
      <c r="B37" s="5"/>
      <c r="C37" s="100" t="s">
        <v>29</v>
      </c>
      <c r="D37" s="101" t="s">
        <v>1</v>
      </c>
      <c r="E37" s="102">
        <f>F33</f>
        <v>0</v>
      </c>
      <c r="F37" s="99"/>
      <c r="G37" s="43"/>
      <c r="H37" s="10"/>
      <c r="L37" s="1">
        <v>6582910</v>
      </c>
    </row>
    <row r="38" ht="21" spans="2:8">
      <c r="B38" s="5"/>
      <c r="C38" s="100" t="s">
        <v>30</v>
      </c>
      <c r="D38" s="101" t="s">
        <v>1</v>
      </c>
      <c r="E38" s="103" t="s">
        <v>31</v>
      </c>
      <c r="F38" s="99"/>
      <c r="G38" s="43"/>
      <c r="H38" s="10"/>
    </row>
    <row r="39" ht="21" spans="2:12">
      <c r="B39" s="5"/>
      <c r="C39" s="104" t="s">
        <v>32</v>
      </c>
      <c r="D39" s="105" t="s">
        <v>1</v>
      </c>
      <c r="E39" s="106" t="s">
        <v>33</v>
      </c>
      <c r="F39" s="107" t="s">
        <v>34</v>
      </c>
      <c r="G39" s="108"/>
      <c r="H39" s="10"/>
      <c r="L39" s="1">
        <v>290553787</v>
      </c>
    </row>
    <row r="40" ht="6" customHeight="1" spans="2:8">
      <c r="B40" s="109"/>
      <c r="C40" s="110"/>
      <c r="D40" s="110"/>
      <c r="E40" s="110"/>
      <c r="F40" s="110"/>
      <c r="G40" s="110"/>
      <c r="H40" s="111"/>
    </row>
    <row r="41" ht="19.5" spans="3:7">
      <c r="C41" s="112"/>
      <c r="D41" s="112"/>
      <c r="E41" s="112"/>
      <c r="F41" s="112"/>
      <c r="G41" s="112"/>
    </row>
    <row r="42" ht="19.5" spans="3:7">
      <c r="C42" s="113" t="s">
        <v>35</v>
      </c>
      <c r="D42" s="114"/>
      <c r="E42" s="115"/>
      <c r="F42" s="116"/>
      <c r="G42" s="112"/>
    </row>
    <row r="43" ht="19.5" spans="3:7">
      <c r="C43" s="113"/>
      <c r="D43" s="114"/>
      <c r="E43" s="115"/>
      <c r="F43" s="117" t="s">
        <v>36</v>
      </c>
      <c r="G43" s="118">
        <v>15000000</v>
      </c>
    </row>
    <row r="44" ht="19.5" spans="3:7">
      <c r="C44" s="113" t="s">
        <v>37</v>
      </c>
      <c r="D44" s="114"/>
      <c r="E44" s="115">
        <v>89800000000</v>
      </c>
      <c r="F44" s="119" t="s">
        <v>38</v>
      </c>
      <c r="G44" s="120"/>
    </row>
    <row r="45" ht="19.5" spans="3:7">
      <c r="C45" s="121">
        <v>0.01</v>
      </c>
      <c r="D45" s="114"/>
      <c r="E45" s="115">
        <f>E44*C45</f>
        <v>898000000</v>
      </c>
      <c r="F45" s="119" t="s">
        <v>39</v>
      </c>
      <c r="G45" s="122"/>
    </row>
    <row r="46" ht="19.5" spans="3:7">
      <c r="C46" s="112"/>
      <c r="D46" s="112"/>
      <c r="E46" s="112"/>
      <c r="F46" s="112"/>
      <c r="G46" s="112"/>
    </row>
    <row r="47" ht="19.5" spans="3:7">
      <c r="C47" s="112"/>
      <c r="D47" s="112"/>
      <c r="E47" s="112"/>
      <c r="F47" s="112"/>
      <c r="G47" s="112"/>
    </row>
  </sheetData>
  <mergeCells count="21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3:E23"/>
    <mergeCell ref="D25:E25"/>
    <mergeCell ref="D26:E26"/>
    <mergeCell ref="D27:E27"/>
    <mergeCell ref="D28:E28"/>
    <mergeCell ref="D29:E29"/>
    <mergeCell ref="D31:E31"/>
    <mergeCell ref="D32:E32"/>
    <mergeCell ref="C35:E35"/>
    <mergeCell ref="F39:G39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9"/>
  <sheetViews>
    <sheetView tabSelected="1" view="pageBreakPreview" zoomScale="85" zoomScaleNormal="85" topLeftCell="A18" workbookViewId="0">
      <selection activeCell="F30" sqref="F30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84.876190476190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175</v>
      </c>
      <c r="F4" s="6" t="s">
        <v>3</v>
      </c>
      <c r="G4" s="9">
        <f>+E47</f>
        <v>898000000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F37</f>
        <v>311020035</v>
      </c>
      <c r="H5" s="10"/>
    </row>
    <row r="6" ht="22.5" spans="2:8">
      <c r="B6" s="5"/>
      <c r="C6" s="11" t="s">
        <v>7</v>
      </c>
      <c r="D6" s="12" t="s">
        <v>1</v>
      </c>
      <c r="E6" s="15" t="s">
        <v>176</v>
      </c>
      <c r="F6" s="11" t="s">
        <v>9</v>
      </c>
      <c r="G6" s="14">
        <f>G4-G5</f>
        <v>586979965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0.653652522271715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101</v>
      </c>
      <c r="D14" s="40" t="s">
        <v>108</v>
      </c>
      <c r="E14" s="41"/>
      <c r="F14" s="42">
        <f>+LK.05!F27+LK.06!F27+LK.07!F27+LK.08!F27</f>
        <v>48581488</v>
      </c>
      <c r="G14" s="43"/>
      <c r="H14" s="10"/>
    </row>
    <row r="15" ht="21" spans="2:12">
      <c r="B15" s="5"/>
      <c r="C15" s="35"/>
      <c r="D15" s="36" t="s">
        <v>102</v>
      </c>
      <c r="E15" s="37"/>
      <c r="F15" s="38"/>
      <c r="G15" s="43"/>
      <c r="H15" s="10"/>
      <c r="L15" s="1">
        <v>21324420</v>
      </c>
    </row>
    <row r="16" ht="21" spans="2:8">
      <c r="B16" s="5"/>
      <c r="C16" s="31" t="s">
        <v>136</v>
      </c>
      <c r="D16" s="40" t="s">
        <v>118</v>
      </c>
      <c r="E16" s="41"/>
      <c r="F16" s="42">
        <f>+LK.09!F27+LK.10!F29+LK.11!F31+LK.12!F30</f>
        <v>87058583</v>
      </c>
      <c r="G16" s="43"/>
      <c r="H16" s="10"/>
    </row>
    <row r="17" ht="21" spans="2:8">
      <c r="B17" s="5"/>
      <c r="C17" s="35"/>
      <c r="D17" s="36" t="s">
        <v>137</v>
      </c>
      <c r="E17" s="37"/>
      <c r="F17" s="38"/>
      <c r="G17" s="43"/>
      <c r="H17" s="10"/>
    </row>
    <row r="18" ht="21" spans="2:8">
      <c r="B18" s="5"/>
      <c r="C18" s="31" t="s">
        <v>169</v>
      </c>
      <c r="D18" s="40" t="s">
        <v>160</v>
      </c>
      <c r="E18" s="41"/>
      <c r="F18" s="42">
        <f>+LK.13!F30+LK.14!F32+LK.15!F32+LK.16!F32</f>
        <v>87566202</v>
      </c>
      <c r="G18" s="43"/>
      <c r="H18" s="10"/>
    </row>
    <row r="19" ht="21" spans="2:8">
      <c r="B19" s="5"/>
      <c r="C19" s="35"/>
      <c r="D19" s="36" t="s">
        <v>170</v>
      </c>
      <c r="E19" s="37"/>
      <c r="F19" s="38"/>
      <c r="G19" s="43"/>
      <c r="H19" s="10"/>
    </row>
    <row r="20" ht="21" spans="2:12">
      <c r="B20" s="5"/>
      <c r="C20" s="31" t="s">
        <v>177</v>
      </c>
      <c r="D20" s="40" t="s">
        <v>178</v>
      </c>
      <c r="E20" s="41"/>
      <c r="F20" s="42">
        <f>+LK.17!F32</f>
        <v>32129774</v>
      </c>
      <c r="G20" s="44"/>
      <c r="H20" s="10"/>
      <c r="L20" s="1">
        <f>163000000+22500000+25000000+43000000</f>
        <v>253500000</v>
      </c>
    </row>
    <row r="21" ht="21" spans="2:12">
      <c r="B21" s="5"/>
      <c r="C21" s="35"/>
      <c r="D21" s="36" t="s">
        <v>179</v>
      </c>
      <c r="E21" s="37"/>
      <c r="F21" s="38"/>
      <c r="G21" s="39"/>
      <c r="H21" s="10"/>
      <c r="L21" s="1">
        <v>1687242</v>
      </c>
    </row>
    <row r="22" ht="5.4" customHeight="1" spans="2:8">
      <c r="B22" s="5"/>
      <c r="C22" s="45"/>
      <c r="D22" s="46"/>
      <c r="E22" s="46"/>
      <c r="F22" s="47"/>
      <c r="G22" s="48"/>
      <c r="H22" s="10"/>
    </row>
    <row r="23" ht="22.5" spans="2:8">
      <c r="B23" s="5"/>
      <c r="C23" s="49"/>
      <c r="D23" s="50"/>
      <c r="E23" s="51" t="s">
        <v>16</v>
      </c>
      <c r="F23" s="52">
        <f>SUM(F12:F21)</f>
        <v>289863787</v>
      </c>
      <c r="G23" s="53">
        <f>G4-F23</f>
        <v>608136213</v>
      </c>
      <c r="H23" s="10"/>
    </row>
    <row r="24" ht="5.4" customHeight="1" spans="2:8">
      <c r="B24" s="5"/>
      <c r="C24" s="54"/>
      <c r="D24" s="55"/>
      <c r="E24" s="56"/>
      <c r="F24" s="57"/>
      <c r="G24" s="58"/>
      <c r="H24" s="10"/>
    </row>
    <row r="25" ht="22.5" spans="2:12">
      <c r="B25" s="5"/>
      <c r="C25" s="59"/>
      <c r="D25" s="28" t="s">
        <v>17</v>
      </c>
      <c r="E25" s="60"/>
      <c r="F25" s="61">
        <v>0</v>
      </c>
      <c r="G25" s="62"/>
      <c r="H25" s="10"/>
      <c r="L25" s="1">
        <v>5472260</v>
      </c>
    </row>
    <row r="26" ht="6" customHeight="1" spans="2:8">
      <c r="B26" s="5"/>
      <c r="C26" s="59"/>
      <c r="D26" s="28"/>
      <c r="E26" s="60"/>
      <c r="F26" s="61"/>
      <c r="G26" s="62"/>
      <c r="H26" s="10"/>
    </row>
    <row r="27" ht="21" spans="2:8">
      <c r="B27" s="5"/>
      <c r="C27" s="63" t="s">
        <v>18</v>
      </c>
      <c r="D27" s="64" t="s">
        <v>19</v>
      </c>
      <c r="E27" s="65"/>
      <c r="F27" s="66" t="s">
        <v>20</v>
      </c>
      <c r="G27" s="67" t="s">
        <v>21</v>
      </c>
      <c r="H27" s="10"/>
    </row>
    <row r="28" ht="21" spans="2:12">
      <c r="B28" s="5"/>
      <c r="C28" s="63"/>
      <c r="D28" s="68" t="s">
        <v>171</v>
      </c>
      <c r="E28" s="69"/>
      <c r="F28" s="70">
        <v>0</v>
      </c>
      <c r="G28" s="71">
        <v>0</v>
      </c>
      <c r="H28" s="10"/>
      <c r="L28" s="1">
        <v>7905860</v>
      </c>
    </row>
    <row r="29" ht="19.8" customHeight="1" spans="2:8">
      <c r="B29" s="5"/>
      <c r="C29" s="72">
        <v>45279</v>
      </c>
      <c r="D29" s="73" t="s">
        <v>180</v>
      </c>
      <c r="E29" s="74"/>
      <c r="F29" s="71">
        <v>13636213</v>
      </c>
      <c r="G29" s="71">
        <f>22000000-8363787-F29</f>
        <v>0</v>
      </c>
      <c r="H29" s="10"/>
    </row>
    <row r="30" ht="19.8" customHeight="1" spans="2:8">
      <c r="B30" s="5"/>
      <c r="C30" s="72">
        <v>45297</v>
      </c>
      <c r="D30" s="73" t="s">
        <v>181</v>
      </c>
      <c r="E30" s="74"/>
      <c r="F30" s="71">
        <v>7520035</v>
      </c>
      <c r="G30" s="71">
        <f>18000000-F30</f>
        <v>10479965</v>
      </c>
      <c r="H30" s="10"/>
    </row>
    <row r="31" ht="21" spans="2:12">
      <c r="B31" s="5"/>
      <c r="C31" s="72"/>
      <c r="D31" s="73"/>
      <c r="E31" s="74"/>
      <c r="F31" s="71"/>
      <c r="G31" s="71"/>
      <c r="H31" s="10"/>
      <c r="L31" s="123">
        <v>8756360</v>
      </c>
    </row>
    <row r="32" ht="7.8" customHeight="1" spans="2:12">
      <c r="B32" s="5"/>
      <c r="C32" s="72"/>
      <c r="D32" s="75"/>
      <c r="E32" s="76"/>
      <c r="F32" s="77"/>
      <c r="G32" s="78"/>
      <c r="H32" s="10"/>
      <c r="L32" s="123"/>
    </row>
    <row r="33" ht="19.2" customHeight="1" spans="2:12">
      <c r="B33" s="5"/>
      <c r="C33" s="63" t="s">
        <v>18</v>
      </c>
      <c r="D33" s="79" t="s">
        <v>24</v>
      </c>
      <c r="E33" s="65"/>
      <c r="F33" s="66"/>
      <c r="G33" s="80"/>
      <c r="H33" s="10"/>
      <c r="L33" s="123">
        <v>14509106.75</v>
      </c>
    </row>
    <row r="34" ht="22.5" spans="2:12">
      <c r="B34" s="5"/>
      <c r="C34" s="72">
        <v>45356</v>
      </c>
      <c r="D34" s="81" t="s">
        <v>182</v>
      </c>
      <c r="E34" s="82"/>
      <c r="F34" s="83">
        <v>21156248</v>
      </c>
      <c r="G34" s="84"/>
      <c r="H34" s="10"/>
      <c r="L34" s="123">
        <v>16890772</v>
      </c>
    </row>
    <row r="35" ht="22.5" spans="2:12">
      <c r="B35" s="5"/>
      <c r="C35" s="85"/>
      <c r="D35" s="86"/>
      <c r="E35" s="87" t="s">
        <v>26</v>
      </c>
      <c r="F35" s="88">
        <f>F34-SUM(F28:F31)</f>
        <v>0</v>
      </c>
      <c r="G35" s="89"/>
      <c r="H35" s="10"/>
      <c r="L35" s="124">
        <f>F31+G31+3866346.75</f>
        <v>3866346.75</v>
      </c>
    </row>
    <row r="36" ht="10.2" customHeight="1" spans="2:8">
      <c r="B36" s="5"/>
      <c r="C36" s="90"/>
      <c r="D36" s="50"/>
      <c r="E36" s="50"/>
      <c r="F36" s="50"/>
      <c r="G36" s="91"/>
      <c r="H36" s="10"/>
    </row>
    <row r="37" ht="21.75" spans="2:12">
      <c r="B37" s="5"/>
      <c r="C37" s="92" t="s">
        <v>27</v>
      </c>
      <c r="D37" s="93"/>
      <c r="E37" s="93"/>
      <c r="F37" s="94">
        <f>F23+F34</f>
        <v>311020035</v>
      </c>
      <c r="G37" s="95">
        <f>G4-F37</f>
        <v>586979965</v>
      </c>
      <c r="H37" s="10"/>
      <c r="L37" s="71">
        <v>7380255</v>
      </c>
    </row>
    <row r="38" ht="21" spans="2:8">
      <c r="B38" s="5"/>
      <c r="C38" s="96" t="s">
        <v>28</v>
      </c>
      <c r="D38" s="97"/>
      <c r="E38" s="98"/>
      <c r="F38" s="99"/>
      <c r="G38" s="43"/>
      <c r="H38" s="10"/>
    </row>
    <row r="39" ht="22.5" spans="2:12">
      <c r="B39" s="5"/>
      <c r="C39" s="100" t="s">
        <v>29</v>
      </c>
      <c r="D39" s="101" t="s">
        <v>1</v>
      </c>
      <c r="E39" s="102">
        <f>F35</f>
        <v>0</v>
      </c>
      <c r="F39" s="99"/>
      <c r="G39" s="43"/>
      <c r="H39" s="10"/>
      <c r="L39" s="1">
        <v>6582910</v>
      </c>
    </row>
    <row r="40" ht="21" spans="2:8">
      <c r="B40" s="5"/>
      <c r="C40" s="100" t="s">
        <v>30</v>
      </c>
      <c r="D40" s="101" t="s">
        <v>1</v>
      </c>
      <c r="E40" s="103" t="s">
        <v>31</v>
      </c>
      <c r="F40" s="99"/>
      <c r="G40" s="43"/>
      <c r="H40" s="10"/>
    </row>
    <row r="41" ht="21" spans="2:12">
      <c r="B41" s="5"/>
      <c r="C41" s="104" t="s">
        <v>32</v>
      </c>
      <c r="D41" s="105" t="s">
        <v>1</v>
      </c>
      <c r="E41" s="106" t="s">
        <v>33</v>
      </c>
      <c r="F41" s="107" t="s">
        <v>34</v>
      </c>
      <c r="G41" s="108"/>
      <c r="H41" s="10"/>
      <c r="L41" s="1">
        <v>290553787</v>
      </c>
    </row>
    <row r="42" ht="6" customHeight="1" spans="2:8">
      <c r="B42" s="109"/>
      <c r="C42" s="110"/>
      <c r="D42" s="110"/>
      <c r="E42" s="110"/>
      <c r="F42" s="110"/>
      <c r="G42" s="110"/>
      <c r="H42" s="111"/>
    </row>
    <row r="43" ht="19.5" spans="3:7">
      <c r="C43" s="112"/>
      <c r="D43" s="112"/>
      <c r="E43" s="112"/>
      <c r="F43" s="112"/>
      <c r="G43" s="112"/>
    </row>
    <row r="44" ht="19.5" spans="3:7">
      <c r="C44" s="113" t="s">
        <v>35</v>
      </c>
      <c r="D44" s="114"/>
      <c r="E44" s="115"/>
      <c r="F44" s="116"/>
      <c r="G44" s="112"/>
    </row>
    <row r="45" ht="19.5" spans="3:7">
      <c r="C45" s="113"/>
      <c r="D45" s="114"/>
      <c r="E45" s="115"/>
      <c r="F45" s="117" t="s">
        <v>36</v>
      </c>
      <c r="G45" s="118">
        <v>15000000</v>
      </c>
    </row>
    <row r="46" ht="19.5" spans="3:7">
      <c r="C46" s="113" t="s">
        <v>37</v>
      </c>
      <c r="D46" s="114"/>
      <c r="E46" s="115">
        <v>89800000000</v>
      </c>
      <c r="F46" s="119" t="s">
        <v>38</v>
      </c>
      <c r="G46" s="120"/>
    </row>
    <row r="47" ht="19.5" spans="3:7">
      <c r="C47" s="121">
        <v>0.01</v>
      </c>
      <c r="D47" s="114"/>
      <c r="E47" s="115">
        <f>E46*C47</f>
        <v>898000000</v>
      </c>
      <c r="F47" s="119" t="s">
        <v>39</v>
      </c>
      <c r="G47" s="122"/>
    </row>
    <row r="48" ht="19.5" spans="3:7">
      <c r="C48" s="112"/>
      <c r="D48" s="112"/>
      <c r="E48" s="112"/>
      <c r="F48" s="112"/>
      <c r="G48" s="112"/>
    </row>
    <row r="49" ht="19.5" spans="3:7">
      <c r="C49" s="112"/>
      <c r="D49" s="112"/>
      <c r="E49" s="112"/>
      <c r="F49" s="112"/>
      <c r="G49" s="112"/>
    </row>
  </sheetData>
  <mergeCells count="23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5:E25"/>
    <mergeCell ref="D27:E27"/>
    <mergeCell ref="D28:E28"/>
    <mergeCell ref="D29:E29"/>
    <mergeCell ref="D30:E30"/>
    <mergeCell ref="D31:E31"/>
    <mergeCell ref="D33:E33"/>
    <mergeCell ref="D34:E34"/>
    <mergeCell ref="C37:E37"/>
    <mergeCell ref="F41:G41"/>
  </mergeCells>
  <printOptions horizontalCentered="1"/>
  <pageMargins left="0.0393700787401575" right="0.0393700787401575" top="0.0393700787401575" bottom="0.0393700787401575" header="0.0393700787401575" footer="0.0393700787401575"/>
  <pageSetup paperSize="9" scale="5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2"/>
  <sheetViews>
    <sheetView view="pageBreakPreview" zoomScale="85" zoomScaleNormal="85" topLeftCell="A18" workbookViewId="0">
      <selection activeCell="F24" sqref="F24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40</v>
      </c>
      <c r="F4" s="6" t="s">
        <v>3</v>
      </c>
      <c r="G4" s="9">
        <f>+E40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12619745</v>
      </c>
      <c r="H5" s="10"/>
    </row>
    <row r="6" ht="22.5" spans="2:8">
      <c r="B6" s="5"/>
      <c r="C6" s="11" t="s">
        <v>7</v>
      </c>
      <c r="D6" s="12" t="s">
        <v>1</v>
      </c>
      <c r="E6" s="15" t="s">
        <v>41</v>
      </c>
      <c r="F6" s="11" t="s">
        <v>9</v>
      </c>
      <c r="G6" s="14">
        <f>G4-G5</f>
        <v>885380255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0.985946831848552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42</v>
      </c>
      <c r="D12" s="32" t="s">
        <v>43</v>
      </c>
      <c r="E12" s="32"/>
      <c r="F12" s="33">
        <f>LK.01!F26</f>
        <v>8060090</v>
      </c>
      <c r="G12" s="34"/>
      <c r="H12" s="10"/>
    </row>
    <row r="13" ht="21" spans="2:8">
      <c r="B13" s="5"/>
      <c r="C13" s="35"/>
      <c r="D13" s="36" t="s">
        <v>44</v>
      </c>
      <c r="E13" s="37"/>
      <c r="F13" s="38"/>
      <c r="G13" s="39"/>
      <c r="H13" s="10"/>
    </row>
    <row r="14" ht="21" spans="2:8">
      <c r="B14" s="5"/>
      <c r="C14" s="31"/>
      <c r="D14" s="40"/>
      <c r="E14" s="41"/>
      <c r="F14" s="42"/>
      <c r="G14" s="44"/>
      <c r="H14" s="10"/>
    </row>
    <row r="15" ht="21" spans="2:12">
      <c r="B15" s="5"/>
      <c r="C15" s="35"/>
      <c r="D15" s="36"/>
      <c r="E15" s="37"/>
      <c r="F15" s="38"/>
      <c r="G15" s="39"/>
      <c r="H15" s="10"/>
      <c r="L15" s="1">
        <f>4625500+3866346.75</f>
        <v>8491846.75</v>
      </c>
    </row>
    <row r="16" ht="5.4" customHeight="1" spans="2:8">
      <c r="B16" s="5"/>
      <c r="C16" s="45"/>
      <c r="D16" s="46"/>
      <c r="E16" s="46"/>
      <c r="F16" s="47"/>
      <c r="G16" s="48"/>
      <c r="H16" s="10"/>
    </row>
    <row r="17" ht="22.5" spans="2:8">
      <c r="B17" s="5"/>
      <c r="C17" s="49"/>
      <c r="D17" s="50"/>
      <c r="E17" s="51" t="s">
        <v>16</v>
      </c>
      <c r="F17" s="52">
        <f>SUM(F12:F15)</f>
        <v>8060090</v>
      </c>
      <c r="G17" s="53">
        <f>G4-F17</f>
        <v>889939910</v>
      </c>
      <c r="H17" s="10"/>
    </row>
    <row r="18" ht="5.4" customHeight="1" spans="2:8">
      <c r="B18" s="5"/>
      <c r="C18" s="54"/>
      <c r="D18" s="55"/>
      <c r="E18" s="56"/>
      <c r="F18" s="57"/>
      <c r="G18" s="58"/>
      <c r="H18" s="10"/>
    </row>
    <row r="19" ht="22.5" spans="2:8">
      <c r="B19" s="5"/>
      <c r="C19" s="59"/>
      <c r="D19" s="28" t="s">
        <v>17</v>
      </c>
      <c r="E19" s="60"/>
      <c r="F19" s="61">
        <v>0</v>
      </c>
      <c r="G19" s="62"/>
      <c r="H19" s="10"/>
    </row>
    <row r="20" ht="6" customHeight="1" spans="2:8">
      <c r="B20" s="5"/>
      <c r="C20" s="59"/>
      <c r="D20" s="28"/>
      <c r="E20" s="60"/>
      <c r="F20" s="61"/>
      <c r="G20" s="62"/>
      <c r="H20" s="10"/>
    </row>
    <row r="21" ht="21" spans="2:8">
      <c r="B21" s="5"/>
      <c r="C21" s="63" t="s">
        <v>18</v>
      </c>
      <c r="D21" s="64" t="s">
        <v>19</v>
      </c>
      <c r="E21" s="65"/>
      <c r="F21" s="66" t="s">
        <v>20</v>
      </c>
      <c r="G21" s="67" t="s">
        <v>21</v>
      </c>
      <c r="H21" s="10"/>
    </row>
    <row r="22" ht="21" spans="2:12">
      <c r="B22" s="5"/>
      <c r="C22" s="63"/>
      <c r="D22" s="68" t="s">
        <v>22</v>
      </c>
      <c r="E22" s="69"/>
      <c r="F22" s="70">
        <v>0</v>
      </c>
      <c r="G22" s="71">
        <v>0</v>
      </c>
      <c r="H22" s="10"/>
      <c r="L22" s="1">
        <f>192500000+13000000</f>
        <v>205500000</v>
      </c>
    </row>
    <row r="23" ht="21" spans="2:8">
      <c r="B23" s="5"/>
      <c r="C23" s="72">
        <v>44981</v>
      </c>
      <c r="D23" s="125" t="s">
        <v>45</v>
      </c>
      <c r="E23" s="74"/>
      <c r="F23" s="71">
        <v>1939910</v>
      </c>
      <c r="G23" s="71">
        <v>0</v>
      </c>
      <c r="H23" s="10"/>
    </row>
    <row r="24" ht="21" spans="2:12">
      <c r="B24" s="5"/>
      <c r="C24" s="72">
        <v>44991</v>
      </c>
      <c r="D24" s="125" t="s">
        <v>46</v>
      </c>
      <c r="E24" s="74"/>
      <c r="F24" s="71">
        <v>2619745</v>
      </c>
      <c r="G24" s="71">
        <f>10000000-F24</f>
        <v>7380255</v>
      </c>
      <c r="H24" s="10"/>
      <c r="L24" s="123">
        <v>7133653.25</v>
      </c>
    </row>
    <row r="25" ht="7.8" customHeight="1" spans="2:12">
      <c r="B25" s="5"/>
      <c r="C25" s="72"/>
      <c r="D25" s="75"/>
      <c r="E25" s="76"/>
      <c r="F25" s="77"/>
      <c r="G25" s="78"/>
      <c r="H25" s="10"/>
      <c r="L25" s="123"/>
    </row>
    <row r="26" ht="19.2" customHeight="1" spans="2:12">
      <c r="B26" s="5"/>
      <c r="C26" s="63" t="s">
        <v>18</v>
      </c>
      <c r="D26" s="79" t="s">
        <v>24</v>
      </c>
      <c r="E26" s="65"/>
      <c r="F26" s="66"/>
      <c r="G26" s="80"/>
      <c r="H26" s="10"/>
      <c r="L26" s="123">
        <v>14509106.75</v>
      </c>
    </row>
    <row r="27" ht="22.5" spans="2:12">
      <c r="B27" s="5"/>
      <c r="C27" s="72">
        <v>44934</v>
      </c>
      <c r="D27" s="81" t="s">
        <v>47</v>
      </c>
      <c r="E27" s="82"/>
      <c r="F27" s="83">
        <v>4559655</v>
      </c>
      <c r="G27" s="84"/>
      <c r="H27" s="10"/>
      <c r="L27" s="123">
        <v>14509106.75</v>
      </c>
    </row>
    <row r="28" ht="22.5" spans="2:12">
      <c r="B28" s="5"/>
      <c r="C28" s="85"/>
      <c r="D28" s="86"/>
      <c r="E28" s="87" t="s">
        <v>26</v>
      </c>
      <c r="F28" s="88">
        <f>F27-SUM(F22:F24)</f>
        <v>0</v>
      </c>
      <c r="G28" s="89"/>
      <c r="H28" s="10"/>
      <c r="L28" s="124">
        <f>F24+G24+3866346.75</f>
        <v>13866346.75</v>
      </c>
    </row>
    <row r="29" ht="10.2" customHeight="1" spans="2:8">
      <c r="B29" s="5"/>
      <c r="C29" s="90"/>
      <c r="D29" s="50"/>
      <c r="E29" s="50"/>
      <c r="F29" s="50"/>
      <c r="G29" s="91"/>
      <c r="H29" s="10"/>
    </row>
    <row r="30" ht="21.75" spans="2:12">
      <c r="B30" s="5"/>
      <c r="C30" s="92" t="s">
        <v>27</v>
      </c>
      <c r="D30" s="93"/>
      <c r="E30" s="93"/>
      <c r="F30" s="94">
        <f>F17+F27</f>
        <v>12619745</v>
      </c>
      <c r="G30" s="95">
        <f>G4-F30</f>
        <v>885380255</v>
      </c>
      <c r="H30" s="10"/>
      <c r="L30" s="71">
        <v>7380255</v>
      </c>
    </row>
    <row r="31" ht="21" spans="2:8">
      <c r="B31" s="5"/>
      <c r="C31" s="96" t="s">
        <v>28</v>
      </c>
      <c r="D31" s="97"/>
      <c r="E31" s="98"/>
      <c r="F31" s="99"/>
      <c r="G31" s="43"/>
      <c r="H31" s="10"/>
    </row>
    <row r="32" ht="22.5" spans="2:8">
      <c r="B32" s="5"/>
      <c r="C32" s="100" t="s">
        <v>29</v>
      </c>
      <c r="D32" s="101" t="s">
        <v>1</v>
      </c>
      <c r="E32" s="102">
        <f>F28</f>
        <v>0</v>
      </c>
      <c r="F32" s="99"/>
      <c r="G32" s="43"/>
      <c r="H32" s="10"/>
    </row>
    <row r="33" ht="21" spans="2:8">
      <c r="B33" s="5"/>
      <c r="C33" s="100" t="s">
        <v>30</v>
      </c>
      <c r="D33" s="101" t="s">
        <v>1</v>
      </c>
      <c r="E33" s="103" t="s">
        <v>31</v>
      </c>
      <c r="F33" s="99"/>
      <c r="G33" s="43"/>
      <c r="H33" s="10"/>
    </row>
    <row r="34" ht="21" spans="2:8">
      <c r="B34" s="5"/>
      <c r="C34" s="104" t="s">
        <v>32</v>
      </c>
      <c r="D34" s="105" t="s">
        <v>1</v>
      </c>
      <c r="E34" s="106" t="s">
        <v>33</v>
      </c>
      <c r="F34" s="107" t="s">
        <v>34</v>
      </c>
      <c r="G34" s="108"/>
      <c r="H34" s="10"/>
    </row>
    <row r="35" ht="6" customHeight="1" spans="2:8">
      <c r="B35" s="109"/>
      <c r="C35" s="110"/>
      <c r="D35" s="110"/>
      <c r="E35" s="110"/>
      <c r="F35" s="110"/>
      <c r="G35" s="110"/>
      <c r="H35" s="111"/>
    </row>
    <row r="36" ht="19.5" spans="3:7">
      <c r="C36" s="112"/>
      <c r="D36" s="112"/>
      <c r="E36" s="112"/>
      <c r="F36" s="112"/>
      <c r="G36" s="112"/>
    </row>
    <row r="37" ht="19.5" spans="3:7">
      <c r="C37" s="113" t="s">
        <v>35</v>
      </c>
      <c r="D37" s="114"/>
      <c r="E37" s="115"/>
      <c r="F37" s="116"/>
      <c r="G37" s="112"/>
    </row>
    <row r="38" ht="19.5" spans="3:7">
      <c r="C38" s="113"/>
      <c r="D38" s="114"/>
      <c r="E38" s="115"/>
      <c r="F38" s="117" t="s">
        <v>36</v>
      </c>
      <c r="G38" s="118">
        <v>15000000</v>
      </c>
    </row>
    <row r="39" ht="19.5" spans="3:7">
      <c r="C39" s="113" t="s">
        <v>37</v>
      </c>
      <c r="D39" s="114"/>
      <c r="E39" s="115">
        <v>89800000000</v>
      </c>
      <c r="F39" s="119" t="s">
        <v>38</v>
      </c>
      <c r="G39" s="120"/>
    </row>
    <row r="40" ht="19.5" spans="3:7">
      <c r="C40" s="121">
        <v>0.01</v>
      </c>
      <c r="D40" s="114"/>
      <c r="E40" s="115">
        <f>E39*C40</f>
        <v>898000000</v>
      </c>
      <c r="F40" s="119" t="s">
        <v>39</v>
      </c>
      <c r="G40" s="122"/>
    </row>
    <row r="41" ht="19.5" spans="3:7">
      <c r="C41" s="112"/>
      <c r="D41" s="112"/>
      <c r="E41" s="112"/>
      <c r="F41" s="112"/>
      <c r="G41" s="112"/>
    </row>
    <row r="42" ht="19.5" spans="3:7">
      <c r="C42" s="112"/>
      <c r="D42" s="112"/>
      <c r="E42" s="112"/>
      <c r="F42" s="112"/>
      <c r="G42" s="112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4:E24"/>
    <mergeCell ref="D26:E26"/>
    <mergeCell ref="D27:E27"/>
    <mergeCell ref="C30:E30"/>
    <mergeCell ref="F34:G34"/>
  </mergeCells>
  <printOptions horizontalCentered="1"/>
  <pageMargins left="0.0393700787401575" right="0.0393700787401575" top="0.0393700787401575" bottom="0.0393700787401575" header="0.0393700787401575" footer="0.0393700787401575"/>
  <pageSetup paperSize="9" scale="63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2"/>
  <sheetViews>
    <sheetView view="pageBreakPreview" zoomScale="85" zoomScaleNormal="85" topLeftCell="A7" workbookViewId="0">
      <selection activeCell="F24" sqref="F24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48</v>
      </c>
      <c r="F4" s="6" t="s">
        <v>3</v>
      </c>
      <c r="G4" s="9">
        <f>+E40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23417090</v>
      </c>
      <c r="H5" s="10"/>
    </row>
    <row r="6" ht="22.5" spans="2:8">
      <c r="B6" s="5"/>
      <c r="C6" s="11" t="s">
        <v>7</v>
      </c>
      <c r="D6" s="12" t="s">
        <v>1</v>
      </c>
      <c r="E6" s="15" t="s">
        <v>49</v>
      </c>
      <c r="F6" s="11" t="s">
        <v>9</v>
      </c>
      <c r="G6" s="14">
        <f>G4-G5</f>
        <v>874582910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0.973923062360802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50</v>
      </c>
      <c r="D12" s="32" t="s">
        <v>51</v>
      </c>
      <c r="E12" s="32"/>
      <c r="F12" s="33">
        <f>LK.01!F26+LK.02!F27</f>
        <v>12619745</v>
      </c>
      <c r="G12" s="34"/>
      <c r="H12" s="10"/>
    </row>
    <row r="13" ht="21" spans="2:8">
      <c r="B13" s="5"/>
      <c r="C13" s="35"/>
      <c r="D13" s="36" t="s">
        <v>52</v>
      </c>
      <c r="E13" s="37"/>
      <c r="F13" s="38"/>
      <c r="G13" s="39"/>
      <c r="H13" s="10"/>
    </row>
    <row r="14" ht="21" spans="2:8">
      <c r="B14" s="5"/>
      <c r="C14" s="31"/>
      <c r="D14" s="40"/>
      <c r="E14" s="41"/>
      <c r="F14" s="42"/>
      <c r="G14" s="44"/>
      <c r="H14" s="10"/>
    </row>
    <row r="15" ht="21" spans="2:12">
      <c r="B15" s="5"/>
      <c r="C15" s="35"/>
      <c r="D15" s="36"/>
      <c r="E15" s="37"/>
      <c r="F15" s="38"/>
      <c r="G15" s="39"/>
      <c r="H15" s="10"/>
      <c r="L15" s="1">
        <f>4625500+3866346.75</f>
        <v>8491846.75</v>
      </c>
    </row>
    <row r="16" ht="5.4" customHeight="1" spans="2:8">
      <c r="B16" s="5"/>
      <c r="C16" s="45"/>
      <c r="D16" s="46"/>
      <c r="E16" s="46"/>
      <c r="F16" s="47"/>
      <c r="G16" s="48"/>
      <c r="H16" s="10"/>
    </row>
    <row r="17" ht="22.5" spans="2:8">
      <c r="B17" s="5"/>
      <c r="C17" s="49"/>
      <c r="D17" s="50"/>
      <c r="E17" s="51" t="s">
        <v>16</v>
      </c>
      <c r="F17" s="52">
        <f>SUM(F12:F15)</f>
        <v>12619745</v>
      </c>
      <c r="G17" s="53">
        <f>G4-F17</f>
        <v>885380255</v>
      </c>
      <c r="H17" s="10"/>
    </row>
    <row r="18" ht="5.4" customHeight="1" spans="2:8">
      <c r="B18" s="5"/>
      <c r="C18" s="54"/>
      <c r="D18" s="55"/>
      <c r="E18" s="56"/>
      <c r="F18" s="57"/>
      <c r="G18" s="58"/>
      <c r="H18" s="10"/>
    </row>
    <row r="19" ht="22.5" spans="2:8">
      <c r="B19" s="5"/>
      <c r="C19" s="59"/>
      <c r="D19" s="28" t="s">
        <v>17</v>
      </c>
      <c r="E19" s="60"/>
      <c r="F19" s="61">
        <v>0</v>
      </c>
      <c r="G19" s="62"/>
      <c r="H19" s="10"/>
    </row>
    <row r="20" ht="6" customHeight="1" spans="2:8">
      <c r="B20" s="5"/>
      <c r="C20" s="59"/>
      <c r="D20" s="28"/>
      <c r="E20" s="60"/>
      <c r="F20" s="61"/>
      <c r="G20" s="62"/>
      <c r="H20" s="10"/>
    </row>
    <row r="21" ht="21" spans="2:8">
      <c r="B21" s="5"/>
      <c r="C21" s="63" t="s">
        <v>18</v>
      </c>
      <c r="D21" s="64" t="s">
        <v>19</v>
      </c>
      <c r="E21" s="65"/>
      <c r="F21" s="66" t="s">
        <v>20</v>
      </c>
      <c r="G21" s="67" t="s">
        <v>21</v>
      </c>
      <c r="H21" s="10"/>
    </row>
    <row r="22" ht="21" spans="2:12">
      <c r="B22" s="5"/>
      <c r="C22" s="63"/>
      <c r="D22" s="68" t="s">
        <v>53</v>
      </c>
      <c r="E22" s="69"/>
      <c r="F22" s="70">
        <v>0</v>
      </c>
      <c r="G22" s="71">
        <v>0</v>
      </c>
      <c r="H22" s="10"/>
      <c r="L22" s="1">
        <f>192500000+13000000</f>
        <v>205500000</v>
      </c>
    </row>
    <row r="23" ht="21" spans="2:8">
      <c r="B23" s="5"/>
      <c r="C23" s="72">
        <v>44991</v>
      </c>
      <c r="D23" s="125" t="s">
        <v>54</v>
      </c>
      <c r="E23" s="74"/>
      <c r="F23" s="71">
        <v>7380255</v>
      </c>
      <c r="G23" s="71">
        <v>0</v>
      </c>
      <c r="H23" s="10"/>
    </row>
    <row r="24" ht="21" spans="2:12">
      <c r="B24" s="5"/>
      <c r="C24" s="72">
        <v>45016</v>
      </c>
      <c r="D24" s="125" t="s">
        <v>55</v>
      </c>
      <c r="E24" s="74"/>
      <c r="F24" s="71">
        <v>3417090</v>
      </c>
      <c r="G24" s="71">
        <f>10000000-F24</f>
        <v>6582910</v>
      </c>
      <c r="H24" s="10"/>
      <c r="L24" s="123">
        <v>7133653.25</v>
      </c>
    </row>
    <row r="25" ht="7.8" customHeight="1" spans="2:12">
      <c r="B25" s="5"/>
      <c r="C25" s="72"/>
      <c r="D25" s="75"/>
      <c r="E25" s="76"/>
      <c r="F25" s="77"/>
      <c r="G25" s="78"/>
      <c r="H25" s="10"/>
      <c r="L25" s="123"/>
    </row>
    <row r="26" ht="19.2" customHeight="1" spans="2:12">
      <c r="B26" s="5"/>
      <c r="C26" s="63" t="s">
        <v>18</v>
      </c>
      <c r="D26" s="79" t="s">
        <v>24</v>
      </c>
      <c r="E26" s="65"/>
      <c r="F26" s="66"/>
      <c r="G26" s="80"/>
      <c r="H26" s="10"/>
      <c r="L26" s="123">
        <v>14509106.75</v>
      </c>
    </row>
    <row r="27" ht="22.5" spans="2:12">
      <c r="B27" s="5"/>
      <c r="C27" s="72">
        <v>45027</v>
      </c>
      <c r="D27" s="81" t="s">
        <v>56</v>
      </c>
      <c r="E27" s="82"/>
      <c r="F27" s="83">
        <v>10797345</v>
      </c>
      <c r="G27" s="84"/>
      <c r="H27" s="10"/>
      <c r="L27" s="123">
        <v>14509106.75</v>
      </c>
    </row>
    <row r="28" ht="22.5" spans="2:12">
      <c r="B28" s="5"/>
      <c r="C28" s="85"/>
      <c r="D28" s="86"/>
      <c r="E28" s="87" t="s">
        <v>26</v>
      </c>
      <c r="F28" s="88">
        <f>F27-SUM(F22:F24)</f>
        <v>0</v>
      </c>
      <c r="G28" s="89"/>
      <c r="H28" s="10"/>
      <c r="L28" s="124">
        <f>F24+G24+3866346.75</f>
        <v>13866346.75</v>
      </c>
    </row>
    <row r="29" ht="10.2" customHeight="1" spans="2:8">
      <c r="B29" s="5"/>
      <c r="C29" s="90"/>
      <c r="D29" s="50"/>
      <c r="E29" s="50"/>
      <c r="F29" s="50"/>
      <c r="G29" s="91"/>
      <c r="H29" s="10"/>
    </row>
    <row r="30" ht="21.75" spans="2:12">
      <c r="B30" s="5"/>
      <c r="C30" s="92" t="s">
        <v>27</v>
      </c>
      <c r="D30" s="93"/>
      <c r="E30" s="93"/>
      <c r="F30" s="94">
        <f>F17+F27</f>
        <v>23417090</v>
      </c>
      <c r="G30" s="95">
        <f>G4-F30</f>
        <v>874582910</v>
      </c>
      <c r="H30" s="10"/>
      <c r="L30" s="71">
        <v>7380255</v>
      </c>
    </row>
    <row r="31" ht="21" spans="2:8">
      <c r="B31" s="5"/>
      <c r="C31" s="96" t="s">
        <v>28</v>
      </c>
      <c r="D31" s="97"/>
      <c r="E31" s="98"/>
      <c r="F31" s="99"/>
      <c r="G31" s="43"/>
      <c r="H31" s="10"/>
    </row>
    <row r="32" ht="22.5" spans="2:12">
      <c r="B32" s="5"/>
      <c r="C32" s="100" t="s">
        <v>29</v>
      </c>
      <c r="D32" s="101" t="s">
        <v>1</v>
      </c>
      <c r="E32" s="102">
        <f>F28</f>
        <v>0</v>
      </c>
      <c r="F32" s="99"/>
      <c r="G32" s="43"/>
      <c r="H32" s="10"/>
      <c r="L32" s="1">
        <v>6582910</v>
      </c>
    </row>
    <row r="33" ht="21" spans="2:8">
      <c r="B33" s="5"/>
      <c r="C33" s="100" t="s">
        <v>30</v>
      </c>
      <c r="D33" s="101" t="s">
        <v>1</v>
      </c>
      <c r="E33" s="103" t="s">
        <v>31</v>
      </c>
      <c r="F33" s="99"/>
      <c r="G33" s="43"/>
      <c r="H33" s="10"/>
    </row>
    <row r="34" ht="21" spans="2:8">
      <c r="B34" s="5"/>
      <c r="C34" s="104" t="s">
        <v>32</v>
      </c>
      <c r="D34" s="105" t="s">
        <v>1</v>
      </c>
      <c r="E34" s="106" t="s">
        <v>33</v>
      </c>
      <c r="F34" s="107" t="s">
        <v>34</v>
      </c>
      <c r="G34" s="108"/>
      <c r="H34" s="10"/>
    </row>
    <row r="35" ht="6" customHeight="1" spans="2:8">
      <c r="B35" s="109"/>
      <c r="C35" s="110"/>
      <c r="D35" s="110"/>
      <c r="E35" s="110"/>
      <c r="F35" s="110"/>
      <c r="G35" s="110"/>
      <c r="H35" s="111"/>
    </row>
    <row r="36" ht="19.5" spans="3:7">
      <c r="C36" s="112"/>
      <c r="D36" s="112"/>
      <c r="E36" s="112"/>
      <c r="F36" s="112"/>
      <c r="G36" s="112"/>
    </row>
    <row r="37" ht="19.5" spans="3:7">
      <c r="C37" s="113" t="s">
        <v>35</v>
      </c>
      <c r="D37" s="114"/>
      <c r="E37" s="115"/>
      <c r="F37" s="116"/>
      <c r="G37" s="112"/>
    </row>
    <row r="38" ht="19.5" spans="3:7">
      <c r="C38" s="113"/>
      <c r="D38" s="114"/>
      <c r="E38" s="115"/>
      <c r="F38" s="117" t="s">
        <v>36</v>
      </c>
      <c r="G38" s="118">
        <v>15000000</v>
      </c>
    </row>
    <row r="39" ht="19.5" spans="3:7">
      <c r="C39" s="113" t="s">
        <v>37</v>
      </c>
      <c r="D39" s="114"/>
      <c r="E39" s="115">
        <v>89800000000</v>
      </c>
      <c r="F39" s="119" t="s">
        <v>38</v>
      </c>
      <c r="G39" s="120"/>
    </row>
    <row r="40" ht="19.5" spans="3:7">
      <c r="C40" s="121">
        <v>0.01</v>
      </c>
      <c r="D40" s="114"/>
      <c r="E40" s="115">
        <f>E39*C40</f>
        <v>898000000</v>
      </c>
      <c r="F40" s="119" t="s">
        <v>39</v>
      </c>
      <c r="G40" s="122"/>
    </row>
    <row r="41" ht="19.5" spans="3:7">
      <c r="C41" s="112"/>
      <c r="D41" s="112"/>
      <c r="E41" s="112"/>
      <c r="F41" s="112"/>
      <c r="G41" s="112"/>
    </row>
    <row r="42" ht="19.5" spans="3:7">
      <c r="C42" s="112"/>
      <c r="D42" s="112"/>
      <c r="E42" s="112"/>
      <c r="F42" s="112"/>
      <c r="G42" s="112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4:E24"/>
    <mergeCell ref="D26:E26"/>
    <mergeCell ref="D27:E27"/>
    <mergeCell ref="C30:E30"/>
    <mergeCell ref="F34:G34"/>
  </mergeCells>
  <printOptions horizontalCentered="1"/>
  <pageMargins left="0.0393700787401575" right="0.0393700787401575" top="0.0393700787401575" bottom="0.0393700787401575" header="0.0393700787401575" footer="0.0393700787401575"/>
  <pageSetup paperSize="9" scale="63" orientation="portrait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2"/>
  <sheetViews>
    <sheetView view="pageBreakPreview" zoomScale="85" zoomScaleNormal="85" topLeftCell="A5" workbookViewId="0">
      <selection activeCell="F24" sqref="F24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57</v>
      </c>
      <c r="F4" s="6" t="s">
        <v>3</v>
      </c>
      <c r="G4" s="9">
        <f>+E40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34527740</v>
      </c>
      <c r="H5" s="10"/>
    </row>
    <row r="6" ht="22.5" spans="2:8">
      <c r="B6" s="5"/>
      <c r="C6" s="11" t="s">
        <v>7</v>
      </c>
      <c r="D6" s="12" t="s">
        <v>1</v>
      </c>
      <c r="E6" s="15" t="s">
        <v>58</v>
      </c>
      <c r="F6" s="11" t="s">
        <v>9</v>
      </c>
      <c r="G6" s="14">
        <f>G4-G5</f>
        <v>863472260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0.961550400890869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59</v>
      </c>
      <c r="D12" s="32" t="s">
        <v>51</v>
      </c>
      <c r="E12" s="32"/>
      <c r="F12" s="33">
        <f>LK.01!F26+LK.02!F27+LK.03!F27</f>
        <v>23417090</v>
      </c>
      <c r="G12" s="34"/>
      <c r="H12" s="10"/>
    </row>
    <row r="13" ht="21" spans="2:8">
      <c r="B13" s="5"/>
      <c r="C13" s="35"/>
      <c r="D13" s="36" t="s">
        <v>60</v>
      </c>
      <c r="E13" s="37"/>
      <c r="F13" s="38"/>
      <c r="G13" s="39"/>
      <c r="H13" s="10"/>
    </row>
    <row r="14" ht="21" spans="2:8">
      <c r="B14" s="5"/>
      <c r="C14" s="31"/>
      <c r="D14" s="40"/>
      <c r="E14" s="41"/>
      <c r="F14" s="42"/>
      <c r="G14" s="44"/>
      <c r="H14" s="10"/>
    </row>
    <row r="15" ht="21" spans="2:12">
      <c r="B15" s="5"/>
      <c r="C15" s="35"/>
      <c r="D15" s="36"/>
      <c r="E15" s="37"/>
      <c r="F15" s="38"/>
      <c r="G15" s="39"/>
      <c r="H15" s="10"/>
      <c r="L15" s="1">
        <f>4625500+3866346.75</f>
        <v>8491846.75</v>
      </c>
    </row>
    <row r="16" ht="5.4" customHeight="1" spans="2:8">
      <c r="B16" s="5"/>
      <c r="C16" s="45"/>
      <c r="D16" s="46"/>
      <c r="E16" s="46"/>
      <c r="F16" s="47"/>
      <c r="G16" s="48"/>
      <c r="H16" s="10"/>
    </row>
    <row r="17" ht="22.5" spans="2:8">
      <c r="B17" s="5"/>
      <c r="C17" s="49"/>
      <c r="D17" s="50"/>
      <c r="E17" s="51" t="s">
        <v>16</v>
      </c>
      <c r="F17" s="52">
        <f>SUM(F12:F15)</f>
        <v>23417090</v>
      </c>
      <c r="G17" s="53">
        <f>G4-F17</f>
        <v>874582910</v>
      </c>
      <c r="H17" s="10"/>
    </row>
    <row r="18" ht="5.4" customHeight="1" spans="2:8">
      <c r="B18" s="5"/>
      <c r="C18" s="54"/>
      <c r="D18" s="55"/>
      <c r="E18" s="56"/>
      <c r="F18" s="57"/>
      <c r="G18" s="58"/>
      <c r="H18" s="10"/>
    </row>
    <row r="19" ht="22.5" spans="2:12">
      <c r="B19" s="5"/>
      <c r="C19" s="59"/>
      <c r="D19" s="28" t="s">
        <v>17</v>
      </c>
      <c r="E19" s="60"/>
      <c r="F19" s="61">
        <v>0</v>
      </c>
      <c r="G19" s="62"/>
      <c r="H19" s="10"/>
      <c r="L19" s="1">
        <v>5472260</v>
      </c>
    </row>
    <row r="20" ht="6" customHeight="1" spans="2:8">
      <c r="B20" s="5"/>
      <c r="C20" s="59"/>
      <c r="D20" s="28"/>
      <c r="E20" s="60"/>
      <c r="F20" s="61"/>
      <c r="G20" s="62"/>
      <c r="H20" s="10"/>
    </row>
    <row r="21" ht="21" spans="2:8">
      <c r="B21" s="5"/>
      <c r="C21" s="63" t="s">
        <v>18</v>
      </c>
      <c r="D21" s="64" t="s">
        <v>19</v>
      </c>
      <c r="E21" s="65"/>
      <c r="F21" s="66" t="s">
        <v>20</v>
      </c>
      <c r="G21" s="67" t="s">
        <v>21</v>
      </c>
      <c r="H21" s="10"/>
    </row>
    <row r="22" ht="21" spans="2:12">
      <c r="B22" s="5"/>
      <c r="C22" s="63"/>
      <c r="D22" s="68" t="s">
        <v>61</v>
      </c>
      <c r="E22" s="69"/>
      <c r="F22" s="70">
        <v>0</v>
      </c>
      <c r="G22" s="71">
        <v>0</v>
      </c>
      <c r="H22" s="10"/>
      <c r="L22" s="1">
        <f>192500000+13000000</f>
        <v>205500000</v>
      </c>
    </row>
    <row r="23" ht="19.8" customHeight="1" spans="2:8">
      <c r="B23" s="5"/>
      <c r="C23" s="72">
        <v>45001</v>
      </c>
      <c r="D23" s="125" t="s">
        <v>62</v>
      </c>
      <c r="E23" s="74"/>
      <c r="F23" s="71">
        <v>6582910</v>
      </c>
      <c r="G23" s="71">
        <v>0</v>
      </c>
      <c r="H23" s="10"/>
    </row>
    <row r="24" ht="21" spans="2:12">
      <c r="B24" s="5"/>
      <c r="C24" s="72">
        <v>45016</v>
      </c>
      <c r="D24" s="125" t="s">
        <v>55</v>
      </c>
      <c r="E24" s="74"/>
      <c r="F24" s="71">
        <v>4527740</v>
      </c>
      <c r="G24" s="71">
        <f>10000000-F24</f>
        <v>5472260</v>
      </c>
      <c r="H24" s="10"/>
      <c r="L24" s="123">
        <v>7133653.25</v>
      </c>
    </row>
    <row r="25" ht="7.8" customHeight="1" spans="2:12">
      <c r="B25" s="5"/>
      <c r="C25" s="72"/>
      <c r="D25" s="75"/>
      <c r="E25" s="76"/>
      <c r="F25" s="77"/>
      <c r="G25" s="78"/>
      <c r="H25" s="10"/>
      <c r="L25" s="123"/>
    </row>
    <row r="26" ht="19.2" customHeight="1" spans="2:12">
      <c r="B26" s="5"/>
      <c r="C26" s="63" t="s">
        <v>18</v>
      </c>
      <c r="D26" s="79" t="s">
        <v>24</v>
      </c>
      <c r="E26" s="65"/>
      <c r="F26" s="66"/>
      <c r="G26" s="80"/>
      <c r="H26" s="10"/>
      <c r="L26" s="123">
        <v>14509106.75</v>
      </c>
    </row>
    <row r="27" ht="22.5" spans="2:12">
      <c r="B27" s="5"/>
      <c r="C27" s="72">
        <v>45027</v>
      </c>
      <c r="D27" s="81" t="s">
        <v>63</v>
      </c>
      <c r="E27" s="82"/>
      <c r="F27" s="83">
        <v>11110650</v>
      </c>
      <c r="G27" s="84"/>
      <c r="H27" s="10"/>
      <c r="L27" s="123">
        <v>14509106.75</v>
      </c>
    </row>
    <row r="28" ht="22.5" spans="2:12">
      <c r="B28" s="5"/>
      <c r="C28" s="85"/>
      <c r="D28" s="86"/>
      <c r="E28" s="87" t="s">
        <v>26</v>
      </c>
      <c r="F28" s="88">
        <f>F27-SUM(F22:F24)</f>
        <v>0</v>
      </c>
      <c r="G28" s="89"/>
      <c r="H28" s="10"/>
      <c r="L28" s="124">
        <f>F24+G24+3866346.75</f>
        <v>13866346.75</v>
      </c>
    </row>
    <row r="29" ht="10.2" customHeight="1" spans="2:8">
      <c r="B29" s="5"/>
      <c r="C29" s="90"/>
      <c r="D29" s="50"/>
      <c r="E29" s="50"/>
      <c r="F29" s="50"/>
      <c r="G29" s="91"/>
      <c r="H29" s="10"/>
    </row>
    <row r="30" ht="21.75" spans="2:12">
      <c r="B30" s="5"/>
      <c r="C30" s="92" t="s">
        <v>27</v>
      </c>
      <c r="D30" s="93"/>
      <c r="E30" s="93"/>
      <c r="F30" s="94">
        <f>F17+F27</f>
        <v>34527740</v>
      </c>
      <c r="G30" s="95">
        <f>G4-F30</f>
        <v>863472260</v>
      </c>
      <c r="H30" s="10"/>
      <c r="L30" s="71">
        <v>7380255</v>
      </c>
    </row>
    <row r="31" ht="21" spans="2:8">
      <c r="B31" s="5"/>
      <c r="C31" s="96" t="s">
        <v>28</v>
      </c>
      <c r="D31" s="97"/>
      <c r="E31" s="98"/>
      <c r="F31" s="99"/>
      <c r="G31" s="43"/>
      <c r="H31" s="10"/>
    </row>
    <row r="32" ht="22.5" spans="2:12">
      <c r="B32" s="5"/>
      <c r="C32" s="100" t="s">
        <v>29</v>
      </c>
      <c r="D32" s="101" t="s">
        <v>1</v>
      </c>
      <c r="E32" s="102">
        <f>F28</f>
        <v>0</v>
      </c>
      <c r="F32" s="99"/>
      <c r="G32" s="43"/>
      <c r="H32" s="10"/>
      <c r="L32" s="1">
        <v>6582910</v>
      </c>
    </row>
    <row r="33" ht="21" spans="2:8">
      <c r="B33" s="5"/>
      <c r="C33" s="100" t="s">
        <v>30</v>
      </c>
      <c r="D33" s="101" t="s">
        <v>1</v>
      </c>
      <c r="E33" s="103" t="s">
        <v>31</v>
      </c>
      <c r="F33" s="99"/>
      <c r="G33" s="43"/>
      <c r="H33" s="10"/>
    </row>
    <row r="34" ht="21" spans="2:8">
      <c r="B34" s="5"/>
      <c r="C34" s="104" t="s">
        <v>32</v>
      </c>
      <c r="D34" s="105" t="s">
        <v>1</v>
      </c>
      <c r="E34" s="106" t="s">
        <v>33</v>
      </c>
      <c r="F34" s="107" t="s">
        <v>34</v>
      </c>
      <c r="G34" s="108"/>
      <c r="H34" s="10"/>
    </row>
    <row r="35" ht="6" customHeight="1" spans="2:8">
      <c r="B35" s="109"/>
      <c r="C35" s="110"/>
      <c r="D35" s="110"/>
      <c r="E35" s="110"/>
      <c r="F35" s="110"/>
      <c r="G35" s="110"/>
      <c r="H35" s="111"/>
    </row>
    <row r="36" ht="19.5" spans="3:7">
      <c r="C36" s="112"/>
      <c r="D36" s="112"/>
      <c r="E36" s="112"/>
      <c r="F36" s="112"/>
      <c r="G36" s="112"/>
    </row>
    <row r="37" ht="19.5" spans="3:7">
      <c r="C37" s="113" t="s">
        <v>35</v>
      </c>
      <c r="D37" s="114"/>
      <c r="E37" s="115"/>
      <c r="F37" s="116"/>
      <c r="G37" s="112"/>
    </row>
    <row r="38" ht="19.5" spans="3:7">
      <c r="C38" s="113"/>
      <c r="D38" s="114"/>
      <c r="E38" s="115"/>
      <c r="F38" s="117" t="s">
        <v>36</v>
      </c>
      <c r="G38" s="118">
        <v>15000000</v>
      </c>
    </row>
    <row r="39" ht="19.5" spans="3:7">
      <c r="C39" s="113" t="s">
        <v>37</v>
      </c>
      <c r="D39" s="114"/>
      <c r="E39" s="115">
        <v>89800000000</v>
      </c>
      <c r="F39" s="119" t="s">
        <v>38</v>
      </c>
      <c r="G39" s="120"/>
    </row>
    <row r="40" ht="19.5" spans="3:7">
      <c r="C40" s="121">
        <v>0.01</v>
      </c>
      <c r="D40" s="114"/>
      <c r="E40" s="115">
        <f>E39*C40</f>
        <v>898000000</v>
      </c>
      <c r="F40" s="119" t="s">
        <v>39</v>
      </c>
      <c r="G40" s="122"/>
    </row>
    <row r="41" ht="19.5" spans="3:7">
      <c r="C41" s="112"/>
      <c r="D41" s="112"/>
      <c r="E41" s="112"/>
      <c r="F41" s="112"/>
      <c r="G41" s="112"/>
    </row>
    <row r="42" ht="19.5" spans="3:7">
      <c r="C42" s="112"/>
      <c r="D42" s="112"/>
      <c r="E42" s="112"/>
      <c r="F42" s="112"/>
      <c r="G42" s="112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4:E24"/>
    <mergeCell ref="D26:E26"/>
    <mergeCell ref="D27:E27"/>
    <mergeCell ref="C30:E30"/>
    <mergeCell ref="F34:G34"/>
  </mergeCells>
  <printOptions horizontalCentered="1"/>
  <pageMargins left="0.0393700787401575" right="0.0393700787401575" top="0.0393700787401575" bottom="0.0393700787401575" header="0.0393700787401575" footer="0.0393700787401575"/>
  <pageSetup paperSize="9" scale="63" orientation="portrait" horizontalDpi="300" vertic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2"/>
  <sheetViews>
    <sheetView view="pageBreakPreview" zoomScale="85" zoomScaleNormal="85" topLeftCell="A13" workbookViewId="0">
      <selection activeCell="E25" sqref="E25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33333333333333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64</v>
      </c>
      <c r="F4" s="6" t="s">
        <v>3</v>
      </c>
      <c r="G4" s="9">
        <f>+E40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42094140</v>
      </c>
      <c r="H5" s="10"/>
    </row>
    <row r="6" ht="22.5" spans="2:8">
      <c r="B6" s="5"/>
      <c r="C6" s="11" t="s">
        <v>7</v>
      </c>
      <c r="D6" s="12" t="s">
        <v>1</v>
      </c>
      <c r="E6" s="15" t="s">
        <v>65</v>
      </c>
      <c r="F6" s="11" t="s">
        <v>9</v>
      </c>
      <c r="G6" s="14">
        <f>G4-G5</f>
        <v>855905860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0.953124565701559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/>
      <c r="D14" s="40"/>
      <c r="E14" s="41"/>
      <c r="F14" s="42"/>
      <c r="G14" s="44"/>
      <c r="H14" s="10"/>
    </row>
    <row r="15" ht="21" spans="2:12">
      <c r="B15" s="5"/>
      <c r="C15" s="35"/>
      <c r="D15" s="36"/>
      <c r="E15" s="37"/>
      <c r="F15" s="38"/>
      <c r="G15" s="39"/>
      <c r="H15" s="10"/>
      <c r="L15" s="1">
        <f>4625500+3866346.75</f>
        <v>8491846.75</v>
      </c>
    </row>
    <row r="16" ht="5.4" customHeight="1" spans="2:8">
      <c r="B16" s="5"/>
      <c r="C16" s="45"/>
      <c r="D16" s="46"/>
      <c r="E16" s="46"/>
      <c r="F16" s="47"/>
      <c r="G16" s="48"/>
      <c r="H16" s="10"/>
    </row>
    <row r="17" ht="22.5" spans="2:8">
      <c r="B17" s="5"/>
      <c r="C17" s="49"/>
      <c r="D17" s="50"/>
      <c r="E17" s="51" t="s">
        <v>16</v>
      </c>
      <c r="F17" s="52">
        <f>SUM(F12:F15)</f>
        <v>34527740</v>
      </c>
      <c r="G17" s="53">
        <f>G4-F17</f>
        <v>863472260</v>
      </c>
      <c r="H17" s="10"/>
    </row>
    <row r="18" ht="5.4" customHeight="1" spans="2:8">
      <c r="B18" s="5"/>
      <c r="C18" s="54"/>
      <c r="D18" s="55"/>
      <c r="E18" s="56"/>
      <c r="F18" s="57"/>
      <c r="G18" s="58"/>
      <c r="H18" s="10"/>
    </row>
    <row r="19" ht="22.5" spans="2:12">
      <c r="B19" s="5"/>
      <c r="C19" s="59"/>
      <c r="D19" s="28" t="s">
        <v>17</v>
      </c>
      <c r="E19" s="60"/>
      <c r="F19" s="61">
        <v>0</v>
      </c>
      <c r="G19" s="62"/>
      <c r="H19" s="10"/>
      <c r="L19" s="1">
        <v>5472260</v>
      </c>
    </row>
    <row r="20" ht="6" customHeight="1" spans="2:8">
      <c r="B20" s="5"/>
      <c r="C20" s="59"/>
      <c r="D20" s="28"/>
      <c r="E20" s="60"/>
      <c r="F20" s="61"/>
      <c r="G20" s="62"/>
      <c r="H20" s="10"/>
    </row>
    <row r="21" ht="21" spans="2:8">
      <c r="B21" s="5"/>
      <c r="C21" s="63" t="s">
        <v>18</v>
      </c>
      <c r="D21" s="64" t="s">
        <v>19</v>
      </c>
      <c r="E21" s="65"/>
      <c r="F21" s="66" t="s">
        <v>20</v>
      </c>
      <c r="G21" s="67" t="s">
        <v>21</v>
      </c>
      <c r="H21" s="10"/>
    </row>
    <row r="22" ht="21" spans="2:12">
      <c r="B22" s="5"/>
      <c r="C22" s="63"/>
      <c r="D22" s="68" t="s">
        <v>68</v>
      </c>
      <c r="E22" s="69"/>
      <c r="F22" s="70">
        <v>0</v>
      </c>
      <c r="G22" s="71">
        <v>0</v>
      </c>
      <c r="H22" s="10"/>
      <c r="L22" s="1">
        <v>7905860</v>
      </c>
    </row>
    <row r="23" ht="19.8" customHeight="1" spans="2:8">
      <c r="B23" s="5"/>
      <c r="C23" s="72">
        <v>45016</v>
      </c>
      <c r="D23" s="125" t="s">
        <v>69</v>
      </c>
      <c r="E23" s="74"/>
      <c r="F23" s="71">
        <v>5472260</v>
      </c>
      <c r="G23" s="71">
        <v>0</v>
      </c>
      <c r="H23" s="10"/>
    </row>
    <row r="24" ht="21" spans="2:12">
      <c r="B24" s="5"/>
      <c r="C24" s="72">
        <v>45035</v>
      </c>
      <c r="D24" s="125" t="s">
        <v>70</v>
      </c>
      <c r="E24" s="74"/>
      <c r="F24" s="71">
        <v>2094140</v>
      </c>
      <c r="G24" s="71">
        <f>10000000-F24</f>
        <v>7905860</v>
      </c>
      <c r="H24" s="10"/>
      <c r="L24" s="123">
        <v>7133653.25</v>
      </c>
    </row>
    <row r="25" ht="7.8" customHeight="1" spans="2:12">
      <c r="B25" s="5"/>
      <c r="C25" s="72"/>
      <c r="D25" s="75"/>
      <c r="E25" s="76"/>
      <c r="F25" s="77"/>
      <c r="G25" s="78"/>
      <c r="H25" s="10"/>
      <c r="L25" s="123"/>
    </row>
    <row r="26" ht="19.2" customHeight="1" spans="2:12">
      <c r="B26" s="5"/>
      <c r="C26" s="63" t="s">
        <v>18</v>
      </c>
      <c r="D26" s="79" t="s">
        <v>24</v>
      </c>
      <c r="E26" s="65"/>
      <c r="F26" s="66"/>
      <c r="G26" s="80"/>
      <c r="H26" s="10"/>
      <c r="L26" s="123">
        <v>14509106.75</v>
      </c>
    </row>
    <row r="27" ht="22.5" spans="2:12">
      <c r="B27" s="5"/>
      <c r="C27" s="72">
        <v>45085</v>
      </c>
      <c r="D27" s="81" t="s">
        <v>71</v>
      </c>
      <c r="E27" s="82"/>
      <c r="F27" s="83">
        <v>7566400</v>
      </c>
      <c r="G27" s="84"/>
      <c r="H27" s="10"/>
      <c r="L27" s="123">
        <v>14509106.75</v>
      </c>
    </row>
    <row r="28" ht="22.5" spans="2:12">
      <c r="B28" s="5"/>
      <c r="C28" s="85"/>
      <c r="D28" s="86"/>
      <c r="E28" s="87" t="s">
        <v>26</v>
      </c>
      <c r="F28" s="88">
        <f>F27-SUM(F22:F24)</f>
        <v>0</v>
      </c>
      <c r="G28" s="89"/>
      <c r="H28" s="10"/>
      <c r="L28" s="124">
        <f>F24+G24+3866346.75</f>
        <v>13866346.75</v>
      </c>
    </row>
    <row r="29" ht="10.2" customHeight="1" spans="2:8">
      <c r="B29" s="5"/>
      <c r="C29" s="90"/>
      <c r="D29" s="50"/>
      <c r="E29" s="50"/>
      <c r="F29" s="50"/>
      <c r="G29" s="91"/>
      <c r="H29" s="10"/>
    </row>
    <row r="30" ht="21.75" spans="2:12">
      <c r="B30" s="5"/>
      <c r="C30" s="92" t="s">
        <v>27</v>
      </c>
      <c r="D30" s="93"/>
      <c r="E30" s="93"/>
      <c r="F30" s="94">
        <f>F17+F27</f>
        <v>42094140</v>
      </c>
      <c r="G30" s="95">
        <f>G4-F30</f>
        <v>855905860</v>
      </c>
      <c r="H30" s="10"/>
      <c r="L30" s="71">
        <v>7380255</v>
      </c>
    </row>
    <row r="31" ht="21" spans="2:8">
      <c r="B31" s="5"/>
      <c r="C31" s="96" t="s">
        <v>28</v>
      </c>
      <c r="D31" s="97"/>
      <c r="E31" s="98"/>
      <c r="F31" s="99"/>
      <c r="G31" s="43"/>
      <c r="H31" s="10"/>
    </row>
    <row r="32" ht="22.5" spans="2:12">
      <c r="B32" s="5"/>
      <c r="C32" s="100" t="s">
        <v>29</v>
      </c>
      <c r="D32" s="101" t="s">
        <v>1</v>
      </c>
      <c r="E32" s="102">
        <f>F28</f>
        <v>0</v>
      </c>
      <c r="F32" s="99"/>
      <c r="G32" s="43"/>
      <c r="H32" s="10"/>
      <c r="L32" s="1">
        <v>6582910</v>
      </c>
    </row>
    <row r="33" ht="21" spans="2:8">
      <c r="B33" s="5"/>
      <c r="C33" s="100" t="s">
        <v>30</v>
      </c>
      <c r="D33" s="101" t="s">
        <v>1</v>
      </c>
      <c r="E33" s="103" t="s">
        <v>31</v>
      </c>
      <c r="F33" s="99"/>
      <c r="G33" s="43"/>
      <c r="H33" s="10"/>
    </row>
    <row r="34" ht="21" spans="2:8">
      <c r="B34" s="5"/>
      <c r="C34" s="104" t="s">
        <v>32</v>
      </c>
      <c r="D34" s="105" t="s">
        <v>1</v>
      </c>
      <c r="E34" s="106" t="s">
        <v>33</v>
      </c>
      <c r="F34" s="107" t="s">
        <v>34</v>
      </c>
      <c r="G34" s="108"/>
      <c r="H34" s="10"/>
    </row>
    <row r="35" ht="6" customHeight="1" spans="2:8">
      <c r="B35" s="109"/>
      <c r="C35" s="110"/>
      <c r="D35" s="110"/>
      <c r="E35" s="110"/>
      <c r="F35" s="110"/>
      <c r="G35" s="110"/>
      <c r="H35" s="111"/>
    </row>
    <row r="36" ht="19.5" spans="3:7">
      <c r="C36" s="112"/>
      <c r="D36" s="112"/>
      <c r="E36" s="112"/>
      <c r="F36" s="112"/>
      <c r="G36" s="112"/>
    </row>
    <row r="37" ht="19.5" spans="3:7">
      <c r="C37" s="113" t="s">
        <v>35</v>
      </c>
      <c r="D37" s="114"/>
      <c r="E37" s="115"/>
      <c r="F37" s="116"/>
      <c r="G37" s="112"/>
    </row>
    <row r="38" ht="19.5" spans="3:7">
      <c r="C38" s="113"/>
      <c r="D38" s="114"/>
      <c r="E38" s="115"/>
      <c r="F38" s="117" t="s">
        <v>36</v>
      </c>
      <c r="G38" s="118">
        <v>15000000</v>
      </c>
    </row>
    <row r="39" ht="19.5" spans="3:7">
      <c r="C39" s="113" t="s">
        <v>37</v>
      </c>
      <c r="D39" s="114"/>
      <c r="E39" s="115">
        <v>89800000000</v>
      </c>
      <c r="F39" s="119" t="s">
        <v>38</v>
      </c>
      <c r="G39" s="120"/>
    </row>
    <row r="40" ht="19.5" spans="3:7">
      <c r="C40" s="121">
        <v>0.01</v>
      </c>
      <c r="D40" s="114"/>
      <c r="E40" s="115">
        <f>E39*C40</f>
        <v>898000000</v>
      </c>
      <c r="F40" s="119" t="s">
        <v>39</v>
      </c>
      <c r="G40" s="122"/>
    </row>
    <row r="41" ht="19.5" spans="3:7">
      <c r="C41" s="112"/>
      <c r="D41" s="112"/>
      <c r="E41" s="112"/>
      <c r="F41" s="112"/>
      <c r="G41" s="112"/>
    </row>
    <row r="42" ht="19.5" spans="3:7">
      <c r="C42" s="112"/>
      <c r="D42" s="112"/>
      <c r="E42" s="112"/>
      <c r="F42" s="112"/>
      <c r="G42" s="112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4:E24"/>
    <mergeCell ref="D26:E26"/>
    <mergeCell ref="D27:E27"/>
    <mergeCell ref="C30:E30"/>
    <mergeCell ref="F34:G34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2"/>
  <sheetViews>
    <sheetView view="pageBreakPreview" zoomScale="85" zoomScaleNormal="85" topLeftCell="A11" workbookViewId="0">
      <selection activeCell="E7" sqref="E7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72</v>
      </c>
      <c r="F4" s="6" t="s">
        <v>3</v>
      </c>
      <c r="G4" s="9">
        <f>+E40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51243640</v>
      </c>
      <c r="H5" s="10"/>
    </row>
    <row r="6" ht="22.5" spans="2:8">
      <c r="B6" s="5"/>
      <c r="C6" s="11" t="s">
        <v>7</v>
      </c>
      <c r="D6" s="12" t="s">
        <v>1</v>
      </c>
      <c r="E6" s="15" t="s">
        <v>73</v>
      </c>
      <c r="F6" s="11" t="s">
        <v>9</v>
      </c>
      <c r="G6" s="14">
        <f>G4-G5</f>
        <v>846756360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0.942935812917595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74</v>
      </c>
      <c r="D14" s="40" t="s">
        <v>75</v>
      </c>
      <c r="E14" s="41"/>
      <c r="F14" s="42">
        <f>+LK.05!F27</f>
        <v>7566400</v>
      </c>
      <c r="G14" s="44"/>
      <c r="H14" s="10"/>
    </row>
    <row r="15" ht="21" spans="2:12">
      <c r="B15" s="5"/>
      <c r="C15" s="35"/>
      <c r="D15" s="36" t="s">
        <v>76</v>
      </c>
      <c r="E15" s="37"/>
      <c r="F15" s="38"/>
      <c r="G15" s="39"/>
      <c r="H15" s="10"/>
      <c r="L15" s="1">
        <f>4625500+3866346.75</f>
        <v>8491846.75</v>
      </c>
    </row>
    <row r="16" ht="5.4" customHeight="1" spans="2:8">
      <c r="B16" s="5"/>
      <c r="C16" s="45"/>
      <c r="D16" s="46"/>
      <c r="E16" s="46"/>
      <c r="F16" s="47"/>
      <c r="G16" s="48"/>
      <c r="H16" s="10"/>
    </row>
    <row r="17" ht="22.5" spans="2:8">
      <c r="B17" s="5"/>
      <c r="C17" s="49"/>
      <c r="D17" s="50"/>
      <c r="E17" s="51" t="s">
        <v>16</v>
      </c>
      <c r="F17" s="52">
        <f>SUM(F12:F15)</f>
        <v>42094140</v>
      </c>
      <c r="G17" s="53">
        <f>G4-F17</f>
        <v>855905860</v>
      </c>
      <c r="H17" s="10"/>
    </row>
    <row r="18" ht="5.4" customHeight="1" spans="2:8">
      <c r="B18" s="5"/>
      <c r="C18" s="54"/>
      <c r="D18" s="55"/>
      <c r="E18" s="56"/>
      <c r="F18" s="57"/>
      <c r="G18" s="58"/>
      <c r="H18" s="10"/>
    </row>
    <row r="19" ht="22.5" spans="2:12">
      <c r="B19" s="5"/>
      <c r="C19" s="59"/>
      <c r="D19" s="28" t="s">
        <v>17</v>
      </c>
      <c r="E19" s="60"/>
      <c r="F19" s="61">
        <v>0</v>
      </c>
      <c r="G19" s="62"/>
      <c r="H19" s="10"/>
      <c r="L19" s="1">
        <v>5472260</v>
      </c>
    </row>
    <row r="20" ht="6" customHeight="1" spans="2:8">
      <c r="B20" s="5"/>
      <c r="C20" s="59"/>
      <c r="D20" s="28"/>
      <c r="E20" s="60"/>
      <c r="F20" s="61"/>
      <c r="G20" s="62"/>
      <c r="H20" s="10"/>
    </row>
    <row r="21" ht="21" spans="2:8">
      <c r="B21" s="5"/>
      <c r="C21" s="63" t="s">
        <v>18</v>
      </c>
      <c r="D21" s="64" t="s">
        <v>19</v>
      </c>
      <c r="E21" s="65"/>
      <c r="F21" s="66" t="s">
        <v>20</v>
      </c>
      <c r="G21" s="67" t="s">
        <v>21</v>
      </c>
      <c r="H21" s="10"/>
    </row>
    <row r="22" ht="21" spans="2:12">
      <c r="B22" s="5"/>
      <c r="C22" s="63"/>
      <c r="D22" s="68" t="s">
        <v>77</v>
      </c>
      <c r="E22" s="69"/>
      <c r="F22" s="70">
        <v>0</v>
      </c>
      <c r="G22" s="71">
        <v>0</v>
      </c>
      <c r="H22" s="10"/>
      <c r="L22" s="1">
        <v>7905860</v>
      </c>
    </row>
    <row r="23" ht="19.8" customHeight="1" spans="2:8">
      <c r="B23" s="5"/>
      <c r="C23" s="72">
        <v>45035</v>
      </c>
      <c r="D23" s="125" t="s">
        <v>78</v>
      </c>
      <c r="E23" s="74"/>
      <c r="F23" s="71">
        <v>7905860</v>
      </c>
      <c r="G23" s="71">
        <v>0</v>
      </c>
      <c r="H23" s="10"/>
    </row>
    <row r="24" ht="21" spans="2:12">
      <c r="B24" s="5"/>
      <c r="C24" s="72">
        <v>45051</v>
      </c>
      <c r="D24" s="125" t="s">
        <v>79</v>
      </c>
      <c r="E24" s="74"/>
      <c r="F24" s="71">
        <v>1243640</v>
      </c>
      <c r="G24" s="71">
        <f>10000000-F24</f>
        <v>8756360</v>
      </c>
      <c r="H24" s="10"/>
      <c r="L24" s="123">
        <v>8756360</v>
      </c>
    </row>
    <row r="25" ht="7.8" customHeight="1" spans="2:12">
      <c r="B25" s="5"/>
      <c r="C25" s="72"/>
      <c r="D25" s="75"/>
      <c r="E25" s="76"/>
      <c r="F25" s="77"/>
      <c r="G25" s="78"/>
      <c r="H25" s="10"/>
      <c r="L25" s="123"/>
    </row>
    <row r="26" ht="19.2" customHeight="1" spans="2:12">
      <c r="B26" s="5"/>
      <c r="C26" s="63" t="s">
        <v>18</v>
      </c>
      <c r="D26" s="79" t="s">
        <v>24</v>
      </c>
      <c r="E26" s="65"/>
      <c r="F26" s="66"/>
      <c r="G26" s="80"/>
      <c r="H26" s="10"/>
      <c r="L26" s="123">
        <v>14509106.75</v>
      </c>
    </row>
    <row r="27" ht="22.5" spans="2:12">
      <c r="B27" s="5"/>
      <c r="C27" s="72">
        <v>45085</v>
      </c>
      <c r="D27" s="81" t="s">
        <v>80</v>
      </c>
      <c r="E27" s="82"/>
      <c r="F27" s="83">
        <v>9149500</v>
      </c>
      <c r="G27" s="84"/>
      <c r="H27" s="10"/>
      <c r="L27" s="123">
        <v>14509106.75</v>
      </c>
    </row>
    <row r="28" ht="22.5" spans="2:12">
      <c r="B28" s="5"/>
      <c r="C28" s="85"/>
      <c r="D28" s="86"/>
      <c r="E28" s="87" t="s">
        <v>26</v>
      </c>
      <c r="F28" s="88">
        <f>F27-SUM(F22:F24)</f>
        <v>0</v>
      </c>
      <c r="G28" s="89"/>
      <c r="H28" s="10"/>
      <c r="L28" s="124">
        <f>F24+G24+3866346.75</f>
        <v>13866346.75</v>
      </c>
    </row>
    <row r="29" ht="10.2" customHeight="1" spans="2:8">
      <c r="B29" s="5"/>
      <c r="C29" s="90"/>
      <c r="D29" s="50"/>
      <c r="E29" s="50"/>
      <c r="F29" s="50"/>
      <c r="G29" s="91"/>
      <c r="H29" s="10"/>
    </row>
    <row r="30" ht="21.75" spans="2:12">
      <c r="B30" s="5"/>
      <c r="C30" s="92" t="s">
        <v>27</v>
      </c>
      <c r="D30" s="93"/>
      <c r="E30" s="93"/>
      <c r="F30" s="94">
        <f>F17+F27</f>
        <v>51243640</v>
      </c>
      <c r="G30" s="95">
        <f>G4-F30</f>
        <v>846756360</v>
      </c>
      <c r="H30" s="10"/>
      <c r="L30" s="71">
        <v>7380255</v>
      </c>
    </row>
    <row r="31" ht="21" spans="2:8">
      <c r="B31" s="5"/>
      <c r="C31" s="96" t="s">
        <v>28</v>
      </c>
      <c r="D31" s="97"/>
      <c r="E31" s="98"/>
      <c r="F31" s="99"/>
      <c r="G31" s="43"/>
      <c r="H31" s="10"/>
    </row>
    <row r="32" ht="22.5" spans="2:12">
      <c r="B32" s="5"/>
      <c r="C32" s="100" t="s">
        <v>29</v>
      </c>
      <c r="D32" s="101" t="s">
        <v>1</v>
      </c>
      <c r="E32" s="102">
        <f>F28</f>
        <v>0</v>
      </c>
      <c r="F32" s="99"/>
      <c r="G32" s="43"/>
      <c r="H32" s="10"/>
      <c r="L32" s="1">
        <v>6582910</v>
      </c>
    </row>
    <row r="33" ht="21" spans="2:8">
      <c r="B33" s="5"/>
      <c r="C33" s="100" t="s">
        <v>30</v>
      </c>
      <c r="D33" s="101" t="s">
        <v>1</v>
      </c>
      <c r="E33" s="103" t="s">
        <v>31</v>
      </c>
      <c r="F33" s="99"/>
      <c r="G33" s="43"/>
      <c r="H33" s="10"/>
    </row>
    <row r="34" ht="21" spans="2:8">
      <c r="B34" s="5"/>
      <c r="C34" s="104" t="s">
        <v>32</v>
      </c>
      <c r="D34" s="105" t="s">
        <v>1</v>
      </c>
      <c r="E34" s="106" t="s">
        <v>33</v>
      </c>
      <c r="F34" s="107" t="s">
        <v>34</v>
      </c>
      <c r="G34" s="108"/>
      <c r="H34" s="10"/>
    </row>
    <row r="35" ht="6" customHeight="1" spans="2:8">
      <c r="B35" s="109"/>
      <c r="C35" s="110"/>
      <c r="D35" s="110"/>
      <c r="E35" s="110"/>
      <c r="F35" s="110"/>
      <c r="G35" s="110"/>
      <c r="H35" s="111"/>
    </row>
    <row r="36" ht="19.5" spans="3:7">
      <c r="C36" s="112"/>
      <c r="D36" s="112"/>
      <c r="E36" s="112"/>
      <c r="F36" s="112"/>
      <c r="G36" s="112"/>
    </row>
    <row r="37" ht="19.5" spans="3:7">
      <c r="C37" s="113" t="s">
        <v>35</v>
      </c>
      <c r="D37" s="114"/>
      <c r="E37" s="115"/>
      <c r="F37" s="116"/>
      <c r="G37" s="112"/>
    </row>
    <row r="38" ht="19.5" spans="3:7">
      <c r="C38" s="113"/>
      <c r="D38" s="114"/>
      <c r="E38" s="115"/>
      <c r="F38" s="117" t="s">
        <v>36</v>
      </c>
      <c r="G38" s="118">
        <v>15000000</v>
      </c>
    </row>
    <row r="39" ht="19.5" spans="3:7">
      <c r="C39" s="113" t="s">
        <v>37</v>
      </c>
      <c r="D39" s="114"/>
      <c r="E39" s="115">
        <v>89800000000</v>
      </c>
      <c r="F39" s="119" t="s">
        <v>38</v>
      </c>
      <c r="G39" s="120"/>
    </row>
    <row r="40" ht="19.5" spans="3:7">
      <c r="C40" s="121">
        <v>0.01</v>
      </c>
      <c r="D40" s="114"/>
      <c r="E40" s="115">
        <f>E39*C40</f>
        <v>898000000</v>
      </c>
      <c r="F40" s="119" t="s">
        <v>39</v>
      </c>
      <c r="G40" s="122"/>
    </row>
    <row r="41" ht="19.5" spans="3:7">
      <c r="C41" s="112"/>
      <c r="D41" s="112"/>
      <c r="E41" s="112"/>
      <c r="F41" s="112"/>
      <c r="G41" s="112"/>
    </row>
    <row r="42" ht="19.5" spans="3:7">
      <c r="C42" s="112"/>
      <c r="D42" s="112"/>
      <c r="E42" s="112"/>
      <c r="F42" s="112"/>
      <c r="G42" s="112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4:E24"/>
    <mergeCell ref="D26:E26"/>
    <mergeCell ref="D27:E27"/>
    <mergeCell ref="C30:E30"/>
    <mergeCell ref="F34:G34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2"/>
  <sheetViews>
    <sheetView view="pageBreakPreview" zoomScale="85" zoomScaleNormal="85" topLeftCell="A10" workbookViewId="0">
      <selection activeCell="J24" sqref="J24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81</v>
      </c>
      <c r="F4" s="6" t="s">
        <v>3</v>
      </c>
      <c r="G4" s="9">
        <f>+E40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62485840</v>
      </c>
      <c r="H5" s="10"/>
    </row>
    <row r="6" ht="22.5" spans="2:8">
      <c r="B6" s="5"/>
      <c r="C6" s="11" t="s">
        <v>7</v>
      </c>
      <c r="D6" s="12" t="s">
        <v>1</v>
      </c>
      <c r="E6" s="15" t="s">
        <v>82</v>
      </c>
      <c r="F6" s="11" t="s">
        <v>9</v>
      </c>
      <c r="G6" s="14">
        <f>G4-G5</f>
        <v>835514160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0.930416659242762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83</v>
      </c>
      <c r="D14" s="40" t="s">
        <v>84</v>
      </c>
      <c r="E14" s="41"/>
      <c r="F14" s="42">
        <f>+LK.05!F27+LK.06!F27</f>
        <v>16715900</v>
      </c>
      <c r="G14" s="44"/>
      <c r="H14" s="10"/>
    </row>
    <row r="15" ht="21" spans="2:12">
      <c r="B15" s="5"/>
      <c r="C15" s="35"/>
      <c r="D15" s="36" t="s">
        <v>85</v>
      </c>
      <c r="E15" s="37"/>
      <c r="F15" s="38"/>
      <c r="G15" s="39"/>
      <c r="H15" s="10"/>
      <c r="L15" s="1">
        <f>4625500+3866346.75</f>
        <v>8491846.75</v>
      </c>
    </row>
    <row r="16" ht="5.4" customHeight="1" spans="2:8">
      <c r="B16" s="5"/>
      <c r="C16" s="45"/>
      <c r="D16" s="46"/>
      <c r="E16" s="46"/>
      <c r="F16" s="47"/>
      <c r="G16" s="48"/>
      <c r="H16" s="10"/>
    </row>
    <row r="17" ht="22.5" spans="2:8">
      <c r="B17" s="5"/>
      <c r="C17" s="49"/>
      <c r="D17" s="50"/>
      <c r="E17" s="51" t="s">
        <v>16</v>
      </c>
      <c r="F17" s="52">
        <f>SUM(F12:F15)</f>
        <v>51243640</v>
      </c>
      <c r="G17" s="53">
        <f>G4-F17</f>
        <v>846756360</v>
      </c>
      <c r="H17" s="10"/>
    </row>
    <row r="18" ht="5.4" customHeight="1" spans="2:8">
      <c r="B18" s="5"/>
      <c r="C18" s="54"/>
      <c r="D18" s="55"/>
      <c r="E18" s="56"/>
      <c r="F18" s="57"/>
      <c r="G18" s="58"/>
      <c r="H18" s="10"/>
    </row>
    <row r="19" ht="22.5" spans="2:12">
      <c r="B19" s="5"/>
      <c r="C19" s="59"/>
      <c r="D19" s="28" t="s">
        <v>17</v>
      </c>
      <c r="E19" s="60"/>
      <c r="F19" s="61">
        <v>0</v>
      </c>
      <c r="G19" s="62"/>
      <c r="H19" s="10"/>
      <c r="L19" s="1">
        <v>5472260</v>
      </c>
    </row>
    <row r="20" ht="6" customHeight="1" spans="2:8">
      <c r="B20" s="5"/>
      <c r="C20" s="59"/>
      <c r="D20" s="28"/>
      <c r="E20" s="60"/>
      <c r="F20" s="61"/>
      <c r="G20" s="62"/>
      <c r="H20" s="10"/>
    </row>
    <row r="21" ht="21" spans="2:8">
      <c r="B21" s="5"/>
      <c r="C21" s="63" t="s">
        <v>18</v>
      </c>
      <c r="D21" s="64" t="s">
        <v>19</v>
      </c>
      <c r="E21" s="65"/>
      <c r="F21" s="66" t="s">
        <v>20</v>
      </c>
      <c r="G21" s="67" t="s">
        <v>21</v>
      </c>
      <c r="H21" s="10"/>
    </row>
    <row r="22" ht="21" spans="2:12">
      <c r="B22" s="5"/>
      <c r="C22" s="63"/>
      <c r="D22" s="68" t="s">
        <v>86</v>
      </c>
      <c r="E22" s="69"/>
      <c r="F22" s="70">
        <v>0</v>
      </c>
      <c r="G22" s="71">
        <v>0</v>
      </c>
      <c r="H22" s="10"/>
      <c r="L22" s="1">
        <v>7905860</v>
      </c>
    </row>
    <row r="23" ht="19.8" customHeight="1" spans="2:8">
      <c r="B23" s="5"/>
      <c r="C23" s="72">
        <v>45051</v>
      </c>
      <c r="D23" s="125" t="s">
        <v>87</v>
      </c>
      <c r="E23" s="74"/>
      <c r="F23" s="71">
        <v>8756360</v>
      </c>
      <c r="G23" s="71">
        <f>10000000-F23</f>
        <v>1243640</v>
      </c>
      <c r="H23" s="10"/>
    </row>
    <row r="24" ht="21" spans="2:12">
      <c r="B24" s="5"/>
      <c r="C24" s="72">
        <v>45067</v>
      </c>
      <c r="D24" s="125" t="s">
        <v>88</v>
      </c>
      <c r="E24" s="74"/>
      <c r="F24" s="71">
        <v>2485840</v>
      </c>
      <c r="G24" s="71">
        <f>20000000-F24</f>
        <v>17514160</v>
      </c>
      <c r="H24" s="10"/>
      <c r="L24" s="123">
        <v>8756360</v>
      </c>
    </row>
    <row r="25" ht="7.8" customHeight="1" spans="2:12">
      <c r="B25" s="5"/>
      <c r="C25" s="72"/>
      <c r="D25" s="75"/>
      <c r="E25" s="76"/>
      <c r="F25" s="77"/>
      <c r="G25" s="78"/>
      <c r="H25" s="10"/>
      <c r="L25" s="123"/>
    </row>
    <row r="26" ht="19.2" customHeight="1" spans="2:12">
      <c r="B26" s="5"/>
      <c r="C26" s="63" t="s">
        <v>18</v>
      </c>
      <c r="D26" s="79" t="s">
        <v>24</v>
      </c>
      <c r="E26" s="65"/>
      <c r="F26" s="66"/>
      <c r="G26" s="80"/>
      <c r="H26" s="10"/>
      <c r="L26" s="123">
        <v>14509106.75</v>
      </c>
    </row>
    <row r="27" ht="22.5" spans="2:12">
      <c r="B27" s="5"/>
      <c r="C27" s="72">
        <v>45099</v>
      </c>
      <c r="D27" s="81" t="s">
        <v>89</v>
      </c>
      <c r="E27" s="82"/>
      <c r="F27" s="83">
        <v>11242200</v>
      </c>
      <c r="G27" s="84"/>
      <c r="H27" s="10"/>
      <c r="L27" s="123">
        <v>14509106.75</v>
      </c>
    </row>
    <row r="28" ht="22.5" spans="2:12">
      <c r="B28" s="5"/>
      <c r="C28" s="85"/>
      <c r="D28" s="86"/>
      <c r="E28" s="87" t="s">
        <v>26</v>
      </c>
      <c r="F28" s="88">
        <f>F27-SUM(F22:F24)</f>
        <v>0</v>
      </c>
      <c r="G28" s="89"/>
      <c r="H28" s="10"/>
      <c r="L28" s="124">
        <f>F24+G24+3866346.75</f>
        <v>23866346.75</v>
      </c>
    </row>
    <row r="29" ht="10.2" customHeight="1" spans="2:8">
      <c r="B29" s="5"/>
      <c r="C29" s="90"/>
      <c r="D29" s="50"/>
      <c r="E29" s="50"/>
      <c r="F29" s="50"/>
      <c r="G29" s="91"/>
      <c r="H29" s="10"/>
    </row>
    <row r="30" ht="21.75" spans="2:12">
      <c r="B30" s="5"/>
      <c r="C30" s="92" t="s">
        <v>27</v>
      </c>
      <c r="D30" s="93"/>
      <c r="E30" s="93"/>
      <c r="F30" s="94">
        <f>F17+F27</f>
        <v>62485840</v>
      </c>
      <c r="G30" s="95">
        <f>G4-F30</f>
        <v>835514160</v>
      </c>
      <c r="H30" s="10"/>
      <c r="L30" s="71">
        <v>7380255</v>
      </c>
    </row>
    <row r="31" ht="21" spans="2:8">
      <c r="B31" s="5"/>
      <c r="C31" s="96" t="s">
        <v>28</v>
      </c>
      <c r="D31" s="97"/>
      <c r="E31" s="98"/>
      <c r="F31" s="99"/>
      <c r="G31" s="43"/>
      <c r="H31" s="10"/>
    </row>
    <row r="32" ht="22.5" spans="2:12">
      <c r="B32" s="5"/>
      <c r="C32" s="100" t="s">
        <v>29</v>
      </c>
      <c r="D32" s="101" t="s">
        <v>1</v>
      </c>
      <c r="E32" s="102">
        <f>F28</f>
        <v>0</v>
      </c>
      <c r="F32" s="99"/>
      <c r="G32" s="43"/>
      <c r="H32" s="10"/>
      <c r="L32" s="1">
        <v>6582910</v>
      </c>
    </row>
    <row r="33" ht="21" spans="2:8">
      <c r="B33" s="5"/>
      <c r="C33" s="100" t="s">
        <v>30</v>
      </c>
      <c r="D33" s="101" t="s">
        <v>1</v>
      </c>
      <c r="E33" s="103" t="s">
        <v>31</v>
      </c>
      <c r="F33" s="99"/>
      <c r="G33" s="43"/>
      <c r="H33" s="10"/>
    </row>
    <row r="34" ht="21" spans="2:8">
      <c r="B34" s="5"/>
      <c r="C34" s="104" t="s">
        <v>32</v>
      </c>
      <c r="D34" s="105" t="s">
        <v>1</v>
      </c>
      <c r="E34" s="106" t="s">
        <v>33</v>
      </c>
      <c r="F34" s="107" t="s">
        <v>34</v>
      </c>
      <c r="G34" s="108"/>
      <c r="H34" s="10"/>
    </row>
    <row r="35" ht="6" customHeight="1" spans="2:8">
      <c r="B35" s="109"/>
      <c r="C35" s="110"/>
      <c r="D35" s="110"/>
      <c r="E35" s="110"/>
      <c r="F35" s="110"/>
      <c r="G35" s="110"/>
      <c r="H35" s="111"/>
    </row>
    <row r="36" ht="19.5" spans="3:7">
      <c r="C36" s="112"/>
      <c r="D36" s="112"/>
      <c r="E36" s="112"/>
      <c r="F36" s="112"/>
      <c r="G36" s="112"/>
    </row>
    <row r="37" ht="19.5" spans="3:7">
      <c r="C37" s="113" t="s">
        <v>35</v>
      </c>
      <c r="D37" s="114"/>
      <c r="E37" s="115"/>
      <c r="F37" s="116"/>
      <c r="G37" s="112"/>
    </row>
    <row r="38" ht="19.5" spans="3:7">
      <c r="C38" s="113"/>
      <c r="D38" s="114"/>
      <c r="E38" s="115"/>
      <c r="F38" s="117" t="s">
        <v>36</v>
      </c>
      <c r="G38" s="118">
        <v>15000000</v>
      </c>
    </row>
    <row r="39" ht="19.5" spans="3:7">
      <c r="C39" s="113" t="s">
        <v>37</v>
      </c>
      <c r="D39" s="114"/>
      <c r="E39" s="115">
        <v>89800000000</v>
      </c>
      <c r="F39" s="119" t="s">
        <v>38</v>
      </c>
      <c r="G39" s="120"/>
    </row>
    <row r="40" ht="19.5" spans="3:7">
      <c r="C40" s="121">
        <v>0.01</v>
      </c>
      <c r="D40" s="114"/>
      <c r="E40" s="115">
        <f>E39*C40</f>
        <v>898000000</v>
      </c>
      <c r="F40" s="119" t="s">
        <v>39</v>
      </c>
      <c r="G40" s="122"/>
    </row>
    <row r="41" ht="19.5" spans="3:7">
      <c r="C41" s="112"/>
      <c r="D41" s="112"/>
      <c r="E41" s="112"/>
      <c r="F41" s="112"/>
      <c r="G41" s="112"/>
    </row>
    <row r="42" ht="19.5" spans="3:7">
      <c r="C42" s="112"/>
      <c r="D42" s="112"/>
      <c r="E42" s="112"/>
      <c r="F42" s="112"/>
      <c r="G42" s="112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4:E24"/>
    <mergeCell ref="D26:E26"/>
    <mergeCell ref="D27:E27"/>
    <mergeCell ref="C30:E30"/>
    <mergeCell ref="F34:G34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2"/>
  <sheetViews>
    <sheetView view="pageBreakPreview" zoomScale="85" zoomScaleNormal="85" topLeftCell="A11" workbookViewId="0">
      <selection activeCell="L27" sqref="L27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90</v>
      </c>
      <c r="F4" s="6" t="s">
        <v>3</v>
      </c>
      <c r="G4" s="9">
        <f>+E40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83109228</v>
      </c>
      <c r="H5" s="10"/>
    </row>
    <row r="6" ht="22.5" spans="2:8">
      <c r="B6" s="5"/>
      <c r="C6" s="11" t="s">
        <v>7</v>
      </c>
      <c r="D6" s="12" t="s">
        <v>1</v>
      </c>
      <c r="E6" s="15" t="s">
        <v>91</v>
      </c>
      <c r="F6" s="11" t="s">
        <v>9</v>
      </c>
      <c r="G6" s="14">
        <f>G4-G5</f>
        <v>814890772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0.907450748329621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92</v>
      </c>
      <c r="D14" s="40" t="s">
        <v>93</v>
      </c>
      <c r="E14" s="41"/>
      <c r="F14" s="42">
        <f>+LK.05!F27+LK.06!F27+LK.07!F27</f>
        <v>27958100</v>
      </c>
      <c r="G14" s="44"/>
      <c r="H14" s="10"/>
    </row>
    <row r="15" ht="21" spans="2:12">
      <c r="B15" s="5"/>
      <c r="C15" s="35"/>
      <c r="D15" s="36" t="s">
        <v>94</v>
      </c>
      <c r="E15" s="37"/>
      <c r="F15" s="38"/>
      <c r="G15" s="39"/>
      <c r="H15" s="10"/>
      <c r="L15" s="1">
        <f>4625500+3866346.75</f>
        <v>8491846.75</v>
      </c>
    </row>
    <row r="16" ht="5.4" customHeight="1" spans="2:8">
      <c r="B16" s="5"/>
      <c r="C16" s="45"/>
      <c r="D16" s="46"/>
      <c r="E16" s="46"/>
      <c r="F16" s="47"/>
      <c r="G16" s="48"/>
      <c r="H16" s="10"/>
    </row>
    <row r="17" ht="22.5" spans="2:8">
      <c r="B17" s="5"/>
      <c r="C17" s="49"/>
      <c r="D17" s="50"/>
      <c r="E17" s="51" t="s">
        <v>16</v>
      </c>
      <c r="F17" s="52">
        <f>SUM(F12:F15)</f>
        <v>62485840</v>
      </c>
      <c r="G17" s="53">
        <f>G4-F17</f>
        <v>835514160</v>
      </c>
      <c r="H17" s="10"/>
    </row>
    <row r="18" ht="5.4" customHeight="1" spans="2:8">
      <c r="B18" s="5"/>
      <c r="C18" s="54"/>
      <c r="D18" s="55"/>
      <c r="E18" s="56"/>
      <c r="F18" s="57"/>
      <c r="G18" s="58"/>
      <c r="H18" s="10"/>
    </row>
    <row r="19" ht="22.5" spans="2:12">
      <c r="B19" s="5"/>
      <c r="C19" s="59"/>
      <c r="D19" s="28" t="s">
        <v>17</v>
      </c>
      <c r="E19" s="60"/>
      <c r="F19" s="61">
        <v>0</v>
      </c>
      <c r="G19" s="62"/>
      <c r="H19" s="10"/>
      <c r="L19" s="1">
        <v>5472260</v>
      </c>
    </row>
    <row r="20" ht="6" customHeight="1" spans="2:8">
      <c r="B20" s="5"/>
      <c r="C20" s="59"/>
      <c r="D20" s="28"/>
      <c r="E20" s="60"/>
      <c r="F20" s="61"/>
      <c r="G20" s="62"/>
      <c r="H20" s="10"/>
    </row>
    <row r="21" ht="21" spans="2:8">
      <c r="B21" s="5"/>
      <c r="C21" s="63" t="s">
        <v>18</v>
      </c>
      <c r="D21" s="64" t="s">
        <v>19</v>
      </c>
      <c r="E21" s="65"/>
      <c r="F21" s="66" t="s">
        <v>20</v>
      </c>
      <c r="G21" s="67" t="s">
        <v>21</v>
      </c>
      <c r="H21" s="10"/>
    </row>
    <row r="22" ht="21" spans="2:12">
      <c r="B22" s="5"/>
      <c r="C22" s="63"/>
      <c r="D22" s="68" t="s">
        <v>95</v>
      </c>
      <c r="E22" s="69"/>
      <c r="F22" s="70">
        <v>0</v>
      </c>
      <c r="G22" s="71">
        <v>0</v>
      </c>
      <c r="H22" s="10"/>
      <c r="L22" s="1">
        <v>7905860</v>
      </c>
    </row>
    <row r="23" ht="19.8" customHeight="1" spans="2:8">
      <c r="B23" s="5"/>
      <c r="C23" s="72">
        <v>45067</v>
      </c>
      <c r="D23" s="125" t="s">
        <v>96</v>
      </c>
      <c r="E23" s="74"/>
      <c r="F23" s="71">
        <v>17514160</v>
      </c>
      <c r="G23" s="71">
        <v>0</v>
      </c>
      <c r="H23" s="10"/>
    </row>
    <row r="24" ht="21" spans="2:12">
      <c r="B24" s="5"/>
      <c r="C24" s="72">
        <v>45090</v>
      </c>
      <c r="D24" s="125" t="s">
        <v>97</v>
      </c>
      <c r="E24" s="74"/>
      <c r="F24" s="71">
        <v>3109228</v>
      </c>
      <c r="G24" s="71">
        <f>20000000-F24</f>
        <v>16890772</v>
      </c>
      <c r="H24" s="10"/>
      <c r="L24" s="123">
        <v>8756360</v>
      </c>
    </row>
    <row r="25" ht="7.8" customHeight="1" spans="2:12">
      <c r="B25" s="5"/>
      <c r="C25" s="72"/>
      <c r="D25" s="75"/>
      <c r="E25" s="76"/>
      <c r="F25" s="77"/>
      <c r="G25" s="78"/>
      <c r="H25" s="10"/>
      <c r="L25" s="123"/>
    </row>
    <row r="26" ht="19.2" customHeight="1" spans="2:12">
      <c r="B26" s="5"/>
      <c r="C26" s="63" t="s">
        <v>18</v>
      </c>
      <c r="D26" s="79" t="s">
        <v>24</v>
      </c>
      <c r="E26" s="65"/>
      <c r="F26" s="66"/>
      <c r="G26" s="80"/>
      <c r="H26" s="10"/>
      <c r="L26" s="123">
        <v>14509106.75</v>
      </c>
    </row>
    <row r="27" ht="22.5" spans="2:12">
      <c r="B27" s="5"/>
      <c r="C27" s="72">
        <v>45099</v>
      </c>
      <c r="D27" s="81" t="s">
        <v>98</v>
      </c>
      <c r="E27" s="82"/>
      <c r="F27" s="83">
        <v>20623388</v>
      </c>
      <c r="G27" s="84"/>
      <c r="H27" s="10"/>
      <c r="L27" s="123">
        <v>16890772</v>
      </c>
    </row>
    <row r="28" ht="22.5" spans="2:12">
      <c r="B28" s="5"/>
      <c r="C28" s="85"/>
      <c r="D28" s="86"/>
      <c r="E28" s="87" t="s">
        <v>26</v>
      </c>
      <c r="F28" s="88">
        <f>F27-SUM(F22:F24)</f>
        <v>0</v>
      </c>
      <c r="G28" s="89"/>
      <c r="H28" s="10"/>
      <c r="L28" s="124">
        <f>F24+G24+3866346.75</f>
        <v>23866346.75</v>
      </c>
    </row>
    <row r="29" ht="10.2" customHeight="1" spans="2:8">
      <c r="B29" s="5"/>
      <c r="C29" s="90"/>
      <c r="D29" s="50"/>
      <c r="E29" s="50"/>
      <c r="F29" s="50"/>
      <c r="G29" s="91"/>
      <c r="H29" s="10"/>
    </row>
    <row r="30" ht="21.75" spans="2:12">
      <c r="B30" s="5"/>
      <c r="C30" s="92" t="s">
        <v>27</v>
      </c>
      <c r="D30" s="93"/>
      <c r="E30" s="93"/>
      <c r="F30" s="94">
        <f>F17+F27</f>
        <v>83109228</v>
      </c>
      <c r="G30" s="95">
        <f>G4-F30</f>
        <v>814890772</v>
      </c>
      <c r="H30" s="10"/>
      <c r="L30" s="71">
        <v>7380255</v>
      </c>
    </row>
    <row r="31" ht="21" spans="2:8">
      <c r="B31" s="5"/>
      <c r="C31" s="96" t="s">
        <v>28</v>
      </c>
      <c r="D31" s="97"/>
      <c r="E31" s="98"/>
      <c r="F31" s="99"/>
      <c r="G31" s="43"/>
      <c r="H31" s="10"/>
    </row>
    <row r="32" ht="22.5" spans="2:12">
      <c r="B32" s="5"/>
      <c r="C32" s="100" t="s">
        <v>29</v>
      </c>
      <c r="D32" s="101" t="s">
        <v>1</v>
      </c>
      <c r="E32" s="102">
        <f>F28</f>
        <v>0</v>
      </c>
      <c r="F32" s="99"/>
      <c r="G32" s="43"/>
      <c r="H32" s="10"/>
      <c r="L32" s="1">
        <v>6582910</v>
      </c>
    </row>
    <row r="33" ht="21" spans="2:8">
      <c r="B33" s="5"/>
      <c r="C33" s="100" t="s">
        <v>30</v>
      </c>
      <c r="D33" s="101" t="s">
        <v>1</v>
      </c>
      <c r="E33" s="103" t="s">
        <v>31</v>
      </c>
      <c r="F33" s="99"/>
      <c r="G33" s="43"/>
      <c r="H33" s="10"/>
    </row>
    <row r="34" ht="21" spans="2:8">
      <c r="B34" s="5"/>
      <c r="C34" s="104" t="s">
        <v>32</v>
      </c>
      <c r="D34" s="105" t="s">
        <v>1</v>
      </c>
      <c r="E34" s="106" t="s">
        <v>33</v>
      </c>
      <c r="F34" s="107" t="s">
        <v>34</v>
      </c>
      <c r="G34" s="108"/>
      <c r="H34" s="10"/>
    </row>
    <row r="35" ht="6" customHeight="1" spans="2:8">
      <c r="B35" s="109"/>
      <c r="C35" s="110"/>
      <c r="D35" s="110"/>
      <c r="E35" s="110"/>
      <c r="F35" s="110"/>
      <c r="G35" s="110"/>
      <c r="H35" s="111"/>
    </row>
    <row r="36" ht="19.5" spans="3:7">
      <c r="C36" s="112"/>
      <c r="D36" s="112"/>
      <c r="E36" s="112"/>
      <c r="F36" s="112"/>
      <c r="G36" s="112"/>
    </row>
    <row r="37" ht="19.5" spans="3:7">
      <c r="C37" s="113" t="s">
        <v>35</v>
      </c>
      <c r="D37" s="114"/>
      <c r="E37" s="115"/>
      <c r="F37" s="116"/>
      <c r="G37" s="112"/>
    </row>
    <row r="38" ht="19.5" spans="3:7">
      <c r="C38" s="113"/>
      <c r="D38" s="114"/>
      <c r="E38" s="115"/>
      <c r="F38" s="117" t="s">
        <v>36</v>
      </c>
      <c r="G38" s="118">
        <v>15000000</v>
      </c>
    </row>
    <row r="39" ht="19.5" spans="3:7">
      <c r="C39" s="113" t="s">
        <v>37</v>
      </c>
      <c r="D39" s="114"/>
      <c r="E39" s="115">
        <v>89800000000</v>
      </c>
      <c r="F39" s="119" t="s">
        <v>38</v>
      </c>
      <c r="G39" s="120"/>
    </row>
    <row r="40" ht="19.5" spans="3:7">
      <c r="C40" s="121">
        <v>0.01</v>
      </c>
      <c r="D40" s="114"/>
      <c r="E40" s="115">
        <f>E39*C40</f>
        <v>898000000</v>
      </c>
      <c r="F40" s="119" t="s">
        <v>39</v>
      </c>
      <c r="G40" s="122"/>
    </row>
    <row r="41" ht="19.5" spans="3:7">
      <c r="C41" s="112"/>
      <c r="D41" s="112"/>
      <c r="E41" s="112"/>
      <c r="F41" s="112"/>
      <c r="G41" s="112"/>
    </row>
    <row r="42" ht="19.5" spans="3:7">
      <c r="C42" s="112"/>
      <c r="D42" s="112"/>
      <c r="E42" s="112"/>
      <c r="F42" s="112"/>
      <c r="G42" s="112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4:E24"/>
    <mergeCell ref="D26:E26"/>
    <mergeCell ref="D27:E27"/>
    <mergeCell ref="C30:E30"/>
    <mergeCell ref="F34:G34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2"/>
  <sheetViews>
    <sheetView view="pageBreakPreview" zoomScale="85" zoomScaleNormal="85" topLeftCell="A8" workbookViewId="0">
      <selection activeCell="I24" sqref="I24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99</v>
      </c>
      <c r="F4" s="6" t="s">
        <v>3</v>
      </c>
      <c r="G4" s="9">
        <f>+E40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97189826</v>
      </c>
      <c r="H5" s="10"/>
    </row>
    <row r="6" ht="22.5" spans="2:8">
      <c r="B6" s="5"/>
      <c r="C6" s="11" t="s">
        <v>7</v>
      </c>
      <c r="D6" s="12" t="s">
        <v>1</v>
      </c>
      <c r="E6" s="15" t="s">
        <v>100</v>
      </c>
      <c r="F6" s="11" t="s">
        <v>9</v>
      </c>
      <c r="G6" s="14">
        <f>G4-G5</f>
        <v>800810174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0.891770795100223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101</v>
      </c>
      <c r="D14" s="40" t="s">
        <v>93</v>
      </c>
      <c r="E14" s="41"/>
      <c r="F14" s="42">
        <f>+LK.05!F27+LK.06!F27+LK.07!F27+LK.08!F27</f>
        <v>48581488</v>
      </c>
      <c r="G14" s="44"/>
      <c r="H14" s="10"/>
    </row>
    <row r="15" ht="21" spans="2:12">
      <c r="B15" s="5"/>
      <c r="C15" s="35"/>
      <c r="D15" s="36" t="s">
        <v>102</v>
      </c>
      <c r="E15" s="37"/>
      <c r="F15" s="38"/>
      <c r="G15" s="39"/>
      <c r="H15" s="10"/>
      <c r="L15" s="1">
        <v>2810174</v>
      </c>
    </row>
    <row r="16" ht="5.4" customHeight="1" spans="2:8">
      <c r="B16" s="5"/>
      <c r="C16" s="45"/>
      <c r="D16" s="46"/>
      <c r="E16" s="46"/>
      <c r="F16" s="47"/>
      <c r="G16" s="48"/>
      <c r="H16" s="10"/>
    </row>
    <row r="17" ht="22.5" spans="2:8">
      <c r="B17" s="5"/>
      <c r="C17" s="49"/>
      <c r="D17" s="50"/>
      <c r="E17" s="51" t="s">
        <v>16</v>
      </c>
      <c r="F17" s="52">
        <f>SUM(F12:F15)</f>
        <v>83109228</v>
      </c>
      <c r="G17" s="53">
        <f>G4-F17</f>
        <v>814890772</v>
      </c>
      <c r="H17" s="10"/>
    </row>
    <row r="18" ht="5.4" customHeight="1" spans="2:8">
      <c r="B18" s="5"/>
      <c r="C18" s="54"/>
      <c r="D18" s="55"/>
      <c r="E18" s="56"/>
      <c r="F18" s="57"/>
      <c r="G18" s="58"/>
      <c r="H18" s="10"/>
    </row>
    <row r="19" ht="22.5" spans="2:12">
      <c r="B19" s="5"/>
      <c r="C19" s="59"/>
      <c r="D19" s="28" t="s">
        <v>17</v>
      </c>
      <c r="E19" s="60"/>
      <c r="F19" s="61">
        <v>0</v>
      </c>
      <c r="G19" s="62"/>
      <c r="H19" s="10"/>
      <c r="L19" s="1">
        <v>5472260</v>
      </c>
    </row>
    <row r="20" ht="6" customHeight="1" spans="2:8">
      <c r="B20" s="5"/>
      <c r="C20" s="59"/>
      <c r="D20" s="28"/>
      <c r="E20" s="60"/>
      <c r="F20" s="61"/>
      <c r="G20" s="62"/>
      <c r="H20" s="10"/>
    </row>
    <row r="21" ht="21" spans="2:8">
      <c r="B21" s="5"/>
      <c r="C21" s="63" t="s">
        <v>18</v>
      </c>
      <c r="D21" s="64" t="s">
        <v>19</v>
      </c>
      <c r="E21" s="65"/>
      <c r="F21" s="66" t="s">
        <v>20</v>
      </c>
      <c r="G21" s="67" t="s">
        <v>21</v>
      </c>
      <c r="H21" s="10"/>
    </row>
    <row r="22" ht="21" spans="2:12">
      <c r="B22" s="5"/>
      <c r="C22" s="63"/>
      <c r="D22" s="68" t="s">
        <v>103</v>
      </c>
      <c r="E22" s="69"/>
      <c r="F22" s="70">
        <v>0</v>
      </c>
      <c r="G22" s="71">
        <v>0</v>
      </c>
      <c r="H22" s="10"/>
      <c r="L22" s="1">
        <v>7905860</v>
      </c>
    </row>
    <row r="23" ht="19.8" customHeight="1" spans="2:8">
      <c r="B23" s="5"/>
      <c r="C23" s="72">
        <v>45090</v>
      </c>
      <c r="D23" s="125" t="s">
        <v>104</v>
      </c>
      <c r="E23" s="74"/>
      <c r="F23" s="71">
        <v>14080598</v>
      </c>
      <c r="G23" s="71">
        <f>20000000-3109228-F23</f>
        <v>2810174</v>
      </c>
      <c r="H23" s="10"/>
    </row>
    <row r="24" ht="21" spans="2:12">
      <c r="B24" s="5"/>
      <c r="C24" s="72"/>
      <c r="D24" s="125"/>
      <c r="E24" s="74"/>
      <c r="F24" s="71"/>
      <c r="G24" s="71"/>
      <c r="H24" s="10"/>
      <c r="L24" s="123">
        <v>8756360</v>
      </c>
    </row>
    <row r="25" ht="7.8" customHeight="1" spans="2:12">
      <c r="B25" s="5"/>
      <c r="C25" s="72"/>
      <c r="D25" s="75"/>
      <c r="E25" s="76"/>
      <c r="F25" s="77"/>
      <c r="G25" s="78"/>
      <c r="H25" s="10"/>
      <c r="L25" s="123"/>
    </row>
    <row r="26" ht="19.2" customHeight="1" spans="2:12">
      <c r="B26" s="5"/>
      <c r="C26" s="63" t="s">
        <v>18</v>
      </c>
      <c r="D26" s="79" t="s">
        <v>24</v>
      </c>
      <c r="E26" s="65"/>
      <c r="F26" s="66"/>
      <c r="G26" s="80"/>
      <c r="H26" s="10"/>
      <c r="L26" s="123">
        <v>14509106.75</v>
      </c>
    </row>
    <row r="27" ht="22.5" spans="2:12">
      <c r="B27" s="5"/>
      <c r="C27" s="72">
        <v>45132</v>
      </c>
      <c r="D27" s="81" t="s">
        <v>105</v>
      </c>
      <c r="E27" s="82"/>
      <c r="F27" s="83">
        <v>14080598</v>
      </c>
      <c r="G27" s="84"/>
      <c r="H27" s="10"/>
      <c r="L27" s="123">
        <v>16890772</v>
      </c>
    </row>
    <row r="28" ht="22.5" spans="2:12">
      <c r="B28" s="5"/>
      <c r="C28" s="85"/>
      <c r="D28" s="86"/>
      <c r="E28" s="87" t="s">
        <v>26</v>
      </c>
      <c r="F28" s="88">
        <f>F27-SUM(F22:F24)</f>
        <v>0</v>
      </c>
      <c r="G28" s="89"/>
      <c r="H28" s="10"/>
      <c r="L28" s="124">
        <f>F24+G24+3866346.75</f>
        <v>3866346.75</v>
      </c>
    </row>
    <row r="29" ht="10.2" customHeight="1" spans="2:8">
      <c r="B29" s="5"/>
      <c r="C29" s="90"/>
      <c r="D29" s="50"/>
      <c r="E29" s="50"/>
      <c r="F29" s="50"/>
      <c r="G29" s="91"/>
      <c r="H29" s="10"/>
    </row>
    <row r="30" ht="21.75" spans="2:12">
      <c r="B30" s="5"/>
      <c r="C30" s="92" t="s">
        <v>27</v>
      </c>
      <c r="D30" s="93"/>
      <c r="E30" s="93"/>
      <c r="F30" s="94">
        <f>F17+F27</f>
        <v>97189826</v>
      </c>
      <c r="G30" s="95">
        <f>G4-F30</f>
        <v>800810174</v>
      </c>
      <c r="H30" s="10"/>
      <c r="L30" s="71">
        <v>7380255</v>
      </c>
    </row>
    <row r="31" ht="21" spans="2:8">
      <c r="B31" s="5"/>
      <c r="C31" s="96" t="s">
        <v>28</v>
      </c>
      <c r="D31" s="97"/>
      <c r="E31" s="98"/>
      <c r="F31" s="99"/>
      <c r="G31" s="43"/>
      <c r="H31" s="10"/>
    </row>
    <row r="32" ht="22.5" spans="2:12">
      <c r="B32" s="5"/>
      <c r="C32" s="100" t="s">
        <v>29</v>
      </c>
      <c r="D32" s="101" t="s">
        <v>1</v>
      </c>
      <c r="E32" s="102">
        <f>F28</f>
        <v>0</v>
      </c>
      <c r="F32" s="99"/>
      <c r="G32" s="43"/>
      <c r="H32" s="10"/>
      <c r="L32" s="1">
        <v>6582910</v>
      </c>
    </row>
    <row r="33" ht="21" spans="2:8">
      <c r="B33" s="5"/>
      <c r="C33" s="100" t="s">
        <v>30</v>
      </c>
      <c r="D33" s="101" t="s">
        <v>1</v>
      </c>
      <c r="E33" s="103" t="s">
        <v>31</v>
      </c>
      <c r="F33" s="99"/>
      <c r="G33" s="43"/>
      <c r="H33" s="10"/>
    </row>
    <row r="34" ht="21" spans="2:8">
      <c r="B34" s="5"/>
      <c r="C34" s="104" t="s">
        <v>32</v>
      </c>
      <c r="D34" s="105" t="s">
        <v>1</v>
      </c>
      <c r="E34" s="106" t="s">
        <v>33</v>
      </c>
      <c r="F34" s="107" t="s">
        <v>34</v>
      </c>
      <c r="G34" s="108"/>
      <c r="H34" s="10"/>
    </row>
    <row r="35" ht="6" customHeight="1" spans="2:8">
      <c r="B35" s="109"/>
      <c r="C35" s="110"/>
      <c r="D35" s="110"/>
      <c r="E35" s="110"/>
      <c r="F35" s="110"/>
      <c r="G35" s="110"/>
      <c r="H35" s="111"/>
    </row>
    <row r="36" ht="19.5" spans="3:7">
      <c r="C36" s="112"/>
      <c r="D36" s="112"/>
      <c r="E36" s="112"/>
      <c r="F36" s="112"/>
      <c r="G36" s="112"/>
    </row>
    <row r="37" ht="19.5" spans="3:7">
      <c r="C37" s="113" t="s">
        <v>35</v>
      </c>
      <c r="D37" s="114"/>
      <c r="E37" s="115"/>
      <c r="F37" s="116"/>
      <c r="G37" s="112"/>
    </row>
    <row r="38" ht="19.5" spans="3:7">
      <c r="C38" s="113"/>
      <c r="D38" s="114"/>
      <c r="E38" s="115"/>
      <c r="F38" s="117" t="s">
        <v>36</v>
      </c>
      <c r="G38" s="118">
        <v>15000000</v>
      </c>
    </row>
    <row r="39" ht="19.5" spans="3:7">
      <c r="C39" s="113" t="s">
        <v>37</v>
      </c>
      <c r="D39" s="114"/>
      <c r="E39" s="115">
        <v>89800000000</v>
      </c>
      <c r="F39" s="119" t="s">
        <v>38</v>
      </c>
      <c r="G39" s="120"/>
    </row>
    <row r="40" ht="19.5" spans="3:7">
      <c r="C40" s="121">
        <v>0.01</v>
      </c>
      <c r="D40" s="114"/>
      <c r="E40" s="115">
        <f>E39*C40</f>
        <v>898000000</v>
      </c>
      <c r="F40" s="119" t="s">
        <v>39</v>
      </c>
      <c r="G40" s="122"/>
    </row>
    <row r="41" ht="19.5" spans="3:7">
      <c r="C41" s="112"/>
      <c r="D41" s="112"/>
      <c r="E41" s="112"/>
      <c r="F41" s="112"/>
      <c r="G41" s="112"/>
    </row>
    <row r="42" ht="19.5" spans="3:7">
      <c r="C42" s="112"/>
      <c r="D42" s="112"/>
      <c r="E42" s="112"/>
      <c r="F42" s="112"/>
      <c r="G42" s="112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4:E24"/>
    <mergeCell ref="D26:E26"/>
    <mergeCell ref="D27:E27"/>
    <mergeCell ref="C30:E30"/>
    <mergeCell ref="F34:G34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6">
    <comment s:ref="G43" rgbClr="B99CC8"/>
  </commentList>
  <commentList sheetStid="47"/>
  <commentList sheetStid="48"/>
  <commentList sheetStid="49">
    <comment s:ref="G45" rgbClr="7798F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LK.01</vt:lpstr>
      <vt:lpstr>LK.02</vt:lpstr>
      <vt:lpstr>LK.03</vt:lpstr>
      <vt:lpstr>LK.04</vt:lpstr>
      <vt:lpstr>LK.05</vt:lpstr>
      <vt:lpstr>LK.06</vt:lpstr>
      <vt:lpstr>LK.07</vt:lpstr>
      <vt:lpstr>LK.08</vt:lpstr>
      <vt:lpstr>LK.09</vt:lpstr>
      <vt:lpstr>LK.10</vt:lpstr>
      <vt:lpstr>LK.11</vt:lpstr>
      <vt:lpstr>LK.12</vt:lpstr>
      <vt:lpstr>LK.13</vt:lpstr>
      <vt:lpstr>LK.14</vt:lpstr>
      <vt:lpstr>LK.15</vt:lpstr>
      <vt:lpstr>LK.16</vt:lpstr>
      <vt:lpstr>LK.17</vt:lpstr>
      <vt:lpstr>LK.18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IT</cp:lastModifiedBy>
  <dcterms:created xsi:type="dcterms:W3CDTF">2022-10-10T04:50:00Z</dcterms:created>
  <cp:lastPrinted>2024-01-19T02:11:00Z</cp:lastPrinted>
  <dcterms:modified xsi:type="dcterms:W3CDTF">2024-03-14T08:54:29Z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38F2A7649123488E8EEE3A7323FB9502</vt:lpwstr>
  </property>
  <property fmtid="{D5CDD505-2E9C-101B-9397-08002B2CF9AE}" pid="3" name="KSOProductBuildVer">
    <vt:lpwstr>1033-11.2.0.11516</vt:lpwstr>
  </property>
</Properties>
</file>