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WORK\ssi\Rekap LK\SSI-I.23.001 PCC Adaro\"/>
    </mc:Choice>
  </mc:AlternateContent>
  <xr:revisionPtr revIDLastSave="0" documentId="13_ncr:1_{91F242DE-EE42-4514-A1A4-FF144DFF0E92}" xr6:coauthVersionLast="47" xr6:coauthVersionMax="47" xr10:uidLastSave="{00000000-0000-0000-0000-000000000000}"/>
  <bookViews>
    <workbookView xWindow="-108" yWindow="-108" windowWidth="23256" windowHeight="12576" firstSheet="6" activeTab="15" xr2:uid="{00000000-000D-0000-FFFF-FFFF00000000}"/>
  </bookViews>
  <sheets>
    <sheet name="LK.01" sheetId="32" r:id="rId1"/>
    <sheet name="LK.02" sheetId="33" r:id="rId2"/>
    <sheet name="LK.03" sheetId="34" r:id="rId3"/>
    <sheet name="LK.04" sheetId="35" r:id="rId4"/>
    <sheet name="LK.05" sheetId="36" r:id="rId5"/>
    <sheet name="LK.06" sheetId="37" r:id="rId6"/>
    <sheet name="LK.07" sheetId="38" r:id="rId7"/>
    <sheet name="LK.08" sheetId="39" r:id="rId8"/>
    <sheet name="LK.09" sheetId="40" r:id="rId9"/>
    <sheet name="LK.10" sheetId="41" r:id="rId10"/>
    <sheet name="LK.11" sheetId="42" r:id="rId11"/>
    <sheet name="LK.12" sheetId="43" r:id="rId12"/>
    <sheet name="LK.13" sheetId="44" r:id="rId13"/>
    <sheet name="LK.14" sheetId="45" r:id="rId14"/>
    <sheet name="LK.15" sheetId="46" r:id="rId15"/>
    <sheet name="LK.16" sheetId="47" r:id="rId16"/>
  </sheets>
  <definedNames>
    <definedName name="_xlnm.Print_Area" localSheetId="0">LK.01!$B$3:$H$34</definedName>
    <definedName name="_xlnm.Print_Area" localSheetId="1">LK.02!$B$3:$H$35</definedName>
    <definedName name="_xlnm.Print_Area" localSheetId="2">LK.03!$B$3:$H$35</definedName>
    <definedName name="_xlnm.Print_Area" localSheetId="3">LK.04!$B$3:$H$35</definedName>
    <definedName name="_xlnm.Print_Area" localSheetId="4">LK.05!$B$3:$H$35</definedName>
    <definedName name="_xlnm.Print_Area" localSheetId="5">LK.06!$B$3:$H$35</definedName>
    <definedName name="_xlnm.Print_Area" localSheetId="6">LK.07!$B$3:$H$35</definedName>
    <definedName name="_xlnm.Print_Area" localSheetId="7">LK.08!$B$3:$H$35</definedName>
    <definedName name="_xlnm.Print_Area" localSheetId="8">LK.09!$B$3:$H$35</definedName>
    <definedName name="_xlnm.Print_Area" localSheetId="9">LK.10!$B$3:$H$37</definedName>
    <definedName name="_xlnm.Print_Area" localSheetId="10">LK.11!$B$3:$H$39</definedName>
    <definedName name="_xlnm.Print_Area" localSheetId="11">LK.12!$B$3:$H$38</definedName>
    <definedName name="_xlnm.Print_Area" localSheetId="12">LK.13!$B$3:$H$38</definedName>
    <definedName name="_xlnm.Print_Area" localSheetId="13">LK.14!$B$3:$H$40</definedName>
    <definedName name="_xlnm.Print_Area" localSheetId="14">LK.15!$B$3:$H$40</definedName>
    <definedName name="_xlnm.Print_Area" localSheetId="15">LK.16!$B$3:$H$40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47" l="1"/>
  <c r="G28" i="47"/>
  <c r="L18" i="47"/>
  <c r="F18" i="47"/>
  <c r="E45" i="47"/>
  <c r="L33" i="47"/>
  <c r="F33" i="47"/>
  <c r="E37" i="47" s="1"/>
  <c r="F16" i="47"/>
  <c r="F14" i="47"/>
  <c r="F12" i="47"/>
  <c r="G4" i="47"/>
  <c r="E45" i="46"/>
  <c r="E37" i="46"/>
  <c r="L33" i="46"/>
  <c r="F33" i="46"/>
  <c r="G28" i="46"/>
  <c r="G27" i="46"/>
  <c r="L18" i="46"/>
  <c r="F18" i="46"/>
  <c r="F21" i="46" s="1"/>
  <c r="F35" i="46" s="1"/>
  <c r="G5" i="46" s="1"/>
  <c r="F16" i="46"/>
  <c r="F14" i="46"/>
  <c r="F12" i="46"/>
  <c r="G4" i="46"/>
  <c r="E45" i="45"/>
  <c r="G4" i="45" s="1"/>
  <c r="L33" i="45"/>
  <c r="F33" i="45"/>
  <c r="E37" i="45" s="1"/>
  <c r="G27" i="45"/>
  <c r="L18" i="45"/>
  <c r="F18" i="45"/>
  <c r="F16" i="45"/>
  <c r="F14" i="45"/>
  <c r="F12" i="45"/>
  <c r="F21" i="45" s="1"/>
  <c r="F35" i="45" s="1"/>
  <c r="G5" i="45" s="1"/>
  <c r="E43" i="44"/>
  <c r="E35" i="44"/>
  <c r="L31" i="44"/>
  <c r="F31" i="44"/>
  <c r="G27" i="44"/>
  <c r="G26" i="44"/>
  <c r="F16" i="44"/>
  <c r="F14" i="44"/>
  <c r="F12" i="44"/>
  <c r="F19" i="44" s="1"/>
  <c r="F33" i="44" s="1"/>
  <c r="G5" i="44" s="1"/>
  <c r="G6" i="44" s="1"/>
  <c r="G7" i="44" s="1"/>
  <c r="G4" i="44"/>
  <c r="G19" i="44" s="1"/>
  <c r="E43" i="43"/>
  <c r="G4" i="43" s="1"/>
  <c r="L31" i="43"/>
  <c r="F31" i="43"/>
  <c r="E35" i="43" s="1"/>
  <c r="G27" i="43"/>
  <c r="G26" i="43"/>
  <c r="G25" i="43"/>
  <c r="F16" i="43"/>
  <c r="F14" i="43"/>
  <c r="F12" i="43"/>
  <c r="F19" i="43" s="1"/>
  <c r="F33" i="43" s="1"/>
  <c r="G5" i="43" s="1"/>
  <c r="E44" i="42"/>
  <c r="E36" i="42"/>
  <c r="F32" i="42"/>
  <c r="G28" i="42"/>
  <c r="L32" i="42" s="1"/>
  <c r="G27" i="42"/>
  <c r="F19" i="42"/>
  <c r="F34" i="42" s="1"/>
  <c r="G5" i="42" s="1"/>
  <c r="G6" i="42" s="1"/>
  <c r="G7" i="42" s="1"/>
  <c r="F16" i="42"/>
  <c r="F14" i="42"/>
  <c r="F12" i="42"/>
  <c r="G4" i="42"/>
  <c r="E42" i="41"/>
  <c r="G4" i="41" s="1"/>
  <c r="F30" i="41"/>
  <c r="E34" i="41" s="1"/>
  <c r="G26" i="41"/>
  <c r="L30" i="41" s="1"/>
  <c r="F19" i="41"/>
  <c r="F32" i="41" s="1"/>
  <c r="G5" i="41" s="1"/>
  <c r="F16" i="41"/>
  <c r="F14" i="41"/>
  <c r="F12" i="41"/>
  <c r="E40" i="40"/>
  <c r="G4" i="40" s="1"/>
  <c r="L28" i="40"/>
  <c r="F28" i="40"/>
  <c r="E32" i="40" s="1"/>
  <c r="G23" i="40"/>
  <c r="F17" i="40"/>
  <c r="F30" i="40" s="1"/>
  <c r="G5" i="40" s="1"/>
  <c r="F14" i="40"/>
  <c r="F12" i="40"/>
  <c r="E40" i="39"/>
  <c r="G4" i="39" s="1"/>
  <c r="E32" i="39"/>
  <c r="F28" i="39"/>
  <c r="G24" i="39"/>
  <c r="L28" i="39" s="1"/>
  <c r="L15" i="39"/>
  <c r="F14" i="39"/>
  <c r="F12" i="39"/>
  <c r="F17" i="39" s="1"/>
  <c r="F30" i="39" s="1"/>
  <c r="G5" i="39" s="1"/>
  <c r="E40" i="38"/>
  <c r="E32" i="38"/>
  <c r="F28" i="38"/>
  <c r="G24" i="38"/>
  <c r="L28" i="38" s="1"/>
  <c r="G23" i="38"/>
  <c r="F17" i="38"/>
  <c r="F30" i="38" s="1"/>
  <c r="G5" i="38" s="1"/>
  <c r="L15" i="38"/>
  <c r="F14" i="38"/>
  <c r="F12" i="38"/>
  <c r="G4" i="38"/>
  <c r="E40" i="37"/>
  <c r="G4" i="37" s="1"/>
  <c r="L28" i="37"/>
  <c r="F28" i="37"/>
  <c r="E32" i="37" s="1"/>
  <c r="G24" i="37"/>
  <c r="F17" i="37"/>
  <c r="F30" i="37" s="1"/>
  <c r="G5" i="37" s="1"/>
  <c r="L15" i="37"/>
  <c r="F14" i="37"/>
  <c r="F12" i="37"/>
  <c r="E40" i="36"/>
  <c r="G4" i="36" s="1"/>
  <c r="F28" i="36"/>
  <c r="E32" i="36" s="1"/>
  <c r="G24" i="36"/>
  <c r="L28" i="36" s="1"/>
  <c r="F17" i="36"/>
  <c r="F30" i="36" s="1"/>
  <c r="G5" i="36" s="1"/>
  <c r="L15" i="36"/>
  <c r="F12" i="36"/>
  <c r="E40" i="35"/>
  <c r="G4" i="35" s="1"/>
  <c r="E32" i="35"/>
  <c r="F28" i="35"/>
  <c r="G24" i="35"/>
  <c r="L28" i="35" s="1"/>
  <c r="L22" i="35"/>
  <c r="F17" i="35"/>
  <c r="F30" i="35" s="1"/>
  <c r="G5" i="35" s="1"/>
  <c r="L15" i="35"/>
  <c r="F12" i="35"/>
  <c r="E40" i="34"/>
  <c r="G4" i="34" s="1"/>
  <c r="E32" i="34"/>
  <c r="F28" i="34"/>
  <c r="G24" i="34"/>
  <c r="L28" i="34" s="1"/>
  <c r="L22" i="34"/>
  <c r="F17" i="34"/>
  <c r="F30" i="34" s="1"/>
  <c r="G5" i="34" s="1"/>
  <c r="L15" i="34"/>
  <c r="F12" i="34"/>
  <c r="E40" i="33"/>
  <c r="G4" i="33" s="1"/>
  <c r="E32" i="33"/>
  <c r="F28" i="33"/>
  <c r="G24" i="33"/>
  <c r="L28" i="33" s="1"/>
  <c r="L22" i="33"/>
  <c r="F17" i="33"/>
  <c r="F30" i="33" s="1"/>
  <c r="G5" i="33" s="1"/>
  <c r="L15" i="33"/>
  <c r="F12" i="33"/>
  <c r="E39" i="32"/>
  <c r="G4" i="32" s="1"/>
  <c r="E31" i="32"/>
  <c r="F27" i="32"/>
  <c r="G23" i="32"/>
  <c r="L27" i="32" s="1"/>
  <c r="L22" i="32"/>
  <c r="F17" i="32"/>
  <c r="F29" i="32" s="1"/>
  <c r="G5" i="32" s="1"/>
  <c r="L15" i="32"/>
  <c r="F21" i="47" l="1"/>
  <c r="F35" i="47" s="1"/>
  <c r="G5" i="47" s="1"/>
  <c r="G6" i="47"/>
  <c r="G7" i="47" s="1"/>
  <c r="G29" i="32"/>
  <c r="G6" i="32"/>
  <c r="G7" i="32" s="1"/>
  <c r="G17" i="32"/>
  <c r="G30" i="34"/>
  <c r="G6" i="34"/>
  <c r="G7" i="34" s="1"/>
  <c r="G17" i="34"/>
  <c r="G21" i="45"/>
  <c r="G6" i="45"/>
  <c r="G7" i="45" s="1"/>
  <c r="G35" i="45"/>
  <c r="G30" i="33"/>
  <c r="G6" i="33"/>
  <c r="G7" i="33" s="1"/>
  <c r="G17" i="33"/>
  <c r="G21" i="46"/>
  <c r="G33" i="43"/>
  <c r="G6" i="43"/>
  <c r="G7" i="43" s="1"/>
  <c r="G19" i="43"/>
  <c r="G32" i="41"/>
  <c r="G6" i="41"/>
  <c r="G7" i="41" s="1"/>
  <c r="G19" i="41"/>
  <c r="G30" i="36"/>
  <c r="G17" i="36"/>
  <c r="G6" i="36"/>
  <c r="G7" i="36" s="1"/>
  <c r="G30" i="37"/>
  <c r="G6" i="37"/>
  <c r="G7" i="37" s="1"/>
  <c r="G17" i="37"/>
  <c r="G30" i="40"/>
  <c r="G6" i="40"/>
  <c r="G7" i="40" s="1"/>
  <c r="G17" i="40"/>
  <c r="G34" i="42"/>
  <c r="G30" i="35"/>
  <c r="G6" i="35"/>
  <c r="G7" i="35" s="1"/>
  <c r="G17" i="35"/>
  <c r="G30" i="38"/>
  <c r="G30" i="39"/>
  <c r="G6" i="39"/>
  <c r="G7" i="39" s="1"/>
  <c r="G17" i="39"/>
  <c r="G19" i="42"/>
  <c r="G33" i="44"/>
  <c r="G17" i="38"/>
  <c r="G6" i="38"/>
  <c r="G7" i="38" s="1"/>
  <c r="G35" i="46"/>
  <c r="G6" i="46"/>
  <c r="G7" i="46" s="1"/>
  <c r="G35" i="47" l="1"/>
  <c r="G21" i="4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7" authorId="0" shapeId="0" xr:uid="{00000000-0006-0000-00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0" authorId="0" shapeId="0" xr:uid="{00000000-0006-0000-09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2" authorId="0" shapeId="0" xr:uid="{00000000-0006-0000-0A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1" authorId="0" shapeId="0" xr:uid="{00000000-0006-0000-0B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1" authorId="0" shapeId="0" xr:uid="{00000000-0006-0000-0C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3" authorId="0" shapeId="0" xr:uid="{00000000-0006-0000-0D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3" authorId="0" shapeId="0" xr:uid="{00000000-0006-0000-0E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3" authorId="0" shapeId="0" xr:uid="{7C624BE0-CD84-4147-AB88-3FFA1313B40E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8" authorId="0" shapeId="0" xr:uid="{00000000-0006-0000-01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8" authorId="0" shapeId="0" xr:uid="{00000000-0006-0000-02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8" authorId="0" shapeId="0" xr:uid="{00000000-0006-0000-03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8" authorId="0" shapeId="0" xr:uid="{00000000-0006-0000-04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8" authorId="0" shapeId="0" xr:uid="{00000000-0006-0000-05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8" authorId="0" shapeId="0" xr:uid="{00000000-0006-0000-06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8" authorId="0" shapeId="0" xr:uid="{00000000-0006-0000-07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8" authorId="0" shapeId="0" xr:uid="{00000000-0006-0000-08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sharedStrings.xml><?xml version="1.0" encoding="utf-8"?>
<sst xmlns="http://schemas.openxmlformats.org/spreadsheetml/2006/main" count="862" uniqueCount="167">
  <si>
    <t>NO</t>
  </si>
  <si>
    <t>:</t>
  </si>
  <si>
    <t>01 - LK/2023/III/007</t>
  </si>
  <si>
    <t>LIMIT LK :</t>
  </si>
  <si>
    <t xml:space="preserve">PROJECT  </t>
  </si>
  <si>
    <t>23.001 - PT. Adaro Indonesia - PCC Dismantle Stage 2 Project</t>
  </si>
  <si>
    <t>Ttl LK sampai saat ini :</t>
  </si>
  <si>
    <t>PERIODE</t>
  </si>
  <si>
    <t>02 Februari 2023 - 28 Februari 2023</t>
  </si>
  <si>
    <t>Sisa limit LK :</t>
  </si>
  <si>
    <t>Persentasi :</t>
  </si>
  <si>
    <t>DESKRIPSI</t>
  </si>
  <si>
    <t>DEBET</t>
  </si>
  <si>
    <t>SALDO</t>
  </si>
  <si>
    <t>No LK</t>
  </si>
  <si>
    <t>LK (Terpakai)</t>
  </si>
  <si>
    <t>Saldo Terpakai Sebelumnya</t>
  </si>
  <si>
    <t>Modal Awal</t>
  </si>
  <si>
    <t>Tanggal</t>
  </si>
  <si>
    <t>Kasbon (Terpakai/ Nominal)</t>
  </si>
  <si>
    <t>Debet</t>
  </si>
  <si>
    <t>Sisa Kasbon</t>
  </si>
  <si>
    <r>
      <rPr>
        <sz val="13"/>
        <rFont val="Comic Sans MS"/>
        <charset val="134"/>
      </rPr>
      <t>KB 0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0)</t>
    </r>
  </si>
  <si>
    <r>
      <rPr>
        <sz val="13"/>
        <rFont val="Comic Sans MS"/>
        <charset val="134"/>
      </rPr>
      <t>KB Jasminto 1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10.000.000)</t>
    </r>
  </si>
  <si>
    <t>LK Reimburse Saat Ini</t>
  </si>
  <si>
    <t>LK.01 - LK/2023/III/007 - 02 Feb - 28 Feb 2023</t>
  </si>
  <si>
    <t>Total dibayarkan :</t>
  </si>
  <si>
    <t>Total saldo LK terpakai sampai saat ini :</t>
  </si>
  <si>
    <t>Note:</t>
  </si>
  <si>
    <t>Total Transfer</t>
  </si>
  <si>
    <t>Nama Bank</t>
  </si>
  <si>
    <t>Mandiri</t>
  </si>
  <si>
    <t>No. Rek</t>
  </si>
  <si>
    <t>142-001-140-1055 (a/n Jasminto)</t>
  </si>
  <si>
    <t>Diterima :</t>
  </si>
  <si>
    <t xml:space="preserve">Modal Awal 1 : </t>
  </si>
  <si>
    <t>Kasbon 1</t>
  </si>
  <si>
    <t xml:space="preserve">RAP </t>
  </si>
  <si>
    <t>Kasbon 2</t>
  </si>
  <si>
    <t>Kasbon 3</t>
  </si>
  <si>
    <t>02 - LK/2023/III/006</t>
  </si>
  <si>
    <t>01 Maret 2023 - 23 Maret 2023</t>
  </si>
  <si>
    <t>LK 01</t>
  </si>
  <si>
    <t>02 Feb - 28 Feb 2023</t>
  </si>
  <si>
    <t>(LK/2023/III/007)</t>
  </si>
  <si>
    <r>
      <rPr>
        <sz val="13"/>
        <rFont val="Comic Sans MS"/>
        <charset val="134"/>
      </rPr>
      <t>KB Jasminto 1 (</t>
    </r>
    <r>
      <rPr>
        <sz val="13"/>
        <color rgb="FFFF0000"/>
        <rFont val="Comic Sans MS"/>
        <charset val="134"/>
      </rPr>
      <t xml:space="preserve">8.060.090/ </t>
    </r>
    <r>
      <rPr>
        <sz val="13"/>
        <rFont val="Comic Sans MS"/>
        <charset val="134"/>
      </rPr>
      <t>10.000.000)</t>
    </r>
  </si>
  <si>
    <r>
      <rPr>
        <sz val="13"/>
        <rFont val="Comic Sans MS"/>
        <charset val="134"/>
      </rPr>
      <t>KB Jasminto 2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10.000.000)</t>
    </r>
  </si>
  <si>
    <t>LK.02 - LK/2023/III/006 - 01 Mar - 23 Mar 2023</t>
  </si>
  <si>
    <t>03 - LK/2023/III/010</t>
  </si>
  <si>
    <t>01 Maret 2023 - 15 Maret 2023</t>
  </si>
  <si>
    <t>LK 01 - 02</t>
  </si>
  <si>
    <t>02 Feb - 23 Mar 2023</t>
  </si>
  <si>
    <t>(LK/2023/III/006, LK/2023/III/007)</t>
  </si>
  <si>
    <r>
      <rPr>
        <sz val="13"/>
        <rFont val="Comic Sans MS"/>
        <charset val="134"/>
      </rPr>
      <t>KB Jasminto 1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10.000.000/ </t>
    </r>
    <r>
      <rPr>
        <sz val="13"/>
        <rFont val="Comic Sans MS"/>
        <charset val="134"/>
      </rPr>
      <t>10.000.000)</t>
    </r>
  </si>
  <si>
    <r>
      <rPr>
        <sz val="13"/>
        <rFont val="Comic Sans MS"/>
        <charset val="134"/>
      </rPr>
      <t>KB Jasminto 2 (</t>
    </r>
    <r>
      <rPr>
        <sz val="13"/>
        <color rgb="FFFF0000"/>
        <rFont val="Comic Sans MS"/>
        <charset val="134"/>
      </rPr>
      <t xml:space="preserve">2.619.745/ </t>
    </r>
    <r>
      <rPr>
        <sz val="13"/>
        <rFont val="Comic Sans MS"/>
        <charset val="134"/>
      </rPr>
      <t>10.000.000)</t>
    </r>
  </si>
  <si>
    <r>
      <rPr>
        <sz val="13"/>
        <rFont val="Comic Sans MS"/>
        <charset val="134"/>
      </rPr>
      <t>KB Jasminto 3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10.000.000)</t>
    </r>
  </si>
  <si>
    <t>LK.03 - LK/2023/IV/010 - 01 Mar - 15 Mar 2023</t>
  </si>
  <si>
    <t>04 - LK/2023/III/013</t>
  </si>
  <si>
    <t>16 Maret 2023 - 31 Maret 2023</t>
  </si>
  <si>
    <t>LK 01 - 03</t>
  </si>
  <si>
    <t>(LK/2023/III/006, LK/2023/III/007, LK/2023/III/010)</t>
  </si>
  <si>
    <r>
      <rPr>
        <sz val="13"/>
        <rFont val="Comic Sans MS"/>
        <charset val="134"/>
      </rPr>
      <t>KB Jasminto 1-2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20.000.000/ </t>
    </r>
    <r>
      <rPr>
        <sz val="13"/>
        <rFont val="Comic Sans MS"/>
        <charset val="134"/>
      </rPr>
      <t>20.000.000)</t>
    </r>
  </si>
  <si>
    <r>
      <rPr>
        <sz val="13"/>
        <rFont val="Comic Sans MS"/>
        <charset val="134"/>
      </rPr>
      <t>KB Jasminto 3 (</t>
    </r>
    <r>
      <rPr>
        <sz val="13"/>
        <color rgb="FFFF0000"/>
        <rFont val="Comic Sans MS"/>
        <charset val="134"/>
      </rPr>
      <t xml:space="preserve">3.417.090/ </t>
    </r>
    <r>
      <rPr>
        <sz val="13"/>
        <rFont val="Comic Sans MS"/>
        <charset val="134"/>
      </rPr>
      <t>10.000.000)</t>
    </r>
  </si>
  <si>
    <t>LK.04 - LK/2023/IV/013 - 16 Mar - 31 Mar 2023</t>
  </si>
  <si>
    <t>05 - LK/2023/V/009</t>
  </si>
  <si>
    <t>01 April 2023 - 15 April 2023</t>
  </si>
  <si>
    <t>LK 01 - 04</t>
  </si>
  <si>
    <t>(LK/2023/III/006, LK/2023/III/007, LK/2023/III/010, LK/2023/III/013)</t>
  </si>
  <si>
    <r>
      <rPr>
        <sz val="13"/>
        <rFont val="Comic Sans MS"/>
        <charset val="134"/>
      </rPr>
      <t>KB Jasminto 1-3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30.000.000/ </t>
    </r>
    <r>
      <rPr>
        <sz val="13"/>
        <rFont val="Comic Sans MS"/>
        <charset val="134"/>
      </rPr>
      <t>30.000.000)</t>
    </r>
  </si>
  <si>
    <r>
      <rPr>
        <sz val="13"/>
        <rFont val="Comic Sans MS"/>
        <charset val="134"/>
      </rPr>
      <t>KB Jasminto 4 (</t>
    </r>
    <r>
      <rPr>
        <sz val="13"/>
        <color rgb="FFFF0000"/>
        <rFont val="Comic Sans MS"/>
        <charset val="134"/>
      </rPr>
      <t xml:space="preserve">4.527.740/ </t>
    </r>
    <r>
      <rPr>
        <sz val="13"/>
        <rFont val="Comic Sans MS"/>
        <charset val="134"/>
      </rPr>
      <t>10.000.000)</t>
    </r>
  </si>
  <si>
    <r>
      <rPr>
        <sz val="13"/>
        <rFont val="Comic Sans MS"/>
        <charset val="134"/>
      </rPr>
      <t>KB Jasminto 5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10.000.000)</t>
    </r>
  </si>
  <si>
    <t>LK.05 - LK/2023/V/009 - 01 Apr - 15 Apr 2023</t>
  </si>
  <si>
    <t>06 - LK/2023/V/010</t>
  </si>
  <si>
    <t>16 April 2023 - 30 April 2023</t>
  </si>
  <si>
    <t>LK 05</t>
  </si>
  <si>
    <t>01 Apr - 15 Apr 2023</t>
  </si>
  <si>
    <t>(LK/2023/V009)</t>
  </si>
  <si>
    <r>
      <rPr>
        <sz val="13"/>
        <rFont val="Comic Sans MS"/>
        <charset val="134"/>
      </rPr>
      <t>KB Jasminto 1-4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40.000.000/ </t>
    </r>
    <r>
      <rPr>
        <sz val="13"/>
        <rFont val="Comic Sans MS"/>
        <charset val="134"/>
      </rPr>
      <t>40.000.000)</t>
    </r>
  </si>
  <si>
    <r>
      <rPr>
        <sz val="13"/>
        <rFont val="Comic Sans MS"/>
        <charset val="134"/>
      </rPr>
      <t>KB Jasminto 5 (</t>
    </r>
    <r>
      <rPr>
        <sz val="13"/>
        <color rgb="FFFF0000"/>
        <rFont val="Comic Sans MS"/>
        <charset val="134"/>
      </rPr>
      <t xml:space="preserve">2.094.140/ </t>
    </r>
    <r>
      <rPr>
        <sz val="13"/>
        <rFont val="Comic Sans MS"/>
        <charset val="134"/>
      </rPr>
      <t>10.000.000)</t>
    </r>
  </si>
  <si>
    <r>
      <rPr>
        <sz val="13"/>
        <rFont val="Comic Sans MS"/>
        <charset val="134"/>
      </rPr>
      <t>KB Jasminto 6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10.000.000)</t>
    </r>
  </si>
  <si>
    <t>LK.06 - LK/2023/V/010 - 16 Apr - 30 Apr 2023</t>
  </si>
  <si>
    <t>07 - LK/2023/VI/005</t>
  </si>
  <si>
    <t>01 Mei 2023 - 15 Mei 2023</t>
  </si>
  <si>
    <t>LK 05 - 06</t>
  </si>
  <si>
    <t>01 Apr - 30 Apr 2023</t>
  </si>
  <si>
    <t>(LK/2023/V009, LK/2023/V010)</t>
  </si>
  <si>
    <r>
      <rPr>
        <sz val="13"/>
        <rFont val="Comic Sans MS"/>
        <charset val="134"/>
      </rPr>
      <t>KB Jasminto 1-5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50.000.000/ </t>
    </r>
    <r>
      <rPr>
        <sz val="13"/>
        <rFont val="Comic Sans MS"/>
        <charset val="134"/>
      </rPr>
      <t>50.000.000)</t>
    </r>
  </si>
  <si>
    <r>
      <rPr>
        <sz val="13"/>
        <rFont val="Comic Sans MS"/>
        <charset val="134"/>
      </rPr>
      <t>KB Jasminto 6 (</t>
    </r>
    <r>
      <rPr>
        <sz val="13"/>
        <color rgb="FFFF0000"/>
        <rFont val="Comic Sans MS"/>
        <charset val="134"/>
      </rPr>
      <t xml:space="preserve">1.243.640/ </t>
    </r>
    <r>
      <rPr>
        <sz val="13"/>
        <rFont val="Comic Sans MS"/>
        <charset val="134"/>
      </rPr>
      <t>10.000.000)</t>
    </r>
  </si>
  <si>
    <r>
      <rPr>
        <sz val="13"/>
        <rFont val="Comic Sans MS"/>
        <charset val="134"/>
      </rPr>
      <t>KB Jasminto 7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20.000.000)</t>
    </r>
  </si>
  <si>
    <t>LK.07 - LK/2023/VI/005 - 01 Mei - 15 Mei 2023</t>
  </si>
  <si>
    <t>08 - LK/2023/VI/003</t>
  </si>
  <si>
    <t>16 Mei 2023 - 31 Mei 2023</t>
  </si>
  <si>
    <t>LK 05 - 07</t>
  </si>
  <si>
    <t>01 Apr - 15 Mei 2023</t>
  </si>
  <si>
    <t>(LK/2023/V/009, LK/2023/V/010, , LK/2023/VI/005)</t>
  </si>
  <si>
    <r>
      <rPr>
        <sz val="13"/>
        <rFont val="Comic Sans MS"/>
        <charset val="134"/>
      </rPr>
      <t>KB Jasminto 1-6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60.000.000/ </t>
    </r>
    <r>
      <rPr>
        <sz val="13"/>
        <rFont val="Comic Sans MS"/>
        <charset val="134"/>
      </rPr>
      <t>60.000.000)</t>
    </r>
  </si>
  <si>
    <r>
      <rPr>
        <sz val="13"/>
        <rFont val="Comic Sans MS"/>
        <charset val="134"/>
      </rPr>
      <t>KB Jasminto 7 (</t>
    </r>
    <r>
      <rPr>
        <sz val="13"/>
        <color rgb="FFFF0000"/>
        <rFont val="Comic Sans MS"/>
        <charset val="134"/>
      </rPr>
      <t xml:space="preserve">2.485.840/ </t>
    </r>
    <r>
      <rPr>
        <sz val="13"/>
        <rFont val="Comic Sans MS"/>
        <charset val="134"/>
      </rPr>
      <t>20.000.000)</t>
    </r>
  </si>
  <si>
    <r>
      <rPr>
        <sz val="13"/>
        <rFont val="Comic Sans MS"/>
        <charset val="134"/>
      </rPr>
      <t>KB Jasminto 8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20.000.000)</t>
    </r>
  </si>
  <si>
    <t>LK.08 - LK/2023/VI/003 - 16 Mei - 31 Mei 2023</t>
  </si>
  <si>
    <t>09 - LK/2023/VI/008</t>
  </si>
  <si>
    <t>01 Jun 2023 - 15 Jun 2023</t>
  </si>
  <si>
    <t>LK 05 - 08</t>
  </si>
  <si>
    <t>(LK/2023/V/009, LK/2023/V/010, LK/2023/VI/005, LK/2023/VI/003)</t>
  </si>
  <si>
    <r>
      <rPr>
        <sz val="13"/>
        <rFont val="Comic Sans MS"/>
        <charset val="134"/>
      </rPr>
      <t>KB Jasminto 1-7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80.000.000/ </t>
    </r>
    <r>
      <rPr>
        <sz val="13"/>
        <rFont val="Comic Sans MS"/>
        <charset val="134"/>
      </rPr>
      <t>80.000.000)</t>
    </r>
  </si>
  <si>
    <r>
      <rPr>
        <sz val="13"/>
        <rFont val="Comic Sans MS"/>
        <charset val="134"/>
      </rPr>
      <t>KB Jasminto 8 (</t>
    </r>
    <r>
      <rPr>
        <sz val="13"/>
        <color rgb="FFFF0000"/>
        <rFont val="Comic Sans MS"/>
        <charset val="134"/>
      </rPr>
      <t xml:space="preserve">3.109.228/ </t>
    </r>
    <r>
      <rPr>
        <sz val="13"/>
        <rFont val="Comic Sans MS"/>
        <charset val="134"/>
      </rPr>
      <t>20.000.000)</t>
    </r>
  </si>
  <si>
    <t>LK.09 - LK/2023/VI/008 - 01 Jun - 15 Jun 2023</t>
  </si>
  <si>
    <t>10 - LK/2023/VII/002</t>
  </si>
  <si>
    <t>16 Jun 2023 - 31 Jun 2023</t>
  </si>
  <si>
    <t>01 Apr - 30 Mei 2023</t>
  </si>
  <si>
    <t>LK 09</t>
  </si>
  <si>
    <t>01 Jun - 15 Jun 2023</t>
  </si>
  <si>
    <t>(LK/2023/VI/008)</t>
  </si>
  <si>
    <r>
      <rPr>
        <sz val="13"/>
        <rFont val="Comic Sans MS"/>
        <charset val="134"/>
      </rPr>
      <t>KB Jasminto 8 (</t>
    </r>
    <r>
      <rPr>
        <sz val="13"/>
        <color rgb="FFFF0000"/>
        <rFont val="Comic Sans MS"/>
        <charset val="134"/>
      </rPr>
      <t xml:space="preserve">17.189.826/ </t>
    </r>
    <r>
      <rPr>
        <sz val="13"/>
        <rFont val="Comic Sans MS"/>
        <charset val="134"/>
      </rPr>
      <t>20.000.000)</t>
    </r>
  </si>
  <si>
    <r>
      <rPr>
        <sz val="13"/>
        <rFont val="Comic Sans MS"/>
        <charset val="134"/>
      </rPr>
      <t>KB Jasminto 9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20.000.000)</t>
    </r>
  </si>
  <si>
    <t>LK.10 - LK/2023/VII/002 - 16 Jun - 30 Jun 2023</t>
  </si>
  <si>
    <t>11 - LK/2023/VIII/001</t>
  </si>
  <si>
    <t>01 Jul 2023 - 31 Jul 2023</t>
  </si>
  <si>
    <t>LK 09 - 10</t>
  </si>
  <si>
    <t>01 Jun - 30 Jun 2023</t>
  </si>
  <si>
    <t>(LK/2023/VI/008, LK/2023/VII/002)</t>
  </si>
  <si>
    <r>
      <rPr>
        <sz val="13"/>
        <rFont val="Comic Sans MS"/>
        <charset val="134"/>
      </rPr>
      <t>KB Jasminto 1-7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100.000.000/ </t>
    </r>
    <r>
      <rPr>
        <sz val="13"/>
        <rFont val="Comic Sans MS"/>
        <charset val="134"/>
      </rPr>
      <t>100.000.000)</t>
    </r>
  </si>
  <si>
    <r>
      <rPr>
        <sz val="13"/>
        <rFont val="Comic Sans MS"/>
        <charset val="134"/>
      </rPr>
      <t>KB Jasminto 9 (</t>
    </r>
    <r>
      <rPr>
        <sz val="13"/>
        <color rgb="FFFF0000"/>
        <rFont val="Comic Sans MS"/>
        <charset val="134"/>
      </rPr>
      <t xml:space="preserve">18.312.758/ </t>
    </r>
    <r>
      <rPr>
        <sz val="13"/>
        <rFont val="Comic Sans MS"/>
        <charset val="134"/>
      </rPr>
      <t>20.000.000)</t>
    </r>
  </si>
  <si>
    <r>
      <rPr>
        <sz val="13"/>
        <rFont val="Comic Sans MS"/>
        <charset val="134"/>
      </rPr>
      <t>KB Jasminto 10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6.000.000)</t>
    </r>
  </si>
  <si>
    <r>
      <rPr>
        <sz val="13"/>
        <rFont val="Comic Sans MS"/>
        <charset val="134"/>
      </rPr>
      <t>KB Jasminto 11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17.000.000)</t>
    </r>
  </si>
  <si>
    <r>
      <rPr>
        <sz val="13"/>
        <rFont val="Comic Sans MS"/>
        <charset val="134"/>
      </rPr>
      <t>KB Pambudi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2.00.000)</t>
    </r>
  </si>
  <si>
    <t>LK.11 - LK/2023/VIII/001 - 01 Jul - 31 Jul 2023</t>
  </si>
  <si>
    <t>12 - LK/2023/VIII/003</t>
  </si>
  <si>
    <t>16 Jul 2023 - 31 Jul 2023</t>
  </si>
  <si>
    <t>LK 09 - 11</t>
  </si>
  <si>
    <t>(LK/2023/VI/008, LK/2023/VII/002, LK/2023/VIII/001)</t>
  </si>
  <si>
    <r>
      <rPr>
        <sz val="13"/>
        <rFont val="Comic Sans MS"/>
        <charset val="134"/>
      </rPr>
      <t>KB Jasminto 1-11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143.000.000/ </t>
    </r>
    <r>
      <rPr>
        <sz val="13"/>
        <rFont val="Comic Sans MS"/>
        <charset val="134"/>
      </rPr>
      <t>143.000.000)</t>
    </r>
  </si>
  <si>
    <r>
      <rPr>
        <sz val="13"/>
        <rFont val="Comic Sans MS"/>
        <charset val="134"/>
      </rPr>
      <t>KB Pambudi (</t>
    </r>
    <r>
      <rPr>
        <sz val="13"/>
        <color rgb="FFFF0000"/>
        <rFont val="Comic Sans MS"/>
        <charset val="134"/>
      </rPr>
      <t xml:space="preserve">1.230.961/ </t>
    </r>
    <r>
      <rPr>
        <sz val="13"/>
        <rFont val="Comic Sans MS"/>
        <charset val="134"/>
      </rPr>
      <t>2.500.000)</t>
    </r>
  </si>
  <si>
    <r>
      <rPr>
        <sz val="13"/>
        <rFont val="Comic Sans MS"/>
        <charset val="134"/>
      </rPr>
      <t>KB Jasminto 12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20.000.000)</t>
    </r>
  </si>
  <si>
    <t>LK.12 - LK/2023/VIII/003 - 16 Jul - 31 Jul 2023</t>
  </si>
  <si>
    <t>13 - LK/2023/IX/002</t>
  </si>
  <si>
    <t>01 Ags 2023 - 16 Ags 2023</t>
  </si>
  <si>
    <t>LK 09 - 12</t>
  </si>
  <si>
    <t>(LK/2023/VI/008,LK/2023/VII/002,LK/2023/VIII/001,LK/2023/VIII/003)</t>
  </si>
  <si>
    <r>
      <rPr>
        <sz val="13"/>
        <rFont val="Comic Sans MS"/>
        <charset val="134"/>
      </rPr>
      <t>KB Jasminto 1-11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163.000.000/ </t>
    </r>
    <r>
      <rPr>
        <sz val="13"/>
        <rFont val="Comic Sans MS"/>
        <charset val="134"/>
      </rPr>
      <t>163.000.000)</t>
    </r>
  </si>
  <si>
    <r>
      <rPr>
        <sz val="13"/>
        <rFont val="Comic Sans MS"/>
        <charset val="134"/>
      </rPr>
      <t>KB Pambudi (</t>
    </r>
    <r>
      <rPr>
        <sz val="13"/>
        <color rgb="FFFF0000"/>
        <rFont val="Comic Sans MS"/>
        <charset val="134"/>
      </rPr>
      <t xml:space="preserve">2.500.000/ </t>
    </r>
    <r>
      <rPr>
        <sz val="13"/>
        <rFont val="Comic Sans MS"/>
        <charset val="134"/>
      </rPr>
      <t>2.500.000)</t>
    </r>
  </si>
  <si>
    <r>
      <rPr>
        <sz val="13"/>
        <rFont val="Comic Sans MS"/>
        <charset val="134"/>
      </rPr>
      <t>KB Jasminto 12 (</t>
    </r>
    <r>
      <rPr>
        <sz val="13"/>
        <color rgb="FFFF0000"/>
        <rFont val="Comic Sans MS"/>
        <charset val="134"/>
      </rPr>
      <t xml:space="preserve">4.667.811/ </t>
    </r>
    <r>
      <rPr>
        <sz val="13"/>
        <rFont val="Comic Sans MS"/>
        <charset val="134"/>
      </rPr>
      <t>20.000.000)</t>
    </r>
  </si>
  <si>
    <r>
      <rPr>
        <sz val="13"/>
        <rFont val="Comic Sans MS"/>
        <charset val="134"/>
      </rPr>
      <t>KB Jasminto 13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25.000.000)</t>
    </r>
  </si>
  <si>
    <t>LK.13 - LK/2023/IX/002 - 01 Ags - 15 Ags 2023</t>
  </si>
  <si>
    <t>14 - LK/2023/X/001</t>
  </si>
  <si>
    <t>16 Ags 2023 - 31 Ags 2023</t>
  </si>
  <si>
    <t>LK 13</t>
  </si>
  <si>
    <t>(LK/2023/IX/002)</t>
  </si>
  <si>
    <r>
      <rPr>
        <sz val="13"/>
        <rFont val="Comic Sans MS"/>
        <charset val="134"/>
      </rPr>
      <t>KB Pambudi, Jasminto 1-11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185.500.000/ </t>
    </r>
    <r>
      <rPr>
        <sz val="13"/>
        <rFont val="Comic Sans MS"/>
        <charset val="134"/>
      </rPr>
      <t>185.500.000)</t>
    </r>
  </si>
  <si>
    <r>
      <rPr>
        <sz val="13"/>
        <rFont val="Comic Sans MS"/>
        <charset val="134"/>
      </rPr>
      <t>KB Jasminto 13 (</t>
    </r>
    <r>
      <rPr>
        <sz val="13"/>
        <color rgb="FFFF0000"/>
        <rFont val="Comic Sans MS"/>
        <charset val="134"/>
      </rPr>
      <t xml:space="preserve">5.840.596/ </t>
    </r>
    <r>
      <rPr>
        <sz val="13"/>
        <rFont val="Comic Sans MS"/>
        <charset val="134"/>
      </rPr>
      <t>25.000.000)</t>
    </r>
  </si>
  <si>
    <t>LK.14 - LK/2023/X/001 - 16 Ags - 31 Ags 2023</t>
  </si>
  <si>
    <t>15 - LK/2023/X/004</t>
  </si>
  <si>
    <t>01 Sep 2023 - 15 Sep 2023</t>
  </si>
  <si>
    <t>LK 13 - 14</t>
  </si>
  <si>
    <t>(LK/2023/IX/002, LK/2023/X/001)</t>
  </si>
  <si>
    <r>
      <t>KB Jasminto 13 (</t>
    </r>
    <r>
      <rPr>
        <sz val="13"/>
        <color rgb="FFFF0000"/>
        <rFont val="Comic Sans MS"/>
        <charset val="134"/>
      </rPr>
      <t xml:space="preserve">21.324.420/ </t>
    </r>
    <r>
      <rPr>
        <sz val="13"/>
        <rFont val="Comic Sans MS"/>
        <charset val="134"/>
      </rPr>
      <t>25.000.000)</t>
    </r>
  </si>
  <si>
    <r>
      <t>KB Jasminto 15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20.000.000)</t>
    </r>
  </si>
  <si>
    <t>LK.15 - LK/2023/X/004 - 01 Sep - 15 Sep 2023</t>
  </si>
  <si>
    <t>LK 13 - 15</t>
  </si>
  <si>
    <t>01 Jun - 25 Sep 2023</t>
  </si>
  <si>
    <t>(LK/2023/IX/002, LK/2023/X/001, LK/2023/X/004)</t>
  </si>
  <si>
    <r>
      <rPr>
        <sz val="13"/>
        <rFont val="Comic Sans MS"/>
        <charset val="134"/>
      </rPr>
      <t>KB Pambudi, Jasminto 1-11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210.500.000/ </t>
    </r>
    <r>
      <rPr>
        <sz val="13"/>
        <rFont val="Comic Sans MS"/>
        <family val="4"/>
      </rPr>
      <t>210</t>
    </r>
    <r>
      <rPr>
        <sz val="13"/>
        <rFont val="Comic Sans MS"/>
        <charset val="134"/>
      </rPr>
      <t>.500.000)</t>
    </r>
  </si>
  <si>
    <r>
      <t>KB Jasminto 15 (</t>
    </r>
    <r>
      <rPr>
        <sz val="13"/>
        <color rgb="FFFF0000"/>
        <rFont val="Comic Sans MS"/>
        <charset val="134"/>
      </rPr>
      <t xml:space="preserve">17.562.013/ </t>
    </r>
    <r>
      <rPr>
        <sz val="13"/>
        <rFont val="Comic Sans MS"/>
        <charset val="134"/>
      </rPr>
      <t>20.000.000)</t>
    </r>
  </si>
  <si>
    <r>
      <t>KB Jasminto 16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23.000.000)</t>
    </r>
  </si>
  <si>
    <t>16 Sep 2023 - 30 Sep 2023</t>
  </si>
  <si>
    <t>16 - LK/2023/XI/003</t>
  </si>
  <si>
    <t>LK.16 - LK/2023/XI/003 - 16 Sep - 30 Sep 2023</t>
  </si>
  <si>
    <r>
      <t>KB Jasminto 17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28.000.000)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</si>
</sst>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-* #,##0_-;\-* #,##0_-;_-* &quot;-&quot;_-;_-@_-"/>
    <numFmt numFmtId="44" formatCode="_-&quot;Rp&quot;* #,##0.00_-;\-&quot;Rp&quot;* #,##0.00_-;_-&quot;Rp&quot;* &quot;-&quot;??_-;_-@_-"/>
    <numFmt numFmtId="43" formatCode="_-* #,##0.00_-;\-* #,##0.00_-;_-* &quot;-&quot;??_-;_-@_-"/>
    <numFmt numFmtId="165" formatCode="_-* #,##0.00_-;\-* #,##0.00_-;_-* &quot;-&quot;_-;_-@_-"/>
    <numFmt numFmtId="166" formatCode="_-&quot;Rp&quot;* #,##0.00_-;\-&quot;Rp&quot;* #,##0.00"/>
  </numFmts>
  <fonts count="30">
    <font>
      <sz val="11"/>
      <color theme="1"/>
      <name val="Calibri"/>
      <charset val="134"/>
      <scheme val="minor"/>
    </font>
    <font>
      <sz val="11"/>
      <color theme="1"/>
      <name val="Comic Sans MS"/>
      <charset val="134"/>
    </font>
    <font>
      <b/>
      <sz val="14"/>
      <color theme="1"/>
      <name val="Comic Sans MS"/>
      <charset val="134"/>
    </font>
    <font>
      <sz val="14"/>
      <color theme="1"/>
      <name val="Comic Sans MS"/>
      <charset val="134"/>
    </font>
    <font>
      <sz val="14"/>
      <name val="Comic Sans MS"/>
      <charset val="134"/>
    </font>
    <font>
      <b/>
      <u/>
      <sz val="13"/>
      <color theme="1"/>
      <name val="Comic Sans MS"/>
      <charset val="134"/>
    </font>
    <font>
      <sz val="13"/>
      <color theme="1"/>
      <name val="Comic Sans MS"/>
      <charset val="134"/>
    </font>
    <font>
      <b/>
      <sz val="13"/>
      <color theme="1"/>
      <name val="Comic Sans MS"/>
      <charset val="134"/>
    </font>
    <font>
      <sz val="12"/>
      <color theme="1"/>
      <name val="Comic Sans MS"/>
      <charset val="134"/>
    </font>
    <font>
      <sz val="13"/>
      <name val="Comic Sans MS"/>
      <charset val="134"/>
    </font>
    <font>
      <b/>
      <sz val="13"/>
      <color rgb="FF0000FF"/>
      <name val="Comic Sans MS"/>
      <charset val="134"/>
    </font>
    <font>
      <b/>
      <sz val="12"/>
      <color theme="1"/>
      <name val="Comic Sans MS"/>
      <charset val="134"/>
    </font>
    <font>
      <b/>
      <sz val="13"/>
      <name val="Comic Sans MS"/>
      <charset val="134"/>
    </font>
    <font>
      <sz val="13"/>
      <color rgb="FFFF0000"/>
      <name val="Comic Sans MS"/>
      <charset val="134"/>
    </font>
    <font>
      <b/>
      <sz val="13"/>
      <color rgb="FFFF0000"/>
      <name val="Comic Sans MS"/>
      <charset val="134"/>
    </font>
    <font>
      <b/>
      <sz val="14"/>
      <name val="Comic Sans MS"/>
      <charset val="134"/>
    </font>
    <font>
      <b/>
      <sz val="14"/>
      <color rgb="FFFF0000"/>
      <name val="Comic Sans MS"/>
      <charset val="134"/>
    </font>
    <font>
      <b/>
      <sz val="14"/>
      <color rgb="FF0000FF"/>
      <name val="Comic Sans MS"/>
      <charset val="134"/>
    </font>
    <font>
      <b/>
      <u/>
      <sz val="14"/>
      <color theme="1"/>
      <name val="Comic Sans MS"/>
      <charset val="134"/>
    </font>
    <font>
      <sz val="12"/>
      <name val="Comic Sans MS"/>
      <charset val="134"/>
    </font>
    <font>
      <b/>
      <sz val="12"/>
      <name val="Comic Sans MS"/>
      <charset val="134"/>
    </font>
    <font>
      <i/>
      <sz val="12"/>
      <color indexed="24"/>
      <name val="Comic Sans MS"/>
      <charset val="134"/>
    </font>
    <font>
      <i/>
      <sz val="12"/>
      <color indexed="10"/>
      <name val="Comic Sans MS"/>
      <charset val="134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sz val="9"/>
      <name val="Times New Roman"/>
      <charset val="134"/>
    </font>
    <font>
      <sz val="13"/>
      <name val="Comic Sans MS"/>
      <family val="4"/>
    </font>
    <font>
      <sz val="13"/>
      <color rgb="FFFF0000"/>
      <name val="Comic Sans MS"/>
      <family val="4"/>
    </font>
    <font>
      <sz val="14"/>
      <name val="Comic Sans MS"/>
      <family val="4"/>
    </font>
    <font>
      <b/>
      <sz val="13"/>
      <color rgb="FF0000FF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</borders>
  <cellStyleXfs count="4">
    <xf numFmtId="0" fontId="0" fillId="0" borderId="0"/>
    <xf numFmtId="43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0" fontId="24" fillId="0" borderId="0"/>
  </cellStyleXfs>
  <cellXfs count="13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1" xfId="0" applyFont="1" applyBorder="1"/>
    <xf numFmtId="0" fontId="3" fillId="0" borderId="2" xfId="0" applyFont="1" applyBorder="1" applyAlignment="1">
      <alignment horizontal="center"/>
    </xf>
    <xf numFmtId="4" fontId="4" fillId="0" borderId="5" xfId="0" applyNumberFormat="1" applyFont="1" applyBorder="1" applyAlignment="1">
      <alignment horizontal="left" vertical="center" wrapText="1"/>
    </xf>
    <xf numFmtId="4" fontId="3" fillId="0" borderId="3" xfId="0" applyNumberFormat="1" applyFont="1" applyBorder="1"/>
    <xf numFmtId="0" fontId="1" fillId="0" borderId="6" xfId="0" applyFont="1" applyBorder="1"/>
    <xf numFmtId="0" fontId="2" fillId="0" borderId="4" xfId="0" applyFont="1" applyBorder="1"/>
    <xf numFmtId="0" fontId="3" fillId="0" borderId="0" xfId="0" applyFont="1" applyAlignment="1">
      <alignment horizontal="center"/>
    </xf>
    <xf numFmtId="4" fontId="4" fillId="0" borderId="0" xfId="0" applyNumberFormat="1" applyFont="1" applyAlignment="1">
      <alignment vertical="center" wrapText="1"/>
    </xf>
    <xf numFmtId="43" fontId="3" fillId="0" borderId="6" xfId="0" applyNumberFormat="1" applyFont="1" applyBorder="1"/>
    <xf numFmtId="4" fontId="4" fillId="0" borderId="0" xfId="0" applyNumberFormat="1" applyFont="1" applyAlignment="1">
      <alignment horizontal="left" vertical="center" wrapText="1"/>
    </xf>
    <xf numFmtId="0" fontId="3" fillId="0" borderId="7" xfId="0" applyFont="1" applyBorder="1"/>
    <xf numFmtId="0" fontId="3" fillId="0" borderId="8" xfId="0" applyFont="1" applyBorder="1"/>
    <xf numFmtId="0" fontId="2" fillId="0" borderId="7" xfId="0" applyFont="1" applyBorder="1"/>
    <xf numFmtId="10" fontId="3" fillId="0" borderId="9" xfId="0" applyNumberFormat="1" applyFont="1" applyBorder="1"/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2" fillId="0" borderId="13" xfId="0" applyFont="1" applyBorder="1"/>
    <xf numFmtId="0" fontId="7" fillId="0" borderId="11" xfId="0" applyFont="1" applyBorder="1" applyAlignment="1">
      <alignment horizontal="left"/>
    </xf>
    <xf numFmtId="0" fontId="6" fillId="0" borderId="13" xfId="0" applyFont="1" applyBorder="1"/>
    <xf numFmtId="0" fontId="7" fillId="0" borderId="14" xfId="0" applyFont="1" applyBorder="1" applyAlignment="1">
      <alignment horizontal="center"/>
    </xf>
    <xf numFmtId="44" fontId="7" fillId="0" borderId="14" xfId="2" applyNumberFormat="1" applyFont="1" applyBorder="1"/>
    <xf numFmtId="0" fontId="6" fillId="0" borderId="14" xfId="0" applyFont="1" applyBorder="1"/>
    <xf numFmtId="0" fontId="7" fillId="0" borderId="15" xfId="0" applyFont="1" applyBorder="1" applyAlignment="1">
      <alignment horizontal="center"/>
    </xf>
    <xf numFmtId="44" fontId="7" fillId="0" borderId="15" xfId="0" applyNumberFormat="1" applyFont="1" applyBorder="1"/>
    <xf numFmtId="0" fontId="6" fillId="0" borderId="9" xfId="0" applyFont="1" applyBorder="1"/>
    <xf numFmtId="44" fontId="7" fillId="0" borderId="14" xfId="0" applyNumberFormat="1" applyFont="1" applyBorder="1"/>
    <xf numFmtId="0" fontId="6" fillId="0" borderId="6" xfId="0" applyFont="1" applyBorder="1"/>
    <xf numFmtId="0" fontId="6" fillId="0" borderId="17" xfId="0" applyFont="1" applyBorder="1"/>
    <xf numFmtId="0" fontId="7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left" vertical="center"/>
    </xf>
    <xf numFmtId="44" fontId="6" fillId="0" borderId="19" xfId="0" applyNumberFormat="1" applyFont="1" applyBorder="1"/>
    <xf numFmtId="0" fontId="6" fillId="0" borderId="20" xfId="0" applyFont="1" applyBorder="1"/>
    <xf numFmtId="0" fontId="8" fillId="0" borderId="18" xfId="0" applyFont="1" applyBorder="1" applyAlignment="1">
      <alignment horizontal="center"/>
    </xf>
    <xf numFmtId="0" fontId="8" fillId="0" borderId="19" xfId="0" applyFont="1" applyBorder="1"/>
    <xf numFmtId="0" fontId="10" fillId="0" borderId="19" xfId="0" applyFont="1" applyBorder="1" applyAlignment="1">
      <alignment horizontal="right"/>
    </xf>
    <xf numFmtId="165" fontId="10" fillId="0" borderId="19" xfId="2" applyNumberFormat="1" applyFont="1" applyBorder="1"/>
    <xf numFmtId="4" fontId="7" fillId="0" borderId="20" xfId="0" applyNumberFormat="1" applyFont="1" applyBorder="1"/>
    <xf numFmtId="0" fontId="8" fillId="0" borderId="21" xfId="0" applyFont="1" applyBorder="1" applyAlignment="1">
      <alignment horizontal="center"/>
    </xf>
    <xf numFmtId="0" fontId="8" fillId="0" borderId="22" xfId="0" applyFont="1" applyBorder="1"/>
    <xf numFmtId="0" fontId="10" fillId="0" borderId="22" xfId="0" applyFont="1" applyBorder="1" applyAlignment="1">
      <alignment horizontal="right"/>
    </xf>
    <xf numFmtId="165" fontId="10" fillId="0" borderId="22" xfId="2" applyNumberFormat="1" applyFont="1" applyBorder="1"/>
    <xf numFmtId="4" fontId="7" fillId="0" borderId="23" xfId="0" applyNumberFormat="1" applyFont="1" applyBorder="1"/>
    <xf numFmtId="0" fontId="1" fillId="0" borderId="13" xfId="0" applyFont="1" applyBorder="1"/>
    <xf numFmtId="0" fontId="6" fillId="0" borderId="12" xfId="0" applyFont="1" applyBorder="1" applyAlignment="1">
      <alignment horizontal="left"/>
    </xf>
    <xf numFmtId="166" fontId="2" fillId="0" borderId="3" xfId="2" applyNumberFormat="1" applyFont="1" applyBorder="1" applyAlignment="1">
      <alignment horizontal="right"/>
    </xf>
    <xf numFmtId="0" fontId="1" fillId="0" borderId="12" xfId="0" applyFont="1" applyBorder="1"/>
    <xf numFmtId="0" fontId="11" fillId="0" borderId="13" xfId="0" applyFont="1" applyBorder="1" applyAlignment="1">
      <alignment horizontal="center"/>
    </xf>
    <xf numFmtId="41" fontId="12" fillId="0" borderId="12" xfId="2" applyFont="1" applyBorder="1" applyAlignment="1">
      <alignment horizontal="center"/>
    </xf>
    <xf numFmtId="4" fontId="7" fillId="0" borderId="12" xfId="0" applyNumberFormat="1" applyFont="1" applyBorder="1" applyAlignment="1">
      <alignment horizontal="center"/>
    </xf>
    <xf numFmtId="166" fontId="4" fillId="0" borderId="12" xfId="0" applyNumberFormat="1" applyFont="1" applyBorder="1" applyAlignment="1">
      <alignment horizontal="right"/>
    </xf>
    <xf numFmtId="166" fontId="4" fillId="0" borderId="12" xfId="0" applyNumberFormat="1" applyFont="1" applyBorder="1"/>
    <xf numFmtId="15" fontId="6" fillId="0" borderId="13" xfId="0" applyNumberFormat="1" applyFont="1" applyBorder="1" applyAlignment="1">
      <alignment horizontal="center"/>
    </xf>
    <xf numFmtId="0" fontId="14" fillId="0" borderId="11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44" fontId="15" fillId="0" borderId="12" xfId="0" applyNumberFormat="1" applyFont="1" applyBorder="1" applyAlignment="1">
      <alignment horizontal="right" vertical="center" wrapText="1"/>
    </xf>
    <xf numFmtId="44" fontId="15" fillId="0" borderId="12" xfId="0" applyNumberFormat="1" applyFont="1" applyBorder="1"/>
    <xf numFmtId="44" fontId="16" fillId="0" borderId="12" xfId="0" applyNumberFormat="1" applyFont="1" applyBorder="1"/>
    <xf numFmtId="44" fontId="17" fillId="0" borderId="12" xfId="0" applyNumberFormat="1" applyFont="1" applyBorder="1" applyAlignment="1">
      <alignment horizontal="right" vertical="center" wrapText="1"/>
    </xf>
    <xf numFmtId="0" fontId="2" fillId="0" borderId="12" xfId="0" applyFont="1" applyBorder="1"/>
    <xf numFmtId="0" fontId="3" fillId="0" borderId="13" xfId="0" applyFont="1" applyBorder="1"/>
    <xf numFmtId="0" fontId="3" fillId="0" borderId="11" xfId="0" applyFont="1" applyBorder="1"/>
    <xf numFmtId="0" fontId="2" fillId="0" borderId="12" xfId="0" applyFont="1" applyBorder="1" applyAlignment="1">
      <alignment horizontal="right"/>
    </xf>
    <xf numFmtId="4" fontId="18" fillId="3" borderId="12" xfId="0" applyNumberFormat="1" applyFont="1" applyFill="1" applyBorder="1"/>
    <xf numFmtId="0" fontId="3" fillId="0" borderId="12" xfId="0" applyFont="1" applyBorder="1"/>
    <xf numFmtId="0" fontId="8" fillId="0" borderId="18" xfId="0" applyFont="1" applyBorder="1"/>
    <xf numFmtId="0" fontId="8" fillId="0" borderId="20" xfId="0" applyFont="1" applyBorder="1"/>
    <xf numFmtId="43" fontId="7" fillId="0" borderId="22" xfId="0" applyNumberFormat="1" applyFont="1" applyBorder="1"/>
    <xf numFmtId="43" fontId="7" fillId="0" borderId="23" xfId="0" applyNumberFormat="1" applyFont="1" applyBorder="1"/>
    <xf numFmtId="0" fontId="5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0" xfId="0" applyFont="1"/>
    <xf numFmtId="0" fontId="7" fillId="0" borderId="4" xfId="0" applyFont="1" applyBorder="1"/>
    <xf numFmtId="0" fontId="7" fillId="0" borderId="0" xfId="0" applyFont="1" applyAlignment="1">
      <alignment horizontal="center" vertical="center"/>
    </xf>
    <xf numFmtId="2" fontId="2" fillId="3" borderId="6" xfId="0" applyNumberFormat="1" applyFont="1" applyFill="1" applyBorder="1" applyAlignment="1">
      <alignment horizontal="left"/>
    </xf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 applyAlignment="1">
      <alignment horizontal="center" vertical="center"/>
    </xf>
    <xf numFmtId="4" fontId="12" fillId="0" borderId="9" xfId="0" applyNumberFormat="1" applyFont="1" applyBorder="1" applyAlignment="1">
      <alignment horizontal="left" vertical="center"/>
    </xf>
    <xf numFmtId="0" fontId="1" fillId="0" borderId="7" xfId="0" applyFont="1" applyBorder="1"/>
    <xf numFmtId="0" fontId="8" fillId="0" borderId="8" xfId="0" applyFont="1" applyBorder="1"/>
    <xf numFmtId="0" fontId="1" fillId="0" borderId="9" xfId="0" applyFont="1" applyBorder="1"/>
    <xf numFmtId="0" fontId="8" fillId="0" borderId="0" xfId="0" applyFont="1"/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4" fontId="19" fillId="0" borderId="0" xfId="0" applyNumberFormat="1" applyFont="1" applyAlignment="1">
      <alignment horizontal="center" vertical="center" wrapText="1"/>
    </xf>
    <xf numFmtId="4" fontId="20" fillId="0" borderId="0" xfId="1" applyNumberFormat="1" applyFont="1" applyFill="1" applyAlignment="1">
      <alignment horizontal="right" vertical="center" wrapText="1"/>
    </xf>
    <xf numFmtId="4" fontId="21" fillId="0" borderId="0" xfId="1" applyNumberFormat="1" applyFont="1" applyAlignment="1">
      <alignment vertical="center" wrapText="1"/>
    </xf>
    <xf numFmtId="4" fontId="21" fillId="0" borderId="0" xfId="1" applyNumberFormat="1" applyFont="1" applyFill="1" applyAlignment="1">
      <alignment horizontal="right" vertical="center" wrapText="1"/>
    </xf>
    <xf numFmtId="4" fontId="22" fillId="0" borderId="0" xfId="1" applyNumberFormat="1" applyFont="1" applyAlignment="1">
      <alignment vertical="center" wrapText="1"/>
    </xf>
    <xf numFmtId="4" fontId="22" fillId="0" borderId="0" xfId="1" applyNumberFormat="1" applyFont="1" applyFill="1" applyAlignment="1">
      <alignment horizontal="right" vertical="center" wrapText="1"/>
    </xf>
    <xf numFmtId="10" fontId="19" fillId="0" borderId="0" xfId="0" applyNumberFormat="1" applyFont="1" applyAlignment="1">
      <alignment vertical="center"/>
    </xf>
    <xf numFmtId="4" fontId="22" fillId="0" borderId="0" xfId="1" applyNumberFormat="1" applyFont="1" applyFill="1" applyAlignment="1">
      <alignment vertical="center" wrapText="1"/>
    </xf>
    <xf numFmtId="4" fontId="1" fillId="0" borderId="0" xfId="0" applyNumberFormat="1" applyFont="1"/>
    <xf numFmtId="44" fontId="1" fillId="0" borderId="0" xfId="0" applyNumberFormat="1" applyFont="1"/>
    <xf numFmtId="2" fontId="1" fillId="0" borderId="0" xfId="0" applyNumberFormat="1" applyFont="1"/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6" fillId="0" borderId="11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14" xfId="0" applyFont="1" applyBorder="1" applyAlignment="1">
      <alignment horizontal="left" vertical="top"/>
    </xf>
    <xf numFmtId="0" fontId="8" fillId="0" borderId="7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7" fillId="0" borderId="16" xfId="0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12" fillId="0" borderId="11" xfId="0" applyFont="1" applyBorder="1" applyAlignment="1">
      <alignment horizontal="left"/>
    </xf>
    <xf numFmtId="0" fontId="12" fillId="0" borderId="12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13" fillId="0" borderId="11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/>
    </xf>
    <xf numFmtId="0" fontId="10" fillId="0" borderId="11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7" fillId="0" borderId="21" xfId="0" applyFont="1" applyBorder="1" applyAlignment="1">
      <alignment horizontal="right"/>
    </xf>
    <xf numFmtId="0" fontId="7" fillId="0" borderId="22" xfId="0" applyFont="1" applyBorder="1" applyAlignment="1">
      <alignment horizontal="right"/>
    </xf>
    <xf numFmtId="0" fontId="6" fillId="4" borderId="8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13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27" fillId="0" borderId="10" xfId="0" applyFont="1" applyBorder="1" applyAlignment="1">
      <alignment horizontal="left"/>
    </xf>
    <xf numFmtId="0" fontId="26" fillId="0" borderId="11" xfId="0" applyFont="1" applyBorder="1" applyAlignment="1">
      <alignment horizontal="left" vertical="center" wrapText="1"/>
    </xf>
    <xf numFmtId="4" fontId="28" fillId="0" borderId="0" xfId="0" applyNumberFormat="1" applyFont="1" applyAlignment="1">
      <alignment horizontal="left" vertical="center" wrapText="1"/>
    </xf>
    <xf numFmtId="4" fontId="28" fillId="0" borderId="5" xfId="0" applyNumberFormat="1" applyFont="1" applyBorder="1" applyAlignment="1">
      <alignment horizontal="left" vertical="center" wrapText="1"/>
    </xf>
    <xf numFmtId="0" fontId="29" fillId="0" borderId="11" xfId="0" applyFont="1" applyBorder="1" applyAlignment="1">
      <alignment horizontal="left" vertical="center"/>
    </xf>
  </cellXfs>
  <cellStyles count="4">
    <cellStyle name="Comma" xfId="1" builtinId="3"/>
    <cellStyle name="Comma [0]" xfId="2" builtinId="6"/>
    <cellStyle name="Normal" xfId="0" builtinId="0"/>
    <cellStyle name="Normal 2" xfId="3" xr:uid="{00000000-0005-0000-0000-000020000000}"/>
  </cellStyles>
  <dxfs count="0"/>
  <tableStyles count="1" defaultTableStyle="TableStyleMedium2" defaultPivotStyle="PivotStyleLight16">
    <tableStyle name="Invisible" pivot="0" table="0" count="0" xr9:uid="{00000000-0011-0000-FFFF-FFFF00000000}"/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3:L41"/>
  <sheetViews>
    <sheetView view="pageBreakPreview" topLeftCell="A7" zoomScale="85" zoomScaleNormal="85" workbookViewId="0">
      <selection activeCell="F26" sqref="F26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2" width="19.6640625" style="1" customWidth="1"/>
    <col min="13" max="13" width="15.21875" style="1" customWidth="1"/>
    <col min="14" max="16384" width="8.88671875" style="1"/>
  </cols>
  <sheetData>
    <row r="3" spans="2:12" ht="6" customHeight="1">
      <c r="B3" s="2"/>
      <c r="C3" s="3"/>
      <c r="D3" s="3"/>
      <c r="E3" s="3"/>
      <c r="F3" s="3"/>
      <c r="G3" s="3"/>
      <c r="H3" s="4"/>
    </row>
    <row r="4" spans="2:12" ht="21">
      <c r="B4" s="5"/>
      <c r="C4" s="6" t="s">
        <v>0</v>
      </c>
      <c r="D4" s="7" t="s">
        <v>1</v>
      </c>
      <c r="E4" s="8" t="s">
        <v>2</v>
      </c>
      <c r="F4" s="6" t="s">
        <v>3</v>
      </c>
      <c r="G4" s="9">
        <f>+E39</f>
        <v>898000000</v>
      </c>
      <c r="H4" s="10"/>
    </row>
    <row r="5" spans="2:12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F29</f>
        <v>8060090</v>
      </c>
      <c r="H5" s="10"/>
    </row>
    <row r="6" spans="2:12" ht="21">
      <c r="B6" s="5"/>
      <c r="C6" s="11" t="s">
        <v>7</v>
      </c>
      <c r="D6" s="12" t="s">
        <v>1</v>
      </c>
      <c r="E6" s="15" t="s">
        <v>8</v>
      </c>
      <c r="F6" s="11" t="s">
        <v>9</v>
      </c>
      <c r="G6" s="14">
        <f>G4-G5</f>
        <v>889939910</v>
      </c>
      <c r="H6" s="10"/>
    </row>
    <row r="7" spans="2:12" ht="21">
      <c r="B7" s="5"/>
      <c r="C7" s="16"/>
      <c r="D7" s="17"/>
      <c r="E7" s="17"/>
      <c r="F7" s="18" t="s">
        <v>10</v>
      </c>
      <c r="G7" s="19">
        <f>G6/G4</f>
        <v>0.99102439866369707</v>
      </c>
      <c r="H7" s="10"/>
    </row>
    <row r="8" spans="2:12" ht="6" customHeight="1">
      <c r="B8" s="5"/>
      <c r="H8" s="10"/>
    </row>
    <row r="9" spans="2:12" ht="20.399999999999999">
      <c r="B9" s="5"/>
      <c r="C9" s="105" t="s">
        <v>11</v>
      </c>
      <c r="D9" s="106"/>
      <c r="E9" s="106"/>
      <c r="F9" s="20" t="s">
        <v>12</v>
      </c>
      <c r="G9" s="21" t="s">
        <v>13</v>
      </c>
      <c r="H9" s="10"/>
    </row>
    <row r="10" spans="2:12" ht="7.8" customHeight="1">
      <c r="B10" s="5"/>
      <c r="C10" s="22"/>
      <c r="D10" s="107"/>
      <c r="E10" s="107"/>
      <c r="F10" s="23"/>
      <c r="G10" s="24"/>
      <c r="H10" s="10"/>
    </row>
    <row r="11" spans="2:12" ht="19.8" customHeight="1">
      <c r="B11" s="5"/>
      <c r="C11" s="25" t="s">
        <v>14</v>
      </c>
      <c r="D11" s="108" t="s">
        <v>15</v>
      </c>
      <c r="E11" s="109"/>
      <c r="F11" s="27"/>
      <c r="G11" s="24"/>
      <c r="H11" s="10"/>
    </row>
    <row r="12" spans="2:12" ht="20.399999999999999">
      <c r="B12" s="5"/>
      <c r="C12" s="28"/>
      <c r="D12" s="110"/>
      <c r="E12" s="110"/>
      <c r="F12" s="29"/>
      <c r="G12" s="30"/>
      <c r="H12" s="10"/>
    </row>
    <row r="13" spans="2:12" ht="20.399999999999999">
      <c r="B13" s="5"/>
      <c r="C13" s="31"/>
      <c r="D13" s="111"/>
      <c r="E13" s="112"/>
      <c r="F13" s="32"/>
      <c r="G13" s="33"/>
      <c r="H13" s="10"/>
    </row>
    <row r="14" spans="2:12" ht="20.399999999999999">
      <c r="B14" s="5"/>
      <c r="C14" s="28"/>
      <c r="D14" s="113"/>
      <c r="E14" s="114"/>
      <c r="F14" s="34"/>
      <c r="G14" s="36"/>
      <c r="H14" s="10"/>
    </row>
    <row r="15" spans="2:12" ht="20.399999999999999">
      <c r="B15" s="5"/>
      <c r="C15" s="31"/>
      <c r="D15" s="111"/>
      <c r="E15" s="112"/>
      <c r="F15" s="32"/>
      <c r="G15" s="33"/>
      <c r="H15" s="10"/>
      <c r="L15" s="1">
        <f>4625500+3866346.75</f>
        <v>8491846.75</v>
      </c>
    </row>
    <row r="16" spans="2:12" ht="5.4" customHeight="1">
      <c r="B16" s="5"/>
      <c r="C16" s="37"/>
      <c r="D16" s="38"/>
      <c r="E16" s="38"/>
      <c r="F16" s="39"/>
      <c r="G16" s="40"/>
      <c r="H16" s="10"/>
    </row>
    <row r="17" spans="2:12" ht="20.399999999999999">
      <c r="B17" s="5"/>
      <c r="C17" s="41"/>
      <c r="D17" s="42"/>
      <c r="E17" s="43" t="s">
        <v>16</v>
      </c>
      <c r="F17" s="44">
        <f>SUM(F12:F15)</f>
        <v>0</v>
      </c>
      <c r="G17" s="45">
        <f>G4-F17</f>
        <v>898000000</v>
      </c>
      <c r="H17" s="10"/>
    </row>
    <row r="18" spans="2:12" ht="5.4" customHeight="1">
      <c r="B18" s="5"/>
      <c r="C18" s="46"/>
      <c r="D18" s="47"/>
      <c r="E18" s="48"/>
      <c r="F18" s="49"/>
      <c r="G18" s="50"/>
      <c r="H18" s="10"/>
    </row>
    <row r="19" spans="2:12" ht="21">
      <c r="B19" s="5"/>
      <c r="C19" s="51"/>
      <c r="D19" s="108" t="s">
        <v>17</v>
      </c>
      <c r="E19" s="115"/>
      <c r="F19" s="53">
        <v>0</v>
      </c>
      <c r="G19" s="54"/>
      <c r="H19" s="10"/>
    </row>
    <row r="20" spans="2:12" ht="6" customHeight="1">
      <c r="B20" s="5"/>
      <c r="C20" s="51"/>
      <c r="D20" s="26"/>
      <c r="E20" s="52"/>
      <c r="F20" s="53"/>
      <c r="G20" s="54"/>
      <c r="H20" s="10"/>
    </row>
    <row r="21" spans="2:12" ht="20.399999999999999">
      <c r="B21" s="5"/>
      <c r="C21" s="55" t="s">
        <v>18</v>
      </c>
      <c r="D21" s="116" t="s">
        <v>19</v>
      </c>
      <c r="E21" s="117"/>
      <c r="F21" s="56" t="s">
        <v>20</v>
      </c>
      <c r="G21" s="57" t="s">
        <v>21</v>
      </c>
      <c r="H21" s="10"/>
    </row>
    <row r="22" spans="2:12" ht="20.399999999999999">
      <c r="B22" s="5"/>
      <c r="C22" s="55"/>
      <c r="D22" s="118" t="s">
        <v>22</v>
      </c>
      <c r="E22" s="119"/>
      <c r="F22" s="58">
        <v>0</v>
      </c>
      <c r="G22" s="59">
        <v>0</v>
      </c>
      <c r="H22" s="10"/>
      <c r="L22" s="1">
        <f>192500000+13000000</f>
        <v>205500000</v>
      </c>
    </row>
    <row r="23" spans="2:12" ht="19.8">
      <c r="B23" s="5"/>
      <c r="C23" s="60">
        <v>44981</v>
      </c>
      <c r="D23" s="120" t="s">
        <v>23</v>
      </c>
      <c r="E23" s="121"/>
      <c r="F23" s="59">
        <v>8060090</v>
      </c>
      <c r="G23" s="59">
        <f>10000000-F23</f>
        <v>1939910</v>
      </c>
      <c r="H23" s="10"/>
      <c r="L23" s="102">
        <v>7133653.25</v>
      </c>
    </row>
    <row r="24" spans="2:12" ht="7.8" customHeight="1">
      <c r="B24" s="5"/>
      <c r="C24" s="60"/>
      <c r="D24" s="61"/>
      <c r="E24" s="62"/>
      <c r="F24" s="63"/>
      <c r="G24" s="64"/>
      <c r="H24" s="10"/>
      <c r="L24" s="102"/>
    </row>
    <row r="25" spans="2:12" ht="19.2" customHeight="1">
      <c r="B25" s="5"/>
      <c r="C25" s="55" t="s">
        <v>18</v>
      </c>
      <c r="D25" s="122" t="s">
        <v>24</v>
      </c>
      <c r="E25" s="117"/>
      <c r="F25" s="56"/>
      <c r="G25" s="65"/>
      <c r="H25" s="10"/>
      <c r="L25" s="102">
        <v>14509106.75</v>
      </c>
    </row>
    <row r="26" spans="2:12" ht="21">
      <c r="B26" s="5"/>
      <c r="C26" s="60">
        <v>44934</v>
      </c>
      <c r="D26" s="123" t="s">
        <v>25</v>
      </c>
      <c r="E26" s="124"/>
      <c r="F26" s="66">
        <v>8060090</v>
      </c>
      <c r="G26" s="67"/>
      <c r="H26" s="10"/>
      <c r="L26" s="102">
        <v>14509106.75</v>
      </c>
    </row>
    <row r="27" spans="2:12" ht="21">
      <c r="B27" s="5"/>
      <c r="C27" s="68"/>
      <c r="D27" s="69"/>
      <c r="E27" s="70" t="s">
        <v>26</v>
      </c>
      <c r="F27" s="71">
        <f>F26-SUM(F22:F23)</f>
        <v>0</v>
      </c>
      <c r="G27" s="72"/>
      <c r="H27" s="10"/>
      <c r="L27" s="103">
        <f>F23+G23+3866346.75</f>
        <v>13866346.75</v>
      </c>
    </row>
    <row r="28" spans="2:12" ht="10.199999999999999" customHeight="1">
      <c r="B28" s="5"/>
      <c r="C28" s="73"/>
      <c r="D28" s="42"/>
      <c r="E28" s="42"/>
      <c r="F28" s="42"/>
      <c r="G28" s="74"/>
      <c r="H28" s="10"/>
    </row>
    <row r="29" spans="2:12" ht="20.399999999999999">
      <c r="B29" s="5"/>
      <c r="C29" s="125" t="s">
        <v>27</v>
      </c>
      <c r="D29" s="126"/>
      <c r="E29" s="126"/>
      <c r="F29" s="75">
        <f>F17+F26</f>
        <v>8060090</v>
      </c>
      <c r="G29" s="76">
        <f>G4-F29</f>
        <v>889939910</v>
      </c>
      <c r="H29" s="10"/>
      <c r="L29" s="104">
        <v>1939910</v>
      </c>
    </row>
    <row r="30" spans="2:12" ht="20.399999999999999">
      <c r="B30" s="5"/>
      <c r="C30" s="77" t="s">
        <v>28</v>
      </c>
      <c r="D30" s="78"/>
      <c r="E30" s="79"/>
      <c r="F30" s="80"/>
      <c r="G30" s="35"/>
      <c r="H30" s="10"/>
    </row>
    <row r="31" spans="2:12" ht="21">
      <c r="B31" s="5"/>
      <c r="C31" s="81" t="s">
        <v>29</v>
      </c>
      <c r="D31" s="82" t="s">
        <v>1</v>
      </c>
      <c r="E31" s="83">
        <f>F27</f>
        <v>0</v>
      </c>
      <c r="F31" s="80"/>
      <c r="G31" s="35"/>
      <c r="H31" s="10"/>
    </row>
    <row r="32" spans="2:12" ht="20.399999999999999">
      <c r="B32" s="5"/>
      <c r="C32" s="81" t="s">
        <v>30</v>
      </c>
      <c r="D32" s="82" t="s">
        <v>1</v>
      </c>
      <c r="E32" s="84" t="s">
        <v>31</v>
      </c>
      <c r="F32" s="80"/>
      <c r="G32" s="35"/>
      <c r="H32" s="10"/>
    </row>
    <row r="33" spans="2:8" ht="20.399999999999999">
      <c r="B33" s="5"/>
      <c r="C33" s="85" t="s">
        <v>32</v>
      </c>
      <c r="D33" s="86" t="s">
        <v>1</v>
      </c>
      <c r="E33" s="87" t="s">
        <v>33</v>
      </c>
      <c r="F33" s="127" t="s">
        <v>34</v>
      </c>
      <c r="G33" s="128"/>
      <c r="H33" s="10"/>
    </row>
    <row r="34" spans="2:8" ht="6" customHeight="1">
      <c r="B34" s="88"/>
      <c r="C34" s="89"/>
      <c r="D34" s="89"/>
      <c r="E34" s="89"/>
      <c r="F34" s="89"/>
      <c r="G34" s="89"/>
      <c r="H34" s="90"/>
    </row>
    <row r="35" spans="2:8" ht="18.600000000000001">
      <c r="C35" s="91"/>
      <c r="D35" s="91"/>
      <c r="E35" s="91"/>
      <c r="F35" s="91"/>
      <c r="G35" s="91"/>
    </row>
    <row r="36" spans="2:8" ht="19.8">
      <c r="C36" s="92" t="s">
        <v>35</v>
      </c>
      <c r="D36" s="93"/>
      <c r="E36" s="94"/>
      <c r="F36" s="95"/>
      <c r="G36" s="91"/>
    </row>
    <row r="37" spans="2:8" ht="19.8">
      <c r="C37" s="92"/>
      <c r="D37" s="93"/>
      <c r="E37" s="94"/>
      <c r="F37" s="96" t="s">
        <v>36</v>
      </c>
      <c r="G37" s="97">
        <v>15000000</v>
      </c>
    </row>
    <row r="38" spans="2:8" ht="19.8">
      <c r="C38" s="92" t="s">
        <v>37</v>
      </c>
      <c r="D38" s="93"/>
      <c r="E38" s="94">
        <v>89800000000</v>
      </c>
      <c r="F38" s="98" t="s">
        <v>38</v>
      </c>
      <c r="G38" s="99"/>
    </row>
    <row r="39" spans="2:8" ht="19.8">
      <c r="C39" s="100">
        <v>0.01</v>
      </c>
      <c r="D39" s="93"/>
      <c r="E39" s="94">
        <f>E38*C39</f>
        <v>898000000</v>
      </c>
      <c r="F39" s="98" t="s">
        <v>39</v>
      </c>
      <c r="G39" s="101"/>
    </row>
    <row r="40" spans="2:8" ht="18.600000000000001">
      <c r="C40" s="91"/>
      <c r="D40" s="91"/>
      <c r="E40" s="91"/>
      <c r="F40" s="91"/>
      <c r="G40" s="91"/>
    </row>
    <row r="41" spans="2:8" ht="18.600000000000001">
      <c r="C41" s="91"/>
      <c r="D41" s="91"/>
      <c r="E41" s="91"/>
      <c r="F41" s="91"/>
      <c r="G41" s="91"/>
    </row>
  </sheetData>
  <mergeCells count="15">
    <mergeCell ref="D23:E23"/>
    <mergeCell ref="D25:E25"/>
    <mergeCell ref="D26:E26"/>
    <mergeCell ref="C29:E29"/>
    <mergeCell ref="F33:G33"/>
    <mergeCell ref="D14:E14"/>
    <mergeCell ref="D15:E15"/>
    <mergeCell ref="D19:E19"/>
    <mergeCell ref="D21:E21"/>
    <mergeCell ref="D22:E22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3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3:L44"/>
  <sheetViews>
    <sheetView view="pageBreakPreview" topLeftCell="A15" zoomScale="85" zoomScaleNormal="85" workbookViewId="0">
      <selection activeCell="I16" sqref="I16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106</v>
      </c>
      <c r="F4" s="6" t="s">
        <v>3</v>
      </c>
      <c r="G4" s="9">
        <f>+E42</f>
        <v>898000000</v>
      </c>
      <c r="H4" s="10"/>
    </row>
    <row r="5" spans="2:8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F32</f>
        <v>118312758</v>
      </c>
      <c r="H5" s="10"/>
    </row>
    <row r="6" spans="2:8" ht="21">
      <c r="B6" s="5"/>
      <c r="C6" s="11" t="s">
        <v>7</v>
      </c>
      <c r="D6" s="12" t="s">
        <v>1</v>
      </c>
      <c r="E6" s="15" t="s">
        <v>107</v>
      </c>
      <c r="F6" s="11" t="s">
        <v>9</v>
      </c>
      <c r="G6" s="14">
        <f>G4-G5</f>
        <v>779687242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0.86824859910913144</v>
      </c>
      <c r="H7" s="10"/>
    </row>
    <row r="8" spans="2:8" ht="6" customHeight="1">
      <c r="B8" s="5"/>
      <c r="H8" s="10"/>
    </row>
    <row r="9" spans="2:8" ht="20.399999999999999">
      <c r="B9" s="5"/>
      <c r="C9" s="105" t="s">
        <v>11</v>
      </c>
      <c r="D9" s="106"/>
      <c r="E9" s="106"/>
      <c r="F9" s="20" t="s">
        <v>12</v>
      </c>
      <c r="G9" s="21" t="s">
        <v>13</v>
      </c>
      <c r="H9" s="10"/>
    </row>
    <row r="10" spans="2:8" ht="7.8" customHeight="1">
      <c r="B10" s="5"/>
      <c r="C10" s="22"/>
      <c r="D10" s="107"/>
      <c r="E10" s="107"/>
      <c r="F10" s="23"/>
      <c r="G10" s="24"/>
      <c r="H10" s="10"/>
    </row>
    <row r="11" spans="2:8" ht="19.8" customHeight="1">
      <c r="B11" s="5"/>
      <c r="C11" s="25" t="s">
        <v>14</v>
      </c>
      <c r="D11" s="108" t="s">
        <v>15</v>
      </c>
      <c r="E11" s="109"/>
      <c r="F11" s="27"/>
      <c r="G11" s="24"/>
      <c r="H11" s="10"/>
    </row>
    <row r="12" spans="2:8" ht="20.399999999999999">
      <c r="B12" s="5"/>
      <c r="C12" s="28" t="s">
        <v>66</v>
      </c>
      <c r="D12" s="110" t="s">
        <v>51</v>
      </c>
      <c r="E12" s="110"/>
      <c r="F12" s="29">
        <f>LK.01!F26+LK.02!F27+LK.03!F27+LK.04!F27</f>
        <v>34527740</v>
      </c>
      <c r="G12" s="30"/>
      <c r="H12" s="10"/>
    </row>
    <row r="13" spans="2:8" ht="20.399999999999999">
      <c r="B13" s="5"/>
      <c r="C13" s="31"/>
      <c r="D13" s="111" t="s">
        <v>67</v>
      </c>
      <c r="E13" s="112"/>
      <c r="F13" s="32"/>
      <c r="G13" s="33"/>
      <c r="H13" s="10"/>
    </row>
    <row r="14" spans="2:8" ht="20.399999999999999">
      <c r="B14" s="5"/>
      <c r="C14" s="28" t="s">
        <v>101</v>
      </c>
      <c r="D14" s="113" t="s">
        <v>108</v>
      </c>
      <c r="E14" s="114"/>
      <c r="F14" s="34">
        <f>+LK.05!F27+LK.06!F27+LK.07!F27+LK.08!F27</f>
        <v>48581488</v>
      </c>
      <c r="G14" s="35"/>
      <c r="H14" s="10"/>
    </row>
    <row r="15" spans="2:8" ht="20.399999999999999">
      <c r="B15" s="5"/>
      <c r="C15" s="31"/>
      <c r="D15" s="111" t="s">
        <v>102</v>
      </c>
      <c r="E15" s="112"/>
      <c r="F15" s="32"/>
      <c r="G15" s="35"/>
      <c r="H15" s="10"/>
    </row>
    <row r="16" spans="2:8" ht="20.399999999999999">
      <c r="B16" s="5"/>
      <c r="C16" s="28" t="s">
        <v>109</v>
      </c>
      <c r="D16" s="113" t="s">
        <v>110</v>
      </c>
      <c r="E16" s="114"/>
      <c r="F16" s="34">
        <f>+LK.09!F27</f>
        <v>14080598</v>
      </c>
      <c r="G16" s="36"/>
      <c r="H16" s="10"/>
    </row>
    <row r="17" spans="2:12" ht="20.399999999999999">
      <c r="B17" s="5"/>
      <c r="C17" s="31"/>
      <c r="D17" s="111" t="s">
        <v>111</v>
      </c>
      <c r="E17" s="112"/>
      <c r="F17" s="32"/>
      <c r="G17" s="33"/>
      <c r="H17" s="10"/>
      <c r="L17" s="1">
        <v>1687242</v>
      </c>
    </row>
    <row r="18" spans="2:12" ht="5.4" customHeight="1">
      <c r="B18" s="5"/>
      <c r="C18" s="37"/>
      <c r="D18" s="38"/>
      <c r="E18" s="38"/>
      <c r="F18" s="39"/>
      <c r="G18" s="40"/>
      <c r="H18" s="10"/>
    </row>
    <row r="19" spans="2:12" ht="20.399999999999999">
      <c r="B19" s="5"/>
      <c r="C19" s="41"/>
      <c r="D19" s="42"/>
      <c r="E19" s="43" t="s">
        <v>16</v>
      </c>
      <c r="F19" s="44">
        <f>SUM(F12:F17)</f>
        <v>97189826</v>
      </c>
      <c r="G19" s="45">
        <f>G4-F19</f>
        <v>800810174</v>
      </c>
      <c r="H19" s="10"/>
    </row>
    <row r="20" spans="2:12" ht="5.4" customHeight="1">
      <c r="B20" s="5"/>
      <c r="C20" s="46"/>
      <c r="D20" s="47"/>
      <c r="E20" s="48"/>
      <c r="F20" s="49"/>
      <c r="G20" s="50"/>
      <c r="H20" s="10"/>
    </row>
    <row r="21" spans="2:12" ht="21">
      <c r="B21" s="5"/>
      <c r="C21" s="51"/>
      <c r="D21" s="108" t="s">
        <v>17</v>
      </c>
      <c r="E21" s="115"/>
      <c r="F21" s="53">
        <v>0</v>
      </c>
      <c r="G21" s="54"/>
      <c r="H21" s="10"/>
      <c r="L21" s="1">
        <v>5472260</v>
      </c>
    </row>
    <row r="22" spans="2:12" ht="6" customHeight="1">
      <c r="B22" s="5"/>
      <c r="C22" s="51"/>
      <c r="D22" s="26"/>
      <c r="E22" s="52"/>
      <c r="F22" s="53"/>
      <c r="G22" s="54"/>
      <c r="H22" s="10"/>
    </row>
    <row r="23" spans="2:12" ht="20.399999999999999">
      <c r="B23" s="5"/>
      <c r="C23" s="55" t="s">
        <v>18</v>
      </c>
      <c r="D23" s="116" t="s">
        <v>19</v>
      </c>
      <c r="E23" s="117"/>
      <c r="F23" s="56" t="s">
        <v>20</v>
      </c>
      <c r="G23" s="57" t="s">
        <v>21</v>
      </c>
      <c r="H23" s="10"/>
    </row>
    <row r="24" spans="2:12" ht="20.399999999999999">
      <c r="B24" s="5"/>
      <c r="C24" s="55"/>
      <c r="D24" s="118" t="s">
        <v>103</v>
      </c>
      <c r="E24" s="119"/>
      <c r="F24" s="58">
        <v>0</v>
      </c>
      <c r="G24" s="59">
        <v>0</v>
      </c>
      <c r="H24" s="10"/>
      <c r="L24" s="1">
        <v>7905860</v>
      </c>
    </row>
    <row r="25" spans="2:12" ht="19.8" customHeight="1">
      <c r="B25" s="5"/>
      <c r="C25" s="60">
        <v>45090</v>
      </c>
      <c r="D25" s="120" t="s">
        <v>112</v>
      </c>
      <c r="E25" s="121"/>
      <c r="F25" s="59">
        <v>2810174</v>
      </c>
      <c r="G25" s="59">
        <v>0</v>
      </c>
      <c r="H25" s="10"/>
    </row>
    <row r="26" spans="2:12" ht="19.8">
      <c r="B26" s="5"/>
      <c r="C26" s="60">
        <v>45103</v>
      </c>
      <c r="D26" s="120" t="s">
        <v>113</v>
      </c>
      <c r="E26" s="121"/>
      <c r="F26" s="59">
        <v>18312758</v>
      </c>
      <c r="G26" s="59">
        <f>20000000-F26</f>
        <v>1687242</v>
      </c>
      <c r="H26" s="10"/>
      <c r="L26" s="102">
        <v>8756360</v>
      </c>
    </row>
    <row r="27" spans="2:12" ht="7.8" customHeight="1">
      <c r="B27" s="5"/>
      <c r="C27" s="60"/>
      <c r="D27" s="61"/>
      <c r="E27" s="62"/>
      <c r="F27" s="63"/>
      <c r="G27" s="64"/>
      <c r="H27" s="10"/>
      <c r="L27" s="102"/>
    </row>
    <row r="28" spans="2:12" ht="19.2" customHeight="1">
      <c r="B28" s="5"/>
      <c r="C28" s="55" t="s">
        <v>18</v>
      </c>
      <c r="D28" s="122" t="s">
        <v>24</v>
      </c>
      <c r="E28" s="117"/>
      <c r="F28" s="56"/>
      <c r="G28" s="65"/>
      <c r="H28" s="10"/>
      <c r="L28" s="102">
        <v>14509106.75</v>
      </c>
    </row>
    <row r="29" spans="2:12" ht="21">
      <c r="B29" s="5"/>
      <c r="C29" s="60">
        <v>45133</v>
      </c>
      <c r="D29" s="123" t="s">
        <v>114</v>
      </c>
      <c r="E29" s="124"/>
      <c r="F29" s="66">
        <v>21122932</v>
      </c>
      <c r="G29" s="67"/>
      <c r="H29" s="10"/>
      <c r="L29" s="102">
        <v>16890772</v>
      </c>
    </row>
    <row r="30" spans="2:12" ht="21">
      <c r="B30" s="5"/>
      <c r="C30" s="68"/>
      <c r="D30" s="69"/>
      <c r="E30" s="70" t="s">
        <v>26</v>
      </c>
      <c r="F30" s="71">
        <f>F29-SUM(F24:F26)</f>
        <v>0</v>
      </c>
      <c r="G30" s="72"/>
      <c r="H30" s="10"/>
      <c r="L30" s="103">
        <f>F26+G26+3866346.75</f>
        <v>23866346.75</v>
      </c>
    </row>
    <row r="31" spans="2:12" ht="10.199999999999999" customHeight="1">
      <c r="B31" s="5"/>
      <c r="C31" s="73"/>
      <c r="D31" s="42"/>
      <c r="E31" s="42"/>
      <c r="F31" s="42"/>
      <c r="G31" s="74"/>
      <c r="H31" s="10"/>
    </row>
    <row r="32" spans="2:12" ht="20.399999999999999">
      <c r="B32" s="5"/>
      <c r="C32" s="125" t="s">
        <v>27</v>
      </c>
      <c r="D32" s="126"/>
      <c r="E32" s="126"/>
      <c r="F32" s="75">
        <f>F19+F29</f>
        <v>118312758</v>
      </c>
      <c r="G32" s="76">
        <f>G4-F32</f>
        <v>779687242</v>
      </c>
      <c r="H32" s="10"/>
      <c r="L32" s="59">
        <v>7380255</v>
      </c>
    </row>
    <row r="33" spans="2:12" ht="20.399999999999999">
      <c r="B33" s="5"/>
      <c r="C33" s="77" t="s">
        <v>28</v>
      </c>
      <c r="D33" s="78"/>
      <c r="E33" s="79"/>
      <c r="F33" s="80"/>
      <c r="G33" s="35"/>
      <c r="H33" s="10"/>
    </row>
    <row r="34" spans="2:12" ht="21">
      <c r="B34" s="5"/>
      <c r="C34" s="81" t="s">
        <v>29</v>
      </c>
      <c r="D34" s="82" t="s">
        <v>1</v>
      </c>
      <c r="E34" s="83">
        <f>F30</f>
        <v>0</v>
      </c>
      <c r="F34" s="80"/>
      <c r="G34" s="35"/>
      <c r="H34" s="10"/>
      <c r="L34" s="1">
        <v>6582910</v>
      </c>
    </row>
    <row r="35" spans="2:12" ht="20.399999999999999">
      <c r="B35" s="5"/>
      <c r="C35" s="81" t="s">
        <v>30</v>
      </c>
      <c r="D35" s="82" t="s">
        <v>1</v>
      </c>
      <c r="E35" s="84" t="s">
        <v>31</v>
      </c>
      <c r="F35" s="80"/>
      <c r="G35" s="35"/>
      <c r="H35" s="10"/>
    </row>
    <row r="36" spans="2:12" ht="20.399999999999999">
      <c r="B36" s="5"/>
      <c r="C36" s="85" t="s">
        <v>32</v>
      </c>
      <c r="D36" s="86" t="s">
        <v>1</v>
      </c>
      <c r="E36" s="87" t="s">
        <v>33</v>
      </c>
      <c r="F36" s="127" t="s">
        <v>34</v>
      </c>
      <c r="G36" s="128"/>
      <c r="H36" s="10"/>
    </row>
    <row r="37" spans="2:12" ht="6" customHeight="1">
      <c r="B37" s="88"/>
      <c r="C37" s="89"/>
      <c r="D37" s="89"/>
      <c r="E37" s="89"/>
      <c r="F37" s="89"/>
      <c r="G37" s="89"/>
      <c r="H37" s="90"/>
    </row>
    <row r="38" spans="2:12" ht="18.600000000000001">
      <c r="C38" s="91"/>
      <c r="D38" s="91"/>
      <c r="E38" s="91"/>
      <c r="F38" s="91"/>
      <c r="G38" s="91"/>
    </row>
    <row r="39" spans="2:12" ht="19.8">
      <c r="C39" s="92" t="s">
        <v>35</v>
      </c>
      <c r="D39" s="93"/>
      <c r="E39" s="94"/>
      <c r="F39" s="95"/>
      <c r="G39" s="91"/>
    </row>
    <row r="40" spans="2:12" ht="19.8">
      <c r="C40" s="92"/>
      <c r="D40" s="93"/>
      <c r="E40" s="94"/>
      <c r="F40" s="96" t="s">
        <v>36</v>
      </c>
      <c r="G40" s="97">
        <v>15000000</v>
      </c>
    </row>
    <row r="41" spans="2:12" ht="19.8">
      <c r="C41" s="92" t="s">
        <v>37</v>
      </c>
      <c r="D41" s="93"/>
      <c r="E41" s="94">
        <v>89800000000</v>
      </c>
      <c r="F41" s="98" t="s">
        <v>38</v>
      </c>
      <c r="G41" s="99"/>
    </row>
    <row r="42" spans="2:12" ht="19.8">
      <c r="C42" s="100">
        <v>0.01</v>
      </c>
      <c r="D42" s="93"/>
      <c r="E42" s="94">
        <f>E41*C42</f>
        <v>898000000</v>
      </c>
      <c r="F42" s="98" t="s">
        <v>39</v>
      </c>
      <c r="G42" s="101"/>
    </row>
    <row r="43" spans="2:12" ht="18.600000000000001">
      <c r="C43" s="91"/>
      <c r="D43" s="91"/>
      <c r="E43" s="91"/>
      <c r="F43" s="91"/>
      <c r="G43" s="91"/>
    </row>
    <row r="44" spans="2:12" ht="18.600000000000001">
      <c r="C44" s="91"/>
      <c r="D44" s="91"/>
      <c r="E44" s="91"/>
      <c r="F44" s="91"/>
      <c r="G44" s="91"/>
    </row>
  </sheetData>
  <mergeCells count="18">
    <mergeCell ref="D29:E29"/>
    <mergeCell ref="C32:E32"/>
    <mergeCell ref="F36:G36"/>
    <mergeCell ref="D23:E23"/>
    <mergeCell ref="D24:E24"/>
    <mergeCell ref="D25:E25"/>
    <mergeCell ref="D26:E26"/>
    <mergeCell ref="D28:E28"/>
    <mergeCell ref="D14:E14"/>
    <mergeCell ref="D15:E15"/>
    <mergeCell ref="D16:E16"/>
    <mergeCell ref="D17:E17"/>
    <mergeCell ref="D21:E21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2" orientation="portrait" horizontalDpi="300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3:L46"/>
  <sheetViews>
    <sheetView view="pageBreakPreview" topLeftCell="A13" zoomScale="85" zoomScaleNormal="85" workbookViewId="0">
      <selection activeCell="F29" sqref="F29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115</v>
      </c>
      <c r="F4" s="6" t="s">
        <v>3</v>
      </c>
      <c r="G4" s="9">
        <f>+E44</f>
        <v>898000000</v>
      </c>
      <c r="H4" s="10"/>
    </row>
    <row r="5" spans="2:8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F34</f>
        <v>144269039</v>
      </c>
      <c r="H5" s="10"/>
    </row>
    <row r="6" spans="2:8" ht="21">
      <c r="B6" s="5"/>
      <c r="C6" s="11" t="s">
        <v>7</v>
      </c>
      <c r="D6" s="12" t="s">
        <v>1</v>
      </c>
      <c r="E6" s="15" t="s">
        <v>116</v>
      </c>
      <c r="F6" s="11" t="s">
        <v>9</v>
      </c>
      <c r="G6" s="14">
        <f>G4-G5</f>
        <v>753730961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0.8393440545657016</v>
      </c>
      <c r="H7" s="10"/>
    </row>
    <row r="8" spans="2:8" ht="6" customHeight="1">
      <c r="B8" s="5"/>
      <c r="H8" s="10"/>
    </row>
    <row r="9" spans="2:8" ht="20.399999999999999">
      <c r="B9" s="5"/>
      <c r="C9" s="105" t="s">
        <v>11</v>
      </c>
      <c r="D9" s="106"/>
      <c r="E9" s="106"/>
      <c r="F9" s="20" t="s">
        <v>12</v>
      </c>
      <c r="G9" s="21" t="s">
        <v>13</v>
      </c>
      <c r="H9" s="10"/>
    </row>
    <row r="10" spans="2:8" ht="7.8" customHeight="1">
      <c r="B10" s="5"/>
      <c r="C10" s="22"/>
      <c r="D10" s="107"/>
      <c r="E10" s="107"/>
      <c r="F10" s="23"/>
      <c r="G10" s="24"/>
      <c r="H10" s="10"/>
    </row>
    <row r="11" spans="2:8" ht="19.8" customHeight="1">
      <c r="B11" s="5"/>
      <c r="C11" s="25" t="s">
        <v>14</v>
      </c>
      <c r="D11" s="108" t="s">
        <v>15</v>
      </c>
      <c r="E11" s="109"/>
      <c r="F11" s="27"/>
      <c r="G11" s="24"/>
      <c r="H11" s="10"/>
    </row>
    <row r="12" spans="2:8" ht="20.399999999999999">
      <c r="B12" s="5"/>
      <c r="C12" s="28" t="s">
        <v>66</v>
      </c>
      <c r="D12" s="110" t="s">
        <v>51</v>
      </c>
      <c r="E12" s="110"/>
      <c r="F12" s="29">
        <f>LK.01!F26+LK.02!F27+LK.03!F27+LK.04!F27</f>
        <v>34527740</v>
      </c>
      <c r="G12" s="30"/>
      <c r="H12" s="10"/>
    </row>
    <row r="13" spans="2:8" ht="20.399999999999999">
      <c r="B13" s="5"/>
      <c r="C13" s="31"/>
      <c r="D13" s="111" t="s">
        <v>67</v>
      </c>
      <c r="E13" s="112"/>
      <c r="F13" s="32"/>
      <c r="G13" s="33"/>
      <c r="H13" s="10"/>
    </row>
    <row r="14" spans="2:8" ht="20.399999999999999">
      <c r="B14" s="5"/>
      <c r="C14" s="28" t="s">
        <v>101</v>
      </c>
      <c r="D14" s="113" t="s">
        <v>108</v>
      </c>
      <c r="E14" s="114"/>
      <c r="F14" s="34">
        <f>+LK.05!F27+LK.06!F27+LK.07!F27+LK.08!F27</f>
        <v>48581488</v>
      </c>
      <c r="G14" s="35"/>
      <c r="H14" s="10"/>
    </row>
    <row r="15" spans="2:8" ht="20.399999999999999">
      <c r="B15" s="5"/>
      <c r="C15" s="31"/>
      <c r="D15" s="111" t="s">
        <v>102</v>
      </c>
      <c r="E15" s="112"/>
      <c r="F15" s="32"/>
      <c r="G15" s="35"/>
      <c r="H15" s="10"/>
    </row>
    <row r="16" spans="2:8" ht="20.399999999999999">
      <c r="B16" s="5"/>
      <c r="C16" s="28" t="s">
        <v>117</v>
      </c>
      <c r="D16" s="113" t="s">
        <v>118</v>
      </c>
      <c r="E16" s="114"/>
      <c r="F16" s="34">
        <f>+LK.09!F27+LK.10!F29</f>
        <v>35203530</v>
      </c>
      <c r="G16" s="36"/>
      <c r="H16" s="10"/>
    </row>
    <row r="17" spans="2:12" ht="20.399999999999999">
      <c r="B17" s="5"/>
      <c r="C17" s="31"/>
      <c r="D17" s="111" t="s">
        <v>119</v>
      </c>
      <c r="E17" s="112"/>
      <c r="F17" s="32"/>
      <c r="G17" s="33"/>
      <c r="H17" s="10"/>
      <c r="L17" s="1">
        <v>1687242</v>
      </c>
    </row>
    <row r="18" spans="2:12" ht="5.4" customHeight="1">
      <c r="B18" s="5"/>
      <c r="C18" s="37"/>
      <c r="D18" s="38"/>
      <c r="E18" s="38"/>
      <c r="F18" s="39"/>
      <c r="G18" s="40"/>
      <c r="H18" s="10"/>
    </row>
    <row r="19" spans="2:12" ht="20.399999999999999">
      <c r="B19" s="5"/>
      <c r="C19" s="41"/>
      <c r="D19" s="42"/>
      <c r="E19" s="43" t="s">
        <v>16</v>
      </c>
      <c r="F19" s="44">
        <f>SUM(F12:F17)</f>
        <v>118312758</v>
      </c>
      <c r="G19" s="45">
        <f>G4-F19</f>
        <v>779687242</v>
      </c>
      <c r="H19" s="10"/>
    </row>
    <row r="20" spans="2:12" ht="5.4" customHeight="1">
      <c r="B20" s="5"/>
      <c r="C20" s="46"/>
      <c r="D20" s="47"/>
      <c r="E20" s="48"/>
      <c r="F20" s="49"/>
      <c r="G20" s="50"/>
      <c r="H20" s="10"/>
    </row>
    <row r="21" spans="2:12" ht="21">
      <c r="B21" s="5"/>
      <c r="C21" s="51"/>
      <c r="D21" s="108" t="s">
        <v>17</v>
      </c>
      <c r="E21" s="115"/>
      <c r="F21" s="53">
        <v>0</v>
      </c>
      <c r="G21" s="54"/>
      <c r="H21" s="10"/>
      <c r="L21" s="1">
        <v>5472260</v>
      </c>
    </row>
    <row r="22" spans="2:12" ht="6" customHeight="1">
      <c r="B22" s="5"/>
      <c r="C22" s="51"/>
      <c r="D22" s="26"/>
      <c r="E22" s="52"/>
      <c r="F22" s="53"/>
      <c r="G22" s="54"/>
      <c r="H22" s="10"/>
    </row>
    <row r="23" spans="2:12" ht="20.399999999999999">
      <c r="B23" s="5"/>
      <c r="C23" s="55" t="s">
        <v>18</v>
      </c>
      <c r="D23" s="116" t="s">
        <v>19</v>
      </c>
      <c r="E23" s="117"/>
      <c r="F23" s="56" t="s">
        <v>20</v>
      </c>
      <c r="G23" s="57" t="s">
        <v>21</v>
      </c>
      <c r="H23" s="10"/>
    </row>
    <row r="24" spans="2:12" ht="20.399999999999999">
      <c r="B24" s="5"/>
      <c r="C24" s="55"/>
      <c r="D24" s="118" t="s">
        <v>120</v>
      </c>
      <c r="E24" s="119"/>
      <c r="F24" s="58">
        <v>0</v>
      </c>
      <c r="G24" s="59">
        <v>0</v>
      </c>
      <c r="H24" s="10"/>
      <c r="L24" s="1">
        <v>7905860</v>
      </c>
    </row>
    <row r="25" spans="2:12" ht="19.8" customHeight="1">
      <c r="B25" s="5"/>
      <c r="C25" s="60">
        <v>45103</v>
      </c>
      <c r="D25" s="120" t="s">
        <v>121</v>
      </c>
      <c r="E25" s="121"/>
      <c r="F25" s="59">
        <v>1687242</v>
      </c>
      <c r="G25" s="59">
        <v>0</v>
      </c>
      <c r="H25" s="10"/>
    </row>
    <row r="26" spans="2:12" ht="19.8" customHeight="1">
      <c r="B26" s="5"/>
      <c r="C26" s="60">
        <v>45128</v>
      </c>
      <c r="D26" s="120" t="s">
        <v>122</v>
      </c>
      <c r="E26" s="121"/>
      <c r="F26" s="59">
        <v>6000000</v>
      </c>
      <c r="G26" s="59">
        <v>0</v>
      </c>
      <c r="H26" s="10"/>
    </row>
    <row r="27" spans="2:12" ht="19.8" customHeight="1">
      <c r="B27" s="5"/>
      <c r="C27" s="60">
        <v>45145</v>
      </c>
      <c r="D27" s="120" t="s">
        <v>123</v>
      </c>
      <c r="E27" s="121"/>
      <c r="F27" s="59">
        <v>17000000</v>
      </c>
      <c r="G27" s="59">
        <f>17000000-F27</f>
        <v>0</v>
      </c>
      <c r="H27" s="10"/>
    </row>
    <row r="28" spans="2:12" ht="19.8">
      <c r="B28" s="5"/>
      <c r="C28" s="60">
        <v>44972</v>
      </c>
      <c r="D28" s="120" t="s">
        <v>124</v>
      </c>
      <c r="E28" s="121"/>
      <c r="F28" s="59">
        <v>1269039</v>
      </c>
      <c r="G28" s="59">
        <f>2500000-F28</f>
        <v>1230961</v>
      </c>
      <c r="H28" s="10"/>
      <c r="L28" s="102">
        <v>8756360</v>
      </c>
    </row>
    <row r="29" spans="2:12" ht="7.8" customHeight="1">
      <c r="B29" s="5"/>
      <c r="C29" s="60"/>
      <c r="D29" s="61"/>
      <c r="E29" s="62"/>
      <c r="F29" s="63"/>
      <c r="G29" s="64"/>
      <c r="H29" s="10"/>
      <c r="L29" s="102"/>
    </row>
    <row r="30" spans="2:12" ht="19.2" customHeight="1">
      <c r="B30" s="5"/>
      <c r="C30" s="55" t="s">
        <v>18</v>
      </c>
      <c r="D30" s="122" t="s">
        <v>24</v>
      </c>
      <c r="E30" s="117"/>
      <c r="F30" s="56"/>
      <c r="G30" s="65"/>
      <c r="H30" s="10"/>
      <c r="L30" s="102">
        <v>14509106.75</v>
      </c>
    </row>
    <row r="31" spans="2:12" ht="21">
      <c r="B31" s="5"/>
      <c r="C31" s="60">
        <v>45153</v>
      </c>
      <c r="D31" s="123" t="s">
        <v>125</v>
      </c>
      <c r="E31" s="124"/>
      <c r="F31" s="66">
        <v>25956281</v>
      </c>
      <c r="G31" s="67"/>
      <c r="H31" s="10"/>
      <c r="L31" s="102">
        <v>16890772</v>
      </c>
    </row>
    <row r="32" spans="2:12" ht="21">
      <c r="B32" s="5"/>
      <c r="C32" s="68"/>
      <c r="D32" s="69"/>
      <c r="E32" s="70" t="s">
        <v>26</v>
      </c>
      <c r="F32" s="71">
        <f>F31-SUM(F24:F28)</f>
        <v>0</v>
      </c>
      <c r="G32" s="72"/>
      <c r="H32" s="10"/>
      <c r="L32" s="103">
        <f>F28+G28+3866346.75</f>
        <v>6366346.75</v>
      </c>
    </row>
    <row r="33" spans="2:12" ht="10.199999999999999" customHeight="1">
      <c r="B33" s="5"/>
      <c r="C33" s="73"/>
      <c r="D33" s="42"/>
      <c r="E33" s="42"/>
      <c r="F33" s="42"/>
      <c r="G33" s="74"/>
      <c r="H33" s="10"/>
    </row>
    <row r="34" spans="2:12" ht="20.399999999999999">
      <c r="B34" s="5"/>
      <c r="C34" s="125" t="s">
        <v>27</v>
      </c>
      <c r="D34" s="126"/>
      <c r="E34" s="126"/>
      <c r="F34" s="75">
        <f>F19+F31</f>
        <v>144269039</v>
      </c>
      <c r="G34" s="76">
        <f>G4-F34</f>
        <v>753730961</v>
      </c>
      <c r="H34" s="10"/>
      <c r="L34" s="59">
        <v>7380255</v>
      </c>
    </row>
    <row r="35" spans="2:12" ht="20.399999999999999">
      <c r="B35" s="5"/>
      <c r="C35" s="77" t="s">
        <v>28</v>
      </c>
      <c r="D35" s="78"/>
      <c r="E35" s="79"/>
      <c r="F35" s="80"/>
      <c r="G35" s="35"/>
      <c r="H35" s="10"/>
    </row>
    <row r="36" spans="2:12" ht="21">
      <c r="B36" s="5"/>
      <c r="C36" s="81" t="s">
        <v>29</v>
      </c>
      <c r="D36" s="82" t="s">
        <v>1</v>
      </c>
      <c r="E36" s="83">
        <f>F32</f>
        <v>0</v>
      </c>
      <c r="F36" s="80"/>
      <c r="G36" s="35"/>
      <c r="H36" s="10"/>
      <c r="L36" s="1">
        <v>6582910</v>
      </c>
    </row>
    <row r="37" spans="2:12" ht="20.399999999999999">
      <c r="B37" s="5"/>
      <c r="C37" s="81" t="s">
        <v>30</v>
      </c>
      <c r="D37" s="82" t="s">
        <v>1</v>
      </c>
      <c r="E37" s="84" t="s">
        <v>31</v>
      </c>
      <c r="F37" s="80"/>
      <c r="G37" s="35"/>
      <c r="H37" s="10"/>
    </row>
    <row r="38" spans="2:12" ht="20.399999999999999">
      <c r="B38" s="5"/>
      <c r="C38" s="85" t="s">
        <v>32</v>
      </c>
      <c r="D38" s="86" t="s">
        <v>1</v>
      </c>
      <c r="E38" s="87" t="s">
        <v>33</v>
      </c>
      <c r="F38" s="127" t="s">
        <v>34</v>
      </c>
      <c r="G38" s="128"/>
      <c r="H38" s="10"/>
    </row>
    <row r="39" spans="2:12" ht="6" customHeight="1">
      <c r="B39" s="88"/>
      <c r="C39" s="89"/>
      <c r="D39" s="89"/>
      <c r="E39" s="89"/>
      <c r="F39" s="89"/>
      <c r="G39" s="89"/>
      <c r="H39" s="90"/>
    </row>
    <row r="40" spans="2:12" ht="18.600000000000001">
      <c r="C40" s="91"/>
      <c r="D40" s="91"/>
      <c r="E40" s="91"/>
      <c r="F40" s="91"/>
      <c r="G40" s="91"/>
    </row>
    <row r="41" spans="2:12" ht="19.8">
      <c r="C41" s="92" t="s">
        <v>35</v>
      </c>
      <c r="D41" s="93"/>
      <c r="E41" s="94"/>
      <c r="F41" s="95"/>
      <c r="G41" s="91"/>
    </row>
    <row r="42" spans="2:12" ht="19.8">
      <c r="C42" s="92"/>
      <c r="D42" s="93"/>
      <c r="E42" s="94"/>
      <c r="F42" s="96" t="s">
        <v>36</v>
      </c>
      <c r="G42" s="97">
        <v>15000000</v>
      </c>
    </row>
    <row r="43" spans="2:12" ht="19.8">
      <c r="C43" s="92" t="s">
        <v>37</v>
      </c>
      <c r="D43" s="93"/>
      <c r="E43" s="94">
        <v>89800000000</v>
      </c>
      <c r="F43" s="98" t="s">
        <v>38</v>
      </c>
      <c r="G43" s="99"/>
    </row>
    <row r="44" spans="2:12" ht="19.8">
      <c r="C44" s="100">
        <v>0.01</v>
      </c>
      <c r="D44" s="93"/>
      <c r="E44" s="94">
        <f>E43*C44</f>
        <v>898000000</v>
      </c>
      <c r="F44" s="98" t="s">
        <v>39</v>
      </c>
      <c r="G44" s="101"/>
    </row>
    <row r="45" spans="2:12" ht="18.600000000000001">
      <c r="C45" s="91"/>
      <c r="D45" s="91"/>
      <c r="E45" s="91"/>
      <c r="F45" s="91"/>
      <c r="G45" s="91"/>
    </row>
    <row r="46" spans="2:12" ht="18.600000000000001">
      <c r="C46" s="91"/>
      <c r="D46" s="91"/>
      <c r="E46" s="91"/>
      <c r="F46" s="91"/>
      <c r="G46" s="91"/>
    </row>
  </sheetData>
  <mergeCells count="20">
    <mergeCell ref="D28:E28"/>
    <mergeCell ref="D30:E30"/>
    <mergeCell ref="D31:E31"/>
    <mergeCell ref="C34:E34"/>
    <mergeCell ref="F38:G38"/>
    <mergeCell ref="D23:E23"/>
    <mergeCell ref="D24:E24"/>
    <mergeCell ref="D25:E25"/>
    <mergeCell ref="D26:E26"/>
    <mergeCell ref="D27:E27"/>
    <mergeCell ref="D14:E14"/>
    <mergeCell ref="D15:E15"/>
    <mergeCell ref="D16:E16"/>
    <mergeCell ref="D17:E17"/>
    <mergeCell ref="D21:E21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2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B3:L45"/>
  <sheetViews>
    <sheetView view="pageBreakPreview" topLeftCell="A13" zoomScale="85" zoomScaleNormal="85" workbookViewId="0">
      <selection activeCell="F27" sqref="F27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126</v>
      </c>
      <c r="F4" s="6" t="s">
        <v>3</v>
      </c>
      <c r="G4" s="9">
        <f>+E43</f>
        <v>898000000</v>
      </c>
      <c r="H4" s="10"/>
    </row>
    <row r="5" spans="2:8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F33</f>
        <v>170167811</v>
      </c>
      <c r="H5" s="10"/>
    </row>
    <row r="6" spans="2:8" ht="21">
      <c r="B6" s="5"/>
      <c r="C6" s="11" t="s">
        <v>7</v>
      </c>
      <c r="D6" s="12" t="s">
        <v>1</v>
      </c>
      <c r="E6" s="15" t="s">
        <v>127</v>
      </c>
      <c r="F6" s="11" t="s">
        <v>9</v>
      </c>
      <c r="G6" s="14">
        <f>G4-G5</f>
        <v>727832189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0.81050355122494433</v>
      </c>
      <c r="H7" s="10"/>
    </row>
    <row r="8" spans="2:8" ht="6" customHeight="1">
      <c r="B8" s="5"/>
      <c r="H8" s="10"/>
    </row>
    <row r="9" spans="2:8" ht="20.399999999999999">
      <c r="B9" s="5"/>
      <c r="C9" s="105" t="s">
        <v>11</v>
      </c>
      <c r="D9" s="106"/>
      <c r="E9" s="106"/>
      <c r="F9" s="20" t="s">
        <v>12</v>
      </c>
      <c r="G9" s="21" t="s">
        <v>13</v>
      </c>
      <c r="H9" s="10"/>
    </row>
    <row r="10" spans="2:8" ht="7.8" customHeight="1">
      <c r="B10" s="5"/>
      <c r="C10" s="22"/>
      <c r="D10" s="107"/>
      <c r="E10" s="107"/>
      <c r="F10" s="23"/>
      <c r="G10" s="24"/>
      <c r="H10" s="10"/>
    </row>
    <row r="11" spans="2:8" ht="19.8" customHeight="1">
      <c r="B11" s="5"/>
      <c r="C11" s="25" t="s">
        <v>14</v>
      </c>
      <c r="D11" s="108" t="s">
        <v>15</v>
      </c>
      <c r="E11" s="109"/>
      <c r="F11" s="27"/>
      <c r="G11" s="24"/>
      <c r="H11" s="10"/>
    </row>
    <row r="12" spans="2:8" ht="20.399999999999999">
      <c r="B12" s="5"/>
      <c r="C12" s="28" t="s">
        <v>66</v>
      </c>
      <c r="D12" s="110" t="s">
        <v>51</v>
      </c>
      <c r="E12" s="110"/>
      <c r="F12" s="29">
        <f>LK.01!F26+LK.02!F27+LK.03!F27+LK.04!F27</f>
        <v>34527740</v>
      </c>
      <c r="G12" s="30"/>
      <c r="H12" s="10"/>
    </row>
    <row r="13" spans="2:8" ht="20.399999999999999">
      <c r="B13" s="5"/>
      <c r="C13" s="31"/>
      <c r="D13" s="111" t="s">
        <v>67</v>
      </c>
      <c r="E13" s="112"/>
      <c r="F13" s="32"/>
      <c r="G13" s="33"/>
      <c r="H13" s="10"/>
    </row>
    <row r="14" spans="2:8" ht="20.399999999999999">
      <c r="B14" s="5"/>
      <c r="C14" s="28" t="s">
        <v>101</v>
      </c>
      <c r="D14" s="113" t="s">
        <v>108</v>
      </c>
      <c r="E14" s="114"/>
      <c r="F14" s="34">
        <f>+LK.05!F27+LK.06!F27+LK.07!F27+LK.08!F27</f>
        <v>48581488</v>
      </c>
      <c r="G14" s="35"/>
      <c r="H14" s="10"/>
    </row>
    <row r="15" spans="2:8" ht="20.399999999999999">
      <c r="B15" s="5"/>
      <c r="C15" s="31"/>
      <c r="D15" s="111" t="s">
        <v>102</v>
      </c>
      <c r="E15" s="112"/>
      <c r="F15" s="32"/>
      <c r="G15" s="35"/>
      <c r="H15" s="10"/>
    </row>
    <row r="16" spans="2:8" ht="20.399999999999999">
      <c r="B16" s="5"/>
      <c r="C16" s="28" t="s">
        <v>128</v>
      </c>
      <c r="D16" s="113" t="s">
        <v>118</v>
      </c>
      <c r="E16" s="114"/>
      <c r="F16" s="34">
        <f>+LK.09!F27+LK.10!F29+LK.11!F31</f>
        <v>61159811</v>
      </c>
      <c r="G16" s="36"/>
      <c r="H16" s="10"/>
    </row>
    <row r="17" spans="2:12" ht="20.399999999999999">
      <c r="B17" s="5"/>
      <c r="C17" s="31"/>
      <c r="D17" s="111" t="s">
        <v>129</v>
      </c>
      <c r="E17" s="112"/>
      <c r="F17" s="32"/>
      <c r="G17" s="33"/>
      <c r="H17" s="10"/>
      <c r="L17" s="1">
        <v>1687242</v>
      </c>
    </row>
    <row r="18" spans="2:12" ht="5.4" customHeight="1">
      <c r="B18" s="5"/>
      <c r="C18" s="37"/>
      <c r="D18" s="38"/>
      <c r="E18" s="38"/>
      <c r="F18" s="39"/>
      <c r="G18" s="40"/>
      <c r="H18" s="10"/>
    </row>
    <row r="19" spans="2:12" ht="20.399999999999999">
      <c r="B19" s="5"/>
      <c r="C19" s="41"/>
      <c r="D19" s="42"/>
      <c r="E19" s="43" t="s">
        <v>16</v>
      </c>
      <c r="F19" s="44">
        <f>SUM(F12:F17)</f>
        <v>144269039</v>
      </c>
      <c r="G19" s="45">
        <f>G4-F19</f>
        <v>753730961</v>
      </c>
      <c r="H19" s="10"/>
    </row>
    <row r="20" spans="2:12" ht="5.4" customHeight="1">
      <c r="B20" s="5"/>
      <c r="C20" s="46"/>
      <c r="D20" s="47"/>
      <c r="E20" s="48"/>
      <c r="F20" s="49"/>
      <c r="G20" s="50"/>
      <c r="H20" s="10"/>
    </row>
    <row r="21" spans="2:12" ht="21">
      <c r="B21" s="5"/>
      <c r="C21" s="51"/>
      <c r="D21" s="108" t="s">
        <v>17</v>
      </c>
      <c r="E21" s="115"/>
      <c r="F21" s="53">
        <v>0</v>
      </c>
      <c r="G21" s="54"/>
      <c r="H21" s="10"/>
      <c r="L21" s="1">
        <v>5472260</v>
      </c>
    </row>
    <row r="22" spans="2:12" ht="6" customHeight="1">
      <c r="B22" s="5"/>
      <c r="C22" s="51"/>
      <c r="D22" s="26"/>
      <c r="E22" s="52"/>
      <c r="F22" s="53"/>
      <c r="G22" s="54"/>
      <c r="H22" s="10"/>
    </row>
    <row r="23" spans="2:12" ht="20.399999999999999">
      <c r="B23" s="5"/>
      <c r="C23" s="55" t="s">
        <v>18</v>
      </c>
      <c r="D23" s="116" t="s">
        <v>19</v>
      </c>
      <c r="E23" s="117"/>
      <c r="F23" s="56" t="s">
        <v>20</v>
      </c>
      <c r="G23" s="57" t="s">
        <v>21</v>
      </c>
      <c r="H23" s="10"/>
    </row>
    <row r="24" spans="2:12" ht="20.399999999999999">
      <c r="B24" s="5"/>
      <c r="C24" s="55"/>
      <c r="D24" s="118" t="s">
        <v>130</v>
      </c>
      <c r="E24" s="119"/>
      <c r="F24" s="58">
        <v>0</v>
      </c>
      <c r="G24" s="59">
        <v>0</v>
      </c>
      <c r="H24" s="10"/>
      <c r="L24" s="1">
        <v>7905860</v>
      </c>
    </row>
    <row r="25" spans="2:12" ht="19.8">
      <c r="B25" s="5"/>
      <c r="C25" s="60">
        <v>44972</v>
      </c>
      <c r="D25" s="129" t="s">
        <v>131</v>
      </c>
      <c r="E25" s="121"/>
      <c r="F25" s="59">
        <v>1230961</v>
      </c>
      <c r="G25" s="59">
        <f>2500000-1269039-F25</f>
        <v>0</v>
      </c>
      <c r="H25" s="10"/>
    </row>
    <row r="26" spans="2:12" ht="19.8">
      <c r="B26" s="5"/>
      <c r="C26" s="60">
        <v>45124</v>
      </c>
      <c r="D26" s="120" t="s">
        <v>97</v>
      </c>
      <c r="E26" s="121"/>
      <c r="F26" s="59">
        <v>20000000</v>
      </c>
      <c r="G26" s="59">
        <f>20000000-F26</f>
        <v>0</v>
      </c>
      <c r="H26" s="10"/>
    </row>
    <row r="27" spans="2:12" ht="19.8">
      <c r="B27" s="5"/>
      <c r="C27" s="60">
        <v>45167</v>
      </c>
      <c r="D27" s="120" t="s">
        <v>132</v>
      </c>
      <c r="E27" s="121"/>
      <c r="F27" s="59">
        <v>4667811</v>
      </c>
      <c r="G27" s="59">
        <f>20000000-F27</f>
        <v>15332189</v>
      </c>
      <c r="H27" s="10"/>
      <c r="L27" s="102">
        <v>8756360</v>
      </c>
    </row>
    <row r="28" spans="2:12" ht="7.8" customHeight="1">
      <c r="B28" s="5"/>
      <c r="C28" s="60"/>
      <c r="D28" s="61"/>
      <c r="E28" s="62"/>
      <c r="F28" s="63"/>
      <c r="G28" s="64"/>
      <c r="H28" s="10"/>
      <c r="L28" s="102"/>
    </row>
    <row r="29" spans="2:12" ht="19.2" customHeight="1">
      <c r="B29" s="5"/>
      <c r="C29" s="55" t="s">
        <v>18</v>
      </c>
      <c r="D29" s="122" t="s">
        <v>24</v>
      </c>
      <c r="E29" s="117"/>
      <c r="F29" s="56"/>
      <c r="G29" s="65"/>
      <c r="H29" s="10"/>
      <c r="L29" s="102">
        <v>14509106.75</v>
      </c>
    </row>
    <row r="30" spans="2:12" ht="21">
      <c r="B30" s="5"/>
      <c r="C30" s="60">
        <v>45194</v>
      </c>
      <c r="D30" s="123" t="s">
        <v>133</v>
      </c>
      <c r="E30" s="124"/>
      <c r="F30" s="66">
        <v>25898772</v>
      </c>
      <c r="G30" s="67"/>
      <c r="H30" s="10"/>
      <c r="L30" s="102">
        <v>16890772</v>
      </c>
    </row>
    <row r="31" spans="2:12" ht="21">
      <c r="B31" s="5"/>
      <c r="C31" s="68"/>
      <c r="D31" s="69"/>
      <c r="E31" s="70" t="s">
        <v>26</v>
      </c>
      <c r="F31" s="71">
        <f>F30-SUM(F24:F27)</f>
        <v>0</v>
      </c>
      <c r="G31" s="72"/>
      <c r="H31" s="10"/>
      <c r="L31" s="103">
        <f>F27+G27+3866346.75</f>
        <v>23866346.75</v>
      </c>
    </row>
    <row r="32" spans="2:12" ht="10.199999999999999" customHeight="1">
      <c r="B32" s="5"/>
      <c r="C32" s="73"/>
      <c r="D32" s="42"/>
      <c r="E32" s="42"/>
      <c r="F32" s="42"/>
      <c r="G32" s="74"/>
      <c r="H32" s="10"/>
    </row>
    <row r="33" spans="2:12" ht="20.399999999999999">
      <c r="B33" s="5"/>
      <c r="C33" s="125" t="s">
        <v>27</v>
      </c>
      <c r="D33" s="126"/>
      <c r="E33" s="126"/>
      <c r="F33" s="75">
        <f>F19+F30</f>
        <v>170167811</v>
      </c>
      <c r="G33" s="76">
        <f>G4-F33</f>
        <v>727832189</v>
      </c>
      <c r="H33" s="10"/>
      <c r="L33" s="59">
        <v>7380255</v>
      </c>
    </row>
    <row r="34" spans="2:12" ht="20.399999999999999">
      <c r="B34" s="5"/>
      <c r="C34" s="77" t="s">
        <v>28</v>
      </c>
      <c r="D34" s="78"/>
      <c r="E34" s="79"/>
      <c r="F34" s="80"/>
      <c r="G34" s="35"/>
      <c r="H34" s="10"/>
    </row>
    <row r="35" spans="2:12" ht="21">
      <c r="B35" s="5"/>
      <c r="C35" s="81" t="s">
        <v>29</v>
      </c>
      <c r="D35" s="82" t="s">
        <v>1</v>
      </c>
      <c r="E35" s="83">
        <f>F31</f>
        <v>0</v>
      </c>
      <c r="F35" s="80"/>
      <c r="G35" s="35"/>
      <c r="H35" s="10"/>
      <c r="L35" s="1">
        <v>6582910</v>
      </c>
    </row>
    <row r="36" spans="2:12" ht="20.399999999999999">
      <c r="B36" s="5"/>
      <c r="C36" s="81" t="s">
        <v>30</v>
      </c>
      <c r="D36" s="82" t="s">
        <v>1</v>
      </c>
      <c r="E36" s="84" t="s">
        <v>31</v>
      </c>
      <c r="F36" s="80"/>
      <c r="G36" s="35"/>
      <c r="H36" s="10"/>
    </row>
    <row r="37" spans="2:12" ht="20.399999999999999">
      <c r="B37" s="5"/>
      <c r="C37" s="85" t="s">
        <v>32</v>
      </c>
      <c r="D37" s="86" t="s">
        <v>1</v>
      </c>
      <c r="E37" s="87" t="s">
        <v>33</v>
      </c>
      <c r="F37" s="127" t="s">
        <v>34</v>
      </c>
      <c r="G37" s="128"/>
      <c r="H37" s="10"/>
    </row>
    <row r="38" spans="2:12" ht="6" customHeight="1">
      <c r="B38" s="88"/>
      <c r="C38" s="89"/>
      <c r="D38" s="89"/>
      <c r="E38" s="89"/>
      <c r="F38" s="89"/>
      <c r="G38" s="89"/>
      <c r="H38" s="90"/>
    </row>
    <row r="39" spans="2:12" ht="18.600000000000001">
      <c r="C39" s="91"/>
      <c r="D39" s="91"/>
      <c r="E39" s="91"/>
      <c r="F39" s="91"/>
      <c r="G39" s="91"/>
    </row>
    <row r="40" spans="2:12" ht="19.8">
      <c r="C40" s="92" t="s">
        <v>35</v>
      </c>
      <c r="D40" s="93"/>
      <c r="E40" s="94"/>
      <c r="F40" s="95"/>
      <c r="G40" s="91"/>
    </row>
    <row r="41" spans="2:12" ht="19.8">
      <c r="C41" s="92"/>
      <c r="D41" s="93"/>
      <c r="E41" s="94"/>
      <c r="F41" s="96" t="s">
        <v>36</v>
      </c>
      <c r="G41" s="97">
        <v>15000000</v>
      </c>
    </row>
    <row r="42" spans="2:12" ht="19.8">
      <c r="C42" s="92" t="s">
        <v>37</v>
      </c>
      <c r="D42" s="93"/>
      <c r="E42" s="94">
        <v>89800000000</v>
      </c>
      <c r="F42" s="98" t="s">
        <v>38</v>
      </c>
      <c r="G42" s="99"/>
    </row>
    <row r="43" spans="2:12" ht="19.8">
      <c r="C43" s="100">
        <v>0.01</v>
      </c>
      <c r="D43" s="93"/>
      <c r="E43" s="94">
        <f>E42*C43</f>
        <v>898000000</v>
      </c>
      <c r="F43" s="98" t="s">
        <v>39</v>
      </c>
      <c r="G43" s="101"/>
    </row>
    <row r="44" spans="2:12" ht="18.600000000000001">
      <c r="C44" s="91"/>
      <c r="D44" s="91"/>
      <c r="E44" s="91"/>
      <c r="F44" s="91"/>
      <c r="G44" s="91"/>
    </row>
    <row r="45" spans="2:12" ht="18.600000000000001">
      <c r="C45" s="91"/>
      <c r="D45" s="91"/>
      <c r="E45" s="91"/>
      <c r="F45" s="91"/>
      <c r="G45" s="91"/>
    </row>
  </sheetData>
  <mergeCells count="19">
    <mergeCell ref="D29:E29"/>
    <mergeCell ref="D30:E30"/>
    <mergeCell ref="C33:E33"/>
    <mergeCell ref="F37:G37"/>
    <mergeCell ref="D23:E23"/>
    <mergeCell ref="D24:E24"/>
    <mergeCell ref="D25:E25"/>
    <mergeCell ref="D26:E26"/>
    <mergeCell ref="D27:E27"/>
    <mergeCell ref="D14:E14"/>
    <mergeCell ref="D15:E15"/>
    <mergeCell ref="D16:E16"/>
    <mergeCell ref="D17:E17"/>
    <mergeCell ref="D21:E21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2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B3:L45"/>
  <sheetViews>
    <sheetView view="pageBreakPreview" topLeftCell="A11" zoomScale="85" zoomScaleNormal="85" workbookViewId="0">
      <selection activeCell="D25" sqref="D25:E25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134</v>
      </c>
      <c r="F4" s="6" t="s">
        <v>3</v>
      </c>
      <c r="G4" s="9">
        <f>+E43</f>
        <v>898000000</v>
      </c>
      <c r="H4" s="10"/>
    </row>
    <row r="5" spans="2:8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F33</f>
        <v>191340596</v>
      </c>
      <c r="H5" s="10"/>
    </row>
    <row r="6" spans="2:8" ht="21">
      <c r="B6" s="5"/>
      <c r="C6" s="11" t="s">
        <v>7</v>
      </c>
      <c r="D6" s="12" t="s">
        <v>1</v>
      </c>
      <c r="E6" s="15" t="s">
        <v>135</v>
      </c>
      <c r="F6" s="11" t="s">
        <v>9</v>
      </c>
      <c r="G6" s="14">
        <f>G4-G5</f>
        <v>706659404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0.78692583964365259</v>
      </c>
      <c r="H7" s="10"/>
    </row>
    <row r="8" spans="2:8" ht="6" customHeight="1">
      <c r="B8" s="5"/>
      <c r="H8" s="10"/>
    </row>
    <row r="9" spans="2:8" ht="20.399999999999999">
      <c r="B9" s="5"/>
      <c r="C9" s="105" t="s">
        <v>11</v>
      </c>
      <c r="D9" s="106"/>
      <c r="E9" s="106"/>
      <c r="F9" s="20" t="s">
        <v>12</v>
      </c>
      <c r="G9" s="21" t="s">
        <v>13</v>
      </c>
      <c r="H9" s="10"/>
    </row>
    <row r="10" spans="2:8" ht="7.8" customHeight="1">
      <c r="B10" s="5"/>
      <c r="C10" s="22"/>
      <c r="D10" s="107"/>
      <c r="E10" s="107"/>
      <c r="F10" s="23"/>
      <c r="G10" s="24"/>
      <c r="H10" s="10"/>
    </row>
    <row r="11" spans="2:8" ht="19.8" customHeight="1">
      <c r="B11" s="5"/>
      <c r="C11" s="25" t="s">
        <v>14</v>
      </c>
      <c r="D11" s="108" t="s">
        <v>15</v>
      </c>
      <c r="E11" s="109"/>
      <c r="F11" s="27"/>
      <c r="G11" s="24"/>
      <c r="H11" s="10"/>
    </row>
    <row r="12" spans="2:8" ht="20.399999999999999">
      <c r="B12" s="5"/>
      <c r="C12" s="28" t="s">
        <v>66</v>
      </c>
      <c r="D12" s="110" t="s">
        <v>51</v>
      </c>
      <c r="E12" s="110"/>
      <c r="F12" s="29">
        <f>LK.01!F26+LK.02!F27+LK.03!F27+LK.04!F27</f>
        <v>34527740</v>
      </c>
      <c r="G12" s="30"/>
      <c r="H12" s="10"/>
    </row>
    <row r="13" spans="2:8" ht="20.399999999999999">
      <c r="B13" s="5"/>
      <c r="C13" s="31"/>
      <c r="D13" s="111" t="s">
        <v>67</v>
      </c>
      <c r="E13" s="112"/>
      <c r="F13" s="32"/>
      <c r="G13" s="33"/>
      <c r="H13" s="10"/>
    </row>
    <row r="14" spans="2:8" ht="20.399999999999999">
      <c r="B14" s="5"/>
      <c r="C14" s="28" t="s">
        <v>101</v>
      </c>
      <c r="D14" s="113" t="s">
        <v>108</v>
      </c>
      <c r="E14" s="114"/>
      <c r="F14" s="34">
        <f>+LK.05!F27+LK.06!F27+LK.07!F27+LK.08!F27</f>
        <v>48581488</v>
      </c>
      <c r="G14" s="35"/>
      <c r="H14" s="10"/>
    </row>
    <row r="15" spans="2:8" ht="20.399999999999999">
      <c r="B15" s="5"/>
      <c r="C15" s="31"/>
      <c r="D15" s="111" t="s">
        <v>102</v>
      </c>
      <c r="E15" s="112"/>
      <c r="F15" s="32"/>
      <c r="G15" s="35"/>
      <c r="H15" s="10"/>
    </row>
    <row r="16" spans="2:8" ht="20.399999999999999">
      <c r="B16" s="5"/>
      <c r="C16" s="28" t="s">
        <v>136</v>
      </c>
      <c r="D16" s="113" t="s">
        <v>118</v>
      </c>
      <c r="E16" s="114"/>
      <c r="F16" s="34">
        <f>+LK.09!F27+LK.10!F29+LK.11!F31+LK.12!F30</f>
        <v>87058583</v>
      </c>
      <c r="G16" s="36"/>
      <c r="H16" s="10"/>
    </row>
    <row r="17" spans="2:12" ht="20.399999999999999">
      <c r="B17" s="5"/>
      <c r="C17" s="31"/>
      <c r="D17" s="111" t="s">
        <v>137</v>
      </c>
      <c r="E17" s="112"/>
      <c r="F17" s="32"/>
      <c r="G17" s="33"/>
      <c r="H17" s="10"/>
      <c r="L17" s="1">
        <v>1687242</v>
      </c>
    </row>
    <row r="18" spans="2:12" ht="5.4" customHeight="1">
      <c r="B18" s="5"/>
      <c r="C18" s="37"/>
      <c r="D18" s="38"/>
      <c r="E18" s="38"/>
      <c r="F18" s="39"/>
      <c r="G18" s="40"/>
      <c r="H18" s="10"/>
    </row>
    <row r="19" spans="2:12" ht="20.399999999999999">
      <c r="B19" s="5"/>
      <c r="C19" s="41"/>
      <c r="D19" s="42"/>
      <c r="E19" s="43" t="s">
        <v>16</v>
      </c>
      <c r="F19" s="44">
        <f>SUM(F12:F17)</f>
        <v>170167811</v>
      </c>
      <c r="G19" s="45">
        <f>G4-F19</f>
        <v>727832189</v>
      </c>
      <c r="H19" s="10"/>
    </row>
    <row r="20" spans="2:12" ht="5.4" customHeight="1">
      <c r="B20" s="5"/>
      <c r="C20" s="46"/>
      <c r="D20" s="47"/>
      <c r="E20" s="48"/>
      <c r="F20" s="49"/>
      <c r="G20" s="50"/>
      <c r="H20" s="10"/>
    </row>
    <row r="21" spans="2:12" ht="21">
      <c r="B21" s="5"/>
      <c r="C21" s="51"/>
      <c r="D21" s="108" t="s">
        <v>17</v>
      </c>
      <c r="E21" s="115"/>
      <c r="F21" s="53">
        <v>0</v>
      </c>
      <c r="G21" s="54"/>
      <c r="H21" s="10"/>
      <c r="L21" s="1">
        <v>5472260</v>
      </c>
    </row>
    <row r="22" spans="2:12" ht="6" customHeight="1">
      <c r="B22" s="5"/>
      <c r="C22" s="51"/>
      <c r="D22" s="26"/>
      <c r="E22" s="52"/>
      <c r="F22" s="53"/>
      <c r="G22" s="54"/>
      <c r="H22" s="10"/>
    </row>
    <row r="23" spans="2:12" ht="20.399999999999999">
      <c r="B23" s="5"/>
      <c r="C23" s="55" t="s">
        <v>18</v>
      </c>
      <c r="D23" s="116" t="s">
        <v>19</v>
      </c>
      <c r="E23" s="117"/>
      <c r="F23" s="56" t="s">
        <v>20</v>
      </c>
      <c r="G23" s="57" t="s">
        <v>21</v>
      </c>
      <c r="H23" s="10"/>
    </row>
    <row r="24" spans="2:12" ht="20.399999999999999">
      <c r="B24" s="5"/>
      <c r="C24" s="55"/>
      <c r="D24" s="118" t="s">
        <v>138</v>
      </c>
      <c r="E24" s="119"/>
      <c r="F24" s="58">
        <v>0</v>
      </c>
      <c r="G24" s="59">
        <v>0</v>
      </c>
      <c r="H24" s="10"/>
      <c r="L24" s="1">
        <v>7905860</v>
      </c>
    </row>
    <row r="25" spans="2:12" ht="19.8">
      <c r="B25" s="5"/>
      <c r="C25" s="60">
        <v>44972</v>
      </c>
      <c r="D25" s="129" t="s">
        <v>139</v>
      </c>
      <c r="E25" s="121"/>
      <c r="F25" s="59">
        <v>0</v>
      </c>
      <c r="G25" s="59">
        <v>0</v>
      </c>
      <c r="H25" s="10"/>
    </row>
    <row r="26" spans="2:12" ht="19.8" customHeight="1">
      <c r="B26" s="5"/>
      <c r="C26" s="60">
        <v>45167</v>
      </c>
      <c r="D26" s="120" t="s">
        <v>140</v>
      </c>
      <c r="E26" s="121"/>
      <c r="F26" s="59">
        <v>15332189</v>
      </c>
      <c r="G26" s="59">
        <f>20000000-F26-4667811</f>
        <v>0</v>
      </c>
      <c r="H26" s="10"/>
    </row>
    <row r="27" spans="2:12" ht="19.8">
      <c r="B27" s="5"/>
      <c r="C27" s="60">
        <v>45189</v>
      </c>
      <c r="D27" s="120" t="s">
        <v>141</v>
      </c>
      <c r="E27" s="121"/>
      <c r="F27" s="59">
        <v>5840596</v>
      </c>
      <c r="G27" s="59">
        <f>25000000-F27</f>
        <v>19159404</v>
      </c>
      <c r="H27" s="10"/>
      <c r="L27" s="102">
        <v>8756360</v>
      </c>
    </row>
    <row r="28" spans="2:12" ht="7.8" customHeight="1">
      <c r="B28" s="5"/>
      <c r="C28" s="60"/>
      <c r="D28" s="61"/>
      <c r="E28" s="62"/>
      <c r="F28" s="63"/>
      <c r="G28" s="64"/>
      <c r="H28" s="10"/>
      <c r="L28" s="102"/>
    </row>
    <row r="29" spans="2:12" ht="19.2" customHeight="1">
      <c r="B29" s="5"/>
      <c r="C29" s="55" t="s">
        <v>18</v>
      </c>
      <c r="D29" s="122" t="s">
        <v>24</v>
      </c>
      <c r="E29" s="117"/>
      <c r="F29" s="56"/>
      <c r="G29" s="65"/>
      <c r="H29" s="10"/>
      <c r="L29" s="102">
        <v>14509106.75</v>
      </c>
    </row>
    <row r="30" spans="2:12" ht="21">
      <c r="B30" s="5"/>
      <c r="C30" s="60">
        <v>45204</v>
      </c>
      <c r="D30" s="123" t="s">
        <v>142</v>
      </c>
      <c r="E30" s="124"/>
      <c r="F30" s="66">
        <v>21172785</v>
      </c>
      <c r="G30" s="67"/>
      <c r="H30" s="10"/>
      <c r="L30" s="102">
        <v>16890772</v>
      </c>
    </row>
    <row r="31" spans="2:12" ht="21">
      <c r="B31" s="5"/>
      <c r="C31" s="68"/>
      <c r="D31" s="69"/>
      <c r="E31" s="70" t="s">
        <v>26</v>
      </c>
      <c r="F31" s="71">
        <f>F30-SUM(F24:F27)</f>
        <v>0</v>
      </c>
      <c r="G31" s="72"/>
      <c r="H31" s="10"/>
      <c r="L31" s="103">
        <f>F27+G27+3866346.75</f>
        <v>28866346.75</v>
      </c>
    </row>
    <row r="32" spans="2:12" ht="10.199999999999999" customHeight="1">
      <c r="B32" s="5"/>
      <c r="C32" s="73"/>
      <c r="D32" s="42"/>
      <c r="E32" s="42"/>
      <c r="F32" s="42"/>
      <c r="G32" s="74"/>
      <c r="H32" s="10"/>
    </row>
    <row r="33" spans="2:12" ht="20.399999999999999">
      <c r="B33" s="5"/>
      <c r="C33" s="125" t="s">
        <v>27</v>
      </c>
      <c r="D33" s="126"/>
      <c r="E33" s="126"/>
      <c r="F33" s="75">
        <f>F19+F30</f>
        <v>191340596</v>
      </c>
      <c r="G33" s="76">
        <f>G4-F33</f>
        <v>706659404</v>
      </c>
      <c r="H33" s="10"/>
      <c r="L33" s="59">
        <v>7380255</v>
      </c>
    </row>
    <row r="34" spans="2:12" ht="20.399999999999999">
      <c r="B34" s="5"/>
      <c r="C34" s="77" t="s">
        <v>28</v>
      </c>
      <c r="D34" s="78"/>
      <c r="E34" s="79"/>
      <c r="F34" s="80"/>
      <c r="G34" s="35"/>
      <c r="H34" s="10"/>
    </row>
    <row r="35" spans="2:12" ht="21">
      <c r="B35" s="5"/>
      <c r="C35" s="81" t="s">
        <v>29</v>
      </c>
      <c r="D35" s="82" t="s">
        <v>1</v>
      </c>
      <c r="E35" s="83">
        <f>F31</f>
        <v>0</v>
      </c>
      <c r="F35" s="80"/>
      <c r="G35" s="35"/>
      <c r="H35" s="10"/>
      <c r="L35" s="1">
        <v>6582910</v>
      </c>
    </row>
    <row r="36" spans="2:12" ht="20.399999999999999">
      <c r="B36" s="5"/>
      <c r="C36" s="81" t="s">
        <v>30</v>
      </c>
      <c r="D36" s="82" t="s">
        <v>1</v>
      </c>
      <c r="E36" s="84" t="s">
        <v>31</v>
      </c>
      <c r="F36" s="80"/>
      <c r="G36" s="35"/>
      <c r="H36" s="10"/>
    </row>
    <row r="37" spans="2:12" ht="20.399999999999999">
      <c r="B37" s="5"/>
      <c r="C37" s="85" t="s">
        <v>32</v>
      </c>
      <c r="D37" s="86" t="s">
        <v>1</v>
      </c>
      <c r="E37" s="87" t="s">
        <v>33</v>
      </c>
      <c r="F37" s="127" t="s">
        <v>34</v>
      </c>
      <c r="G37" s="128"/>
      <c r="H37" s="10"/>
    </row>
    <row r="38" spans="2:12" ht="6" customHeight="1">
      <c r="B38" s="88"/>
      <c r="C38" s="89"/>
      <c r="D38" s="89"/>
      <c r="E38" s="89"/>
      <c r="F38" s="89"/>
      <c r="G38" s="89"/>
      <c r="H38" s="90"/>
    </row>
    <row r="39" spans="2:12" ht="18.600000000000001">
      <c r="C39" s="91"/>
      <c r="D39" s="91"/>
      <c r="E39" s="91"/>
      <c r="F39" s="91"/>
      <c r="G39" s="91"/>
    </row>
    <row r="40" spans="2:12" ht="19.8">
      <c r="C40" s="92" t="s">
        <v>35</v>
      </c>
      <c r="D40" s="93"/>
      <c r="E40" s="94"/>
      <c r="F40" s="95"/>
      <c r="G40" s="91"/>
    </row>
    <row r="41" spans="2:12" ht="19.8">
      <c r="C41" s="92"/>
      <c r="D41" s="93"/>
      <c r="E41" s="94"/>
      <c r="F41" s="96" t="s">
        <v>36</v>
      </c>
      <c r="G41" s="97">
        <v>15000000</v>
      </c>
    </row>
    <row r="42" spans="2:12" ht="19.8">
      <c r="C42" s="92" t="s">
        <v>37</v>
      </c>
      <c r="D42" s="93"/>
      <c r="E42" s="94">
        <v>89800000000</v>
      </c>
      <c r="F42" s="98" t="s">
        <v>38</v>
      </c>
      <c r="G42" s="99"/>
    </row>
    <row r="43" spans="2:12" ht="19.8">
      <c r="C43" s="100">
        <v>0.01</v>
      </c>
      <c r="D43" s="93"/>
      <c r="E43" s="94">
        <f>E42*C43</f>
        <v>898000000</v>
      </c>
      <c r="F43" s="98" t="s">
        <v>39</v>
      </c>
      <c r="G43" s="101"/>
    </row>
    <row r="44" spans="2:12" ht="18.600000000000001">
      <c r="C44" s="91"/>
      <c r="D44" s="91"/>
      <c r="E44" s="91"/>
      <c r="F44" s="91"/>
      <c r="G44" s="91"/>
    </row>
    <row r="45" spans="2:12" ht="18.600000000000001">
      <c r="C45" s="91"/>
      <c r="D45" s="91"/>
      <c r="E45" s="91"/>
      <c r="F45" s="91"/>
      <c r="G45" s="91"/>
    </row>
  </sheetData>
  <mergeCells count="19">
    <mergeCell ref="D29:E29"/>
    <mergeCell ref="D30:E30"/>
    <mergeCell ref="C33:E33"/>
    <mergeCell ref="F37:G37"/>
    <mergeCell ref="D23:E23"/>
    <mergeCell ref="D24:E24"/>
    <mergeCell ref="D25:E25"/>
    <mergeCell ref="D26:E26"/>
    <mergeCell ref="D27:E27"/>
    <mergeCell ref="D14:E14"/>
    <mergeCell ref="D15:E15"/>
    <mergeCell ref="D16:E16"/>
    <mergeCell ref="D17:E17"/>
    <mergeCell ref="D21:E21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2" orientation="portrait" horizontalDpi="300" verticalDpi="30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3:L47"/>
  <sheetViews>
    <sheetView view="pageBreakPreview" zoomScale="85" zoomScaleNormal="85" workbookViewId="0">
      <selection activeCell="C19" sqref="C19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143</v>
      </c>
      <c r="F4" s="6" t="s">
        <v>3</v>
      </c>
      <c r="G4" s="9">
        <f>+E45</f>
        <v>898000000</v>
      </c>
      <c r="H4" s="10"/>
    </row>
    <row r="5" spans="2:8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F35</f>
        <v>206824420</v>
      </c>
      <c r="H5" s="10"/>
    </row>
    <row r="6" spans="2:8" ht="21">
      <c r="B6" s="5"/>
      <c r="C6" s="11" t="s">
        <v>7</v>
      </c>
      <c r="D6" s="12" t="s">
        <v>1</v>
      </c>
      <c r="E6" s="15" t="s">
        <v>144</v>
      </c>
      <c r="F6" s="11" t="s">
        <v>9</v>
      </c>
      <c r="G6" s="14">
        <f>G4-G5</f>
        <v>691175580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0.76968327394209357</v>
      </c>
      <c r="H7" s="10"/>
    </row>
    <row r="8" spans="2:8" ht="6" customHeight="1">
      <c r="B8" s="5"/>
      <c r="H8" s="10"/>
    </row>
    <row r="9" spans="2:8" ht="20.399999999999999">
      <c r="B9" s="5"/>
      <c r="C9" s="105" t="s">
        <v>11</v>
      </c>
      <c r="D9" s="106"/>
      <c r="E9" s="106"/>
      <c r="F9" s="20" t="s">
        <v>12</v>
      </c>
      <c r="G9" s="21" t="s">
        <v>13</v>
      </c>
      <c r="H9" s="10"/>
    </row>
    <row r="10" spans="2:8" ht="7.8" customHeight="1">
      <c r="B10" s="5"/>
      <c r="C10" s="22"/>
      <c r="D10" s="107"/>
      <c r="E10" s="107"/>
      <c r="F10" s="23"/>
      <c r="G10" s="24"/>
      <c r="H10" s="10"/>
    </row>
    <row r="11" spans="2:8" ht="19.8" customHeight="1">
      <c r="B11" s="5"/>
      <c r="C11" s="25" t="s">
        <v>14</v>
      </c>
      <c r="D11" s="108" t="s">
        <v>15</v>
      </c>
      <c r="E11" s="109"/>
      <c r="F11" s="27"/>
      <c r="G11" s="24"/>
      <c r="H11" s="10"/>
    </row>
    <row r="12" spans="2:8" ht="20.399999999999999">
      <c r="B12" s="5"/>
      <c r="C12" s="28" t="s">
        <v>66</v>
      </c>
      <c r="D12" s="110" t="s">
        <v>51</v>
      </c>
      <c r="E12" s="110"/>
      <c r="F12" s="29">
        <f>LK.01!F26+LK.02!F27+LK.03!F27+LK.04!F27</f>
        <v>34527740</v>
      </c>
      <c r="G12" s="30"/>
      <c r="H12" s="10"/>
    </row>
    <row r="13" spans="2:8" ht="20.399999999999999">
      <c r="B13" s="5"/>
      <c r="C13" s="31"/>
      <c r="D13" s="111" t="s">
        <v>67</v>
      </c>
      <c r="E13" s="112"/>
      <c r="F13" s="32"/>
      <c r="G13" s="33"/>
      <c r="H13" s="10"/>
    </row>
    <row r="14" spans="2:8" ht="20.399999999999999">
      <c r="B14" s="5"/>
      <c r="C14" s="28" t="s">
        <v>101</v>
      </c>
      <c r="D14" s="113" t="s">
        <v>108</v>
      </c>
      <c r="E14" s="114"/>
      <c r="F14" s="34">
        <f>+LK.05!F27+LK.06!F27+LK.07!F27+LK.08!F27</f>
        <v>48581488</v>
      </c>
      <c r="G14" s="35"/>
      <c r="H14" s="10"/>
    </row>
    <row r="15" spans="2:8" ht="20.399999999999999">
      <c r="B15" s="5"/>
      <c r="C15" s="31"/>
      <c r="D15" s="111" t="s">
        <v>102</v>
      </c>
      <c r="E15" s="112"/>
      <c r="F15" s="32"/>
      <c r="G15" s="35"/>
      <c r="H15" s="10"/>
    </row>
    <row r="16" spans="2:8" ht="20.399999999999999">
      <c r="B16" s="5"/>
      <c r="C16" s="28" t="s">
        <v>136</v>
      </c>
      <c r="D16" s="113" t="s">
        <v>118</v>
      </c>
      <c r="E16" s="114"/>
      <c r="F16" s="34">
        <f>+LK.09!F27+LK.10!F29+LK.11!F31+LK.12!F30</f>
        <v>87058583</v>
      </c>
      <c r="G16" s="35"/>
      <c r="H16" s="10"/>
    </row>
    <row r="17" spans="2:12" ht="20.399999999999999">
      <c r="B17" s="5"/>
      <c r="C17" s="31"/>
      <c r="D17" s="111" t="s">
        <v>137</v>
      </c>
      <c r="E17" s="112"/>
      <c r="F17" s="32"/>
      <c r="G17" s="35"/>
      <c r="H17" s="10"/>
    </row>
    <row r="18" spans="2:12" ht="20.399999999999999">
      <c r="B18" s="5"/>
      <c r="C18" s="28" t="s">
        <v>145</v>
      </c>
      <c r="D18" s="113" t="s">
        <v>118</v>
      </c>
      <c r="E18" s="114"/>
      <c r="F18" s="34">
        <f>+LK.13!F30</f>
        <v>21172785</v>
      </c>
      <c r="G18" s="36"/>
      <c r="H18" s="10"/>
      <c r="L18" s="1">
        <f>163000000+22500000</f>
        <v>185500000</v>
      </c>
    </row>
    <row r="19" spans="2:12" ht="20.399999999999999">
      <c r="B19" s="5"/>
      <c r="C19" s="31"/>
      <c r="D19" s="111" t="s">
        <v>146</v>
      </c>
      <c r="E19" s="112"/>
      <c r="F19" s="32"/>
      <c r="G19" s="33"/>
      <c r="H19" s="10"/>
      <c r="L19" s="1">
        <v>1687242</v>
      </c>
    </row>
    <row r="20" spans="2:12" ht="5.4" customHeight="1">
      <c r="B20" s="5"/>
      <c r="C20" s="37"/>
      <c r="D20" s="38"/>
      <c r="E20" s="38"/>
      <c r="F20" s="39"/>
      <c r="G20" s="40"/>
      <c r="H20" s="10"/>
    </row>
    <row r="21" spans="2:12" ht="20.399999999999999">
      <c r="B21" s="5"/>
      <c r="C21" s="41"/>
      <c r="D21" s="42"/>
      <c r="E21" s="43" t="s">
        <v>16</v>
      </c>
      <c r="F21" s="44">
        <f>SUM(F12:F19)</f>
        <v>191340596</v>
      </c>
      <c r="G21" s="45">
        <f>G4-F21</f>
        <v>706659404</v>
      </c>
      <c r="H21" s="10"/>
    </row>
    <row r="22" spans="2:12" ht="5.4" customHeight="1">
      <c r="B22" s="5"/>
      <c r="C22" s="46"/>
      <c r="D22" s="47"/>
      <c r="E22" s="48"/>
      <c r="F22" s="49"/>
      <c r="G22" s="50"/>
      <c r="H22" s="10"/>
    </row>
    <row r="23" spans="2:12" ht="21">
      <c r="B23" s="5"/>
      <c r="C23" s="51"/>
      <c r="D23" s="108" t="s">
        <v>17</v>
      </c>
      <c r="E23" s="115"/>
      <c r="F23" s="53">
        <v>0</v>
      </c>
      <c r="G23" s="54"/>
      <c r="H23" s="10"/>
      <c r="L23" s="1">
        <v>5472260</v>
      </c>
    </row>
    <row r="24" spans="2:12" ht="6" customHeight="1">
      <c r="B24" s="5"/>
      <c r="C24" s="51"/>
      <c r="D24" s="26"/>
      <c r="E24" s="52"/>
      <c r="F24" s="53"/>
      <c r="G24" s="54"/>
      <c r="H24" s="10"/>
    </row>
    <row r="25" spans="2:12" ht="20.399999999999999">
      <c r="B25" s="5"/>
      <c r="C25" s="55" t="s">
        <v>18</v>
      </c>
      <c r="D25" s="116" t="s">
        <v>19</v>
      </c>
      <c r="E25" s="117"/>
      <c r="F25" s="56" t="s">
        <v>20</v>
      </c>
      <c r="G25" s="57" t="s">
        <v>21</v>
      </c>
      <c r="H25" s="10"/>
    </row>
    <row r="26" spans="2:12" ht="20.399999999999999">
      <c r="B26" s="5"/>
      <c r="C26" s="55"/>
      <c r="D26" s="118" t="s">
        <v>147</v>
      </c>
      <c r="E26" s="119"/>
      <c r="F26" s="58">
        <v>0</v>
      </c>
      <c r="G26" s="59">
        <v>0</v>
      </c>
      <c r="H26" s="10"/>
      <c r="L26" s="1">
        <v>7905860</v>
      </c>
    </row>
    <row r="27" spans="2:12" ht="19.8" customHeight="1">
      <c r="B27" s="5"/>
      <c r="C27" s="60">
        <v>45189</v>
      </c>
      <c r="D27" s="120" t="s">
        <v>148</v>
      </c>
      <c r="E27" s="121"/>
      <c r="F27" s="59">
        <v>15483824</v>
      </c>
      <c r="G27" s="59">
        <f>25000000-5840596-F27</f>
        <v>3675580</v>
      </c>
      <c r="H27" s="10"/>
    </row>
    <row r="28" spans="2:12" ht="19.8" customHeight="1">
      <c r="B28" s="5"/>
      <c r="C28" s="60"/>
      <c r="D28" s="120"/>
      <c r="E28" s="121"/>
      <c r="F28" s="59"/>
      <c r="G28" s="59"/>
      <c r="H28" s="10"/>
    </row>
    <row r="29" spans="2:12" ht="19.8">
      <c r="B29" s="5"/>
      <c r="C29" s="60"/>
      <c r="D29" s="120"/>
      <c r="E29" s="121"/>
      <c r="F29" s="59"/>
      <c r="G29" s="59"/>
      <c r="H29" s="10"/>
      <c r="L29" s="102">
        <v>8756360</v>
      </c>
    </row>
    <row r="30" spans="2:12" ht="7.8" customHeight="1">
      <c r="B30" s="5"/>
      <c r="C30" s="60"/>
      <c r="D30" s="61"/>
      <c r="E30" s="62"/>
      <c r="F30" s="63"/>
      <c r="G30" s="64"/>
      <c r="H30" s="10"/>
      <c r="L30" s="102"/>
    </row>
    <row r="31" spans="2:12" ht="19.2" customHeight="1">
      <c r="B31" s="5"/>
      <c r="C31" s="55" t="s">
        <v>18</v>
      </c>
      <c r="D31" s="122" t="s">
        <v>24</v>
      </c>
      <c r="E31" s="117"/>
      <c r="F31" s="56"/>
      <c r="G31" s="65"/>
      <c r="H31" s="10"/>
      <c r="L31" s="102">
        <v>14509106.75</v>
      </c>
    </row>
    <row r="32" spans="2:12" ht="21">
      <c r="B32" s="5"/>
      <c r="C32" s="60">
        <v>45240</v>
      </c>
      <c r="D32" s="123" t="s">
        <v>149</v>
      </c>
      <c r="E32" s="124"/>
      <c r="F32" s="66">
        <v>15483824</v>
      </c>
      <c r="G32" s="67"/>
      <c r="H32" s="10"/>
      <c r="L32" s="102">
        <v>16890772</v>
      </c>
    </row>
    <row r="33" spans="2:12" ht="21">
      <c r="B33" s="5"/>
      <c r="C33" s="68"/>
      <c r="D33" s="69"/>
      <c r="E33" s="70" t="s">
        <v>26</v>
      </c>
      <c r="F33" s="71">
        <f>F32-SUM(F26:F29)</f>
        <v>0</v>
      </c>
      <c r="G33" s="72"/>
      <c r="H33" s="10"/>
      <c r="L33" s="103">
        <f>F29+G29+3866346.75</f>
        <v>3866346.75</v>
      </c>
    </row>
    <row r="34" spans="2:12" ht="10.199999999999999" customHeight="1">
      <c r="B34" s="5"/>
      <c r="C34" s="73"/>
      <c r="D34" s="42"/>
      <c r="E34" s="42"/>
      <c r="F34" s="42"/>
      <c r="G34" s="74"/>
      <c r="H34" s="10"/>
    </row>
    <row r="35" spans="2:12" ht="20.399999999999999">
      <c r="B35" s="5"/>
      <c r="C35" s="125" t="s">
        <v>27</v>
      </c>
      <c r="D35" s="126"/>
      <c r="E35" s="126"/>
      <c r="F35" s="75">
        <f>F21+F32</f>
        <v>206824420</v>
      </c>
      <c r="G35" s="76">
        <f>G4-F35</f>
        <v>691175580</v>
      </c>
      <c r="H35" s="10"/>
      <c r="L35" s="59">
        <v>7380255</v>
      </c>
    </row>
    <row r="36" spans="2:12" ht="20.399999999999999">
      <c r="B36" s="5"/>
      <c r="C36" s="77" t="s">
        <v>28</v>
      </c>
      <c r="D36" s="78"/>
      <c r="E36" s="79"/>
      <c r="F36" s="80"/>
      <c r="G36" s="35"/>
      <c r="H36" s="10"/>
    </row>
    <row r="37" spans="2:12" ht="21">
      <c r="B37" s="5"/>
      <c r="C37" s="81" t="s">
        <v>29</v>
      </c>
      <c r="D37" s="82" t="s">
        <v>1</v>
      </c>
      <c r="E37" s="83">
        <f>F33</f>
        <v>0</v>
      </c>
      <c r="F37" s="80"/>
      <c r="G37" s="35"/>
      <c r="H37" s="10"/>
      <c r="L37" s="1">
        <v>6582910</v>
      </c>
    </row>
    <row r="38" spans="2:12" ht="20.399999999999999">
      <c r="B38" s="5"/>
      <c r="C38" s="81" t="s">
        <v>30</v>
      </c>
      <c r="D38" s="82" t="s">
        <v>1</v>
      </c>
      <c r="E38" s="84" t="s">
        <v>31</v>
      </c>
      <c r="F38" s="80"/>
      <c r="G38" s="35"/>
      <c r="H38" s="10"/>
    </row>
    <row r="39" spans="2:12" ht="20.399999999999999">
      <c r="B39" s="5"/>
      <c r="C39" s="85" t="s">
        <v>32</v>
      </c>
      <c r="D39" s="86" t="s">
        <v>1</v>
      </c>
      <c r="E39" s="87" t="s">
        <v>33</v>
      </c>
      <c r="F39" s="127" t="s">
        <v>34</v>
      </c>
      <c r="G39" s="128"/>
      <c r="H39" s="10"/>
    </row>
    <row r="40" spans="2:12" ht="6" customHeight="1">
      <c r="B40" s="88"/>
      <c r="C40" s="89"/>
      <c r="D40" s="89"/>
      <c r="E40" s="89"/>
      <c r="F40" s="89"/>
      <c r="G40" s="89"/>
      <c r="H40" s="90"/>
    </row>
    <row r="41" spans="2:12" ht="18.600000000000001">
      <c r="C41" s="91"/>
      <c r="D41" s="91"/>
      <c r="E41" s="91"/>
      <c r="F41" s="91"/>
      <c r="G41" s="91"/>
    </row>
    <row r="42" spans="2:12" ht="19.8">
      <c r="C42" s="92" t="s">
        <v>35</v>
      </c>
      <c r="D42" s="93"/>
      <c r="E42" s="94"/>
      <c r="F42" s="95"/>
      <c r="G42" s="91"/>
    </row>
    <row r="43" spans="2:12" ht="19.8">
      <c r="C43" s="92"/>
      <c r="D43" s="93"/>
      <c r="E43" s="94"/>
      <c r="F43" s="96" t="s">
        <v>36</v>
      </c>
      <c r="G43" s="97">
        <v>15000000</v>
      </c>
    </row>
    <row r="44" spans="2:12" ht="19.8">
      <c r="C44" s="92" t="s">
        <v>37</v>
      </c>
      <c r="D44" s="93"/>
      <c r="E44" s="94">
        <v>89800000000</v>
      </c>
      <c r="F44" s="98" t="s">
        <v>38</v>
      </c>
      <c r="G44" s="99"/>
    </row>
    <row r="45" spans="2:12" ht="19.8">
      <c r="C45" s="100">
        <v>0.01</v>
      </c>
      <c r="D45" s="93"/>
      <c r="E45" s="94">
        <f>E44*C45</f>
        <v>898000000</v>
      </c>
      <c r="F45" s="98" t="s">
        <v>39</v>
      </c>
      <c r="G45" s="101"/>
    </row>
    <row r="46" spans="2:12" ht="18.600000000000001">
      <c r="C46" s="91"/>
      <c r="D46" s="91"/>
      <c r="E46" s="91"/>
      <c r="F46" s="91"/>
      <c r="G46" s="91"/>
    </row>
    <row r="47" spans="2:12" ht="18.600000000000001">
      <c r="C47" s="91"/>
      <c r="D47" s="91"/>
      <c r="E47" s="91"/>
      <c r="F47" s="91"/>
      <c r="G47" s="91"/>
    </row>
  </sheetData>
  <mergeCells count="21">
    <mergeCell ref="F39:G39"/>
    <mergeCell ref="D28:E28"/>
    <mergeCell ref="D29:E29"/>
    <mergeCell ref="D31:E31"/>
    <mergeCell ref="D32:E32"/>
    <mergeCell ref="C35:E35"/>
    <mergeCell ref="D19:E19"/>
    <mergeCell ref="D23:E23"/>
    <mergeCell ref="D25:E25"/>
    <mergeCell ref="D26:E26"/>
    <mergeCell ref="D27:E27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2" orientation="portrait" horizontalDpi="300" verticalDpi="30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3:L47"/>
  <sheetViews>
    <sheetView view="pageBreakPreview" topLeftCell="A11" zoomScale="85" zoomScaleNormal="85" workbookViewId="0">
      <selection activeCell="J17" sqref="J17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12" ht="6" customHeight="1">
      <c r="B3" s="2"/>
      <c r="C3" s="3"/>
      <c r="D3" s="3"/>
      <c r="E3" s="3"/>
      <c r="F3" s="3"/>
      <c r="G3" s="3"/>
      <c r="H3" s="4"/>
    </row>
    <row r="4" spans="2:12" ht="21">
      <c r="B4" s="5"/>
      <c r="C4" s="6" t="s">
        <v>0</v>
      </c>
      <c r="D4" s="7" t="s">
        <v>1</v>
      </c>
      <c r="E4" s="8" t="s">
        <v>150</v>
      </c>
      <c r="F4" s="6" t="s">
        <v>3</v>
      </c>
      <c r="G4" s="9">
        <f>+E45</f>
        <v>898000000</v>
      </c>
      <c r="H4" s="10"/>
    </row>
    <row r="5" spans="2:12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F35</f>
        <v>228062013</v>
      </c>
      <c r="H5" s="10"/>
    </row>
    <row r="6" spans="2:12" ht="21">
      <c r="B6" s="5"/>
      <c r="C6" s="11" t="s">
        <v>7</v>
      </c>
      <c r="D6" s="12" t="s">
        <v>1</v>
      </c>
      <c r="E6" s="15" t="s">
        <v>151</v>
      </c>
      <c r="F6" s="11" t="s">
        <v>9</v>
      </c>
      <c r="G6" s="14">
        <f>G4-G5</f>
        <v>669937987</v>
      </c>
      <c r="H6" s="10"/>
    </row>
    <row r="7" spans="2:12" ht="21">
      <c r="B7" s="5"/>
      <c r="C7" s="16"/>
      <c r="D7" s="17"/>
      <c r="E7" s="17"/>
      <c r="F7" s="18" t="s">
        <v>10</v>
      </c>
      <c r="G7" s="19">
        <f>G6/G4</f>
        <v>0.74603339309576833</v>
      </c>
      <c r="H7" s="10"/>
    </row>
    <row r="8" spans="2:12" ht="6" customHeight="1">
      <c r="B8" s="5"/>
      <c r="H8" s="10"/>
    </row>
    <row r="9" spans="2:12" ht="20.399999999999999">
      <c r="B9" s="5"/>
      <c r="C9" s="105" t="s">
        <v>11</v>
      </c>
      <c r="D9" s="106"/>
      <c r="E9" s="106"/>
      <c r="F9" s="20" t="s">
        <v>12</v>
      </c>
      <c r="G9" s="21" t="s">
        <v>13</v>
      </c>
      <c r="H9" s="10"/>
    </row>
    <row r="10" spans="2:12" ht="7.8" customHeight="1">
      <c r="B10" s="5"/>
      <c r="C10" s="22"/>
      <c r="D10" s="107"/>
      <c r="E10" s="107"/>
      <c r="F10" s="23"/>
      <c r="G10" s="24"/>
      <c r="H10" s="10"/>
    </row>
    <row r="11" spans="2:12" ht="19.8" customHeight="1">
      <c r="B11" s="5"/>
      <c r="C11" s="25" t="s">
        <v>14</v>
      </c>
      <c r="D11" s="108" t="s">
        <v>15</v>
      </c>
      <c r="E11" s="109"/>
      <c r="F11" s="27"/>
      <c r="G11" s="24"/>
      <c r="H11" s="10"/>
    </row>
    <row r="12" spans="2:12" ht="20.399999999999999">
      <c r="B12" s="5"/>
      <c r="C12" s="28" t="s">
        <v>66</v>
      </c>
      <c r="D12" s="110" t="s">
        <v>51</v>
      </c>
      <c r="E12" s="110"/>
      <c r="F12" s="29">
        <f>LK.01!F26+LK.02!F27+LK.03!F27+LK.04!F27</f>
        <v>34527740</v>
      </c>
      <c r="G12" s="30"/>
      <c r="H12" s="10"/>
    </row>
    <row r="13" spans="2:12" ht="20.399999999999999">
      <c r="B13" s="5"/>
      <c r="C13" s="31"/>
      <c r="D13" s="111" t="s">
        <v>67</v>
      </c>
      <c r="E13" s="112"/>
      <c r="F13" s="32"/>
      <c r="G13" s="33"/>
      <c r="H13" s="10"/>
    </row>
    <row r="14" spans="2:12" ht="20.399999999999999">
      <c r="B14" s="5"/>
      <c r="C14" s="28" t="s">
        <v>101</v>
      </c>
      <c r="D14" s="113" t="s">
        <v>108</v>
      </c>
      <c r="E14" s="114"/>
      <c r="F14" s="34">
        <f>+LK.05!F27+LK.06!F27+LK.07!F27+LK.08!F27</f>
        <v>48581488</v>
      </c>
      <c r="G14" s="35"/>
      <c r="H14" s="10"/>
    </row>
    <row r="15" spans="2:12" ht="20.399999999999999">
      <c r="B15" s="5"/>
      <c r="C15" s="31"/>
      <c r="D15" s="111" t="s">
        <v>102</v>
      </c>
      <c r="E15" s="112"/>
      <c r="F15" s="32"/>
      <c r="G15" s="35"/>
      <c r="H15" s="10"/>
      <c r="L15" s="1">
        <v>21324420</v>
      </c>
    </row>
    <row r="16" spans="2:12" ht="20.399999999999999">
      <c r="B16" s="5"/>
      <c r="C16" s="28" t="s">
        <v>136</v>
      </c>
      <c r="D16" s="113" t="s">
        <v>118</v>
      </c>
      <c r="E16" s="114"/>
      <c r="F16" s="34">
        <f>+LK.09!F27+LK.10!F29+LK.11!F31+LK.12!F30</f>
        <v>87058583</v>
      </c>
      <c r="G16" s="35"/>
      <c r="H16" s="10"/>
    </row>
    <row r="17" spans="2:12" ht="20.399999999999999">
      <c r="B17" s="5"/>
      <c r="C17" s="31"/>
      <c r="D17" s="111" t="s">
        <v>137</v>
      </c>
      <c r="E17" s="112"/>
      <c r="F17" s="32"/>
      <c r="G17" s="35"/>
      <c r="H17" s="10"/>
    </row>
    <row r="18" spans="2:12" ht="20.399999999999999">
      <c r="B18" s="5"/>
      <c r="C18" s="28" t="s">
        <v>152</v>
      </c>
      <c r="D18" s="113" t="s">
        <v>118</v>
      </c>
      <c r="E18" s="114"/>
      <c r="F18" s="34">
        <f>+LK.13!F30+LK.14!F32</f>
        <v>36656609</v>
      </c>
      <c r="G18" s="36"/>
      <c r="H18" s="10"/>
      <c r="L18" s="1">
        <f>163000000+22500000</f>
        <v>185500000</v>
      </c>
    </row>
    <row r="19" spans="2:12" ht="20.399999999999999">
      <c r="B19" s="5"/>
      <c r="C19" s="31"/>
      <c r="D19" s="111" t="s">
        <v>153</v>
      </c>
      <c r="E19" s="112"/>
      <c r="F19" s="32"/>
      <c r="G19" s="33"/>
      <c r="H19" s="10"/>
      <c r="L19" s="1">
        <v>1687242</v>
      </c>
    </row>
    <row r="20" spans="2:12" ht="5.4" customHeight="1">
      <c r="B20" s="5"/>
      <c r="C20" s="37"/>
      <c r="D20" s="38"/>
      <c r="E20" s="38"/>
      <c r="F20" s="39"/>
      <c r="G20" s="40"/>
      <c r="H20" s="10"/>
    </row>
    <row r="21" spans="2:12" ht="20.399999999999999">
      <c r="B21" s="5"/>
      <c r="C21" s="41"/>
      <c r="D21" s="42"/>
      <c r="E21" s="43" t="s">
        <v>16</v>
      </c>
      <c r="F21" s="44">
        <f>SUM(F12:F19)</f>
        <v>206824420</v>
      </c>
      <c r="G21" s="45">
        <f>G4-F21</f>
        <v>691175580</v>
      </c>
      <c r="H21" s="10"/>
    </row>
    <row r="22" spans="2:12" ht="5.4" customHeight="1">
      <c r="B22" s="5"/>
      <c r="C22" s="46"/>
      <c r="D22" s="47"/>
      <c r="E22" s="48"/>
      <c r="F22" s="49"/>
      <c r="G22" s="50"/>
      <c r="H22" s="10"/>
    </row>
    <row r="23" spans="2:12" ht="21">
      <c r="B23" s="5"/>
      <c r="C23" s="51"/>
      <c r="D23" s="108" t="s">
        <v>17</v>
      </c>
      <c r="E23" s="115"/>
      <c r="F23" s="53">
        <v>0</v>
      </c>
      <c r="G23" s="54"/>
      <c r="H23" s="10"/>
      <c r="L23" s="1">
        <v>5472260</v>
      </c>
    </row>
    <row r="24" spans="2:12" ht="6" customHeight="1">
      <c r="B24" s="5"/>
      <c r="C24" s="51"/>
      <c r="D24" s="26"/>
      <c r="E24" s="52"/>
      <c r="F24" s="53"/>
      <c r="G24" s="54"/>
      <c r="H24" s="10"/>
    </row>
    <row r="25" spans="2:12" ht="20.399999999999999">
      <c r="B25" s="5"/>
      <c r="C25" s="55" t="s">
        <v>18</v>
      </c>
      <c r="D25" s="116" t="s">
        <v>19</v>
      </c>
      <c r="E25" s="117"/>
      <c r="F25" s="56" t="s">
        <v>20</v>
      </c>
      <c r="G25" s="57" t="s">
        <v>21</v>
      </c>
      <c r="H25" s="10"/>
    </row>
    <row r="26" spans="2:12" ht="20.399999999999999">
      <c r="B26" s="5"/>
      <c r="C26" s="55"/>
      <c r="D26" s="118" t="s">
        <v>147</v>
      </c>
      <c r="E26" s="119"/>
      <c r="F26" s="58">
        <v>0</v>
      </c>
      <c r="G26" s="59">
        <v>0</v>
      </c>
      <c r="H26" s="10"/>
      <c r="L26" s="1">
        <v>7905860</v>
      </c>
    </row>
    <row r="27" spans="2:12" ht="19.8" customHeight="1">
      <c r="B27" s="5"/>
      <c r="C27" s="60">
        <v>45189</v>
      </c>
      <c r="D27" s="130" t="s">
        <v>154</v>
      </c>
      <c r="E27" s="121"/>
      <c r="F27" s="59">
        <v>3675580</v>
      </c>
      <c r="G27" s="59">
        <f>25000000-21324420-F27</f>
        <v>0</v>
      </c>
      <c r="H27" s="10"/>
    </row>
    <row r="28" spans="2:12" ht="19.8" customHeight="1">
      <c r="B28" s="5"/>
      <c r="C28" s="60">
        <v>45215</v>
      </c>
      <c r="D28" s="130" t="s">
        <v>155</v>
      </c>
      <c r="E28" s="121"/>
      <c r="F28" s="59">
        <v>17562013</v>
      </c>
      <c r="G28" s="59">
        <f>20000000-0-F28</f>
        <v>2437987</v>
      </c>
      <c r="H28" s="10"/>
    </row>
    <row r="29" spans="2:12" ht="19.8">
      <c r="B29" s="5"/>
      <c r="C29" s="60"/>
      <c r="D29" s="120"/>
      <c r="E29" s="121"/>
      <c r="F29" s="59"/>
      <c r="G29" s="59"/>
      <c r="H29" s="10"/>
      <c r="L29" s="102">
        <v>8756360</v>
      </c>
    </row>
    <row r="30" spans="2:12" ht="7.8" customHeight="1">
      <c r="B30" s="5"/>
      <c r="C30" s="60"/>
      <c r="D30" s="61"/>
      <c r="E30" s="62"/>
      <c r="F30" s="63"/>
      <c r="G30" s="64"/>
      <c r="H30" s="10"/>
      <c r="L30" s="102"/>
    </row>
    <row r="31" spans="2:12" ht="19.2" customHeight="1">
      <c r="B31" s="5"/>
      <c r="C31" s="55" t="s">
        <v>18</v>
      </c>
      <c r="D31" s="122" t="s">
        <v>24</v>
      </c>
      <c r="E31" s="117"/>
      <c r="F31" s="56"/>
      <c r="G31" s="65"/>
      <c r="H31" s="10"/>
      <c r="L31" s="102">
        <v>14509106.75</v>
      </c>
    </row>
    <row r="32" spans="2:12" ht="21">
      <c r="B32" s="5"/>
      <c r="C32" s="60">
        <v>45252</v>
      </c>
      <c r="D32" s="123" t="s">
        <v>156</v>
      </c>
      <c r="E32" s="124"/>
      <c r="F32" s="66">
        <v>21237593</v>
      </c>
      <c r="G32" s="67"/>
      <c r="H32" s="10"/>
      <c r="L32" s="102">
        <v>16890772</v>
      </c>
    </row>
    <row r="33" spans="2:12" ht="21">
      <c r="B33" s="5"/>
      <c r="C33" s="68"/>
      <c r="D33" s="69"/>
      <c r="E33" s="70" t="s">
        <v>26</v>
      </c>
      <c r="F33" s="71">
        <f>F32-SUM(F26:F29)</f>
        <v>0</v>
      </c>
      <c r="G33" s="72"/>
      <c r="H33" s="10"/>
      <c r="L33" s="103">
        <f>F29+G29+3866346.75</f>
        <v>3866346.75</v>
      </c>
    </row>
    <row r="34" spans="2:12" ht="10.199999999999999" customHeight="1">
      <c r="B34" s="5"/>
      <c r="C34" s="73"/>
      <c r="D34" s="42"/>
      <c r="E34" s="42"/>
      <c r="F34" s="42"/>
      <c r="G34" s="74"/>
      <c r="H34" s="10"/>
    </row>
    <row r="35" spans="2:12" ht="20.399999999999999">
      <c r="B35" s="5"/>
      <c r="C35" s="125" t="s">
        <v>27</v>
      </c>
      <c r="D35" s="126"/>
      <c r="E35" s="126"/>
      <c r="F35" s="75">
        <f>F21+F32</f>
        <v>228062013</v>
      </c>
      <c r="G35" s="76">
        <f>G4-F35</f>
        <v>669937987</v>
      </c>
      <c r="H35" s="10"/>
      <c r="L35" s="59">
        <v>7380255</v>
      </c>
    </row>
    <row r="36" spans="2:12" ht="20.399999999999999">
      <c r="B36" s="5"/>
      <c r="C36" s="77" t="s">
        <v>28</v>
      </c>
      <c r="D36" s="78"/>
      <c r="E36" s="79"/>
      <c r="F36" s="80"/>
      <c r="G36" s="35"/>
      <c r="H36" s="10"/>
    </row>
    <row r="37" spans="2:12" ht="21">
      <c r="B37" s="5"/>
      <c r="C37" s="81" t="s">
        <v>29</v>
      </c>
      <c r="D37" s="82" t="s">
        <v>1</v>
      </c>
      <c r="E37" s="83">
        <f>F33</f>
        <v>0</v>
      </c>
      <c r="F37" s="80"/>
      <c r="G37" s="35"/>
      <c r="H37" s="10"/>
      <c r="L37" s="1">
        <v>6582910</v>
      </c>
    </row>
    <row r="38" spans="2:12" ht="20.399999999999999">
      <c r="B38" s="5"/>
      <c r="C38" s="81" t="s">
        <v>30</v>
      </c>
      <c r="D38" s="82" t="s">
        <v>1</v>
      </c>
      <c r="E38" s="84" t="s">
        <v>31</v>
      </c>
      <c r="F38" s="80"/>
      <c r="G38" s="35"/>
      <c r="H38" s="10"/>
    </row>
    <row r="39" spans="2:12" ht="20.399999999999999">
      <c r="B39" s="5"/>
      <c r="C39" s="85" t="s">
        <v>32</v>
      </c>
      <c r="D39" s="86" t="s">
        <v>1</v>
      </c>
      <c r="E39" s="87" t="s">
        <v>33</v>
      </c>
      <c r="F39" s="127" t="s">
        <v>34</v>
      </c>
      <c r="G39" s="128"/>
      <c r="H39" s="10"/>
    </row>
    <row r="40" spans="2:12" ht="6" customHeight="1">
      <c r="B40" s="88"/>
      <c r="C40" s="89"/>
      <c r="D40" s="89"/>
      <c r="E40" s="89"/>
      <c r="F40" s="89"/>
      <c r="G40" s="89"/>
      <c r="H40" s="90"/>
    </row>
    <row r="41" spans="2:12" ht="18.600000000000001">
      <c r="C41" s="91"/>
      <c r="D41" s="91"/>
      <c r="E41" s="91"/>
      <c r="F41" s="91"/>
      <c r="G41" s="91"/>
    </row>
    <row r="42" spans="2:12" ht="19.8">
      <c r="C42" s="92" t="s">
        <v>35</v>
      </c>
      <c r="D42" s="93"/>
      <c r="E42" s="94"/>
      <c r="F42" s="95"/>
      <c r="G42" s="91"/>
    </row>
    <row r="43" spans="2:12" ht="19.8">
      <c r="C43" s="92"/>
      <c r="D43" s="93"/>
      <c r="E43" s="94"/>
      <c r="F43" s="96" t="s">
        <v>36</v>
      </c>
      <c r="G43" s="97">
        <v>15000000</v>
      </c>
    </row>
    <row r="44" spans="2:12" ht="19.8">
      <c r="C44" s="92" t="s">
        <v>37</v>
      </c>
      <c r="D44" s="93"/>
      <c r="E44" s="94">
        <v>89800000000</v>
      </c>
      <c r="F44" s="98" t="s">
        <v>38</v>
      </c>
      <c r="G44" s="99"/>
    </row>
    <row r="45" spans="2:12" ht="19.8">
      <c r="C45" s="100">
        <v>0.01</v>
      </c>
      <c r="D45" s="93"/>
      <c r="E45" s="94">
        <f>E44*C45</f>
        <v>898000000</v>
      </c>
      <c r="F45" s="98" t="s">
        <v>39</v>
      </c>
      <c r="G45" s="101"/>
    </row>
    <row r="46" spans="2:12" ht="18.600000000000001">
      <c r="C46" s="91"/>
      <c r="D46" s="91"/>
      <c r="E46" s="91"/>
      <c r="F46" s="91"/>
      <c r="G46" s="91"/>
    </row>
    <row r="47" spans="2:12" ht="18.600000000000001">
      <c r="C47" s="91"/>
      <c r="D47" s="91"/>
      <c r="E47" s="91"/>
      <c r="F47" s="91"/>
      <c r="G47" s="91"/>
    </row>
  </sheetData>
  <mergeCells count="21">
    <mergeCell ref="F39:G39"/>
    <mergeCell ref="D28:E28"/>
    <mergeCell ref="D29:E29"/>
    <mergeCell ref="D31:E31"/>
    <mergeCell ref="D32:E32"/>
    <mergeCell ref="C35:E35"/>
    <mergeCell ref="D19:E19"/>
    <mergeCell ref="D23:E23"/>
    <mergeCell ref="D25:E25"/>
    <mergeCell ref="D26:E26"/>
    <mergeCell ref="D27:E27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2" orientation="portrait" horizontalDpi="300" verticalDpi="30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2935-2D93-4394-A14F-4C91BB9B07A7}">
  <sheetPr>
    <pageSetUpPr fitToPage="1"/>
  </sheetPr>
  <dimension ref="B3:L47"/>
  <sheetViews>
    <sheetView tabSelected="1" view="pageBreakPreview" topLeftCell="A7" zoomScale="85" zoomScaleNormal="85" workbookViewId="0">
      <selection activeCell="F32" sqref="F32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12" ht="6" customHeight="1" thickBot="1">
      <c r="B3" s="2"/>
      <c r="C3" s="3"/>
      <c r="D3" s="3"/>
      <c r="E3" s="3"/>
      <c r="F3" s="3"/>
      <c r="G3" s="3"/>
      <c r="H3" s="4"/>
    </row>
    <row r="4" spans="2:12" ht="21">
      <c r="B4" s="5"/>
      <c r="C4" s="6" t="s">
        <v>0</v>
      </c>
      <c r="D4" s="7" t="s">
        <v>1</v>
      </c>
      <c r="E4" s="134" t="s">
        <v>164</v>
      </c>
      <c r="F4" s="6" t="s">
        <v>3</v>
      </c>
      <c r="G4" s="9">
        <f>+E45</f>
        <v>898000000</v>
      </c>
      <c r="H4" s="10"/>
    </row>
    <row r="5" spans="2:12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F35</f>
        <v>257734013</v>
      </c>
      <c r="H5" s="10"/>
    </row>
    <row r="6" spans="2:12" ht="21">
      <c r="B6" s="5"/>
      <c r="C6" s="11" t="s">
        <v>7</v>
      </c>
      <c r="D6" s="12" t="s">
        <v>1</v>
      </c>
      <c r="E6" s="133" t="s">
        <v>163</v>
      </c>
      <c r="F6" s="11" t="s">
        <v>9</v>
      </c>
      <c r="G6" s="14">
        <f>G4-G5</f>
        <v>640265987</v>
      </c>
      <c r="H6" s="10"/>
    </row>
    <row r="7" spans="2:12" ht="21">
      <c r="B7" s="5"/>
      <c r="C7" s="16"/>
      <c r="D7" s="17"/>
      <c r="E7" s="17"/>
      <c r="F7" s="18" t="s">
        <v>10</v>
      </c>
      <c r="G7" s="19">
        <f>G6/G4</f>
        <v>0.71299107683741647</v>
      </c>
      <c r="H7" s="10"/>
    </row>
    <row r="8" spans="2:12" ht="6" customHeight="1">
      <c r="B8" s="5"/>
      <c r="H8" s="10"/>
    </row>
    <row r="9" spans="2:12" ht="20.399999999999999">
      <c r="B9" s="5"/>
      <c r="C9" s="105" t="s">
        <v>11</v>
      </c>
      <c r="D9" s="106"/>
      <c r="E9" s="106"/>
      <c r="F9" s="20" t="s">
        <v>12</v>
      </c>
      <c r="G9" s="21" t="s">
        <v>13</v>
      </c>
      <c r="H9" s="10"/>
    </row>
    <row r="10" spans="2:12" ht="7.8" customHeight="1">
      <c r="B10" s="5"/>
      <c r="C10" s="22"/>
      <c r="D10" s="107"/>
      <c r="E10" s="107"/>
      <c r="F10" s="23"/>
      <c r="G10" s="24"/>
      <c r="H10" s="10"/>
    </row>
    <row r="11" spans="2:12" ht="19.8" customHeight="1">
      <c r="B11" s="5"/>
      <c r="C11" s="25" t="s">
        <v>14</v>
      </c>
      <c r="D11" s="108" t="s">
        <v>15</v>
      </c>
      <c r="E11" s="109"/>
      <c r="F11" s="27"/>
      <c r="G11" s="24"/>
      <c r="H11" s="10"/>
    </row>
    <row r="12" spans="2:12" ht="20.399999999999999">
      <c r="B12" s="5"/>
      <c r="C12" s="28" t="s">
        <v>66</v>
      </c>
      <c r="D12" s="110" t="s">
        <v>51</v>
      </c>
      <c r="E12" s="110"/>
      <c r="F12" s="29">
        <f>LK.01!F26+LK.02!F27+LK.03!F27+LK.04!F27</f>
        <v>34527740</v>
      </c>
      <c r="G12" s="30"/>
      <c r="H12" s="10"/>
    </row>
    <row r="13" spans="2:12" ht="20.399999999999999">
      <c r="B13" s="5"/>
      <c r="C13" s="31"/>
      <c r="D13" s="111" t="s">
        <v>67</v>
      </c>
      <c r="E13" s="112"/>
      <c r="F13" s="32"/>
      <c r="G13" s="33"/>
      <c r="H13" s="10"/>
    </row>
    <row r="14" spans="2:12" ht="20.399999999999999">
      <c r="B14" s="5"/>
      <c r="C14" s="28" t="s">
        <v>101</v>
      </c>
      <c r="D14" s="113" t="s">
        <v>108</v>
      </c>
      <c r="E14" s="114"/>
      <c r="F14" s="34">
        <f>+LK.05!F27+LK.06!F27+LK.07!F27+LK.08!F27</f>
        <v>48581488</v>
      </c>
      <c r="G14" s="35"/>
      <c r="H14" s="10"/>
    </row>
    <row r="15" spans="2:12" ht="20.399999999999999">
      <c r="B15" s="5"/>
      <c r="C15" s="31"/>
      <c r="D15" s="111" t="s">
        <v>102</v>
      </c>
      <c r="E15" s="112"/>
      <c r="F15" s="32"/>
      <c r="G15" s="35"/>
      <c r="H15" s="10"/>
      <c r="L15" s="1">
        <v>21324420</v>
      </c>
    </row>
    <row r="16" spans="2:12" ht="20.399999999999999">
      <c r="B16" s="5"/>
      <c r="C16" s="28" t="s">
        <v>136</v>
      </c>
      <c r="D16" s="113" t="s">
        <v>118</v>
      </c>
      <c r="E16" s="114"/>
      <c r="F16" s="34">
        <f>+LK.09!F27+LK.10!F29+LK.11!F31+LK.12!F30</f>
        <v>87058583</v>
      </c>
      <c r="G16" s="35"/>
      <c r="H16" s="10"/>
    </row>
    <row r="17" spans="2:12" ht="20.399999999999999">
      <c r="B17" s="5"/>
      <c r="C17" s="31"/>
      <c r="D17" s="111" t="s">
        <v>137</v>
      </c>
      <c r="E17" s="112"/>
      <c r="F17" s="32"/>
      <c r="G17" s="35"/>
      <c r="H17" s="10"/>
    </row>
    <row r="18" spans="2:12" ht="20.399999999999999">
      <c r="B18" s="5"/>
      <c r="C18" s="28" t="s">
        <v>157</v>
      </c>
      <c r="D18" s="113" t="s">
        <v>158</v>
      </c>
      <c r="E18" s="114"/>
      <c r="F18" s="34">
        <f>+LK.13!F30+LK.14!F32+LK.15!F32</f>
        <v>57894202</v>
      </c>
      <c r="G18" s="36"/>
      <c r="H18" s="10"/>
      <c r="L18" s="1">
        <f>163000000+22500000+25000000</f>
        <v>210500000</v>
      </c>
    </row>
    <row r="19" spans="2:12" ht="20.399999999999999">
      <c r="B19" s="5"/>
      <c r="C19" s="31"/>
      <c r="D19" s="111" t="s">
        <v>159</v>
      </c>
      <c r="E19" s="112"/>
      <c r="F19" s="32"/>
      <c r="G19" s="33"/>
      <c r="H19" s="10"/>
      <c r="L19" s="1">
        <v>1687242</v>
      </c>
    </row>
    <row r="20" spans="2:12" ht="5.4" customHeight="1" thickBot="1">
      <c r="B20" s="5"/>
      <c r="C20" s="37"/>
      <c r="D20" s="38"/>
      <c r="E20" s="38"/>
      <c r="F20" s="39"/>
      <c r="G20" s="40"/>
      <c r="H20" s="10"/>
    </row>
    <row r="21" spans="2:12" ht="21.6" thickTop="1" thickBot="1">
      <c r="B21" s="5"/>
      <c r="C21" s="41"/>
      <c r="D21" s="42"/>
      <c r="E21" s="43" t="s">
        <v>16</v>
      </c>
      <c r="F21" s="44">
        <f>SUM(F12:F19)</f>
        <v>228062013</v>
      </c>
      <c r="G21" s="45">
        <f>G4-F21</f>
        <v>669937987</v>
      </c>
      <c r="H21" s="10"/>
    </row>
    <row r="22" spans="2:12" ht="5.4" customHeight="1" thickTop="1">
      <c r="B22" s="5"/>
      <c r="C22" s="46"/>
      <c r="D22" s="47"/>
      <c r="E22" s="48"/>
      <c r="F22" s="49"/>
      <c r="G22" s="50"/>
      <c r="H22" s="10"/>
    </row>
    <row r="23" spans="2:12" ht="21">
      <c r="B23" s="5"/>
      <c r="C23" s="51"/>
      <c r="D23" s="108" t="s">
        <v>17</v>
      </c>
      <c r="E23" s="115"/>
      <c r="F23" s="53">
        <v>0</v>
      </c>
      <c r="G23" s="54"/>
      <c r="H23" s="10"/>
      <c r="L23" s="1">
        <v>5472260</v>
      </c>
    </row>
    <row r="24" spans="2:12" ht="6" customHeight="1">
      <c r="B24" s="5"/>
      <c r="C24" s="51"/>
      <c r="D24" s="26"/>
      <c r="E24" s="52"/>
      <c r="F24" s="53"/>
      <c r="G24" s="54"/>
      <c r="H24" s="10"/>
    </row>
    <row r="25" spans="2:12" ht="20.399999999999999">
      <c r="B25" s="5"/>
      <c r="C25" s="55" t="s">
        <v>18</v>
      </c>
      <c r="D25" s="116" t="s">
        <v>19</v>
      </c>
      <c r="E25" s="117"/>
      <c r="F25" s="56" t="s">
        <v>20</v>
      </c>
      <c r="G25" s="57" t="s">
        <v>21</v>
      </c>
      <c r="H25" s="10"/>
    </row>
    <row r="26" spans="2:12" ht="20.399999999999999">
      <c r="B26" s="5"/>
      <c r="C26" s="55"/>
      <c r="D26" s="131" t="s">
        <v>160</v>
      </c>
      <c r="E26" s="119"/>
      <c r="F26" s="58">
        <v>0</v>
      </c>
      <c r="G26" s="59">
        <v>0</v>
      </c>
      <c r="H26" s="10"/>
      <c r="L26" s="1">
        <v>7905860</v>
      </c>
    </row>
    <row r="27" spans="2:12" ht="19.8" customHeight="1">
      <c r="B27" s="5"/>
      <c r="C27" s="60">
        <v>45215</v>
      </c>
      <c r="D27" s="132" t="s">
        <v>161</v>
      </c>
      <c r="E27" s="121"/>
      <c r="F27" s="59">
        <v>2437987</v>
      </c>
      <c r="G27" s="59">
        <v>0</v>
      </c>
      <c r="H27" s="10"/>
    </row>
    <row r="28" spans="2:12" ht="19.8" customHeight="1">
      <c r="B28" s="5"/>
      <c r="C28" s="60">
        <v>45238</v>
      </c>
      <c r="D28" s="132" t="s">
        <v>162</v>
      </c>
      <c r="E28" s="121"/>
      <c r="F28" s="59">
        <v>23000000</v>
      </c>
      <c r="G28" s="59">
        <f>23000000-F28</f>
        <v>0</v>
      </c>
      <c r="H28" s="10"/>
    </row>
    <row r="29" spans="2:12" ht="19.8">
      <c r="B29" s="5"/>
      <c r="C29" s="60">
        <v>45257</v>
      </c>
      <c r="D29" s="132" t="s">
        <v>166</v>
      </c>
      <c r="E29" s="121"/>
      <c r="F29" s="59">
        <v>4234013</v>
      </c>
      <c r="G29" s="59">
        <f>23000000-F29</f>
        <v>18765987</v>
      </c>
      <c r="H29" s="10"/>
      <c r="L29" s="102">
        <v>8756360</v>
      </c>
    </row>
    <row r="30" spans="2:12" ht="7.8" customHeight="1">
      <c r="B30" s="5"/>
      <c r="C30" s="60"/>
      <c r="D30" s="61"/>
      <c r="E30" s="62"/>
      <c r="F30" s="63"/>
      <c r="G30" s="64"/>
      <c r="H30" s="10"/>
      <c r="L30" s="102"/>
    </row>
    <row r="31" spans="2:12" ht="19.2" customHeight="1">
      <c r="B31" s="5"/>
      <c r="C31" s="55" t="s">
        <v>18</v>
      </c>
      <c r="D31" s="122" t="s">
        <v>24</v>
      </c>
      <c r="E31" s="117"/>
      <c r="F31" s="56"/>
      <c r="G31" s="65"/>
      <c r="H31" s="10"/>
      <c r="L31" s="102">
        <v>14509106.75</v>
      </c>
    </row>
    <row r="32" spans="2:12" ht="21">
      <c r="B32" s="5"/>
      <c r="C32" s="60">
        <v>44928</v>
      </c>
      <c r="D32" s="135" t="s">
        <v>165</v>
      </c>
      <c r="E32" s="124"/>
      <c r="F32" s="66">
        <v>29672000</v>
      </c>
      <c r="G32" s="67"/>
      <c r="H32" s="10"/>
      <c r="L32" s="102">
        <v>16890772</v>
      </c>
    </row>
    <row r="33" spans="2:12" ht="21">
      <c r="B33" s="5"/>
      <c r="C33" s="68"/>
      <c r="D33" s="69"/>
      <c r="E33" s="70" t="s">
        <v>26</v>
      </c>
      <c r="F33" s="71">
        <f>F32-SUM(F26:F29)</f>
        <v>0</v>
      </c>
      <c r="G33" s="72"/>
      <c r="H33" s="10"/>
      <c r="L33" s="103">
        <f>F29+G29+3866346.75</f>
        <v>26866346.75</v>
      </c>
    </row>
    <row r="34" spans="2:12" ht="10.199999999999999" customHeight="1" thickBot="1">
      <c r="B34" s="5"/>
      <c r="C34" s="73"/>
      <c r="D34" s="42"/>
      <c r="E34" s="42"/>
      <c r="F34" s="42"/>
      <c r="G34" s="74"/>
      <c r="H34" s="10"/>
    </row>
    <row r="35" spans="2:12" ht="21" thickTop="1">
      <c r="B35" s="5"/>
      <c r="C35" s="125" t="s">
        <v>27</v>
      </c>
      <c r="D35" s="126"/>
      <c r="E35" s="126"/>
      <c r="F35" s="75">
        <f>F21+F32</f>
        <v>257734013</v>
      </c>
      <c r="G35" s="76">
        <f>G4-F35</f>
        <v>640265987</v>
      </c>
      <c r="H35" s="10"/>
      <c r="L35" s="59">
        <v>7380255</v>
      </c>
    </row>
    <row r="36" spans="2:12" ht="20.399999999999999">
      <c r="B36" s="5"/>
      <c r="C36" s="77" t="s">
        <v>28</v>
      </c>
      <c r="D36" s="78"/>
      <c r="E36" s="79"/>
      <c r="F36" s="80"/>
      <c r="G36" s="35"/>
      <c r="H36" s="10"/>
    </row>
    <row r="37" spans="2:12" ht="21">
      <c r="B37" s="5"/>
      <c r="C37" s="81" t="s">
        <v>29</v>
      </c>
      <c r="D37" s="82" t="s">
        <v>1</v>
      </c>
      <c r="E37" s="83">
        <f>F33</f>
        <v>0</v>
      </c>
      <c r="F37" s="80"/>
      <c r="G37" s="35"/>
      <c r="H37" s="10"/>
      <c r="L37" s="1">
        <v>6582910</v>
      </c>
    </row>
    <row r="38" spans="2:12" ht="20.399999999999999">
      <c r="B38" s="5"/>
      <c r="C38" s="81" t="s">
        <v>30</v>
      </c>
      <c r="D38" s="82" t="s">
        <v>1</v>
      </c>
      <c r="E38" s="84" t="s">
        <v>31</v>
      </c>
      <c r="F38" s="80"/>
      <c r="G38" s="35"/>
      <c r="H38" s="10"/>
    </row>
    <row r="39" spans="2:12" ht="20.399999999999999">
      <c r="B39" s="5"/>
      <c r="C39" s="85" t="s">
        <v>32</v>
      </c>
      <c r="D39" s="86" t="s">
        <v>1</v>
      </c>
      <c r="E39" s="87" t="s">
        <v>33</v>
      </c>
      <c r="F39" s="127" t="s">
        <v>34</v>
      </c>
      <c r="G39" s="128"/>
      <c r="H39" s="10"/>
    </row>
    <row r="40" spans="2:12" ht="6" customHeight="1">
      <c r="B40" s="88"/>
      <c r="C40" s="89"/>
      <c r="D40" s="89"/>
      <c r="E40" s="89"/>
      <c r="F40" s="89"/>
      <c r="G40" s="89"/>
      <c r="H40" s="90"/>
    </row>
    <row r="41" spans="2:12" ht="18.600000000000001">
      <c r="C41" s="91"/>
      <c r="D41" s="91"/>
      <c r="E41" s="91"/>
      <c r="F41" s="91"/>
      <c r="G41" s="91"/>
    </row>
    <row r="42" spans="2:12" ht="19.8">
      <c r="C42" s="92" t="s">
        <v>35</v>
      </c>
      <c r="D42" s="93"/>
      <c r="E42" s="94"/>
      <c r="F42" s="95"/>
      <c r="G42" s="91"/>
    </row>
    <row r="43" spans="2:12" ht="19.8">
      <c r="C43" s="92"/>
      <c r="D43" s="93"/>
      <c r="E43" s="94"/>
      <c r="F43" s="96" t="s">
        <v>36</v>
      </c>
      <c r="G43" s="97">
        <v>15000000</v>
      </c>
    </row>
    <row r="44" spans="2:12" ht="19.8">
      <c r="C44" s="92" t="s">
        <v>37</v>
      </c>
      <c r="D44" s="93"/>
      <c r="E44" s="94">
        <v>89800000000</v>
      </c>
      <c r="F44" s="98" t="s">
        <v>38</v>
      </c>
      <c r="G44" s="99"/>
    </row>
    <row r="45" spans="2:12" ht="19.8">
      <c r="C45" s="100">
        <v>0.01</v>
      </c>
      <c r="D45" s="93"/>
      <c r="E45" s="94">
        <f>E44*C45</f>
        <v>898000000</v>
      </c>
      <c r="F45" s="98" t="s">
        <v>39</v>
      </c>
      <c r="G45" s="101"/>
    </row>
    <row r="46" spans="2:12" ht="18.600000000000001">
      <c r="C46" s="91"/>
      <c r="D46" s="91"/>
      <c r="E46" s="91"/>
      <c r="F46" s="91"/>
      <c r="G46" s="91"/>
    </row>
    <row r="47" spans="2:12" ht="18.600000000000001">
      <c r="C47" s="91"/>
      <c r="D47" s="91"/>
      <c r="E47" s="91"/>
      <c r="F47" s="91"/>
      <c r="G47" s="91"/>
    </row>
  </sheetData>
  <mergeCells count="21">
    <mergeCell ref="D32:E32"/>
    <mergeCell ref="C35:E35"/>
    <mergeCell ref="F39:G39"/>
    <mergeCell ref="D25:E25"/>
    <mergeCell ref="D26:E26"/>
    <mergeCell ref="D27:E27"/>
    <mergeCell ref="D28:E28"/>
    <mergeCell ref="D29:E29"/>
    <mergeCell ref="D31:E31"/>
    <mergeCell ref="D15:E15"/>
    <mergeCell ref="D16:E16"/>
    <mergeCell ref="D17:E17"/>
    <mergeCell ref="D18:E18"/>
    <mergeCell ref="D19:E19"/>
    <mergeCell ref="D23:E23"/>
    <mergeCell ref="C9:E9"/>
    <mergeCell ref="D10:E10"/>
    <mergeCell ref="D11:E11"/>
    <mergeCell ref="D12:E12"/>
    <mergeCell ref="D13:E13"/>
    <mergeCell ref="D14:E14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2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3:L42"/>
  <sheetViews>
    <sheetView view="pageBreakPreview" topLeftCell="A7" zoomScale="85" zoomScaleNormal="85" workbookViewId="0">
      <selection activeCell="F24" sqref="F24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12" ht="6" customHeight="1">
      <c r="B3" s="2"/>
      <c r="C3" s="3"/>
      <c r="D3" s="3"/>
      <c r="E3" s="3"/>
      <c r="F3" s="3"/>
      <c r="G3" s="3"/>
      <c r="H3" s="4"/>
    </row>
    <row r="4" spans="2:12" ht="21">
      <c r="B4" s="5"/>
      <c r="C4" s="6" t="s">
        <v>0</v>
      </c>
      <c r="D4" s="7" t="s">
        <v>1</v>
      </c>
      <c r="E4" s="8" t="s">
        <v>40</v>
      </c>
      <c r="F4" s="6" t="s">
        <v>3</v>
      </c>
      <c r="G4" s="9">
        <f>+E40</f>
        <v>898000000</v>
      </c>
      <c r="H4" s="10"/>
    </row>
    <row r="5" spans="2:12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F30</f>
        <v>12619745</v>
      </c>
      <c r="H5" s="10"/>
    </row>
    <row r="6" spans="2:12" ht="21">
      <c r="B6" s="5"/>
      <c r="C6" s="11" t="s">
        <v>7</v>
      </c>
      <c r="D6" s="12" t="s">
        <v>1</v>
      </c>
      <c r="E6" s="15" t="s">
        <v>41</v>
      </c>
      <c r="F6" s="11" t="s">
        <v>9</v>
      </c>
      <c r="G6" s="14">
        <f>G4-G5</f>
        <v>885380255</v>
      </c>
      <c r="H6" s="10"/>
    </row>
    <row r="7" spans="2:12" ht="21">
      <c r="B7" s="5"/>
      <c r="C7" s="16"/>
      <c r="D7" s="17"/>
      <c r="E7" s="17"/>
      <c r="F7" s="18" t="s">
        <v>10</v>
      </c>
      <c r="G7" s="19">
        <f>G6/G4</f>
        <v>0.98594683184855236</v>
      </c>
      <c r="H7" s="10"/>
    </row>
    <row r="8" spans="2:12" ht="6" customHeight="1">
      <c r="B8" s="5"/>
      <c r="H8" s="10"/>
    </row>
    <row r="9" spans="2:12" ht="20.399999999999999">
      <c r="B9" s="5"/>
      <c r="C9" s="105" t="s">
        <v>11</v>
      </c>
      <c r="D9" s="106"/>
      <c r="E9" s="106"/>
      <c r="F9" s="20" t="s">
        <v>12</v>
      </c>
      <c r="G9" s="21" t="s">
        <v>13</v>
      </c>
      <c r="H9" s="10"/>
    </row>
    <row r="10" spans="2:12" ht="7.8" customHeight="1">
      <c r="B10" s="5"/>
      <c r="C10" s="22"/>
      <c r="D10" s="107"/>
      <c r="E10" s="107"/>
      <c r="F10" s="23"/>
      <c r="G10" s="24"/>
      <c r="H10" s="10"/>
    </row>
    <row r="11" spans="2:12" ht="19.8" customHeight="1">
      <c r="B11" s="5"/>
      <c r="C11" s="25" t="s">
        <v>14</v>
      </c>
      <c r="D11" s="108" t="s">
        <v>15</v>
      </c>
      <c r="E11" s="109"/>
      <c r="F11" s="27"/>
      <c r="G11" s="24"/>
      <c r="H11" s="10"/>
    </row>
    <row r="12" spans="2:12" ht="20.399999999999999">
      <c r="B12" s="5"/>
      <c r="C12" s="28" t="s">
        <v>42</v>
      </c>
      <c r="D12" s="110" t="s">
        <v>43</v>
      </c>
      <c r="E12" s="110"/>
      <c r="F12" s="29">
        <f>LK.01!F26</f>
        <v>8060090</v>
      </c>
      <c r="G12" s="30"/>
      <c r="H12" s="10"/>
    </row>
    <row r="13" spans="2:12" ht="20.399999999999999">
      <c r="B13" s="5"/>
      <c r="C13" s="31"/>
      <c r="D13" s="111" t="s">
        <v>44</v>
      </c>
      <c r="E13" s="112"/>
      <c r="F13" s="32"/>
      <c r="G13" s="33"/>
      <c r="H13" s="10"/>
    </row>
    <row r="14" spans="2:12" ht="20.399999999999999">
      <c r="B14" s="5"/>
      <c r="C14" s="28"/>
      <c r="D14" s="113"/>
      <c r="E14" s="114"/>
      <c r="F14" s="34"/>
      <c r="G14" s="36"/>
      <c r="H14" s="10"/>
    </row>
    <row r="15" spans="2:12" ht="20.399999999999999">
      <c r="B15" s="5"/>
      <c r="C15" s="31"/>
      <c r="D15" s="111"/>
      <c r="E15" s="112"/>
      <c r="F15" s="32"/>
      <c r="G15" s="33"/>
      <c r="H15" s="10"/>
      <c r="L15" s="1">
        <f>4625500+3866346.75</f>
        <v>8491846.75</v>
      </c>
    </row>
    <row r="16" spans="2:12" ht="5.4" customHeight="1">
      <c r="B16" s="5"/>
      <c r="C16" s="37"/>
      <c r="D16" s="38"/>
      <c r="E16" s="38"/>
      <c r="F16" s="39"/>
      <c r="G16" s="40"/>
      <c r="H16" s="10"/>
    </row>
    <row r="17" spans="2:12" ht="20.399999999999999">
      <c r="B17" s="5"/>
      <c r="C17" s="41"/>
      <c r="D17" s="42"/>
      <c r="E17" s="43" t="s">
        <v>16</v>
      </c>
      <c r="F17" s="44">
        <f>SUM(F12:F15)</f>
        <v>8060090</v>
      </c>
      <c r="G17" s="45">
        <f>G4-F17</f>
        <v>889939910</v>
      </c>
      <c r="H17" s="10"/>
    </row>
    <row r="18" spans="2:12" ht="5.4" customHeight="1">
      <c r="B18" s="5"/>
      <c r="C18" s="46"/>
      <c r="D18" s="47"/>
      <c r="E18" s="48"/>
      <c r="F18" s="49"/>
      <c r="G18" s="50"/>
      <c r="H18" s="10"/>
    </row>
    <row r="19" spans="2:12" ht="21">
      <c r="B19" s="5"/>
      <c r="C19" s="51"/>
      <c r="D19" s="108" t="s">
        <v>17</v>
      </c>
      <c r="E19" s="115"/>
      <c r="F19" s="53">
        <v>0</v>
      </c>
      <c r="G19" s="54"/>
      <c r="H19" s="10"/>
    </row>
    <row r="20" spans="2:12" ht="6" customHeight="1">
      <c r="B20" s="5"/>
      <c r="C20" s="51"/>
      <c r="D20" s="26"/>
      <c r="E20" s="52"/>
      <c r="F20" s="53"/>
      <c r="G20" s="54"/>
      <c r="H20" s="10"/>
    </row>
    <row r="21" spans="2:12" ht="20.399999999999999">
      <c r="B21" s="5"/>
      <c r="C21" s="55" t="s">
        <v>18</v>
      </c>
      <c r="D21" s="116" t="s">
        <v>19</v>
      </c>
      <c r="E21" s="117"/>
      <c r="F21" s="56" t="s">
        <v>20</v>
      </c>
      <c r="G21" s="57" t="s">
        <v>21</v>
      </c>
      <c r="H21" s="10"/>
    </row>
    <row r="22" spans="2:12" ht="20.399999999999999">
      <c r="B22" s="5"/>
      <c r="C22" s="55"/>
      <c r="D22" s="118" t="s">
        <v>22</v>
      </c>
      <c r="E22" s="119"/>
      <c r="F22" s="58">
        <v>0</v>
      </c>
      <c r="G22" s="59">
        <v>0</v>
      </c>
      <c r="H22" s="10"/>
      <c r="L22" s="1">
        <f>192500000+13000000</f>
        <v>205500000</v>
      </c>
    </row>
    <row r="23" spans="2:12" ht="19.8">
      <c r="B23" s="5"/>
      <c r="C23" s="60">
        <v>44981</v>
      </c>
      <c r="D23" s="120" t="s">
        <v>45</v>
      </c>
      <c r="E23" s="121"/>
      <c r="F23" s="59">
        <v>1939910</v>
      </c>
      <c r="G23" s="59">
        <v>0</v>
      </c>
      <c r="H23" s="10"/>
    </row>
    <row r="24" spans="2:12" ht="19.8">
      <c r="B24" s="5"/>
      <c r="C24" s="60">
        <v>44991</v>
      </c>
      <c r="D24" s="120" t="s">
        <v>46</v>
      </c>
      <c r="E24" s="121"/>
      <c r="F24" s="59">
        <v>2619745</v>
      </c>
      <c r="G24" s="59">
        <f>10000000-F24</f>
        <v>7380255</v>
      </c>
      <c r="H24" s="10"/>
      <c r="L24" s="102">
        <v>7133653.25</v>
      </c>
    </row>
    <row r="25" spans="2:12" ht="7.8" customHeight="1">
      <c r="B25" s="5"/>
      <c r="C25" s="60"/>
      <c r="D25" s="61"/>
      <c r="E25" s="62"/>
      <c r="F25" s="63"/>
      <c r="G25" s="64"/>
      <c r="H25" s="10"/>
      <c r="L25" s="102"/>
    </row>
    <row r="26" spans="2:12" ht="19.2" customHeight="1">
      <c r="B26" s="5"/>
      <c r="C26" s="55" t="s">
        <v>18</v>
      </c>
      <c r="D26" s="122" t="s">
        <v>24</v>
      </c>
      <c r="E26" s="117"/>
      <c r="F26" s="56"/>
      <c r="G26" s="65"/>
      <c r="H26" s="10"/>
      <c r="L26" s="102">
        <v>14509106.75</v>
      </c>
    </row>
    <row r="27" spans="2:12" ht="21">
      <c r="B27" s="5"/>
      <c r="C27" s="60">
        <v>44934</v>
      </c>
      <c r="D27" s="123" t="s">
        <v>47</v>
      </c>
      <c r="E27" s="124"/>
      <c r="F27" s="66">
        <v>4559655</v>
      </c>
      <c r="G27" s="67"/>
      <c r="H27" s="10"/>
      <c r="L27" s="102">
        <v>14509106.75</v>
      </c>
    </row>
    <row r="28" spans="2:12" ht="21">
      <c r="B28" s="5"/>
      <c r="C28" s="68"/>
      <c r="D28" s="69"/>
      <c r="E28" s="70" t="s">
        <v>26</v>
      </c>
      <c r="F28" s="71">
        <f>F27-SUM(F22:F24)</f>
        <v>0</v>
      </c>
      <c r="G28" s="72"/>
      <c r="H28" s="10"/>
      <c r="L28" s="103">
        <f>F24+G24+3866346.75</f>
        <v>13866346.75</v>
      </c>
    </row>
    <row r="29" spans="2:12" ht="10.199999999999999" customHeight="1">
      <c r="B29" s="5"/>
      <c r="C29" s="73"/>
      <c r="D29" s="42"/>
      <c r="E29" s="42"/>
      <c r="F29" s="42"/>
      <c r="G29" s="74"/>
      <c r="H29" s="10"/>
    </row>
    <row r="30" spans="2:12" ht="20.399999999999999">
      <c r="B30" s="5"/>
      <c r="C30" s="125" t="s">
        <v>27</v>
      </c>
      <c r="D30" s="126"/>
      <c r="E30" s="126"/>
      <c r="F30" s="75">
        <f>F17+F27</f>
        <v>12619745</v>
      </c>
      <c r="G30" s="76">
        <f>G4-F30</f>
        <v>885380255</v>
      </c>
      <c r="H30" s="10"/>
      <c r="L30" s="59">
        <v>7380255</v>
      </c>
    </row>
    <row r="31" spans="2:12" ht="20.399999999999999">
      <c r="B31" s="5"/>
      <c r="C31" s="77" t="s">
        <v>28</v>
      </c>
      <c r="D31" s="78"/>
      <c r="E31" s="79"/>
      <c r="F31" s="80"/>
      <c r="G31" s="35"/>
      <c r="H31" s="10"/>
    </row>
    <row r="32" spans="2:12" ht="21">
      <c r="B32" s="5"/>
      <c r="C32" s="81" t="s">
        <v>29</v>
      </c>
      <c r="D32" s="82" t="s">
        <v>1</v>
      </c>
      <c r="E32" s="83">
        <f>F28</f>
        <v>0</v>
      </c>
      <c r="F32" s="80"/>
      <c r="G32" s="35"/>
      <c r="H32" s="10"/>
    </row>
    <row r="33" spans="2:8" ht="20.399999999999999">
      <c r="B33" s="5"/>
      <c r="C33" s="81" t="s">
        <v>30</v>
      </c>
      <c r="D33" s="82" t="s">
        <v>1</v>
      </c>
      <c r="E33" s="84" t="s">
        <v>31</v>
      </c>
      <c r="F33" s="80"/>
      <c r="G33" s="35"/>
      <c r="H33" s="10"/>
    </row>
    <row r="34" spans="2:8" ht="20.399999999999999">
      <c r="B34" s="5"/>
      <c r="C34" s="85" t="s">
        <v>32</v>
      </c>
      <c r="D34" s="86" t="s">
        <v>1</v>
      </c>
      <c r="E34" s="87" t="s">
        <v>33</v>
      </c>
      <c r="F34" s="127" t="s">
        <v>34</v>
      </c>
      <c r="G34" s="128"/>
      <c r="H34" s="10"/>
    </row>
    <row r="35" spans="2:8" ht="6" customHeight="1">
      <c r="B35" s="88"/>
      <c r="C35" s="89"/>
      <c r="D35" s="89"/>
      <c r="E35" s="89"/>
      <c r="F35" s="89"/>
      <c r="G35" s="89"/>
      <c r="H35" s="90"/>
    </row>
    <row r="36" spans="2:8" ht="18.600000000000001">
      <c r="C36" s="91"/>
      <c r="D36" s="91"/>
      <c r="E36" s="91"/>
      <c r="F36" s="91"/>
      <c r="G36" s="91"/>
    </row>
    <row r="37" spans="2:8" ht="19.8">
      <c r="C37" s="92" t="s">
        <v>35</v>
      </c>
      <c r="D37" s="93"/>
      <c r="E37" s="94"/>
      <c r="F37" s="95"/>
      <c r="G37" s="91"/>
    </row>
    <row r="38" spans="2:8" ht="19.8">
      <c r="C38" s="92"/>
      <c r="D38" s="93"/>
      <c r="E38" s="94"/>
      <c r="F38" s="96" t="s">
        <v>36</v>
      </c>
      <c r="G38" s="97">
        <v>15000000</v>
      </c>
    </row>
    <row r="39" spans="2:8" ht="19.8">
      <c r="C39" s="92" t="s">
        <v>37</v>
      </c>
      <c r="D39" s="93"/>
      <c r="E39" s="94">
        <v>89800000000</v>
      </c>
      <c r="F39" s="98" t="s">
        <v>38</v>
      </c>
      <c r="G39" s="99"/>
    </row>
    <row r="40" spans="2:8" ht="19.8">
      <c r="C40" s="100">
        <v>0.01</v>
      </c>
      <c r="D40" s="93"/>
      <c r="E40" s="94">
        <f>E39*C40</f>
        <v>898000000</v>
      </c>
      <c r="F40" s="98" t="s">
        <v>39</v>
      </c>
      <c r="G40" s="101"/>
    </row>
    <row r="41" spans="2:8" ht="18.600000000000001">
      <c r="C41" s="91"/>
      <c r="D41" s="91"/>
      <c r="E41" s="91"/>
      <c r="F41" s="91"/>
      <c r="G41" s="91"/>
    </row>
    <row r="42" spans="2:8" ht="18.600000000000001">
      <c r="C42" s="91"/>
      <c r="D42" s="91"/>
      <c r="E42" s="91"/>
      <c r="F42" s="91"/>
      <c r="G42" s="91"/>
    </row>
  </sheetData>
  <mergeCells count="16">
    <mergeCell ref="F34:G34"/>
    <mergeCell ref="D23:E23"/>
    <mergeCell ref="D24:E24"/>
    <mergeCell ref="D26:E26"/>
    <mergeCell ref="D27:E27"/>
    <mergeCell ref="C30:E30"/>
    <mergeCell ref="D14:E14"/>
    <mergeCell ref="D15:E15"/>
    <mergeCell ref="D19:E19"/>
    <mergeCell ref="D21:E21"/>
    <mergeCell ref="D22:E22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3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3:L42"/>
  <sheetViews>
    <sheetView view="pageBreakPreview" zoomScale="85" zoomScaleNormal="85" workbookViewId="0">
      <selection activeCell="F24" sqref="F24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12" ht="6" customHeight="1">
      <c r="B3" s="2"/>
      <c r="C3" s="3"/>
      <c r="D3" s="3"/>
      <c r="E3" s="3"/>
      <c r="F3" s="3"/>
      <c r="G3" s="3"/>
      <c r="H3" s="4"/>
    </row>
    <row r="4" spans="2:12" ht="21">
      <c r="B4" s="5"/>
      <c r="C4" s="6" t="s">
        <v>0</v>
      </c>
      <c r="D4" s="7" t="s">
        <v>1</v>
      </c>
      <c r="E4" s="8" t="s">
        <v>48</v>
      </c>
      <c r="F4" s="6" t="s">
        <v>3</v>
      </c>
      <c r="G4" s="9">
        <f>+E40</f>
        <v>898000000</v>
      </c>
      <c r="H4" s="10"/>
    </row>
    <row r="5" spans="2:12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F30</f>
        <v>23417090</v>
      </c>
      <c r="H5" s="10"/>
    </row>
    <row r="6" spans="2:12" ht="21">
      <c r="B6" s="5"/>
      <c r="C6" s="11" t="s">
        <v>7</v>
      </c>
      <c r="D6" s="12" t="s">
        <v>1</v>
      </c>
      <c r="E6" s="15" t="s">
        <v>49</v>
      </c>
      <c r="F6" s="11" t="s">
        <v>9</v>
      </c>
      <c r="G6" s="14">
        <f>G4-G5</f>
        <v>874582910</v>
      </c>
      <c r="H6" s="10"/>
    </row>
    <row r="7" spans="2:12" ht="21">
      <c r="B7" s="5"/>
      <c r="C7" s="16"/>
      <c r="D7" s="17"/>
      <c r="E7" s="17"/>
      <c r="F7" s="18" t="s">
        <v>10</v>
      </c>
      <c r="G7" s="19">
        <f>G6/G4</f>
        <v>0.97392306236080173</v>
      </c>
      <c r="H7" s="10"/>
    </row>
    <row r="8" spans="2:12" ht="6" customHeight="1">
      <c r="B8" s="5"/>
      <c r="H8" s="10"/>
    </row>
    <row r="9" spans="2:12" ht="20.399999999999999">
      <c r="B9" s="5"/>
      <c r="C9" s="105" t="s">
        <v>11</v>
      </c>
      <c r="D9" s="106"/>
      <c r="E9" s="106"/>
      <c r="F9" s="20" t="s">
        <v>12</v>
      </c>
      <c r="G9" s="21" t="s">
        <v>13</v>
      </c>
      <c r="H9" s="10"/>
    </row>
    <row r="10" spans="2:12" ht="7.8" customHeight="1">
      <c r="B10" s="5"/>
      <c r="C10" s="22"/>
      <c r="D10" s="107"/>
      <c r="E10" s="107"/>
      <c r="F10" s="23"/>
      <c r="G10" s="24"/>
      <c r="H10" s="10"/>
    </row>
    <row r="11" spans="2:12" ht="19.8" customHeight="1">
      <c r="B11" s="5"/>
      <c r="C11" s="25" t="s">
        <v>14</v>
      </c>
      <c r="D11" s="108" t="s">
        <v>15</v>
      </c>
      <c r="E11" s="109"/>
      <c r="F11" s="27"/>
      <c r="G11" s="24"/>
      <c r="H11" s="10"/>
    </row>
    <row r="12" spans="2:12" ht="20.399999999999999">
      <c r="B12" s="5"/>
      <c r="C12" s="28" t="s">
        <v>50</v>
      </c>
      <c r="D12" s="110" t="s">
        <v>51</v>
      </c>
      <c r="E12" s="110"/>
      <c r="F12" s="29">
        <f>LK.01!F26+LK.02!F27</f>
        <v>12619745</v>
      </c>
      <c r="G12" s="30"/>
      <c r="H12" s="10"/>
    </row>
    <row r="13" spans="2:12" ht="20.399999999999999">
      <c r="B13" s="5"/>
      <c r="C13" s="31"/>
      <c r="D13" s="111" t="s">
        <v>52</v>
      </c>
      <c r="E13" s="112"/>
      <c r="F13" s="32"/>
      <c r="G13" s="33"/>
      <c r="H13" s="10"/>
    </row>
    <row r="14" spans="2:12" ht="20.399999999999999">
      <c r="B14" s="5"/>
      <c r="C14" s="28"/>
      <c r="D14" s="113"/>
      <c r="E14" s="114"/>
      <c r="F14" s="34"/>
      <c r="G14" s="36"/>
      <c r="H14" s="10"/>
    </row>
    <row r="15" spans="2:12" ht="20.399999999999999">
      <c r="B15" s="5"/>
      <c r="C15" s="31"/>
      <c r="D15" s="111"/>
      <c r="E15" s="112"/>
      <c r="F15" s="32"/>
      <c r="G15" s="33"/>
      <c r="H15" s="10"/>
      <c r="L15" s="1">
        <f>4625500+3866346.75</f>
        <v>8491846.75</v>
      </c>
    </row>
    <row r="16" spans="2:12" ht="5.4" customHeight="1">
      <c r="B16" s="5"/>
      <c r="C16" s="37"/>
      <c r="D16" s="38"/>
      <c r="E16" s="38"/>
      <c r="F16" s="39"/>
      <c r="G16" s="40"/>
      <c r="H16" s="10"/>
    </row>
    <row r="17" spans="2:12" ht="20.399999999999999">
      <c r="B17" s="5"/>
      <c r="C17" s="41"/>
      <c r="D17" s="42"/>
      <c r="E17" s="43" t="s">
        <v>16</v>
      </c>
      <c r="F17" s="44">
        <f>SUM(F12:F15)</f>
        <v>12619745</v>
      </c>
      <c r="G17" s="45">
        <f>G4-F17</f>
        <v>885380255</v>
      </c>
      <c r="H17" s="10"/>
    </row>
    <row r="18" spans="2:12" ht="5.4" customHeight="1">
      <c r="B18" s="5"/>
      <c r="C18" s="46"/>
      <c r="D18" s="47"/>
      <c r="E18" s="48"/>
      <c r="F18" s="49"/>
      <c r="G18" s="50"/>
      <c r="H18" s="10"/>
    </row>
    <row r="19" spans="2:12" ht="21">
      <c r="B19" s="5"/>
      <c r="C19" s="51"/>
      <c r="D19" s="108" t="s">
        <v>17</v>
      </c>
      <c r="E19" s="115"/>
      <c r="F19" s="53">
        <v>0</v>
      </c>
      <c r="G19" s="54"/>
      <c r="H19" s="10"/>
    </row>
    <row r="20" spans="2:12" ht="6" customHeight="1">
      <c r="B20" s="5"/>
      <c r="C20" s="51"/>
      <c r="D20" s="26"/>
      <c r="E20" s="52"/>
      <c r="F20" s="53"/>
      <c r="G20" s="54"/>
      <c r="H20" s="10"/>
    </row>
    <row r="21" spans="2:12" ht="20.399999999999999">
      <c r="B21" s="5"/>
      <c r="C21" s="55" t="s">
        <v>18</v>
      </c>
      <c r="D21" s="116" t="s">
        <v>19</v>
      </c>
      <c r="E21" s="117"/>
      <c r="F21" s="56" t="s">
        <v>20</v>
      </c>
      <c r="G21" s="57" t="s">
        <v>21</v>
      </c>
      <c r="H21" s="10"/>
    </row>
    <row r="22" spans="2:12" ht="20.399999999999999">
      <c r="B22" s="5"/>
      <c r="C22" s="55"/>
      <c r="D22" s="118" t="s">
        <v>53</v>
      </c>
      <c r="E22" s="119"/>
      <c r="F22" s="58">
        <v>0</v>
      </c>
      <c r="G22" s="59">
        <v>0</v>
      </c>
      <c r="H22" s="10"/>
      <c r="L22" s="1">
        <f>192500000+13000000</f>
        <v>205500000</v>
      </c>
    </row>
    <row r="23" spans="2:12" ht="19.8">
      <c r="B23" s="5"/>
      <c r="C23" s="60">
        <v>44991</v>
      </c>
      <c r="D23" s="120" t="s">
        <v>54</v>
      </c>
      <c r="E23" s="121"/>
      <c r="F23" s="59">
        <v>7380255</v>
      </c>
      <c r="G23" s="59">
        <v>0</v>
      </c>
      <c r="H23" s="10"/>
    </row>
    <row r="24" spans="2:12" ht="19.8">
      <c r="B24" s="5"/>
      <c r="C24" s="60">
        <v>45016</v>
      </c>
      <c r="D24" s="120" t="s">
        <v>55</v>
      </c>
      <c r="E24" s="121"/>
      <c r="F24" s="59">
        <v>3417090</v>
      </c>
      <c r="G24" s="59">
        <f>10000000-F24</f>
        <v>6582910</v>
      </c>
      <c r="H24" s="10"/>
      <c r="L24" s="102">
        <v>7133653.25</v>
      </c>
    </row>
    <row r="25" spans="2:12" ht="7.8" customHeight="1">
      <c r="B25" s="5"/>
      <c r="C25" s="60"/>
      <c r="D25" s="61"/>
      <c r="E25" s="62"/>
      <c r="F25" s="63"/>
      <c r="G25" s="64"/>
      <c r="H25" s="10"/>
      <c r="L25" s="102"/>
    </row>
    <row r="26" spans="2:12" ht="19.2" customHeight="1">
      <c r="B26" s="5"/>
      <c r="C26" s="55" t="s">
        <v>18</v>
      </c>
      <c r="D26" s="122" t="s">
        <v>24</v>
      </c>
      <c r="E26" s="117"/>
      <c r="F26" s="56"/>
      <c r="G26" s="65"/>
      <c r="H26" s="10"/>
      <c r="L26" s="102">
        <v>14509106.75</v>
      </c>
    </row>
    <row r="27" spans="2:12" ht="21">
      <c r="B27" s="5"/>
      <c r="C27" s="60">
        <v>45027</v>
      </c>
      <c r="D27" s="123" t="s">
        <v>56</v>
      </c>
      <c r="E27" s="124"/>
      <c r="F27" s="66">
        <v>10797345</v>
      </c>
      <c r="G27" s="67"/>
      <c r="H27" s="10"/>
      <c r="L27" s="102">
        <v>14509106.75</v>
      </c>
    </row>
    <row r="28" spans="2:12" ht="21">
      <c r="B28" s="5"/>
      <c r="C28" s="68"/>
      <c r="D28" s="69"/>
      <c r="E28" s="70" t="s">
        <v>26</v>
      </c>
      <c r="F28" s="71">
        <f>F27-SUM(F22:F24)</f>
        <v>0</v>
      </c>
      <c r="G28" s="72"/>
      <c r="H28" s="10"/>
      <c r="L28" s="103">
        <f>F24+G24+3866346.75</f>
        <v>13866346.75</v>
      </c>
    </row>
    <row r="29" spans="2:12" ht="10.199999999999999" customHeight="1">
      <c r="B29" s="5"/>
      <c r="C29" s="73"/>
      <c r="D29" s="42"/>
      <c r="E29" s="42"/>
      <c r="F29" s="42"/>
      <c r="G29" s="74"/>
      <c r="H29" s="10"/>
    </row>
    <row r="30" spans="2:12" ht="20.399999999999999">
      <c r="B30" s="5"/>
      <c r="C30" s="125" t="s">
        <v>27</v>
      </c>
      <c r="D30" s="126"/>
      <c r="E30" s="126"/>
      <c r="F30" s="75">
        <f>F17+F27</f>
        <v>23417090</v>
      </c>
      <c r="G30" s="76">
        <f>G4-F30</f>
        <v>874582910</v>
      </c>
      <c r="H30" s="10"/>
      <c r="L30" s="59">
        <v>7380255</v>
      </c>
    </row>
    <row r="31" spans="2:12" ht="20.399999999999999">
      <c r="B31" s="5"/>
      <c r="C31" s="77" t="s">
        <v>28</v>
      </c>
      <c r="D31" s="78"/>
      <c r="E31" s="79"/>
      <c r="F31" s="80"/>
      <c r="G31" s="35"/>
      <c r="H31" s="10"/>
    </row>
    <row r="32" spans="2:12" ht="21">
      <c r="B32" s="5"/>
      <c r="C32" s="81" t="s">
        <v>29</v>
      </c>
      <c r="D32" s="82" t="s">
        <v>1</v>
      </c>
      <c r="E32" s="83">
        <f>F28</f>
        <v>0</v>
      </c>
      <c r="F32" s="80"/>
      <c r="G32" s="35"/>
      <c r="H32" s="10"/>
      <c r="L32" s="1">
        <v>6582910</v>
      </c>
    </row>
    <row r="33" spans="2:8" ht="20.399999999999999">
      <c r="B33" s="5"/>
      <c r="C33" s="81" t="s">
        <v>30</v>
      </c>
      <c r="D33" s="82" t="s">
        <v>1</v>
      </c>
      <c r="E33" s="84" t="s">
        <v>31</v>
      </c>
      <c r="F33" s="80"/>
      <c r="G33" s="35"/>
      <c r="H33" s="10"/>
    </row>
    <row r="34" spans="2:8" ht="20.399999999999999">
      <c r="B34" s="5"/>
      <c r="C34" s="85" t="s">
        <v>32</v>
      </c>
      <c r="D34" s="86" t="s">
        <v>1</v>
      </c>
      <c r="E34" s="87" t="s">
        <v>33</v>
      </c>
      <c r="F34" s="127" t="s">
        <v>34</v>
      </c>
      <c r="G34" s="128"/>
      <c r="H34" s="10"/>
    </row>
    <row r="35" spans="2:8" ht="6" customHeight="1">
      <c r="B35" s="88"/>
      <c r="C35" s="89"/>
      <c r="D35" s="89"/>
      <c r="E35" s="89"/>
      <c r="F35" s="89"/>
      <c r="G35" s="89"/>
      <c r="H35" s="90"/>
    </row>
    <row r="36" spans="2:8" ht="18.600000000000001">
      <c r="C36" s="91"/>
      <c r="D36" s="91"/>
      <c r="E36" s="91"/>
      <c r="F36" s="91"/>
      <c r="G36" s="91"/>
    </row>
    <row r="37" spans="2:8" ht="19.8">
      <c r="C37" s="92" t="s">
        <v>35</v>
      </c>
      <c r="D37" s="93"/>
      <c r="E37" s="94"/>
      <c r="F37" s="95"/>
      <c r="G37" s="91"/>
    </row>
    <row r="38" spans="2:8" ht="19.8">
      <c r="C38" s="92"/>
      <c r="D38" s="93"/>
      <c r="E38" s="94"/>
      <c r="F38" s="96" t="s">
        <v>36</v>
      </c>
      <c r="G38" s="97">
        <v>15000000</v>
      </c>
    </row>
    <row r="39" spans="2:8" ht="19.8">
      <c r="C39" s="92" t="s">
        <v>37</v>
      </c>
      <c r="D39" s="93"/>
      <c r="E39" s="94">
        <v>89800000000</v>
      </c>
      <c r="F39" s="98" t="s">
        <v>38</v>
      </c>
      <c r="G39" s="99"/>
    </row>
    <row r="40" spans="2:8" ht="19.8">
      <c r="C40" s="100">
        <v>0.01</v>
      </c>
      <c r="D40" s="93"/>
      <c r="E40" s="94">
        <f>E39*C40</f>
        <v>898000000</v>
      </c>
      <c r="F40" s="98" t="s">
        <v>39</v>
      </c>
      <c r="G40" s="101"/>
    </row>
    <row r="41" spans="2:8" ht="18.600000000000001">
      <c r="C41" s="91"/>
      <c r="D41" s="91"/>
      <c r="E41" s="91"/>
      <c r="F41" s="91"/>
      <c r="G41" s="91"/>
    </row>
    <row r="42" spans="2:8" ht="18.600000000000001">
      <c r="C42" s="91"/>
      <c r="D42" s="91"/>
      <c r="E42" s="91"/>
      <c r="F42" s="91"/>
      <c r="G42" s="91"/>
    </row>
  </sheetData>
  <mergeCells count="16">
    <mergeCell ref="F34:G34"/>
    <mergeCell ref="D23:E23"/>
    <mergeCell ref="D24:E24"/>
    <mergeCell ref="D26:E26"/>
    <mergeCell ref="D27:E27"/>
    <mergeCell ref="C30:E30"/>
    <mergeCell ref="D14:E14"/>
    <mergeCell ref="D15:E15"/>
    <mergeCell ref="D19:E19"/>
    <mergeCell ref="D21:E21"/>
    <mergeCell ref="D22:E22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3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3:L42"/>
  <sheetViews>
    <sheetView view="pageBreakPreview" topLeftCell="A4" zoomScale="85" zoomScaleNormal="85" workbookViewId="0">
      <selection activeCell="F24" sqref="F24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12" ht="6" customHeight="1">
      <c r="B3" s="2"/>
      <c r="C3" s="3"/>
      <c r="D3" s="3"/>
      <c r="E3" s="3"/>
      <c r="F3" s="3"/>
      <c r="G3" s="3"/>
      <c r="H3" s="4"/>
    </row>
    <row r="4" spans="2:12" ht="21">
      <c r="B4" s="5"/>
      <c r="C4" s="6" t="s">
        <v>0</v>
      </c>
      <c r="D4" s="7" t="s">
        <v>1</v>
      </c>
      <c r="E4" s="8" t="s">
        <v>57</v>
      </c>
      <c r="F4" s="6" t="s">
        <v>3</v>
      </c>
      <c r="G4" s="9">
        <f>+E40</f>
        <v>898000000</v>
      </c>
      <c r="H4" s="10"/>
    </row>
    <row r="5" spans="2:12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F30</f>
        <v>34527740</v>
      </c>
      <c r="H5" s="10"/>
    </row>
    <row r="6" spans="2:12" ht="21">
      <c r="B6" s="5"/>
      <c r="C6" s="11" t="s">
        <v>7</v>
      </c>
      <c r="D6" s="12" t="s">
        <v>1</v>
      </c>
      <c r="E6" s="15" t="s">
        <v>58</v>
      </c>
      <c r="F6" s="11" t="s">
        <v>9</v>
      </c>
      <c r="G6" s="14">
        <f>G4-G5</f>
        <v>863472260</v>
      </c>
      <c r="H6" s="10"/>
    </row>
    <row r="7" spans="2:12" ht="21">
      <c r="B7" s="5"/>
      <c r="C7" s="16"/>
      <c r="D7" s="17"/>
      <c r="E7" s="17"/>
      <c r="F7" s="18" t="s">
        <v>10</v>
      </c>
      <c r="G7" s="19">
        <f>G6/G4</f>
        <v>0.96155040089086863</v>
      </c>
      <c r="H7" s="10"/>
    </row>
    <row r="8" spans="2:12" ht="6" customHeight="1">
      <c r="B8" s="5"/>
      <c r="H8" s="10"/>
    </row>
    <row r="9" spans="2:12" ht="20.399999999999999">
      <c r="B9" s="5"/>
      <c r="C9" s="105" t="s">
        <v>11</v>
      </c>
      <c r="D9" s="106"/>
      <c r="E9" s="106"/>
      <c r="F9" s="20" t="s">
        <v>12</v>
      </c>
      <c r="G9" s="21" t="s">
        <v>13</v>
      </c>
      <c r="H9" s="10"/>
    </row>
    <row r="10" spans="2:12" ht="7.8" customHeight="1">
      <c r="B10" s="5"/>
      <c r="C10" s="22"/>
      <c r="D10" s="107"/>
      <c r="E10" s="107"/>
      <c r="F10" s="23"/>
      <c r="G10" s="24"/>
      <c r="H10" s="10"/>
    </row>
    <row r="11" spans="2:12" ht="19.8" customHeight="1">
      <c r="B11" s="5"/>
      <c r="C11" s="25" t="s">
        <v>14</v>
      </c>
      <c r="D11" s="108" t="s">
        <v>15</v>
      </c>
      <c r="E11" s="109"/>
      <c r="F11" s="27"/>
      <c r="G11" s="24"/>
      <c r="H11" s="10"/>
    </row>
    <row r="12" spans="2:12" ht="20.399999999999999">
      <c r="B12" s="5"/>
      <c r="C12" s="28" t="s">
        <v>59</v>
      </c>
      <c r="D12" s="110" t="s">
        <v>51</v>
      </c>
      <c r="E12" s="110"/>
      <c r="F12" s="29">
        <f>LK.01!F26+LK.02!F27+LK.03!F27</f>
        <v>23417090</v>
      </c>
      <c r="G12" s="30"/>
      <c r="H12" s="10"/>
    </row>
    <row r="13" spans="2:12" ht="20.399999999999999">
      <c r="B13" s="5"/>
      <c r="C13" s="31"/>
      <c r="D13" s="111" t="s">
        <v>60</v>
      </c>
      <c r="E13" s="112"/>
      <c r="F13" s="32"/>
      <c r="G13" s="33"/>
      <c r="H13" s="10"/>
    </row>
    <row r="14" spans="2:12" ht="20.399999999999999">
      <c r="B14" s="5"/>
      <c r="C14" s="28"/>
      <c r="D14" s="113"/>
      <c r="E14" s="114"/>
      <c r="F14" s="34"/>
      <c r="G14" s="36"/>
      <c r="H14" s="10"/>
    </row>
    <row r="15" spans="2:12" ht="20.399999999999999">
      <c r="B15" s="5"/>
      <c r="C15" s="31"/>
      <c r="D15" s="111"/>
      <c r="E15" s="112"/>
      <c r="F15" s="32"/>
      <c r="G15" s="33"/>
      <c r="H15" s="10"/>
      <c r="L15" s="1">
        <f>4625500+3866346.75</f>
        <v>8491846.75</v>
      </c>
    </row>
    <row r="16" spans="2:12" ht="5.4" customHeight="1">
      <c r="B16" s="5"/>
      <c r="C16" s="37"/>
      <c r="D16" s="38"/>
      <c r="E16" s="38"/>
      <c r="F16" s="39"/>
      <c r="G16" s="40"/>
      <c r="H16" s="10"/>
    </row>
    <row r="17" spans="2:12" ht="20.399999999999999">
      <c r="B17" s="5"/>
      <c r="C17" s="41"/>
      <c r="D17" s="42"/>
      <c r="E17" s="43" t="s">
        <v>16</v>
      </c>
      <c r="F17" s="44">
        <f>SUM(F12:F15)</f>
        <v>23417090</v>
      </c>
      <c r="G17" s="45">
        <f>G4-F17</f>
        <v>874582910</v>
      </c>
      <c r="H17" s="10"/>
    </row>
    <row r="18" spans="2:12" ht="5.4" customHeight="1">
      <c r="B18" s="5"/>
      <c r="C18" s="46"/>
      <c r="D18" s="47"/>
      <c r="E18" s="48"/>
      <c r="F18" s="49"/>
      <c r="G18" s="50"/>
      <c r="H18" s="10"/>
    </row>
    <row r="19" spans="2:12" ht="21">
      <c r="B19" s="5"/>
      <c r="C19" s="51"/>
      <c r="D19" s="108" t="s">
        <v>17</v>
      </c>
      <c r="E19" s="115"/>
      <c r="F19" s="53">
        <v>0</v>
      </c>
      <c r="G19" s="54"/>
      <c r="H19" s="10"/>
      <c r="L19" s="1">
        <v>5472260</v>
      </c>
    </row>
    <row r="20" spans="2:12" ht="6" customHeight="1">
      <c r="B20" s="5"/>
      <c r="C20" s="51"/>
      <c r="D20" s="26"/>
      <c r="E20" s="52"/>
      <c r="F20" s="53"/>
      <c r="G20" s="54"/>
      <c r="H20" s="10"/>
    </row>
    <row r="21" spans="2:12" ht="20.399999999999999">
      <c r="B21" s="5"/>
      <c r="C21" s="55" t="s">
        <v>18</v>
      </c>
      <c r="D21" s="116" t="s">
        <v>19</v>
      </c>
      <c r="E21" s="117"/>
      <c r="F21" s="56" t="s">
        <v>20</v>
      </c>
      <c r="G21" s="57" t="s">
        <v>21</v>
      </c>
      <c r="H21" s="10"/>
    </row>
    <row r="22" spans="2:12" ht="20.399999999999999">
      <c r="B22" s="5"/>
      <c r="C22" s="55"/>
      <c r="D22" s="118" t="s">
        <v>61</v>
      </c>
      <c r="E22" s="119"/>
      <c r="F22" s="58">
        <v>0</v>
      </c>
      <c r="G22" s="59">
        <v>0</v>
      </c>
      <c r="H22" s="10"/>
      <c r="L22" s="1">
        <f>192500000+13000000</f>
        <v>205500000</v>
      </c>
    </row>
    <row r="23" spans="2:12" ht="19.8" customHeight="1">
      <c r="B23" s="5"/>
      <c r="C23" s="60">
        <v>45001</v>
      </c>
      <c r="D23" s="120" t="s">
        <v>62</v>
      </c>
      <c r="E23" s="121"/>
      <c r="F23" s="59">
        <v>6582910</v>
      </c>
      <c r="G23" s="59">
        <v>0</v>
      </c>
      <c r="H23" s="10"/>
    </row>
    <row r="24" spans="2:12" ht="19.8">
      <c r="B24" s="5"/>
      <c r="C24" s="60">
        <v>45016</v>
      </c>
      <c r="D24" s="120" t="s">
        <v>55</v>
      </c>
      <c r="E24" s="121"/>
      <c r="F24" s="59">
        <v>4527740</v>
      </c>
      <c r="G24" s="59">
        <f>10000000-F24</f>
        <v>5472260</v>
      </c>
      <c r="H24" s="10"/>
      <c r="L24" s="102">
        <v>7133653.25</v>
      </c>
    </row>
    <row r="25" spans="2:12" ht="7.8" customHeight="1">
      <c r="B25" s="5"/>
      <c r="C25" s="60"/>
      <c r="D25" s="61"/>
      <c r="E25" s="62"/>
      <c r="F25" s="63"/>
      <c r="G25" s="64"/>
      <c r="H25" s="10"/>
      <c r="L25" s="102"/>
    </row>
    <row r="26" spans="2:12" ht="19.2" customHeight="1">
      <c r="B26" s="5"/>
      <c r="C26" s="55" t="s">
        <v>18</v>
      </c>
      <c r="D26" s="122" t="s">
        <v>24</v>
      </c>
      <c r="E26" s="117"/>
      <c r="F26" s="56"/>
      <c r="G26" s="65"/>
      <c r="H26" s="10"/>
      <c r="L26" s="102">
        <v>14509106.75</v>
      </c>
    </row>
    <row r="27" spans="2:12" ht="21">
      <c r="B27" s="5"/>
      <c r="C27" s="60">
        <v>45027</v>
      </c>
      <c r="D27" s="123" t="s">
        <v>63</v>
      </c>
      <c r="E27" s="124"/>
      <c r="F27" s="66">
        <v>11110650</v>
      </c>
      <c r="G27" s="67"/>
      <c r="H27" s="10"/>
      <c r="L27" s="102">
        <v>14509106.75</v>
      </c>
    </row>
    <row r="28" spans="2:12" ht="21">
      <c r="B28" s="5"/>
      <c r="C28" s="68"/>
      <c r="D28" s="69"/>
      <c r="E28" s="70" t="s">
        <v>26</v>
      </c>
      <c r="F28" s="71">
        <f>F27-SUM(F22:F24)</f>
        <v>0</v>
      </c>
      <c r="G28" s="72"/>
      <c r="H28" s="10"/>
      <c r="L28" s="103">
        <f>F24+G24+3866346.75</f>
        <v>13866346.75</v>
      </c>
    </row>
    <row r="29" spans="2:12" ht="10.199999999999999" customHeight="1">
      <c r="B29" s="5"/>
      <c r="C29" s="73"/>
      <c r="D29" s="42"/>
      <c r="E29" s="42"/>
      <c r="F29" s="42"/>
      <c r="G29" s="74"/>
      <c r="H29" s="10"/>
    </row>
    <row r="30" spans="2:12" ht="20.399999999999999">
      <c r="B30" s="5"/>
      <c r="C30" s="125" t="s">
        <v>27</v>
      </c>
      <c r="D30" s="126"/>
      <c r="E30" s="126"/>
      <c r="F30" s="75">
        <f>F17+F27</f>
        <v>34527740</v>
      </c>
      <c r="G30" s="76">
        <f>G4-F30</f>
        <v>863472260</v>
      </c>
      <c r="H30" s="10"/>
      <c r="L30" s="59">
        <v>7380255</v>
      </c>
    </row>
    <row r="31" spans="2:12" ht="20.399999999999999">
      <c r="B31" s="5"/>
      <c r="C31" s="77" t="s">
        <v>28</v>
      </c>
      <c r="D31" s="78"/>
      <c r="E31" s="79"/>
      <c r="F31" s="80"/>
      <c r="G31" s="35"/>
      <c r="H31" s="10"/>
    </row>
    <row r="32" spans="2:12" ht="21">
      <c r="B32" s="5"/>
      <c r="C32" s="81" t="s">
        <v>29</v>
      </c>
      <c r="D32" s="82" t="s">
        <v>1</v>
      </c>
      <c r="E32" s="83">
        <f>F28</f>
        <v>0</v>
      </c>
      <c r="F32" s="80"/>
      <c r="G32" s="35"/>
      <c r="H32" s="10"/>
      <c r="L32" s="1">
        <v>6582910</v>
      </c>
    </row>
    <row r="33" spans="2:8" ht="20.399999999999999">
      <c r="B33" s="5"/>
      <c r="C33" s="81" t="s">
        <v>30</v>
      </c>
      <c r="D33" s="82" t="s">
        <v>1</v>
      </c>
      <c r="E33" s="84" t="s">
        <v>31</v>
      </c>
      <c r="F33" s="80"/>
      <c r="G33" s="35"/>
      <c r="H33" s="10"/>
    </row>
    <row r="34" spans="2:8" ht="20.399999999999999">
      <c r="B34" s="5"/>
      <c r="C34" s="85" t="s">
        <v>32</v>
      </c>
      <c r="D34" s="86" t="s">
        <v>1</v>
      </c>
      <c r="E34" s="87" t="s">
        <v>33</v>
      </c>
      <c r="F34" s="127" t="s">
        <v>34</v>
      </c>
      <c r="G34" s="128"/>
      <c r="H34" s="10"/>
    </row>
    <row r="35" spans="2:8" ht="6" customHeight="1">
      <c r="B35" s="88"/>
      <c r="C35" s="89"/>
      <c r="D35" s="89"/>
      <c r="E35" s="89"/>
      <c r="F35" s="89"/>
      <c r="G35" s="89"/>
      <c r="H35" s="90"/>
    </row>
    <row r="36" spans="2:8" ht="18.600000000000001">
      <c r="C36" s="91"/>
      <c r="D36" s="91"/>
      <c r="E36" s="91"/>
      <c r="F36" s="91"/>
      <c r="G36" s="91"/>
    </row>
    <row r="37" spans="2:8" ht="19.8">
      <c r="C37" s="92" t="s">
        <v>35</v>
      </c>
      <c r="D37" s="93"/>
      <c r="E37" s="94"/>
      <c r="F37" s="95"/>
      <c r="G37" s="91"/>
    </row>
    <row r="38" spans="2:8" ht="19.8">
      <c r="C38" s="92"/>
      <c r="D38" s="93"/>
      <c r="E38" s="94"/>
      <c r="F38" s="96" t="s">
        <v>36</v>
      </c>
      <c r="G38" s="97">
        <v>15000000</v>
      </c>
    </row>
    <row r="39" spans="2:8" ht="19.8">
      <c r="C39" s="92" t="s">
        <v>37</v>
      </c>
      <c r="D39" s="93"/>
      <c r="E39" s="94">
        <v>89800000000</v>
      </c>
      <c r="F39" s="98" t="s">
        <v>38</v>
      </c>
      <c r="G39" s="99"/>
    </row>
    <row r="40" spans="2:8" ht="19.8">
      <c r="C40" s="100">
        <v>0.01</v>
      </c>
      <c r="D40" s="93"/>
      <c r="E40" s="94">
        <f>E39*C40</f>
        <v>898000000</v>
      </c>
      <c r="F40" s="98" t="s">
        <v>39</v>
      </c>
      <c r="G40" s="101"/>
    </row>
    <row r="41" spans="2:8" ht="18.600000000000001">
      <c r="C41" s="91"/>
      <c r="D41" s="91"/>
      <c r="E41" s="91"/>
      <c r="F41" s="91"/>
      <c r="G41" s="91"/>
    </row>
    <row r="42" spans="2:8" ht="18.600000000000001">
      <c r="C42" s="91"/>
      <c r="D42" s="91"/>
      <c r="E42" s="91"/>
      <c r="F42" s="91"/>
      <c r="G42" s="91"/>
    </row>
  </sheetData>
  <mergeCells count="16">
    <mergeCell ref="F34:G34"/>
    <mergeCell ref="D23:E23"/>
    <mergeCell ref="D24:E24"/>
    <mergeCell ref="D26:E26"/>
    <mergeCell ref="D27:E27"/>
    <mergeCell ref="C30:E30"/>
    <mergeCell ref="D14:E14"/>
    <mergeCell ref="D15:E15"/>
    <mergeCell ref="D19:E19"/>
    <mergeCell ref="D21:E21"/>
    <mergeCell ref="D22:E22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3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3:L42"/>
  <sheetViews>
    <sheetView view="pageBreakPreview" topLeftCell="A13" zoomScale="85" zoomScaleNormal="85" workbookViewId="0">
      <selection activeCell="E25" sqref="E25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33203125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12" ht="6" customHeight="1">
      <c r="B3" s="2"/>
      <c r="C3" s="3"/>
      <c r="D3" s="3"/>
      <c r="E3" s="3"/>
      <c r="F3" s="3"/>
      <c r="G3" s="3"/>
      <c r="H3" s="4"/>
    </row>
    <row r="4" spans="2:12" ht="21">
      <c r="B4" s="5"/>
      <c r="C4" s="6" t="s">
        <v>0</v>
      </c>
      <c r="D4" s="7" t="s">
        <v>1</v>
      </c>
      <c r="E4" s="8" t="s">
        <v>64</v>
      </c>
      <c r="F4" s="6" t="s">
        <v>3</v>
      </c>
      <c r="G4" s="9">
        <f>+E40</f>
        <v>898000000</v>
      </c>
      <c r="H4" s="10"/>
    </row>
    <row r="5" spans="2:12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F30</f>
        <v>42094140</v>
      </c>
      <c r="H5" s="10"/>
    </row>
    <row r="6" spans="2:12" ht="21">
      <c r="B6" s="5"/>
      <c r="C6" s="11" t="s">
        <v>7</v>
      </c>
      <c r="D6" s="12" t="s">
        <v>1</v>
      </c>
      <c r="E6" s="15" t="s">
        <v>65</v>
      </c>
      <c r="F6" s="11" t="s">
        <v>9</v>
      </c>
      <c r="G6" s="14">
        <f>G4-G5</f>
        <v>855905860</v>
      </c>
      <c r="H6" s="10"/>
    </row>
    <row r="7" spans="2:12" ht="21">
      <c r="B7" s="5"/>
      <c r="C7" s="16"/>
      <c r="D7" s="17"/>
      <c r="E7" s="17"/>
      <c r="F7" s="18" t="s">
        <v>10</v>
      </c>
      <c r="G7" s="19">
        <f>G6/G4</f>
        <v>0.95312456570155901</v>
      </c>
      <c r="H7" s="10"/>
    </row>
    <row r="8" spans="2:12" ht="6" customHeight="1">
      <c r="B8" s="5"/>
      <c r="H8" s="10"/>
    </row>
    <row r="9" spans="2:12" ht="20.399999999999999">
      <c r="B9" s="5"/>
      <c r="C9" s="105" t="s">
        <v>11</v>
      </c>
      <c r="D9" s="106"/>
      <c r="E9" s="106"/>
      <c r="F9" s="20" t="s">
        <v>12</v>
      </c>
      <c r="G9" s="21" t="s">
        <v>13</v>
      </c>
      <c r="H9" s="10"/>
    </row>
    <row r="10" spans="2:12" ht="7.8" customHeight="1">
      <c r="B10" s="5"/>
      <c r="C10" s="22"/>
      <c r="D10" s="107"/>
      <c r="E10" s="107"/>
      <c r="F10" s="23"/>
      <c r="G10" s="24"/>
      <c r="H10" s="10"/>
    </row>
    <row r="11" spans="2:12" ht="19.8" customHeight="1">
      <c r="B11" s="5"/>
      <c r="C11" s="25" t="s">
        <v>14</v>
      </c>
      <c r="D11" s="108" t="s">
        <v>15</v>
      </c>
      <c r="E11" s="109"/>
      <c r="F11" s="27"/>
      <c r="G11" s="24"/>
      <c r="H11" s="10"/>
    </row>
    <row r="12" spans="2:12" ht="20.399999999999999">
      <c r="B12" s="5"/>
      <c r="C12" s="28" t="s">
        <v>66</v>
      </c>
      <c r="D12" s="110" t="s">
        <v>51</v>
      </c>
      <c r="E12" s="110"/>
      <c r="F12" s="29">
        <f>LK.01!F26+LK.02!F27+LK.03!F27+LK.04!F27</f>
        <v>34527740</v>
      </c>
      <c r="G12" s="30"/>
      <c r="H12" s="10"/>
    </row>
    <row r="13" spans="2:12" ht="20.399999999999999">
      <c r="B13" s="5"/>
      <c r="C13" s="31"/>
      <c r="D13" s="111" t="s">
        <v>67</v>
      </c>
      <c r="E13" s="112"/>
      <c r="F13" s="32"/>
      <c r="G13" s="33"/>
      <c r="H13" s="10"/>
    </row>
    <row r="14" spans="2:12" ht="20.399999999999999">
      <c r="B14" s="5"/>
      <c r="C14" s="28"/>
      <c r="D14" s="113"/>
      <c r="E14" s="114"/>
      <c r="F14" s="34"/>
      <c r="G14" s="36"/>
      <c r="H14" s="10"/>
    </row>
    <row r="15" spans="2:12" ht="20.399999999999999">
      <c r="B15" s="5"/>
      <c r="C15" s="31"/>
      <c r="D15" s="111"/>
      <c r="E15" s="112"/>
      <c r="F15" s="32"/>
      <c r="G15" s="33"/>
      <c r="H15" s="10"/>
      <c r="L15" s="1">
        <f>4625500+3866346.75</f>
        <v>8491846.75</v>
      </c>
    </row>
    <row r="16" spans="2:12" ht="5.4" customHeight="1">
      <c r="B16" s="5"/>
      <c r="C16" s="37"/>
      <c r="D16" s="38"/>
      <c r="E16" s="38"/>
      <c r="F16" s="39"/>
      <c r="G16" s="40"/>
      <c r="H16" s="10"/>
    </row>
    <row r="17" spans="2:12" ht="20.399999999999999">
      <c r="B17" s="5"/>
      <c r="C17" s="41"/>
      <c r="D17" s="42"/>
      <c r="E17" s="43" t="s">
        <v>16</v>
      </c>
      <c r="F17" s="44">
        <f>SUM(F12:F15)</f>
        <v>34527740</v>
      </c>
      <c r="G17" s="45">
        <f>G4-F17</f>
        <v>863472260</v>
      </c>
      <c r="H17" s="10"/>
    </row>
    <row r="18" spans="2:12" ht="5.4" customHeight="1">
      <c r="B18" s="5"/>
      <c r="C18" s="46"/>
      <c r="D18" s="47"/>
      <c r="E18" s="48"/>
      <c r="F18" s="49"/>
      <c r="G18" s="50"/>
      <c r="H18" s="10"/>
    </row>
    <row r="19" spans="2:12" ht="21">
      <c r="B19" s="5"/>
      <c r="C19" s="51"/>
      <c r="D19" s="108" t="s">
        <v>17</v>
      </c>
      <c r="E19" s="115"/>
      <c r="F19" s="53">
        <v>0</v>
      </c>
      <c r="G19" s="54"/>
      <c r="H19" s="10"/>
      <c r="L19" s="1">
        <v>5472260</v>
      </c>
    </row>
    <row r="20" spans="2:12" ht="6" customHeight="1">
      <c r="B20" s="5"/>
      <c r="C20" s="51"/>
      <c r="D20" s="26"/>
      <c r="E20" s="52"/>
      <c r="F20" s="53"/>
      <c r="G20" s="54"/>
      <c r="H20" s="10"/>
    </row>
    <row r="21" spans="2:12" ht="20.399999999999999">
      <c r="B21" s="5"/>
      <c r="C21" s="55" t="s">
        <v>18</v>
      </c>
      <c r="D21" s="116" t="s">
        <v>19</v>
      </c>
      <c r="E21" s="117"/>
      <c r="F21" s="56" t="s">
        <v>20</v>
      </c>
      <c r="G21" s="57" t="s">
        <v>21</v>
      </c>
      <c r="H21" s="10"/>
    </row>
    <row r="22" spans="2:12" ht="20.399999999999999">
      <c r="B22" s="5"/>
      <c r="C22" s="55"/>
      <c r="D22" s="118" t="s">
        <v>68</v>
      </c>
      <c r="E22" s="119"/>
      <c r="F22" s="58">
        <v>0</v>
      </c>
      <c r="G22" s="59">
        <v>0</v>
      </c>
      <c r="H22" s="10"/>
      <c r="L22" s="1">
        <v>7905860</v>
      </c>
    </row>
    <row r="23" spans="2:12" ht="19.8" customHeight="1">
      <c r="B23" s="5"/>
      <c r="C23" s="60">
        <v>45016</v>
      </c>
      <c r="D23" s="120" t="s">
        <v>69</v>
      </c>
      <c r="E23" s="121"/>
      <c r="F23" s="59">
        <v>5472260</v>
      </c>
      <c r="G23" s="59">
        <v>0</v>
      </c>
      <c r="H23" s="10"/>
    </row>
    <row r="24" spans="2:12" ht="19.8">
      <c r="B24" s="5"/>
      <c r="C24" s="60">
        <v>45035</v>
      </c>
      <c r="D24" s="120" t="s">
        <v>70</v>
      </c>
      <c r="E24" s="121"/>
      <c r="F24" s="59">
        <v>2094140</v>
      </c>
      <c r="G24" s="59">
        <f>10000000-F24</f>
        <v>7905860</v>
      </c>
      <c r="H24" s="10"/>
      <c r="L24" s="102">
        <v>7133653.25</v>
      </c>
    </row>
    <row r="25" spans="2:12" ht="7.8" customHeight="1">
      <c r="B25" s="5"/>
      <c r="C25" s="60"/>
      <c r="D25" s="61"/>
      <c r="E25" s="62"/>
      <c r="F25" s="63"/>
      <c r="G25" s="64"/>
      <c r="H25" s="10"/>
      <c r="L25" s="102"/>
    </row>
    <row r="26" spans="2:12" ht="19.2" customHeight="1">
      <c r="B26" s="5"/>
      <c r="C26" s="55" t="s">
        <v>18</v>
      </c>
      <c r="D26" s="122" t="s">
        <v>24</v>
      </c>
      <c r="E26" s="117"/>
      <c r="F26" s="56"/>
      <c r="G26" s="65"/>
      <c r="H26" s="10"/>
      <c r="L26" s="102">
        <v>14509106.75</v>
      </c>
    </row>
    <row r="27" spans="2:12" ht="21">
      <c r="B27" s="5"/>
      <c r="C27" s="60">
        <v>45085</v>
      </c>
      <c r="D27" s="123" t="s">
        <v>71</v>
      </c>
      <c r="E27" s="124"/>
      <c r="F27" s="66">
        <v>7566400</v>
      </c>
      <c r="G27" s="67"/>
      <c r="H27" s="10"/>
      <c r="L27" s="102">
        <v>14509106.75</v>
      </c>
    </row>
    <row r="28" spans="2:12" ht="21">
      <c r="B28" s="5"/>
      <c r="C28" s="68"/>
      <c r="D28" s="69"/>
      <c r="E28" s="70" t="s">
        <v>26</v>
      </c>
      <c r="F28" s="71">
        <f>F27-SUM(F22:F24)</f>
        <v>0</v>
      </c>
      <c r="G28" s="72"/>
      <c r="H28" s="10"/>
      <c r="L28" s="103">
        <f>F24+G24+3866346.75</f>
        <v>13866346.75</v>
      </c>
    </row>
    <row r="29" spans="2:12" ht="10.199999999999999" customHeight="1">
      <c r="B29" s="5"/>
      <c r="C29" s="73"/>
      <c r="D29" s="42"/>
      <c r="E29" s="42"/>
      <c r="F29" s="42"/>
      <c r="G29" s="74"/>
      <c r="H29" s="10"/>
    </row>
    <row r="30" spans="2:12" ht="20.399999999999999">
      <c r="B30" s="5"/>
      <c r="C30" s="125" t="s">
        <v>27</v>
      </c>
      <c r="D30" s="126"/>
      <c r="E30" s="126"/>
      <c r="F30" s="75">
        <f>F17+F27</f>
        <v>42094140</v>
      </c>
      <c r="G30" s="76">
        <f>G4-F30</f>
        <v>855905860</v>
      </c>
      <c r="H30" s="10"/>
      <c r="L30" s="59">
        <v>7380255</v>
      </c>
    </row>
    <row r="31" spans="2:12" ht="20.399999999999999">
      <c r="B31" s="5"/>
      <c r="C31" s="77" t="s">
        <v>28</v>
      </c>
      <c r="D31" s="78"/>
      <c r="E31" s="79"/>
      <c r="F31" s="80"/>
      <c r="G31" s="35"/>
      <c r="H31" s="10"/>
    </row>
    <row r="32" spans="2:12" ht="21">
      <c r="B32" s="5"/>
      <c r="C32" s="81" t="s">
        <v>29</v>
      </c>
      <c r="D32" s="82" t="s">
        <v>1</v>
      </c>
      <c r="E32" s="83">
        <f>F28</f>
        <v>0</v>
      </c>
      <c r="F32" s="80"/>
      <c r="G32" s="35"/>
      <c r="H32" s="10"/>
      <c r="L32" s="1">
        <v>6582910</v>
      </c>
    </row>
    <row r="33" spans="2:8" ht="20.399999999999999">
      <c r="B33" s="5"/>
      <c r="C33" s="81" t="s">
        <v>30</v>
      </c>
      <c r="D33" s="82" t="s">
        <v>1</v>
      </c>
      <c r="E33" s="84" t="s">
        <v>31</v>
      </c>
      <c r="F33" s="80"/>
      <c r="G33" s="35"/>
      <c r="H33" s="10"/>
    </row>
    <row r="34" spans="2:8" ht="20.399999999999999">
      <c r="B34" s="5"/>
      <c r="C34" s="85" t="s">
        <v>32</v>
      </c>
      <c r="D34" s="86" t="s">
        <v>1</v>
      </c>
      <c r="E34" s="87" t="s">
        <v>33</v>
      </c>
      <c r="F34" s="127" t="s">
        <v>34</v>
      </c>
      <c r="G34" s="128"/>
      <c r="H34" s="10"/>
    </row>
    <row r="35" spans="2:8" ht="6" customHeight="1">
      <c r="B35" s="88"/>
      <c r="C35" s="89"/>
      <c r="D35" s="89"/>
      <c r="E35" s="89"/>
      <c r="F35" s="89"/>
      <c r="G35" s="89"/>
      <c r="H35" s="90"/>
    </row>
    <row r="36" spans="2:8" ht="18.600000000000001">
      <c r="C36" s="91"/>
      <c r="D36" s="91"/>
      <c r="E36" s="91"/>
      <c r="F36" s="91"/>
      <c r="G36" s="91"/>
    </row>
    <row r="37" spans="2:8" ht="19.8">
      <c r="C37" s="92" t="s">
        <v>35</v>
      </c>
      <c r="D37" s="93"/>
      <c r="E37" s="94"/>
      <c r="F37" s="95"/>
      <c r="G37" s="91"/>
    </row>
    <row r="38" spans="2:8" ht="19.8">
      <c r="C38" s="92"/>
      <c r="D38" s="93"/>
      <c r="E38" s="94"/>
      <c r="F38" s="96" t="s">
        <v>36</v>
      </c>
      <c r="G38" s="97">
        <v>15000000</v>
      </c>
    </row>
    <row r="39" spans="2:8" ht="19.8">
      <c r="C39" s="92" t="s">
        <v>37</v>
      </c>
      <c r="D39" s="93"/>
      <c r="E39" s="94">
        <v>89800000000</v>
      </c>
      <c r="F39" s="98" t="s">
        <v>38</v>
      </c>
      <c r="G39" s="99"/>
    </row>
    <row r="40" spans="2:8" ht="19.8">
      <c r="C40" s="100">
        <v>0.01</v>
      </c>
      <c r="D40" s="93"/>
      <c r="E40" s="94">
        <f>E39*C40</f>
        <v>898000000</v>
      </c>
      <c r="F40" s="98" t="s">
        <v>39</v>
      </c>
      <c r="G40" s="101"/>
    </row>
    <row r="41" spans="2:8" ht="18.600000000000001">
      <c r="C41" s="91"/>
      <c r="D41" s="91"/>
      <c r="E41" s="91"/>
      <c r="F41" s="91"/>
      <c r="G41" s="91"/>
    </row>
    <row r="42" spans="2:8" ht="18.600000000000001">
      <c r="C42" s="91"/>
      <c r="D42" s="91"/>
      <c r="E42" s="91"/>
      <c r="F42" s="91"/>
      <c r="G42" s="91"/>
    </row>
  </sheetData>
  <mergeCells count="16">
    <mergeCell ref="F34:G34"/>
    <mergeCell ref="D23:E23"/>
    <mergeCell ref="D24:E24"/>
    <mergeCell ref="D26:E26"/>
    <mergeCell ref="D27:E27"/>
    <mergeCell ref="C30:E30"/>
    <mergeCell ref="D14:E14"/>
    <mergeCell ref="D15:E15"/>
    <mergeCell ref="D19:E19"/>
    <mergeCell ref="D21:E21"/>
    <mergeCell ref="D22:E22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2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3:L42"/>
  <sheetViews>
    <sheetView view="pageBreakPreview" topLeftCell="A4" zoomScale="85" zoomScaleNormal="85" workbookViewId="0">
      <selection activeCell="E7" sqref="E7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12" ht="6" customHeight="1">
      <c r="B3" s="2"/>
      <c r="C3" s="3"/>
      <c r="D3" s="3"/>
      <c r="E3" s="3"/>
      <c r="F3" s="3"/>
      <c r="G3" s="3"/>
      <c r="H3" s="4"/>
    </row>
    <row r="4" spans="2:12" ht="21">
      <c r="B4" s="5"/>
      <c r="C4" s="6" t="s">
        <v>0</v>
      </c>
      <c r="D4" s="7" t="s">
        <v>1</v>
      </c>
      <c r="E4" s="8" t="s">
        <v>72</v>
      </c>
      <c r="F4" s="6" t="s">
        <v>3</v>
      </c>
      <c r="G4" s="9">
        <f>+E40</f>
        <v>898000000</v>
      </c>
      <c r="H4" s="10"/>
    </row>
    <row r="5" spans="2:12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F30</f>
        <v>51243640</v>
      </c>
      <c r="H5" s="10"/>
    </row>
    <row r="6" spans="2:12" ht="21">
      <c r="B6" s="5"/>
      <c r="C6" s="11" t="s">
        <v>7</v>
      </c>
      <c r="D6" s="12" t="s">
        <v>1</v>
      </c>
      <c r="E6" s="15" t="s">
        <v>73</v>
      </c>
      <c r="F6" s="11" t="s">
        <v>9</v>
      </c>
      <c r="G6" s="14">
        <f>G4-G5</f>
        <v>846756360</v>
      </c>
      <c r="H6" s="10"/>
    </row>
    <row r="7" spans="2:12" ht="21">
      <c r="B7" s="5"/>
      <c r="C7" s="16"/>
      <c r="D7" s="17"/>
      <c r="E7" s="17"/>
      <c r="F7" s="18" t="s">
        <v>10</v>
      </c>
      <c r="G7" s="19">
        <f>G6/G4</f>
        <v>0.94293581291759465</v>
      </c>
      <c r="H7" s="10"/>
    </row>
    <row r="8" spans="2:12" ht="6" customHeight="1">
      <c r="B8" s="5"/>
      <c r="H8" s="10"/>
    </row>
    <row r="9" spans="2:12" ht="20.399999999999999">
      <c r="B9" s="5"/>
      <c r="C9" s="105" t="s">
        <v>11</v>
      </c>
      <c r="D9" s="106"/>
      <c r="E9" s="106"/>
      <c r="F9" s="20" t="s">
        <v>12</v>
      </c>
      <c r="G9" s="21" t="s">
        <v>13</v>
      </c>
      <c r="H9" s="10"/>
    </row>
    <row r="10" spans="2:12" ht="7.8" customHeight="1">
      <c r="B10" s="5"/>
      <c r="C10" s="22"/>
      <c r="D10" s="107"/>
      <c r="E10" s="107"/>
      <c r="F10" s="23"/>
      <c r="G10" s="24"/>
      <c r="H10" s="10"/>
    </row>
    <row r="11" spans="2:12" ht="19.8" customHeight="1">
      <c r="B11" s="5"/>
      <c r="C11" s="25" t="s">
        <v>14</v>
      </c>
      <c r="D11" s="108" t="s">
        <v>15</v>
      </c>
      <c r="E11" s="109"/>
      <c r="F11" s="27"/>
      <c r="G11" s="24"/>
      <c r="H11" s="10"/>
    </row>
    <row r="12" spans="2:12" ht="20.399999999999999">
      <c r="B12" s="5"/>
      <c r="C12" s="28" t="s">
        <v>66</v>
      </c>
      <c r="D12" s="110" t="s">
        <v>51</v>
      </c>
      <c r="E12" s="110"/>
      <c r="F12" s="29">
        <f>LK.01!F26+LK.02!F27+LK.03!F27+LK.04!F27</f>
        <v>34527740</v>
      </c>
      <c r="G12" s="30"/>
      <c r="H12" s="10"/>
    </row>
    <row r="13" spans="2:12" ht="20.399999999999999">
      <c r="B13" s="5"/>
      <c r="C13" s="31"/>
      <c r="D13" s="111" t="s">
        <v>67</v>
      </c>
      <c r="E13" s="112"/>
      <c r="F13" s="32"/>
      <c r="G13" s="33"/>
      <c r="H13" s="10"/>
    </row>
    <row r="14" spans="2:12" ht="20.399999999999999">
      <c r="B14" s="5"/>
      <c r="C14" s="28" t="s">
        <v>74</v>
      </c>
      <c r="D14" s="113" t="s">
        <v>75</v>
      </c>
      <c r="E14" s="114"/>
      <c r="F14" s="34">
        <f>+LK.05!F27</f>
        <v>7566400</v>
      </c>
      <c r="G14" s="36"/>
      <c r="H14" s="10"/>
    </row>
    <row r="15" spans="2:12" ht="20.399999999999999">
      <c r="B15" s="5"/>
      <c r="C15" s="31"/>
      <c r="D15" s="111" t="s">
        <v>76</v>
      </c>
      <c r="E15" s="112"/>
      <c r="F15" s="32"/>
      <c r="G15" s="33"/>
      <c r="H15" s="10"/>
      <c r="L15" s="1">
        <f>4625500+3866346.75</f>
        <v>8491846.75</v>
      </c>
    </row>
    <row r="16" spans="2:12" ht="5.4" customHeight="1">
      <c r="B16" s="5"/>
      <c r="C16" s="37"/>
      <c r="D16" s="38"/>
      <c r="E16" s="38"/>
      <c r="F16" s="39"/>
      <c r="G16" s="40"/>
      <c r="H16" s="10"/>
    </row>
    <row r="17" spans="2:12" ht="20.399999999999999">
      <c r="B17" s="5"/>
      <c r="C17" s="41"/>
      <c r="D17" s="42"/>
      <c r="E17" s="43" t="s">
        <v>16</v>
      </c>
      <c r="F17" s="44">
        <f>SUM(F12:F15)</f>
        <v>42094140</v>
      </c>
      <c r="G17" s="45">
        <f>G4-F17</f>
        <v>855905860</v>
      </c>
      <c r="H17" s="10"/>
    </row>
    <row r="18" spans="2:12" ht="5.4" customHeight="1">
      <c r="B18" s="5"/>
      <c r="C18" s="46"/>
      <c r="D18" s="47"/>
      <c r="E18" s="48"/>
      <c r="F18" s="49"/>
      <c r="G18" s="50"/>
      <c r="H18" s="10"/>
    </row>
    <row r="19" spans="2:12" ht="21">
      <c r="B19" s="5"/>
      <c r="C19" s="51"/>
      <c r="D19" s="108" t="s">
        <v>17</v>
      </c>
      <c r="E19" s="115"/>
      <c r="F19" s="53">
        <v>0</v>
      </c>
      <c r="G19" s="54"/>
      <c r="H19" s="10"/>
      <c r="L19" s="1">
        <v>5472260</v>
      </c>
    </row>
    <row r="20" spans="2:12" ht="6" customHeight="1">
      <c r="B20" s="5"/>
      <c r="C20" s="51"/>
      <c r="D20" s="26"/>
      <c r="E20" s="52"/>
      <c r="F20" s="53"/>
      <c r="G20" s="54"/>
      <c r="H20" s="10"/>
    </row>
    <row r="21" spans="2:12" ht="20.399999999999999">
      <c r="B21" s="5"/>
      <c r="C21" s="55" t="s">
        <v>18</v>
      </c>
      <c r="D21" s="116" t="s">
        <v>19</v>
      </c>
      <c r="E21" s="117"/>
      <c r="F21" s="56" t="s">
        <v>20</v>
      </c>
      <c r="G21" s="57" t="s">
        <v>21</v>
      </c>
      <c r="H21" s="10"/>
    </row>
    <row r="22" spans="2:12" ht="20.399999999999999">
      <c r="B22" s="5"/>
      <c r="C22" s="55"/>
      <c r="D22" s="118" t="s">
        <v>77</v>
      </c>
      <c r="E22" s="119"/>
      <c r="F22" s="58">
        <v>0</v>
      </c>
      <c r="G22" s="59">
        <v>0</v>
      </c>
      <c r="H22" s="10"/>
      <c r="L22" s="1">
        <v>7905860</v>
      </c>
    </row>
    <row r="23" spans="2:12" ht="19.8" customHeight="1">
      <c r="B23" s="5"/>
      <c r="C23" s="60">
        <v>45035</v>
      </c>
      <c r="D23" s="120" t="s">
        <v>78</v>
      </c>
      <c r="E23" s="121"/>
      <c r="F23" s="59">
        <v>7905860</v>
      </c>
      <c r="G23" s="59">
        <v>0</v>
      </c>
      <c r="H23" s="10"/>
    </row>
    <row r="24" spans="2:12" ht="19.8">
      <c r="B24" s="5"/>
      <c r="C24" s="60">
        <v>45051</v>
      </c>
      <c r="D24" s="120" t="s">
        <v>79</v>
      </c>
      <c r="E24" s="121"/>
      <c r="F24" s="59">
        <v>1243640</v>
      </c>
      <c r="G24" s="59">
        <f>10000000-F24</f>
        <v>8756360</v>
      </c>
      <c r="H24" s="10"/>
      <c r="L24" s="102">
        <v>8756360</v>
      </c>
    </row>
    <row r="25" spans="2:12" ht="7.8" customHeight="1">
      <c r="B25" s="5"/>
      <c r="C25" s="60"/>
      <c r="D25" s="61"/>
      <c r="E25" s="62"/>
      <c r="F25" s="63"/>
      <c r="G25" s="64"/>
      <c r="H25" s="10"/>
      <c r="L25" s="102"/>
    </row>
    <row r="26" spans="2:12" ht="19.2" customHeight="1">
      <c r="B26" s="5"/>
      <c r="C26" s="55" t="s">
        <v>18</v>
      </c>
      <c r="D26" s="122" t="s">
        <v>24</v>
      </c>
      <c r="E26" s="117"/>
      <c r="F26" s="56"/>
      <c r="G26" s="65"/>
      <c r="H26" s="10"/>
      <c r="L26" s="102">
        <v>14509106.75</v>
      </c>
    </row>
    <row r="27" spans="2:12" ht="21">
      <c r="B27" s="5"/>
      <c r="C27" s="60">
        <v>45085</v>
      </c>
      <c r="D27" s="123" t="s">
        <v>80</v>
      </c>
      <c r="E27" s="124"/>
      <c r="F27" s="66">
        <v>9149500</v>
      </c>
      <c r="G27" s="67"/>
      <c r="H27" s="10"/>
      <c r="L27" s="102">
        <v>14509106.75</v>
      </c>
    </row>
    <row r="28" spans="2:12" ht="21">
      <c r="B28" s="5"/>
      <c r="C28" s="68"/>
      <c r="D28" s="69"/>
      <c r="E28" s="70" t="s">
        <v>26</v>
      </c>
      <c r="F28" s="71">
        <f>F27-SUM(F22:F24)</f>
        <v>0</v>
      </c>
      <c r="G28" s="72"/>
      <c r="H28" s="10"/>
      <c r="L28" s="103">
        <f>F24+G24+3866346.75</f>
        <v>13866346.75</v>
      </c>
    </row>
    <row r="29" spans="2:12" ht="10.199999999999999" customHeight="1">
      <c r="B29" s="5"/>
      <c r="C29" s="73"/>
      <c r="D29" s="42"/>
      <c r="E29" s="42"/>
      <c r="F29" s="42"/>
      <c r="G29" s="74"/>
      <c r="H29" s="10"/>
    </row>
    <row r="30" spans="2:12" ht="20.399999999999999">
      <c r="B30" s="5"/>
      <c r="C30" s="125" t="s">
        <v>27</v>
      </c>
      <c r="D30" s="126"/>
      <c r="E30" s="126"/>
      <c r="F30" s="75">
        <f>F17+F27</f>
        <v>51243640</v>
      </c>
      <c r="G30" s="76">
        <f>G4-F30</f>
        <v>846756360</v>
      </c>
      <c r="H30" s="10"/>
      <c r="L30" s="59">
        <v>7380255</v>
      </c>
    </row>
    <row r="31" spans="2:12" ht="20.399999999999999">
      <c r="B31" s="5"/>
      <c r="C31" s="77" t="s">
        <v>28</v>
      </c>
      <c r="D31" s="78"/>
      <c r="E31" s="79"/>
      <c r="F31" s="80"/>
      <c r="G31" s="35"/>
      <c r="H31" s="10"/>
    </row>
    <row r="32" spans="2:12" ht="21">
      <c r="B32" s="5"/>
      <c r="C32" s="81" t="s">
        <v>29</v>
      </c>
      <c r="D32" s="82" t="s">
        <v>1</v>
      </c>
      <c r="E32" s="83">
        <f>F28</f>
        <v>0</v>
      </c>
      <c r="F32" s="80"/>
      <c r="G32" s="35"/>
      <c r="H32" s="10"/>
      <c r="L32" s="1">
        <v>6582910</v>
      </c>
    </row>
    <row r="33" spans="2:8" ht="20.399999999999999">
      <c r="B33" s="5"/>
      <c r="C33" s="81" t="s">
        <v>30</v>
      </c>
      <c r="D33" s="82" t="s">
        <v>1</v>
      </c>
      <c r="E33" s="84" t="s">
        <v>31</v>
      </c>
      <c r="F33" s="80"/>
      <c r="G33" s="35"/>
      <c r="H33" s="10"/>
    </row>
    <row r="34" spans="2:8" ht="20.399999999999999">
      <c r="B34" s="5"/>
      <c r="C34" s="85" t="s">
        <v>32</v>
      </c>
      <c r="D34" s="86" t="s">
        <v>1</v>
      </c>
      <c r="E34" s="87" t="s">
        <v>33</v>
      </c>
      <c r="F34" s="127" t="s">
        <v>34</v>
      </c>
      <c r="G34" s="128"/>
      <c r="H34" s="10"/>
    </row>
    <row r="35" spans="2:8" ht="6" customHeight="1">
      <c r="B35" s="88"/>
      <c r="C35" s="89"/>
      <c r="D35" s="89"/>
      <c r="E35" s="89"/>
      <c r="F35" s="89"/>
      <c r="G35" s="89"/>
      <c r="H35" s="90"/>
    </row>
    <row r="36" spans="2:8" ht="18.600000000000001">
      <c r="C36" s="91"/>
      <c r="D36" s="91"/>
      <c r="E36" s="91"/>
      <c r="F36" s="91"/>
      <c r="G36" s="91"/>
    </row>
    <row r="37" spans="2:8" ht="19.8">
      <c r="C37" s="92" t="s">
        <v>35</v>
      </c>
      <c r="D37" s="93"/>
      <c r="E37" s="94"/>
      <c r="F37" s="95"/>
      <c r="G37" s="91"/>
    </row>
    <row r="38" spans="2:8" ht="19.8">
      <c r="C38" s="92"/>
      <c r="D38" s="93"/>
      <c r="E38" s="94"/>
      <c r="F38" s="96" t="s">
        <v>36</v>
      </c>
      <c r="G38" s="97">
        <v>15000000</v>
      </c>
    </row>
    <row r="39" spans="2:8" ht="19.8">
      <c r="C39" s="92" t="s">
        <v>37</v>
      </c>
      <c r="D39" s="93"/>
      <c r="E39" s="94">
        <v>89800000000</v>
      </c>
      <c r="F39" s="98" t="s">
        <v>38</v>
      </c>
      <c r="G39" s="99"/>
    </row>
    <row r="40" spans="2:8" ht="19.8">
      <c r="C40" s="100">
        <v>0.01</v>
      </c>
      <c r="D40" s="93"/>
      <c r="E40" s="94">
        <f>E39*C40</f>
        <v>898000000</v>
      </c>
      <c r="F40" s="98" t="s">
        <v>39</v>
      </c>
      <c r="G40" s="101"/>
    </row>
    <row r="41" spans="2:8" ht="18.600000000000001">
      <c r="C41" s="91"/>
      <c r="D41" s="91"/>
      <c r="E41" s="91"/>
      <c r="F41" s="91"/>
      <c r="G41" s="91"/>
    </row>
    <row r="42" spans="2:8" ht="18.600000000000001">
      <c r="C42" s="91"/>
      <c r="D42" s="91"/>
      <c r="E42" s="91"/>
      <c r="F42" s="91"/>
      <c r="G42" s="91"/>
    </row>
  </sheetData>
  <mergeCells count="16">
    <mergeCell ref="F34:G34"/>
    <mergeCell ref="D23:E23"/>
    <mergeCell ref="D24:E24"/>
    <mergeCell ref="D26:E26"/>
    <mergeCell ref="D27:E27"/>
    <mergeCell ref="C30:E30"/>
    <mergeCell ref="D14:E14"/>
    <mergeCell ref="D15:E15"/>
    <mergeCell ref="D19:E19"/>
    <mergeCell ref="D21:E21"/>
    <mergeCell ref="D22:E22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2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3:L42"/>
  <sheetViews>
    <sheetView view="pageBreakPreview" topLeftCell="A10" zoomScale="85" zoomScaleNormal="85" workbookViewId="0">
      <selection activeCell="J24" sqref="J24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12" ht="6" customHeight="1">
      <c r="B3" s="2"/>
      <c r="C3" s="3"/>
      <c r="D3" s="3"/>
      <c r="E3" s="3"/>
      <c r="F3" s="3"/>
      <c r="G3" s="3"/>
      <c r="H3" s="4"/>
    </row>
    <row r="4" spans="2:12" ht="21">
      <c r="B4" s="5"/>
      <c r="C4" s="6" t="s">
        <v>0</v>
      </c>
      <c r="D4" s="7" t="s">
        <v>1</v>
      </c>
      <c r="E4" s="8" t="s">
        <v>81</v>
      </c>
      <c r="F4" s="6" t="s">
        <v>3</v>
      </c>
      <c r="G4" s="9">
        <f>+E40</f>
        <v>898000000</v>
      </c>
      <c r="H4" s="10"/>
    </row>
    <row r="5" spans="2:12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F30</f>
        <v>62485840</v>
      </c>
      <c r="H5" s="10"/>
    </row>
    <row r="6" spans="2:12" ht="21">
      <c r="B6" s="5"/>
      <c r="C6" s="11" t="s">
        <v>7</v>
      </c>
      <c r="D6" s="12" t="s">
        <v>1</v>
      </c>
      <c r="E6" s="15" t="s">
        <v>82</v>
      </c>
      <c r="F6" s="11" t="s">
        <v>9</v>
      </c>
      <c r="G6" s="14">
        <f>G4-G5</f>
        <v>835514160</v>
      </c>
      <c r="H6" s="10"/>
    </row>
    <row r="7" spans="2:12" ht="21">
      <c r="B7" s="5"/>
      <c r="C7" s="16"/>
      <c r="D7" s="17"/>
      <c r="E7" s="17"/>
      <c r="F7" s="18" t="s">
        <v>10</v>
      </c>
      <c r="G7" s="19">
        <f>G6/G4</f>
        <v>0.93041665924276173</v>
      </c>
      <c r="H7" s="10"/>
    </row>
    <row r="8" spans="2:12" ht="6" customHeight="1">
      <c r="B8" s="5"/>
      <c r="H8" s="10"/>
    </row>
    <row r="9" spans="2:12" ht="20.399999999999999">
      <c r="B9" s="5"/>
      <c r="C9" s="105" t="s">
        <v>11</v>
      </c>
      <c r="D9" s="106"/>
      <c r="E9" s="106"/>
      <c r="F9" s="20" t="s">
        <v>12</v>
      </c>
      <c r="G9" s="21" t="s">
        <v>13</v>
      </c>
      <c r="H9" s="10"/>
    </row>
    <row r="10" spans="2:12" ht="7.8" customHeight="1">
      <c r="B10" s="5"/>
      <c r="C10" s="22"/>
      <c r="D10" s="107"/>
      <c r="E10" s="107"/>
      <c r="F10" s="23"/>
      <c r="G10" s="24"/>
      <c r="H10" s="10"/>
    </row>
    <row r="11" spans="2:12" ht="19.8" customHeight="1">
      <c r="B11" s="5"/>
      <c r="C11" s="25" t="s">
        <v>14</v>
      </c>
      <c r="D11" s="108" t="s">
        <v>15</v>
      </c>
      <c r="E11" s="109"/>
      <c r="F11" s="27"/>
      <c r="G11" s="24"/>
      <c r="H11" s="10"/>
    </row>
    <row r="12" spans="2:12" ht="20.399999999999999">
      <c r="B12" s="5"/>
      <c r="C12" s="28" t="s">
        <v>66</v>
      </c>
      <c r="D12" s="110" t="s">
        <v>51</v>
      </c>
      <c r="E12" s="110"/>
      <c r="F12" s="29">
        <f>LK.01!F26+LK.02!F27+LK.03!F27+LK.04!F27</f>
        <v>34527740</v>
      </c>
      <c r="G12" s="30"/>
      <c r="H12" s="10"/>
    </row>
    <row r="13" spans="2:12" ht="20.399999999999999">
      <c r="B13" s="5"/>
      <c r="C13" s="31"/>
      <c r="D13" s="111" t="s">
        <v>67</v>
      </c>
      <c r="E13" s="112"/>
      <c r="F13" s="32"/>
      <c r="G13" s="33"/>
      <c r="H13" s="10"/>
    </row>
    <row r="14" spans="2:12" ht="20.399999999999999">
      <c r="B14" s="5"/>
      <c r="C14" s="28" t="s">
        <v>83</v>
      </c>
      <c r="D14" s="113" t="s">
        <v>84</v>
      </c>
      <c r="E14" s="114"/>
      <c r="F14" s="34">
        <f>+LK.05!F27+LK.06!F27</f>
        <v>16715900</v>
      </c>
      <c r="G14" s="36"/>
      <c r="H14" s="10"/>
    </row>
    <row r="15" spans="2:12" ht="20.399999999999999">
      <c r="B15" s="5"/>
      <c r="C15" s="31"/>
      <c r="D15" s="111" t="s">
        <v>85</v>
      </c>
      <c r="E15" s="112"/>
      <c r="F15" s="32"/>
      <c r="G15" s="33"/>
      <c r="H15" s="10"/>
      <c r="L15" s="1">
        <f>4625500+3866346.75</f>
        <v>8491846.75</v>
      </c>
    </row>
    <row r="16" spans="2:12" ht="5.4" customHeight="1">
      <c r="B16" s="5"/>
      <c r="C16" s="37"/>
      <c r="D16" s="38"/>
      <c r="E16" s="38"/>
      <c r="F16" s="39"/>
      <c r="G16" s="40"/>
      <c r="H16" s="10"/>
    </row>
    <row r="17" spans="2:12" ht="20.399999999999999">
      <c r="B17" s="5"/>
      <c r="C17" s="41"/>
      <c r="D17" s="42"/>
      <c r="E17" s="43" t="s">
        <v>16</v>
      </c>
      <c r="F17" s="44">
        <f>SUM(F12:F15)</f>
        <v>51243640</v>
      </c>
      <c r="G17" s="45">
        <f>G4-F17</f>
        <v>846756360</v>
      </c>
      <c r="H17" s="10"/>
    </row>
    <row r="18" spans="2:12" ht="5.4" customHeight="1">
      <c r="B18" s="5"/>
      <c r="C18" s="46"/>
      <c r="D18" s="47"/>
      <c r="E18" s="48"/>
      <c r="F18" s="49"/>
      <c r="G18" s="50"/>
      <c r="H18" s="10"/>
    </row>
    <row r="19" spans="2:12" ht="21">
      <c r="B19" s="5"/>
      <c r="C19" s="51"/>
      <c r="D19" s="108" t="s">
        <v>17</v>
      </c>
      <c r="E19" s="115"/>
      <c r="F19" s="53">
        <v>0</v>
      </c>
      <c r="G19" s="54"/>
      <c r="H19" s="10"/>
      <c r="L19" s="1">
        <v>5472260</v>
      </c>
    </row>
    <row r="20" spans="2:12" ht="6" customHeight="1">
      <c r="B20" s="5"/>
      <c r="C20" s="51"/>
      <c r="D20" s="26"/>
      <c r="E20" s="52"/>
      <c r="F20" s="53"/>
      <c r="G20" s="54"/>
      <c r="H20" s="10"/>
    </row>
    <row r="21" spans="2:12" ht="20.399999999999999">
      <c r="B21" s="5"/>
      <c r="C21" s="55" t="s">
        <v>18</v>
      </c>
      <c r="D21" s="116" t="s">
        <v>19</v>
      </c>
      <c r="E21" s="117"/>
      <c r="F21" s="56" t="s">
        <v>20</v>
      </c>
      <c r="G21" s="57" t="s">
        <v>21</v>
      </c>
      <c r="H21" s="10"/>
    </row>
    <row r="22" spans="2:12" ht="20.399999999999999">
      <c r="B22" s="5"/>
      <c r="C22" s="55"/>
      <c r="D22" s="118" t="s">
        <v>86</v>
      </c>
      <c r="E22" s="119"/>
      <c r="F22" s="58">
        <v>0</v>
      </c>
      <c r="G22" s="59">
        <v>0</v>
      </c>
      <c r="H22" s="10"/>
      <c r="L22" s="1">
        <v>7905860</v>
      </c>
    </row>
    <row r="23" spans="2:12" ht="19.8" customHeight="1">
      <c r="B23" s="5"/>
      <c r="C23" s="60">
        <v>45051</v>
      </c>
      <c r="D23" s="120" t="s">
        <v>87</v>
      </c>
      <c r="E23" s="121"/>
      <c r="F23" s="59">
        <v>8756360</v>
      </c>
      <c r="G23" s="59">
        <f>10000000-F23</f>
        <v>1243640</v>
      </c>
      <c r="H23" s="10"/>
    </row>
    <row r="24" spans="2:12" ht="19.8">
      <c r="B24" s="5"/>
      <c r="C24" s="60">
        <v>45067</v>
      </c>
      <c r="D24" s="120" t="s">
        <v>88</v>
      </c>
      <c r="E24" s="121"/>
      <c r="F24" s="59">
        <v>2485840</v>
      </c>
      <c r="G24" s="59">
        <f>20000000-F24</f>
        <v>17514160</v>
      </c>
      <c r="H24" s="10"/>
      <c r="L24" s="102">
        <v>8756360</v>
      </c>
    </row>
    <row r="25" spans="2:12" ht="7.8" customHeight="1">
      <c r="B25" s="5"/>
      <c r="C25" s="60"/>
      <c r="D25" s="61"/>
      <c r="E25" s="62"/>
      <c r="F25" s="63"/>
      <c r="G25" s="64"/>
      <c r="H25" s="10"/>
      <c r="L25" s="102"/>
    </row>
    <row r="26" spans="2:12" ht="19.2" customHeight="1">
      <c r="B26" s="5"/>
      <c r="C26" s="55" t="s">
        <v>18</v>
      </c>
      <c r="D26" s="122" t="s">
        <v>24</v>
      </c>
      <c r="E26" s="117"/>
      <c r="F26" s="56"/>
      <c r="G26" s="65"/>
      <c r="H26" s="10"/>
      <c r="L26" s="102">
        <v>14509106.75</v>
      </c>
    </row>
    <row r="27" spans="2:12" ht="21">
      <c r="B27" s="5"/>
      <c r="C27" s="60">
        <v>45099</v>
      </c>
      <c r="D27" s="123" t="s">
        <v>89</v>
      </c>
      <c r="E27" s="124"/>
      <c r="F27" s="66">
        <v>11242200</v>
      </c>
      <c r="G27" s="67"/>
      <c r="H27" s="10"/>
      <c r="L27" s="102">
        <v>14509106.75</v>
      </c>
    </row>
    <row r="28" spans="2:12" ht="21">
      <c r="B28" s="5"/>
      <c r="C28" s="68"/>
      <c r="D28" s="69"/>
      <c r="E28" s="70" t="s">
        <v>26</v>
      </c>
      <c r="F28" s="71">
        <f>F27-SUM(F22:F24)</f>
        <v>0</v>
      </c>
      <c r="G28" s="72"/>
      <c r="H28" s="10"/>
      <c r="L28" s="103">
        <f>F24+G24+3866346.75</f>
        <v>23866346.75</v>
      </c>
    </row>
    <row r="29" spans="2:12" ht="10.199999999999999" customHeight="1">
      <c r="B29" s="5"/>
      <c r="C29" s="73"/>
      <c r="D29" s="42"/>
      <c r="E29" s="42"/>
      <c r="F29" s="42"/>
      <c r="G29" s="74"/>
      <c r="H29" s="10"/>
    </row>
    <row r="30" spans="2:12" ht="20.399999999999999">
      <c r="B30" s="5"/>
      <c r="C30" s="125" t="s">
        <v>27</v>
      </c>
      <c r="D30" s="126"/>
      <c r="E30" s="126"/>
      <c r="F30" s="75">
        <f>F17+F27</f>
        <v>62485840</v>
      </c>
      <c r="G30" s="76">
        <f>G4-F30</f>
        <v>835514160</v>
      </c>
      <c r="H30" s="10"/>
      <c r="L30" s="59">
        <v>7380255</v>
      </c>
    </row>
    <row r="31" spans="2:12" ht="20.399999999999999">
      <c r="B31" s="5"/>
      <c r="C31" s="77" t="s">
        <v>28</v>
      </c>
      <c r="D31" s="78"/>
      <c r="E31" s="79"/>
      <c r="F31" s="80"/>
      <c r="G31" s="35"/>
      <c r="H31" s="10"/>
    </row>
    <row r="32" spans="2:12" ht="21">
      <c r="B32" s="5"/>
      <c r="C32" s="81" t="s">
        <v>29</v>
      </c>
      <c r="D32" s="82" t="s">
        <v>1</v>
      </c>
      <c r="E32" s="83">
        <f>F28</f>
        <v>0</v>
      </c>
      <c r="F32" s="80"/>
      <c r="G32" s="35"/>
      <c r="H32" s="10"/>
      <c r="L32" s="1">
        <v>6582910</v>
      </c>
    </row>
    <row r="33" spans="2:8" ht="20.399999999999999">
      <c r="B33" s="5"/>
      <c r="C33" s="81" t="s">
        <v>30</v>
      </c>
      <c r="D33" s="82" t="s">
        <v>1</v>
      </c>
      <c r="E33" s="84" t="s">
        <v>31</v>
      </c>
      <c r="F33" s="80"/>
      <c r="G33" s="35"/>
      <c r="H33" s="10"/>
    </row>
    <row r="34" spans="2:8" ht="20.399999999999999">
      <c r="B34" s="5"/>
      <c r="C34" s="85" t="s">
        <v>32</v>
      </c>
      <c r="D34" s="86" t="s">
        <v>1</v>
      </c>
      <c r="E34" s="87" t="s">
        <v>33</v>
      </c>
      <c r="F34" s="127" t="s">
        <v>34</v>
      </c>
      <c r="G34" s="128"/>
      <c r="H34" s="10"/>
    </row>
    <row r="35" spans="2:8" ht="6" customHeight="1">
      <c r="B35" s="88"/>
      <c r="C35" s="89"/>
      <c r="D35" s="89"/>
      <c r="E35" s="89"/>
      <c r="F35" s="89"/>
      <c r="G35" s="89"/>
      <c r="H35" s="90"/>
    </row>
    <row r="36" spans="2:8" ht="18.600000000000001">
      <c r="C36" s="91"/>
      <c r="D36" s="91"/>
      <c r="E36" s="91"/>
      <c r="F36" s="91"/>
      <c r="G36" s="91"/>
    </row>
    <row r="37" spans="2:8" ht="19.8">
      <c r="C37" s="92" t="s">
        <v>35</v>
      </c>
      <c r="D37" s="93"/>
      <c r="E37" s="94"/>
      <c r="F37" s="95"/>
      <c r="G37" s="91"/>
    </row>
    <row r="38" spans="2:8" ht="19.8">
      <c r="C38" s="92"/>
      <c r="D38" s="93"/>
      <c r="E38" s="94"/>
      <c r="F38" s="96" t="s">
        <v>36</v>
      </c>
      <c r="G38" s="97">
        <v>15000000</v>
      </c>
    </row>
    <row r="39" spans="2:8" ht="19.8">
      <c r="C39" s="92" t="s">
        <v>37</v>
      </c>
      <c r="D39" s="93"/>
      <c r="E39" s="94">
        <v>89800000000</v>
      </c>
      <c r="F39" s="98" t="s">
        <v>38</v>
      </c>
      <c r="G39" s="99"/>
    </row>
    <row r="40" spans="2:8" ht="19.8">
      <c r="C40" s="100">
        <v>0.01</v>
      </c>
      <c r="D40" s="93"/>
      <c r="E40" s="94">
        <f>E39*C40</f>
        <v>898000000</v>
      </c>
      <c r="F40" s="98" t="s">
        <v>39</v>
      </c>
      <c r="G40" s="101"/>
    </row>
    <row r="41" spans="2:8" ht="18.600000000000001">
      <c r="C41" s="91"/>
      <c r="D41" s="91"/>
      <c r="E41" s="91"/>
      <c r="F41" s="91"/>
      <c r="G41" s="91"/>
    </row>
    <row r="42" spans="2:8" ht="18.600000000000001">
      <c r="C42" s="91"/>
      <c r="D42" s="91"/>
      <c r="E42" s="91"/>
      <c r="F42" s="91"/>
      <c r="G42" s="91"/>
    </row>
  </sheetData>
  <mergeCells count="16">
    <mergeCell ref="F34:G34"/>
    <mergeCell ref="D23:E23"/>
    <mergeCell ref="D24:E24"/>
    <mergeCell ref="D26:E26"/>
    <mergeCell ref="D27:E27"/>
    <mergeCell ref="C30:E30"/>
    <mergeCell ref="D14:E14"/>
    <mergeCell ref="D15:E15"/>
    <mergeCell ref="D19:E19"/>
    <mergeCell ref="D21:E21"/>
    <mergeCell ref="D22:E22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2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3:L42"/>
  <sheetViews>
    <sheetView view="pageBreakPreview" topLeftCell="A11" zoomScale="85" zoomScaleNormal="85" workbookViewId="0">
      <selection activeCell="L27" sqref="L27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12" ht="6" customHeight="1">
      <c r="B3" s="2"/>
      <c r="C3" s="3"/>
      <c r="D3" s="3"/>
      <c r="E3" s="3"/>
      <c r="F3" s="3"/>
      <c r="G3" s="3"/>
      <c r="H3" s="4"/>
    </row>
    <row r="4" spans="2:12" ht="21">
      <c r="B4" s="5"/>
      <c r="C4" s="6" t="s">
        <v>0</v>
      </c>
      <c r="D4" s="7" t="s">
        <v>1</v>
      </c>
      <c r="E4" s="8" t="s">
        <v>90</v>
      </c>
      <c r="F4" s="6" t="s">
        <v>3</v>
      </c>
      <c r="G4" s="9">
        <f>+E40</f>
        <v>898000000</v>
      </c>
      <c r="H4" s="10"/>
    </row>
    <row r="5" spans="2:12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F30</f>
        <v>83109228</v>
      </c>
      <c r="H5" s="10"/>
    </row>
    <row r="6" spans="2:12" ht="21">
      <c r="B6" s="5"/>
      <c r="C6" s="11" t="s">
        <v>7</v>
      </c>
      <c r="D6" s="12" t="s">
        <v>1</v>
      </c>
      <c r="E6" s="15" t="s">
        <v>91</v>
      </c>
      <c r="F6" s="11" t="s">
        <v>9</v>
      </c>
      <c r="G6" s="14">
        <f>G4-G5</f>
        <v>814890772</v>
      </c>
      <c r="H6" s="10"/>
    </row>
    <row r="7" spans="2:12" ht="21">
      <c r="B7" s="5"/>
      <c r="C7" s="16"/>
      <c r="D7" s="17"/>
      <c r="E7" s="17"/>
      <c r="F7" s="18" t="s">
        <v>10</v>
      </c>
      <c r="G7" s="19">
        <f>G6/G4</f>
        <v>0.90745074832962136</v>
      </c>
      <c r="H7" s="10"/>
    </row>
    <row r="8" spans="2:12" ht="6" customHeight="1">
      <c r="B8" s="5"/>
      <c r="H8" s="10"/>
    </row>
    <row r="9" spans="2:12" ht="20.399999999999999">
      <c r="B9" s="5"/>
      <c r="C9" s="105" t="s">
        <v>11</v>
      </c>
      <c r="D9" s="106"/>
      <c r="E9" s="106"/>
      <c r="F9" s="20" t="s">
        <v>12</v>
      </c>
      <c r="G9" s="21" t="s">
        <v>13</v>
      </c>
      <c r="H9" s="10"/>
    </row>
    <row r="10" spans="2:12" ht="7.8" customHeight="1">
      <c r="B10" s="5"/>
      <c r="C10" s="22"/>
      <c r="D10" s="107"/>
      <c r="E10" s="107"/>
      <c r="F10" s="23"/>
      <c r="G10" s="24"/>
      <c r="H10" s="10"/>
    </row>
    <row r="11" spans="2:12" ht="19.8" customHeight="1">
      <c r="B11" s="5"/>
      <c r="C11" s="25" t="s">
        <v>14</v>
      </c>
      <c r="D11" s="108" t="s">
        <v>15</v>
      </c>
      <c r="E11" s="109"/>
      <c r="F11" s="27"/>
      <c r="G11" s="24"/>
      <c r="H11" s="10"/>
    </row>
    <row r="12" spans="2:12" ht="20.399999999999999">
      <c r="B12" s="5"/>
      <c r="C12" s="28" t="s">
        <v>66</v>
      </c>
      <c r="D12" s="110" t="s">
        <v>51</v>
      </c>
      <c r="E12" s="110"/>
      <c r="F12" s="29">
        <f>LK.01!F26+LK.02!F27+LK.03!F27+LK.04!F27</f>
        <v>34527740</v>
      </c>
      <c r="G12" s="30"/>
      <c r="H12" s="10"/>
    </row>
    <row r="13" spans="2:12" ht="20.399999999999999">
      <c r="B13" s="5"/>
      <c r="C13" s="31"/>
      <c r="D13" s="111" t="s">
        <v>67</v>
      </c>
      <c r="E13" s="112"/>
      <c r="F13" s="32"/>
      <c r="G13" s="33"/>
      <c r="H13" s="10"/>
    </row>
    <row r="14" spans="2:12" ht="20.399999999999999">
      <c r="B14" s="5"/>
      <c r="C14" s="28" t="s">
        <v>92</v>
      </c>
      <c r="D14" s="113" t="s">
        <v>93</v>
      </c>
      <c r="E14" s="114"/>
      <c r="F14" s="34">
        <f>+LK.05!F27+LK.06!F27+LK.07!F27</f>
        <v>27958100</v>
      </c>
      <c r="G14" s="36"/>
      <c r="H14" s="10"/>
    </row>
    <row r="15" spans="2:12" ht="20.399999999999999">
      <c r="B15" s="5"/>
      <c r="C15" s="31"/>
      <c r="D15" s="111" t="s">
        <v>94</v>
      </c>
      <c r="E15" s="112"/>
      <c r="F15" s="32"/>
      <c r="G15" s="33"/>
      <c r="H15" s="10"/>
      <c r="L15" s="1">
        <f>4625500+3866346.75</f>
        <v>8491846.75</v>
      </c>
    </row>
    <row r="16" spans="2:12" ht="5.4" customHeight="1">
      <c r="B16" s="5"/>
      <c r="C16" s="37"/>
      <c r="D16" s="38"/>
      <c r="E16" s="38"/>
      <c r="F16" s="39"/>
      <c r="G16" s="40"/>
      <c r="H16" s="10"/>
    </row>
    <row r="17" spans="2:12" ht="20.399999999999999">
      <c r="B17" s="5"/>
      <c r="C17" s="41"/>
      <c r="D17" s="42"/>
      <c r="E17" s="43" t="s">
        <v>16</v>
      </c>
      <c r="F17" s="44">
        <f>SUM(F12:F15)</f>
        <v>62485840</v>
      </c>
      <c r="G17" s="45">
        <f>G4-F17</f>
        <v>835514160</v>
      </c>
      <c r="H17" s="10"/>
    </row>
    <row r="18" spans="2:12" ht="5.4" customHeight="1">
      <c r="B18" s="5"/>
      <c r="C18" s="46"/>
      <c r="D18" s="47"/>
      <c r="E18" s="48"/>
      <c r="F18" s="49"/>
      <c r="G18" s="50"/>
      <c r="H18" s="10"/>
    </row>
    <row r="19" spans="2:12" ht="21">
      <c r="B19" s="5"/>
      <c r="C19" s="51"/>
      <c r="D19" s="108" t="s">
        <v>17</v>
      </c>
      <c r="E19" s="115"/>
      <c r="F19" s="53">
        <v>0</v>
      </c>
      <c r="G19" s="54"/>
      <c r="H19" s="10"/>
      <c r="L19" s="1">
        <v>5472260</v>
      </c>
    </row>
    <row r="20" spans="2:12" ht="6" customHeight="1">
      <c r="B20" s="5"/>
      <c r="C20" s="51"/>
      <c r="D20" s="26"/>
      <c r="E20" s="52"/>
      <c r="F20" s="53"/>
      <c r="G20" s="54"/>
      <c r="H20" s="10"/>
    </row>
    <row r="21" spans="2:12" ht="20.399999999999999">
      <c r="B21" s="5"/>
      <c r="C21" s="55" t="s">
        <v>18</v>
      </c>
      <c r="D21" s="116" t="s">
        <v>19</v>
      </c>
      <c r="E21" s="117"/>
      <c r="F21" s="56" t="s">
        <v>20</v>
      </c>
      <c r="G21" s="57" t="s">
        <v>21</v>
      </c>
      <c r="H21" s="10"/>
    </row>
    <row r="22" spans="2:12" ht="20.399999999999999">
      <c r="B22" s="5"/>
      <c r="C22" s="55"/>
      <c r="D22" s="118" t="s">
        <v>95</v>
      </c>
      <c r="E22" s="119"/>
      <c r="F22" s="58">
        <v>0</v>
      </c>
      <c r="G22" s="59">
        <v>0</v>
      </c>
      <c r="H22" s="10"/>
      <c r="L22" s="1">
        <v>7905860</v>
      </c>
    </row>
    <row r="23" spans="2:12" ht="19.8" customHeight="1">
      <c r="B23" s="5"/>
      <c r="C23" s="60">
        <v>45067</v>
      </c>
      <c r="D23" s="120" t="s">
        <v>96</v>
      </c>
      <c r="E23" s="121"/>
      <c r="F23" s="59">
        <v>17514160</v>
      </c>
      <c r="G23" s="59">
        <v>0</v>
      </c>
      <c r="H23" s="10"/>
    </row>
    <row r="24" spans="2:12" ht="19.8">
      <c r="B24" s="5"/>
      <c r="C24" s="60">
        <v>45090</v>
      </c>
      <c r="D24" s="120" t="s">
        <v>97</v>
      </c>
      <c r="E24" s="121"/>
      <c r="F24" s="59">
        <v>3109228</v>
      </c>
      <c r="G24" s="59">
        <f>20000000-F24</f>
        <v>16890772</v>
      </c>
      <c r="H24" s="10"/>
      <c r="L24" s="102">
        <v>8756360</v>
      </c>
    </row>
    <row r="25" spans="2:12" ht="7.8" customHeight="1">
      <c r="B25" s="5"/>
      <c r="C25" s="60"/>
      <c r="D25" s="61"/>
      <c r="E25" s="62"/>
      <c r="F25" s="63"/>
      <c r="G25" s="64"/>
      <c r="H25" s="10"/>
      <c r="L25" s="102"/>
    </row>
    <row r="26" spans="2:12" ht="19.2" customHeight="1">
      <c r="B26" s="5"/>
      <c r="C26" s="55" t="s">
        <v>18</v>
      </c>
      <c r="D26" s="122" t="s">
        <v>24</v>
      </c>
      <c r="E26" s="117"/>
      <c r="F26" s="56"/>
      <c r="G26" s="65"/>
      <c r="H26" s="10"/>
      <c r="L26" s="102">
        <v>14509106.75</v>
      </c>
    </row>
    <row r="27" spans="2:12" ht="21">
      <c r="B27" s="5"/>
      <c r="C27" s="60">
        <v>45099</v>
      </c>
      <c r="D27" s="123" t="s">
        <v>98</v>
      </c>
      <c r="E27" s="124"/>
      <c r="F27" s="66">
        <v>20623388</v>
      </c>
      <c r="G27" s="67"/>
      <c r="H27" s="10"/>
      <c r="L27" s="102">
        <v>16890772</v>
      </c>
    </row>
    <row r="28" spans="2:12" ht="21">
      <c r="B28" s="5"/>
      <c r="C28" s="68"/>
      <c r="D28" s="69"/>
      <c r="E28" s="70" t="s">
        <v>26</v>
      </c>
      <c r="F28" s="71">
        <f>F27-SUM(F22:F24)</f>
        <v>0</v>
      </c>
      <c r="G28" s="72"/>
      <c r="H28" s="10"/>
      <c r="L28" s="103">
        <f>F24+G24+3866346.75</f>
        <v>23866346.75</v>
      </c>
    </row>
    <row r="29" spans="2:12" ht="10.199999999999999" customHeight="1">
      <c r="B29" s="5"/>
      <c r="C29" s="73"/>
      <c r="D29" s="42"/>
      <c r="E29" s="42"/>
      <c r="F29" s="42"/>
      <c r="G29" s="74"/>
      <c r="H29" s="10"/>
    </row>
    <row r="30" spans="2:12" ht="20.399999999999999">
      <c r="B30" s="5"/>
      <c r="C30" s="125" t="s">
        <v>27</v>
      </c>
      <c r="D30" s="126"/>
      <c r="E30" s="126"/>
      <c r="F30" s="75">
        <f>F17+F27</f>
        <v>83109228</v>
      </c>
      <c r="G30" s="76">
        <f>G4-F30</f>
        <v>814890772</v>
      </c>
      <c r="H30" s="10"/>
      <c r="L30" s="59">
        <v>7380255</v>
      </c>
    </row>
    <row r="31" spans="2:12" ht="20.399999999999999">
      <c r="B31" s="5"/>
      <c r="C31" s="77" t="s">
        <v>28</v>
      </c>
      <c r="D31" s="78"/>
      <c r="E31" s="79"/>
      <c r="F31" s="80"/>
      <c r="G31" s="35"/>
      <c r="H31" s="10"/>
    </row>
    <row r="32" spans="2:12" ht="21">
      <c r="B32" s="5"/>
      <c r="C32" s="81" t="s">
        <v>29</v>
      </c>
      <c r="D32" s="82" t="s">
        <v>1</v>
      </c>
      <c r="E32" s="83">
        <f>F28</f>
        <v>0</v>
      </c>
      <c r="F32" s="80"/>
      <c r="G32" s="35"/>
      <c r="H32" s="10"/>
      <c r="L32" s="1">
        <v>6582910</v>
      </c>
    </row>
    <row r="33" spans="2:8" ht="20.399999999999999">
      <c r="B33" s="5"/>
      <c r="C33" s="81" t="s">
        <v>30</v>
      </c>
      <c r="D33" s="82" t="s">
        <v>1</v>
      </c>
      <c r="E33" s="84" t="s">
        <v>31</v>
      </c>
      <c r="F33" s="80"/>
      <c r="G33" s="35"/>
      <c r="H33" s="10"/>
    </row>
    <row r="34" spans="2:8" ht="20.399999999999999">
      <c r="B34" s="5"/>
      <c r="C34" s="85" t="s">
        <v>32</v>
      </c>
      <c r="D34" s="86" t="s">
        <v>1</v>
      </c>
      <c r="E34" s="87" t="s">
        <v>33</v>
      </c>
      <c r="F34" s="127" t="s">
        <v>34</v>
      </c>
      <c r="G34" s="128"/>
      <c r="H34" s="10"/>
    </row>
    <row r="35" spans="2:8" ht="6" customHeight="1">
      <c r="B35" s="88"/>
      <c r="C35" s="89"/>
      <c r="D35" s="89"/>
      <c r="E35" s="89"/>
      <c r="F35" s="89"/>
      <c r="G35" s="89"/>
      <c r="H35" s="90"/>
    </row>
    <row r="36" spans="2:8" ht="18.600000000000001">
      <c r="C36" s="91"/>
      <c r="D36" s="91"/>
      <c r="E36" s="91"/>
      <c r="F36" s="91"/>
      <c r="G36" s="91"/>
    </row>
    <row r="37" spans="2:8" ht="19.8">
      <c r="C37" s="92" t="s">
        <v>35</v>
      </c>
      <c r="D37" s="93"/>
      <c r="E37" s="94"/>
      <c r="F37" s="95"/>
      <c r="G37" s="91"/>
    </row>
    <row r="38" spans="2:8" ht="19.8">
      <c r="C38" s="92"/>
      <c r="D38" s="93"/>
      <c r="E38" s="94"/>
      <c r="F38" s="96" t="s">
        <v>36</v>
      </c>
      <c r="G38" s="97">
        <v>15000000</v>
      </c>
    </row>
    <row r="39" spans="2:8" ht="19.8">
      <c r="C39" s="92" t="s">
        <v>37</v>
      </c>
      <c r="D39" s="93"/>
      <c r="E39" s="94">
        <v>89800000000</v>
      </c>
      <c r="F39" s="98" t="s">
        <v>38</v>
      </c>
      <c r="G39" s="99"/>
    </row>
    <row r="40" spans="2:8" ht="19.8">
      <c r="C40" s="100">
        <v>0.01</v>
      </c>
      <c r="D40" s="93"/>
      <c r="E40" s="94">
        <f>E39*C40</f>
        <v>898000000</v>
      </c>
      <c r="F40" s="98" t="s">
        <v>39</v>
      </c>
      <c r="G40" s="101"/>
    </row>
    <row r="41" spans="2:8" ht="18.600000000000001">
      <c r="C41" s="91"/>
      <c r="D41" s="91"/>
      <c r="E41" s="91"/>
      <c r="F41" s="91"/>
      <c r="G41" s="91"/>
    </row>
    <row r="42" spans="2:8" ht="18.600000000000001">
      <c r="C42" s="91"/>
      <c r="D42" s="91"/>
      <c r="E42" s="91"/>
      <c r="F42" s="91"/>
      <c r="G42" s="91"/>
    </row>
  </sheetData>
  <mergeCells count="16">
    <mergeCell ref="F34:G34"/>
    <mergeCell ref="D23:E23"/>
    <mergeCell ref="D24:E24"/>
    <mergeCell ref="D26:E26"/>
    <mergeCell ref="D27:E27"/>
    <mergeCell ref="C30:E30"/>
    <mergeCell ref="D14:E14"/>
    <mergeCell ref="D15:E15"/>
    <mergeCell ref="D19:E19"/>
    <mergeCell ref="D21:E21"/>
    <mergeCell ref="D22:E22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2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3:L42"/>
  <sheetViews>
    <sheetView view="pageBreakPreview" topLeftCell="A20" zoomScale="85" zoomScaleNormal="85" workbookViewId="0">
      <selection activeCell="I24" sqref="I24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12" ht="6" customHeight="1">
      <c r="B3" s="2"/>
      <c r="C3" s="3"/>
      <c r="D3" s="3"/>
      <c r="E3" s="3"/>
      <c r="F3" s="3"/>
      <c r="G3" s="3"/>
      <c r="H3" s="4"/>
    </row>
    <row r="4" spans="2:12" ht="21">
      <c r="B4" s="5"/>
      <c r="C4" s="6" t="s">
        <v>0</v>
      </c>
      <c r="D4" s="7" t="s">
        <v>1</v>
      </c>
      <c r="E4" s="8" t="s">
        <v>99</v>
      </c>
      <c r="F4" s="6" t="s">
        <v>3</v>
      </c>
      <c r="G4" s="9">
        <f>+E40</f>
        <v>898000000</v>
      </c>
      <c r="H4" s="10"/>
    </row>
    <row r="5" spans="2:12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F30</f>
        <v>97189826</v>
      </c>
      <c r="H5" s="10"/>
    </row>
    <row r="6" spans="2:12" ht="21">
      <c r="B6" s="5"/>
      <c r="C6" s="11" t="s">
        <v>7</v>
      </c>
      <c r="D6" s="12" t="s">
        <v>1</v>
      </c>
      <c r="E6" s="15" t="s">
        <v>100</v>
      </c>
      <c r="F6" s="11" t="s">
        <v>9</v>
      </c>
      <c r="G6" s="14">
        <f>G4-G5</f>
        <v>800810174</v>
      </c>
      <c r="H6" s="10"/>
    </row>
    <row r="7" spans="2:12" ht="21">
      <c r="B7" s="5"/>
      <c r="C7" s="16"/>
      <c r="D7" s="17"/>
      <c r="E7" s="17"/>
      <c r="F7" s="18" t="s">
        <v>10</v>
      </c>
      <c r="G7" s="19">
        <f>G6/G4</f>
        <v>0.89177079510022272</v>
      </c>
      <c r="H7" s="10"/>
    </row>
    <row r="8" spans="2:12" ht="6" customHeight="1">
      <c r="B8" s="5"/>
      <c r="H8" s="10"/>
    </row>
    <row r="9" spans="2:12" ht="20.399999999999999">
      <c r="B9" s="5"/>
      <c r="C9" s="105" t="s">
        <v>11</v>
      </c>
      <c r="D9" s="106"/>
      <c r="E9" s="106"/>
      <c r="F9" s="20" t="s">
        <v>12</v>
      </c>
      <c r="G9" s="21" t="s">
        <v>13</v>
      </c>
      <c r="H9" s="10"/>
    </row>
    <row r="10" spans="2:12" ht="7.8" customHeight="1">
      <c r="B10" s="5"/>
      <c r="C10" s="22"/>
      <c r="D10" s="107"/>
      <c r="E10" s="107"/>
      <c r="F10" s="23"/>
      <c r="G10" s="24"/>
      <c r="H10" s="10"/>
    </row>
    <row r="11" spans="2:12" ht="19.8" customHeight="1">
      <c r="B11" s="5"/>
      <c r="C11" s="25" t="s">
        <v>14</v>
      </c>
      <c r="D11" s="108" t="s">
        <v>15</v>
      </c>
      <c r="E11" s="109"/>
      <c r="F11" s="27"/>
      <c r="G11" s="24"/>
      <c r="H11" s="10"/>
    </row>
    <row r="12" spans="2:12" ht="20.399999999999999">
      <c r="B12" s="5"/>
      <c r="C12" s="28" t="s">
        <v>66</v>
      </c>
      <c r="D12" s="110" t="s">
        <v>51</v>
      </c>
      <c r="E12" s="110"/>
      <c r="F12" s="29">
        <f>LK.01!F26+LK.02!F27+LK.03!F27+LK.04!F27</f>
        <v>34527740</v>
      </c>
      <c r="G12" s="30"/>
      <c r="H12" s="10"/>
    </row>
    <row r="13" spans="2:12" ht="20.399999999999999">
      <c r="B13" s="5"/>
      <c r="C13" s="31"/>
      <c r="D13" s="111" t="s">
        <v>67</v>
      </c>
      <c r="E13" s="112"/>
      <c r="F13" s="32"/>
      <c r="G13" s="33"/>
      <c r="H13" s="10"/>
    </row>
    <row r="14" spans="2:12" ht="20.399999999999999">
      <c r="B14" s="5"/>
      <c r="C14" s="28" t="s">
        <v>101</v>
      </c>
      <c r="D14" s="113" t="s">
        <v>93</v>
      </c>
      <c r="E14" s="114"/>
      <c r="F14" s="34">
        <f>+LK.05!F27+LK.06!F27+LK.07!F27+LK.08!F27</f>
        <v>48581488</v>
      </c>
      <c r="G14" s="36"/>
      <c r="H14" s="10"/>
    </row>
    <row r="15" spans="2:12" ht="20.399999999999999">
      <c r="B15" s="5"/>
      <c r="C15" s="31"/>
      <c r="D15" s="111" t="s">
        <v>102</v>
      </c>
      <c r="E15" s="112"/>
      <c r="F15" s="32"/>
      <c r="G15" s="33"/>
      <c r="H15" s="10"/>
      <c r="L15" s="1">
        <v>2810174</v>
      </c>
    </row>
    <row r="16" spans="2:12" ht="5.4" customHeight="1">
      <c r="B16" s="5"/>
      <c r="C16" s="37"/>
      <c r="D16" s="38"/>
      <c r="E16" s="38"/>
      <c r="F16" s="39"/>
      <c r="G16" s="40"/>
      <c r="H16" s="10"/>
    </row>
    <row r="17" spans="2:12" ht="20.399999999999999">
      <c r="B17" s="5"/>
      <c r="C17" s="41"/>
      <c r="D17" s="42"/>
      <c r="E17" s="43" t="s">
        <v>16</v>
      </c>
      <c r="F17" s="44">
        <f>SUM(F12:F15)</f>
        <v>83109228</v>
      </c>
      <c r="G17" s="45">
        <f>G4-F17</f>
        <v>814890772</v>
      </c>
      <c r="H17" s="10"/>
    </row>
    <row r="18" spans="2:12" ht="5.4" customHeight="1">
      <c r="B18" s="5"/>
      <c r="C18" s="46"/>
      <c r="D18" s="47"/>
      <c r="E18" s="48"/>
      <c r="F18" s="49"/>
      <c r="G18" s="50"/>
      <c r="H18" s="10"/>
    </row>
    <row r="19" spans="2:12" ht="21">
      <c r="B19" s="5"/>
      <c r="C19" s="51"/>
      <c r="D19" s="108" t="s">
        <v>17</v>
      </c>
      <c r="E19" s="115"/>
      <c r="F19" s="53">
        <v>0</v>
      </c>
      <c r="G19" s="54"/>
      <c r="H19" s="10"/>
      <c r="L19" s="1">
        <v>5472260</v>
      </c>
    </row>
    <row r="20" spans="2:12" ht="6" customHeight="1">
      <c r="B20" s="5"/>
      <c r="C20" s="51"/>
      <c r="D20" s="26"/>
      <c r="E20" s="52"/>
      <c r="F20" s="53"/>
      <c r="G20" s="54"/>
      <c r="H20" s="10"/>
    </row>
    <row r="21" spans="2:12" ht="20.399999999999999">
      <c r="B21" s="5"/>
      <c r="C21" s="55" t="s">
        <v>18</v>
      </c>
      <c r="D21" s="116" t="s">
        <v>19</v>
      </c>
      <c r="E21" s="117"/>
      <c r="F21" s="56" t="s">
        <v>20</v>
      </c>
      <c r="G21" s="57" t="s">
        <v>21</v>
      </c>
      <c r="H21" s="10"/>
    </row>
    <row r="22" spans="2:12" ht="20.399999999999999">
      <c r="B22" s="5"/>
      <c r="C22" s="55"/>
      <c r="D22" s="118" t="s">
        <v>103</v>
      </c>
      <c r="E22" s="119"/>
      <c r="F22" s="58">
        <v>0</v>
      </c>
      <c r="G22" s="59">
        <v>0</v>
      </c>
      <c r="H22" s="10"/>
      <c r="L22" s="1">
        <v>7905860</v>
      </c>
    </row>
    <row r="23" spans="2:12" ht="19.8" customHeight="1">
      <c r="B23" s="5"/>
      <c r="C23" s="60">
        <v>45090</v>
      </c>
      <c r="D23" s="120" t="s">
        <v>104</v>
      </c>
      <c r="E23" s="121"/>
      <c r="F23" s="59">
        <v>14080598</v>
      </c>
      <c r="G23" s="59">
        <f>20000000-3109228-F23</f>
        <v>2810174</v>
      </c>
      <c r="H23" s="10"/>
    </row>
    <row r="24" spans="2:12" ht="19.8">
      <c r="B24" s="5"/>
      <c r="C24" s="60"/>
      <c r="D24" s="120"/>
      <c r="E24" s="121"/>
      <c r="F24" s="59"/>
      <c r="G24" s="59"/>
      <c r="H24" s="10"/>
      <c r="L24" s="102">
        <v>8756360</v>
      </c>
    </row>
    <row r="25" spans="2:12" ht="7.8" customHeight="1">
      <c r="B25" s="5"/>
      <c r="C25" s="60"/>
      <c r="D25" s="61"/>
      <c r="E25" s="62"/>
      <c r="F25" s="63"/>
      <c r="G25" s="64"/>
      <c r="H25" s="10"/>
      <c r="L25" s="102"/>
    </row>
    <row r="26" spans="2:12" ht="19.2" customHeight="1">
      <c r="B26" s="5"/>
      <c r="C26" s="55" t="s">
        <v>18</v>
      </c>
      <c r="D26" s="122" t="s">
        <v>24</v>
      </c>
      <c r="E26" s="117"/>
      <c r="F26" s="56"/>
      <c r="G26" s="65"/>
      <c r="H26" s="10"/>
      <c r="L26" s="102">
        <v>14509106.75</v>
      </c>
    </row>
    <row r="27" spans="2:12" ht="21">
      <c r="B27" s="5"/>
      <c r="C27" s="60">
        <v>45132</v>
      </c>
      <c r="D27" s="123" t="s">
        <v>105</v>
      </c>
      <c r="E27" s="124"/>
      <c r="F27" s="66">
        <v>14080598</v>
      </c>
      <c r="G27" s="67"/>
      <c r="H27" s="10"/>
      <c r="L27" s="102">
        <v>16890772</v>
      </c>
    </row>
    <row r="28" spans="2:12" ht="21">
      <c r="B28" s="5"/>
      <c r="C28" s="68"/>
      <c r="D28" s="69"/>
      <c r="E28" s="70" t="s">
        <v>26</v>
      </c>
      <c r="F28" s="71">
        <f>F27-SUM(F22:F24)</f>
        <v>0</v>
      </c>
      <c r="G28" s="72"/>
      <c r="H28" s="10"/>
      <c r="L28" s="103">
        <f>F24+G24+3866346.75</f>
        <v>3866346.75</v>
      </c>
    </row>
    <row r="29" spans="2:12" ht="10.199999999999999" customHeight="1">
      <c r="B29" s="5"/>
      <c r="C29" s="73"/>
      <c r="D29" s="42"/>
      <c r="E29" s="42"/>
      <c r="F29" s="42"/>
      <c r="G29" s="74"/>
      <c r="H29" s="10"/>
    </row>
    <row r="30" spans="2:12" ht="20.399999999999999">
      <c r="B30" s="5"/>
      <c r="C30" s="125" t="s">
        <v>27</v>
      </c>
      <c r="D30" s="126"/>
      <c r="E30" s="126"/>
      <c r="F30" s="75">
        <f>F17+F27</f>
        <v>97189826</v>
      </c>
      <c r="G30" s="76">
        <f>G4-F30</f>
        <v>800810174</v>
      </c>
      <c r="H30" s="10"/>
      <c r="L30" s="59">
        <v>7380255</v>
      </c>
    </row>
    <row r="31" spans="2:12" ht="20.399999999999999">
      <c r="B31" s="5"/>
      <c r="C31" s="77" t="s">
        <v>28</v>
      </c>
      <c r="D31" s="78"/>
      <c r="E31" s="79"/>
      <c r="F31" s="80"/>
      <c r="G31" s="35"/>
      <c r="H31" s="10"/>
    </row>
    <row r="32" spans="2:12" ht="21">
      <c r="B32" s="5"/>
      <c r="C32" s="81" t="s">
        <v>29</v>
      </c>
      <c r="D32" s="82" t="s">
        <v>1</v>
      </c>
      <c r="E32" s="83">
        <f>F28</f>
        <v>0</v>
      </c>
      <c r="F32" s="80"/>
      <c r="G32" s="35"/>
      <c r="H32" s="10"/>
      <c r="L32" s="1">
        <v>6582910</v>
      </c>
    </row>
    <row r="33" spans="2:8" ht="20.399999999999999">
      <c r="B33" s="5"/>
      <c r="C33" s="81" t="s">
        <v>30</v>
      </c>
      <c r="D33" s="82" t="s">
        <v>1</v>
      </c>
      <c r="E33" s="84" t="s">
        <v>31</v>
      </c>
      <c r="F33" s="80"/>
      <c r="G33" s="35"/>
      <c r="H33" s="10"/>
    </row>
    <row r="34" spans="2:8" ht="20.399999999999999">
      <c r="B34" s="5"/>
      <c r="C34" s="85" t="s">
        <v>32</v>
      </c>
      <c r="D34" s="86" t="s">
        <v>1</v>
      </c>
      <c r="E34" s="87" t="s">
        <v>33</v>
      </c>
      <c r="F34" s="127" t="s">
        <v>34</v>
      </c>
      <c r="G34" s="128"/>
      <c r="H34" s="10"/>
    </row>
    <row r="35" spans="2:8" ht="6" customHeight="1">
      <c r="B35" s="88"/>
      <c r="C35" s="89"/>
      <c r="D35" s="89"/>
      <c r="E35" s="89"/>
      <c r="F35" s="89"/>
      <c r="G35" s="89"/>
      <c r="H35" s="90"/>
    </row>
    <row r="36" spans="2:8" ht="18.600000000000001">
      <c r="C36" s="91"/>
      <c r="D36" s="91"/>
      <c r="E36" s="91"/>
      <c r="F36" s="91"/>
      <c r="G36" s="91"/>
    </row>
    <row r="37" spans="2:8" ht="19.8">
      <c r="C37" s="92" t="s">
        <v>35</v>
      </c>
      <c r="D37" s="93"/>
      <c r="E37" s="94"/>
      <c r="F37" s="95"/>
      <c r="G37" s="91"/>
    </row>
    <row r="38" spans="2:8" ht="19.8">
      <c r="C38" s="92"/>
      <c r="D38" s="93"/>
      <c r="E38" s="94"/>
      <c r="F38" s="96" t="s">
        <v>36</v>
      </c>
      <c r="G38" s="97">
        <v>15000000</v>
      </c>
    </row>
    <row r="39" spans="2:8" ht="19.8">
      <c r="C39" s="92" t="s">
        <v>37</v>
      </c>
      <c r="D39" s="93"/>
      <c r="E39" s="94">
        <v>89800000000</v>
      </c>
      <c r="F39" s="98" t="s">
        <v>38</v>
      </c>
      <c r="G39" s="99"/>
    </row>
    <row r="40" spans="2:8" ht="19.8">
      <c r="C40" s="100">
        <v>0.01</v>
      </c>
      <c r="D40" s="93"/>
      <c r="E40" s="94">
        <f>E39*C40</f>
        <v>898000000</v>
      </c>
      <c r="F40" s="98" t="s">
        <v>39</v>
      </c>
      <c r="G40" s="101"/>
    </row>
    <row r="41" spans="2:8" ht="18.600000000000001">
      <c r="C41" s="91"/>
      <c r="D41" s="91"/>
      <c r="E41" s="91"/>
      <c r="F41" s="91"/>
      <c r="G41" s="91"/>
    </row>
    <row r="42" spans="2:8" ht="18.600000000000001">
      <c r="C42" s="91"/>
      <c r="D42" s="91"/>
      <c r="E42" s="91"/>
      <c r="F42" s="91"/>
      <c r="G42" s="91"/>
    </row>
  </sheetData>
  <mergeCells count="16">
    <mergeCell ref="F34:G34"/>
    <mergeCell ref="D23:E23"/>
    <mergeCell ref="D24:E24"/>
    <mergeCell ref="D26:E26"/>
    <mergeCell ref="D27:E27"/>
    <mergeCell ref="C30:E30"/>
    <mergeCell ref="D14:E14"/>
    <mergeCell ref="D15:E15"/>
    <mergeCell ref="D19:E19"/>
    <mergeCell ref="D21:E21"/>
    <mergeCell ref="D22:E22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2" orientation="portrait" horizontalDpi="300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46">
    <comment s:ref="G43" rgbClr="B99CC8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LK.01</vt:lpstr>
      <vt:lpstr>LK.02</vt:lpstr>
      <vt:lpstr>LK.03</vt:lpstr>
      <vt:lpstr>LK.04</vt:lpstr>
      <vt:lpstr>LK.05</vt:lpstr>
      <vt:lpstr>LK.06</vt:lpstr>
      <vt:lpstr>LK.07</vt:lpstr>
      <vt:lpstr>LK.08</vt:lpstr>
      <vt:lpstr>LK.09</vt:lpstr>
      <vt:lpstr>LK.10</vt:lpstr>
      <vt:lpstr>LK.11</vt:lpstr>
      <vt:lpstr>LK.12</vt:lpstr>
      <vt:lpstr>LK.13</vt:lpstr>
      <vt:lpstr>LK.14</vt:lpstr>
      <vt:lpstr>LK.15</vt:lpstr>
      <vt:lpstr>LK.16</vt:lpstr>
      <vt:lpstr>LK.01!Print_Area</vt:lpstr>
      <vt:lpstr>LK.02!Print_Area</vt:lpstr>
      <vt:lpstr>LK.03!Print_Area</vt:lpstr>
      <vt:lpstr>LK.04!Print_Area</vt:lpstr>
      <vt:lpstr>LK.05!Print_Area</vt:lpstr>
      <vt:lpstr>LK.06!Print_Area</vt:lpstr>
      <vt:lpstr>LK.07!Print_Area</vt:lpstr>
      <vt:lpstr>LK.08!Print_Area</vt:lpstr>
      <vt:lpstr>LK.09!Print_Area</vt:lpstr>
      <vt:lpstr>LK.10!Print_Area</vt:lpstr>
      <vt:lpstr>LK.11!Print_Area</vt:lpstr>
      <vt:lpstr>LK.12!Print_Area</vt:lpstr>
      <vt:lpstr>LK.13!Print_Area</vt:lpstr>
      <vt:lpstr>LK.14!Print_Area</vt:lpstr>
      <vt:lpstr>LK.15!Print_Area</vt:lpstr>
      <vt:lpstr>LK.16!Print_Area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ANDREAS WIDHIATMOKO</cp:lastModifiedBy>
  <cp:lastPrinted>2024-01-02T07:32:18Z</cp:lastPrinted>
  <dcterms:created xsi:type="dcterms:W3CDTF">2022-10-10T04:50:00Z</dcterms:created>
  <dcterms:modified xsi:type="dcterms:W3CDTF">2024-01-02T07:49:40Z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38F2A7649123488E8EEE3A7323FB9502</vt:lpwstr>
  </property>
  <property fmtid="{D5CDD505-2E9C-101B-9397-08002B2CF9AE}" pid="3" name="KSOProductBuildVer">
    <vt:lpwstr>1033-11.2.0.11516</vt:lpwstr>
  </property>
</Properties>
</file>