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UK\CZ\Birmingham SDC\MISC\AXC Voyager Planning\Weekly Allocation Sheets\2016\10 Oct\"/>
    </mc:Choice>
  </mc:AlternateContent>
  <bookViews>
    <workbookView xWindow="15" yWindow="15" windowWidth="11985" windowHeight="5640" firstSheet="1" activeTab="7"/>
  </bookViews>
  <sheets>
    <sheet name="DEPT BAL" sheetId="8" r:id="rId1"/>
    <sheet name="Fri-Sat" sheetId="2" r:id="rId2"/>
    <sheet name="Sat-Sun" sheetId="12" r:id="rId3"/>
    <sheet name="Sun-Mon" sheetId="3" r:id="rId4"/>
    <sheet name="Mon-Tue" sheetId="4" r:id="rId5"/>
    <sheet name="Tue-Wed" sheetId="5" r:id="rId6"/>
    <sheet name="Wed-Thur" sheetId="6" r:id="rId7"/>
    <sheet name="Thur-Fri" sheetId="7" r:id="rId8"/>
    <sheet name="DAYTIME STABLING" sheetId="9" r:id="rId9"/>
    <sheet name="Vehicles" sheetId="15" r:id="rId10"/>
    <sheet name="Balance Check" sheetId="16" r:id="rId11"/>
    <sheet name="InsertDataRefs" sheetId="14" r:id="rId12"/>
  </sheets>
  <definedNames>
    <definedName name="_xlnm._FilterDatabase" localSheetId="0" hidden="1">'DEPT BAL'!$A$3:$H$13</definedName>
    <definedName name="Allerton" localSheetId="4">'Mon-Tue'!#REF!</definedName>
    <definedName name="Allerton" localSheetId="3">'Sun-Mon'!#REF!</definedName>
    <definedName name="Allerton" localSheetId="7">'Thur-Fri'!$A$59:$A$59</definedName>
    <definedName name="Allerton" localSheetId="5">'Tue-Wed'!#REF!</definedName>
    <definedName name="Allerton" localSheetId="6">'Wed-Thur'!#REF!</definedName>
    <definedName name="BartonHill" localSheetId="4">'Mon-Tue'!$A$79:$A$87</definedName>
    <definedName name="BartonHill" localSheetId="3">'Sun-Mon'!$A$82:$A$90</definedName>
    <definedName name="BartonHill" localSheetId="7">'Thur-Fri'!$A$79:$A$87</definedName>
    <definedName name="BartonHill" localSheetId="5">'Tue-Wed'!$A$80:$A$87</definedName>
    <definedName name="BartonHill" localSheetId="6">'Wed-Thur'!$A$79:$A$87</definedName>
    <definedName name="CentralRivers" localSheetId="4">'Mon-Tue'!$A$59:$A$62</definedName>
    <definedName name="CentralRivers" localSheetId="3">'Sun-Mon'!$A$59:$A$65</definedName>
    <definedName name="CentralRivers" localSheetId="7">'Thur-Fri'!$A$60:$A$62</definedName>
    <definedName name="CentralRivers" localSheetId="5">'Tue-Wed'!$A$59:$A$62</definedName>
    <definedName name="CentralRivers" localSheetId="6">'Wed-Thur'!$A$59:$A$62</definedName>
    <definedName name="Craigentinny" localSheetId="4">'Mon-Tue'!$A$2</definedName>
    <definedName name="Craigentinny" localSheetId="3">'Sun-Mon'!$A$2</definedName>
    <definedName name="Craigentinny" localSheetId="7">'Thur-Fri'!$A$2</definedName>
    <definedName name="Craigentinny" localSheetId="5">'Tue-Wed'!$A$2</definedName>
    <definedName name="Craigentinny" localSheetId="6">'Wed-Thur'!$A$2</definedName>
    <definedName name="Crofton" localSheetId="4">'Mon-Tue'!$A$32:$A$41</definedName>
    <definedName name="Crofton" localSheetId="3">'Sun-Mon'!$A$33:$A$42</definedName>
    <definedName name="Crofton" localSheetId="7">'Thur-Fri'!$A$32:$A$41</definedName>
    <definedName name="Crofton" localSheetId="5">'Tue-Wed'!$A$32:$A$41</definedName>
    <definedName name="Crofton" localSheetId="6">'Wed-Thur'!$A$32:$A$41</definedName>
    <definedName name="Data">#REF!</definedName>
    <definedName name="Eastleigh" localSheetId="4">'Mon-Tue'!$A$120:$A$131</definedName>
    <definedName name="Eastleigh" localSheetId="3">'Sun-Mon'!$A$114:$A$125</definedName>
    <definedName name="Eastleigh" localSheetId="7">'Thur-Fri'!$A$120:$A$131</definedName>
    <definedName name="Eastleigh" localSheetId="5">'Tue-Wed'!$A$120:$A$131</definedName>
    <definedName name="Eastleigh" localSheetId="6">'Wed-Thur'!$A$120:$A$131</definedName>
    <definedName name="Laira" localSheetId="4">'Mon-Tue'!$A$91:$A$102</definedName>
    <definedName name="Laira" localSheetId="3">'Sun-Mon'!$A$92:$A$96</definedName>
    <definedName name="Laira" localSheetId="7">'Thur-Fri'!$A$91:$A$102</definedName>
    <definedName name="Laira" localSheetId="5">'Tue-Wed'!$A$91:$A$102</definedName>
    <definedName name="Laira" localSheetId="6">'Wed-Thur'!$A$91:$A$102</definedName>
    <definedName name="Longsight" localSheetId="4">'Mon-Tue'!$A$44:$A$55</definedName>
    <definedName name="Longsight" localSheetId="3">'Sun-Mon'!$A$46:$A$57</definedName>
    <definedName name="Longsight" localSheetId="7">'Thur-Fri'!$A$44:$A$55</definedName>
    <definedName name="Longsight" localSheetId="5">'Tue-Wed'!$A$44:$A$55</definedName>
    <definedName name="Longsight" localSheetId="6">'Wed-Thur'!$A$44:$A$55</definedName>
    <definedName name="OldOak" localSheetId="4">'Mon-Tue'!$A$66:$A$75</definedName>
    <definedName name="OldOak" localSheetId="3">'Sun-Mon'!$A$69:$A$78</definedName>
    <definedName name="OldOak" localSheetId="7">'Thur-Fri'!$A$66:$A$75</definedName>
    <definedName name="OldOak" localSheetId="5">'Tue-Wed'!$A$67:$A$76</definedName>
    <definedName name="OldOak" localSheetId="6">'Wed-Thur'!$A$66:$A$75</definedName>
    <definedName name="Penzance" localSheetId="4">'Mon-Tue'!$A$106:$A$116</definedName>
    <definedName name="Penzance" localSheetId="3">'Sun-Mon'!$A$100:$A$110</definedName>
    <definedName name="Penzance" localSheetId="7">'Thur-Fri'!$A$106:$A$116</definedName>
    <definedName name="Penzance" localSheetId="5">'Tue-Wed'!$A$106:$A$116</definedName>
    <definedName name="Penzance" localSheetId="6">'Wed-Thur'!$A$106:$A$116</definedName>
    <definedName name="Polmadie" localSheetId="4">'Mon-Tue'!$A$19</definedName>
    <definedName name="Polmadie" localSheetId="3">'Sun-Mon'!$A$19</definedName>
    <definedName name="Polmadie" localSheetId="7">'Thur-Fri'!$A$19</definedName>
    <definedName name="Polmadie" localSheetId="5">'Tue-Wed'!$A$19</definedName>
    <definedName name="Polmadie" localSheetId="6">'Wed-Thur'!$A$19</definedName>
    <definedName name="_xlnm.Print_Area" localSheetId="1">'Fri-Sat'!$A$1:$P$189</definedName>
    <definedName name="_xlnm.Print_Area" localSheetId="4">'Mon-Tue'!$A$1:$P$189</definedName>
    <definedName name="_xlnm.Print_Area" localSheetId="2">'Sat-Sun'!$A$1:$P$189</definedName>
    <definedName name="_xlnm.Print_Area" localSheetId="3">'Sun-Mon'!$A$1:$P$189</definedName>
    <definedName name="_xlnm.Print_Area" localSheetId="7">'Thur-Fri'!$A$1:$P$189</definedName>
    <definedName name="_xlnm.Print_Area" localSheetId="5">'Tue-Wed'!$A$1:$P$189</definedName>
    <definedName name="_xlnm.Print_Area" localSheetId="6">'Wed-Thur'!$A$1:$P$189</definedName>
    <definedName name="ThreeBridges" localSheetId="4">'Mon-Tue'!$A$135:$A$144</definedName>
    <definedName name="ThreeBridges" localSheetId="3">'Sun-Mon'!$A$129:$A$138</definedName>
    <definedName name="ThreeBridges" localSheetId="7">'Thur-Fri'!$A$135:$A$144</definedName>
    <definedName name="ThreeBridges" localSheetId="5">'Tue-Wed'!$A$135:$A$144</definedName>
    <definedName name="ThreeBridges" localSheetId="6">'Wed-Thur'!$A$135:$A$144</definedName>
    <definedName name="TyneYard" localSheetId="4">'Mon-Tue'!#REF!</definedName>
    <definedName name="TyneYard" localSheetId="3">'Sun-Mon'!#REF!</definedName>
    <definedName name="TyneYard" localSheetId="7">'Thur-Fri'!#REF!</definedName>
    <definedName name="TyneYard" localSheetId="5">'Tue-Wed'!#REF!</definedName>
    <definedName name="TyneYard" localSheetId="6">'Wed-Thur'!#REF!</definedName>
  </definedNames>
  <calcPr calcId="152511"/>
</workbook>
</file>

<file path=xl/calcChain.xml><?xml version="1.0" encoding="utf-8"?>
<calcChain xmlns="http://schemas.openxmlformats.org/spreadsheetml/2006/main">
  <c r="Q143" i="5" l="1"/>
  <c r="H73" i="2" l="1"/>
  <c r="C4" i="8"/>
  <c r="D4" i="8"/>
  <c r="D35" i="3"/>
  <c r="L35" i="3"/>
  <c r="B4" i="16"/>
  <c r="A4" i="16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D135" i="2"/>
  <c r="L135" i="2"/>
  <c r="D124" i="2"/>
  <c r="L124" i="2"/>
  <c r="D108" i="2"/>
  <c r="D94" i="2"/>
  <c r="L94" i="2"/>
  <c r="D61" i="2"/>
  <c r="L61" i="2"/>
  <c r="D47" i="2"/>
  <c r="L47" i="2"/>
  <c r="D35" i="2"/>
  <c r="D23" i="2"/>
  <c r="D3" i="2"/>
  <c r="L3" i="2"/>
  <c r="C5" i="9"/>
  <c r="I149" i="12"/>
  <c r="I149" i="3"/>
  <c r="I149" i="4"/>
  <c r="I149" i="5"/>
  <c r="I149" i="6"/>
  <c r="I149" i="7"/>
  <c r="I149" i="2"/>
  <c r="A149" i="12"/>
  <c r="A149" i="3"/>
  <c r="A149" i="4"/>
  <c r="A149" i="5"/>
  <c r="A149" i="6"/>
  <c r="A149" i="7"/>
  <c r="A149" i="2"/>
  <c r="H100" i="12"/>
  <c r="E171" i="12"/>
  <c r="H38" i="12"/>
  <c r="L169" i="12"/>
  <c r="H99" i="12"/>
  <c r="H65" i="12"/>
  <c r="H40" i="12"/>
  <c r="H39" i="12"/>
  <c r="L161" i="12"/>
  <c r="H137" i="12"/>
  <c r="H69" i="12"/>
  <c r="H51" i="12"/>
  <c r="L167" i="12"/>
  <c r="H76" i="12"/>
  <c r="H63" i="12"/>
  <c r="H27" i="12"/>
  <c r="E166" i="12"/>
  <c r="H142" i="12"/>
  <c r="E161" i="12"/>
  <c r="H112" i="12"/>
  <c r="H28" i="12"/>
  <c r="H71" i="12"/>
  <c r="H8" i="12"/>
  <c r="H52" i="12"/>
  <c r="H73" i="12"/>
  <c r="H116" i="12"/>
  <c r="H37" i="12"/>
  <c r="H141" i="12"/>
  <c r="L171" i="12"/>
  <c r="H74" i="12"/>
  <c r="E159" i="12"/>
  <c r="H50" i="12"/>
  <c r="H72" i="12"/>
  <c r="H26" i="12"/>
  <c r="E182" i="12"/>
  <c r="H66" i="12"/>
  <c r="E183" i="12"/>
  <c r="H10" i="12"/>
  <c r="H5" i="12"/>
  <c r="L165" i="12"/>
  <c r="H7" i="12"/>
  <c r="E172" i="12"/>
  <c r="H67" i="12"/>
  <c r="H70" i="3"/>
  <c r="E180" i="3"/>
  <c r="H138" i="3"/>
  <c r="E161" i="3"/>
  <c r="H71" i="3"/>
  <c r="H74" i="3"/>
  <c r="H49" i="3"/>
  <c r="E153" i="3"/>
  <c r="H7" i="3"/>
  <c r="L161" i="3"/>
  <c r="H6" i="3"/>
  <c r="L162" i="3"/>
  <c r="H51" i="3"/>
  <c r="L155" i="3"/>
  <c r="H65" i="3"/>
  <c r="H39" i="3"/>
  <c r="H141" i="3"/>
  <c r="H77" i="3"/>
  <c r="H115" i="3"/>
  <c r="H142" i="3"/>
  <c r="E162" i="3"/>
  <c r="H96" i="3"/>
  <c r="H113" i="3"/>
  <c r="E174" i="3"/>
  <c r="H64" i="3"/>
  <c r="H40" i="3"/>
  <c r="H38" i="3"/>
  <c r="H97" i="3"/>
  <c r="L171" i="3"/>
  <c r="H27" i="3"/>
  <c r="L163" i="3"/>
  <c r="H52" i="3"/>
  <c r="E156" i="3"/>
  <c r="H68" i="3"/>
  <c r="H67" i="3"/>
  <c r="H111" i="3"/>
  <c r="H114" i="3"/>
  <c r="L167" i="3"/>
  <c r="H76" i="3"/>
  <c r="H10" i="3"/>
  <c r="H75" i="3"/>
  <c r="H70" i="4"/>
  <c r="E176" i="4"/>
  <c r="H138" i="4"/>
  <c r="E161" i="4"/>
  <c r="H71" i="4"/>
  <c r="H74" i="4"/>
  <c r="H49" i="4"/>
  <c r="E153" i="4"/>
  <c r="H7" i="4"/>
  <c r="H6" i="4"/>
  <c r="L162" i="4"/>
  <c r="H51" i="4"/>
  <c r="H63" i="4"/>
  <c r="E171" i="4"/>
  <c r="H39" i="4"/>
  <c r="H76" i="4"/>
  <c r="H114" i="4"/>
  <c r="L166" i="4"/>
  <c r="H141" i="4"/>
  <c r="E181" i="4"/>
  <c r="H96" i="4"/>
  <c r="H112" i="4"/>
  <c r="H66" i="4"/>
  <c r="H40" i="4"/>
  <c r="H38" i="4"/>
  <c r="H97" i="4"/>
  <c r="L171" i="4"/>
  <c r="H27" i="4"/>
  <c r="H52" i="4"/>
  <c r="E156" i="4"/>
  <c r="H79" i="4"/>
  <c r="H68" i="4"/>
  <c r="E166" i="4"/>
  <c r="H67" i="4"/>
  <c r="E182" i="4"/>
  <c r="H111" i="4"/>
  <c r="L158" i="4"/>
  <c r="H113" i="4"/>
  <c r="E174" i="4"/>
  <c r="H78" i="4"/>
  <c r="H10" i="4"/>
  <c r="H75" i="4"/>
  <c r="L154" i="4"/>
  <c r="H80" i="5"/>
  <c r="H70" i="5"/>
  <c r="H138" i="5"/>
  <c r="E161" i="5"/>
  <c r="H71" i="5"/>
  <c r="E180" i="5"/>
  <c r="H74" i="5"/>
  <c r="H49" i="5"/>
  <c r="E153" i="5"/>
  <c r="H7" i="5"/>
  <c r="E159" i="5"/>
  <c r="H6" i="5"/>
  <c r="H51" i="5"/>
  <c r="H63" i="5"/>
  <c r="E171" i="5"/>
  <c r="H39" i="5"/>
  <c r="H76" i="5"/>
  <c r="H114" i="5"/>
  <c r="H141" i="5"/>
  <c r="E181" i="5"/>
  <c r="H96" i="5"/>
  <c r="H112" i="5"/>
  <c r="L155" i="5"/>
  <c r="H66" i="5"/>
  <c r="H40" i="5"/>
  <c r="H38" i="5"/>
  <c r="H97" i="5"/>
  <c r="L171" i="5"/>
  <c r="L172" i="5"/>
  <c r="H27" i="5"/>
  <c r="L163" i="5"/>
  <c r="H52" i="5"/>
  <c r="H79" i="5"/>
  <c r="H68" i="5"/>
  <c r="E166" i="5"/>
  <c r="H67" i="5"/>
  <c r="H111" i="5"/>
  <c r="H113" i="5"/>
  <c r="H78" i="5"/>
  <c r="H10" i="5"/>
  <c r="H75" i="5"/>
  <c r="H80" i="6"/>
  <c r="H70" i="6"/>
  <c r="H138" i="6"/>
  <c r="H71" i="6"/>
  <c r="H74" i="6"/>
  <c r="H49" i="6"/>
  <c r="H7" i="6"/>
  <c r="H6" i="6"/>
  <c r="H51" i="6"/>
  <c r="H63" i="6"/>
  <c r="E171" i="6"/>
  <c r="H39" i="6"/>
  <c r="H76" i="6"/>
  <c r="E160" i="6"/>
  <c r="H114" i="6"/>
  <c r="H141" i="6"/>
  <c r="E181" i="6"/>
  <c r="H96" i="6"/>
  <c r="E158" i="6"/>
  <c r="H112" i="6"/>
  <c r="H66" i="6"/>
  <c r="H40" i="6"/>
  <c r="H38" i="6"/>
  <c r="E163" i="6"/>
  <c r="H97" i="6"/>
  <c r="H27" i="6"/>
  <c r="H52" i="6"/>
  <c r="E156" i="6"/>
  <c r="H79" i="6"/>
  <c r="H68" i="6"/>
  <c r="H10" i="6"/>
  <c r="H67" i="6"/>
  <c r="H111" i="6"/>
  <c r="H113" i="6"/>
  <c r="H9" i="6"/>
  <c r="H78" i="6"/>
  <c r="E165" i="6"/>
  <c r="H75" i="6"/>
  <c r="H138" i="7"/>
  <c r="E161" i="7"/>
  <c r="H49" i="7"/>
  <c r="H7" i="7"/>
  <c r="H6" i="7"/>
  <c r="H51" i="7"/>
  <c r="H63" i="7"/>
  <c r="H39" i="7"/>
  <c r="E163" i="7"/>
  <c r="H114" i="7"/>
  <c r="H141" i="7"/>
  <c r="H96" i="7"/>
  <c r="E158" i="7"/>
  <c r="H112" i="7"/>
  <c r="L155" i="7"/>
  <c r="H66" i="7"/>
  <c r="H40" i="7"/>
  <c r="H38" i="7"/>
  <c r="H97" i="7"/>
  <c r="L172" i="7"/>
  <c r="H27" i="7"/>
  <c r="L163" i="7"/>
  <c r="H52" i="7"/>
  <c r="E156" i="7"/>
  <c r="H111" i="7"/>
  <c r="H113" i="7"/>
  <c r="H10" i="7"/>
  <c r="L169" i="7"/>
  <c r="H70" i="2"/>
  <c r="H38" i="2"/>
  <c r="H66" i="2"/>
  <c r="E160" i="2"/>
  <c r="H69" i="2"/>
  <c r="H78" i="2"/>
  <c r="H137" i="2"/>
  <c r="H64" i="2"/>
  <c r="E157" i="2"/>
  <c r="H52" i="2"/>
  <c r="H50" i="2"/>
  <c r="H8" i="2"/>
  <c r="E153" i="2"/>
  <c r="H5" i="2"/>
  <c r="H97" i="2"/>
  <c r="H114" i="2"/>
  <c r="L157" i="2"/>
  <c r="H77" i="2"/>
  <c r="H51" i="2"/>
  <c r="H110" i="2"/>
  <c r="H68" i="2"/>
  <c r="E180" i="2"/>
  <c r="H140" i="2"/>
  <c r="H37" i="2"/>
  <c r="H67" i="2"/>
  <c r="E158" i="2"/>
  <c r="H96" i="2"/>
  <c r="H26" i="2"/>
  <c r="H63" i="2"/>
  <c r="L162" i="2"/>
  <c r="H65" i="2"/>
  <c r="H79" i="2"/>
  <c r="H116" i="2"/>
  <c r="H10" i="2"/>
  <c r="H71" i="2"/>
  <c r="H113" i="2"/>
  <c r="H40" i="2"/>
  <c r="A4" i="8"/>
  <c r="B5" i="16"/>
  <c r="C5" i="16"/>
  <c r="D5" i="16"/>
  <c r="E5" i="16"/>
  <c r="E15" i="16" s="1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B9" i="16"/>
  <c r="C9" i="16"/>
  <c r="D9" i="16"/>
  <c r="E9" i="16"/>
  <c r="F9" i="16"/>
  <c r="G9" i="16"/>
  <c r="H9" i="16"/>
  <c r="B10" i="16"/>
  <c r="C10" i="16"/>
  <c r="D10" i="16"/>
  <c r="E10" i="16"/>
  <c r="F10" i="16"/>
  <c r="G10" i="16"/>
  <c r="H10" i="16"/>
  <c r="B11" i="16"/>
  <c r="C11" i="16"/>
  <c r="D11" i="16"/>
  <c r="E11" i="16"/>
  <c r="F11" i="16"/>
  <c r="G11" i="16"/>
  <c r="H11" i="16"/>
  <c r="B12" i="16"/>
  <c r="C12" i="16"/>
  <c r="D12" i="16"/>
  <c r="E12" i="16"/>
  <c r="F12" i="16"/>
  <c r="G12" i="16"/>
  <c r="H12" i="16"/>
  <c r="B13" i="16"/>
  <c r="C13" i="16"/>
  <c r="D13" i="16"/>
  <c r="E13" i="16"/>
  <c r="F13" i="16"/>
  <c r="G13" i="16"/>
  <c r="H13" i="16"/>
  <c r="C4" i="16"/>
  <c r="D4" i="16"/>
  <c r="E4" i="16"/>
  <c r="F4" i="16"/>
  <c r="G4" i="16"/>
  <c r="H4" i="16"/>
  <c r="B4" i="15"/>
  <c r="H13" i="15"/>
  <c r="G13" i="15"/>
  <c r="F13" i="15"/>
  <c r="E13" i="15"/>
  <c r="D13" i="15"/>
  <c r="C13" i="15"/>
  <c r="B13" i="15"/>
  <c r="H12" i="15"/>
  <c r="G12" i="15"/>
  <c r="F12" i="15"/>
  <c r="E12" i="15"/>
  <c r="D12" i="15"/>
  <c r="C12" i="15"/>
  <c r="B12" i="15"/>
  <c r="H11" i="15"/>
  <c r="G11" i="15"/>
  <c r="J11" i="15" s="1"/>
  <c r="F11" i="15"/>
  <c r="E11" i="15"/>
  <c r="D11" i="15"/>
  <c r="C11" i="15"/>
  <c r="B11" i="15"/>
  <c r="B15" i="15" s="1"/>
  <c r="H10" i="15"/>
  <c r="G10" i="15"/>
  <c r="F10" i="15"/>
  <c r="E10" i="15"/>
  <c r="D10" i="15"/>
  <c r="C10" i="15"/>
  <c r="B10" i="15"/>
  <c r="H9" i="15"/>
  <c r="G9" i="15"/>
  <c r="F9" i="15"/>
  <c r="E9" i="15"/>
  <c r="D9" i="15"/>
  <c r="C9" i="15"/>
  <c r="B9" i="15"/>
  <c r="H8" i="15"/>
  <c r="G8" i="15"/>
  <c r="F8" i="15"/>
  <c r="E8" i="15"/>
  <c r="E15" i="15" s="1"/>
  <c r="D8" i="15"/>
  <c r="C8" i="15"/>
  <c r="B8" i="15"/>
  <c r="H7" i="15"/>
  <c r="G7" i="15"/>
  <c r="F7" i="15"/>
  <c r="E7" i="15"/>
  <c r="D7" i="15"/>
  <c r="C7" i="15"/>
  <c r="B7" i="15"/>
  <c r="H6" i="15"/>
  <c r="G6" i="15"/>
  <c r="F6" i="15"/>
  <c r="E6" i="15"/>
  <c r="D6" i="15"/>
  <c r="C6" i="15"/>
  <c r="B6" i="15"/>
  <c r="H5" i="15"/>
  <c r="H15" i="15" s="1"/>
  <c r="G5" i="15"/>
  <c r="F5" i="15"/>
  <c r="E5" i="15"/>
  <c r="D5" i="15"/>
  <c r="C5" i="15"/>
  <c r="C15" i="15"/>
  <c r="B5" i="15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F187" i="12" s="1"/>
  <c r="M180" i="12"/>
  <c r="M179" i="12"/>
  <c r="M178" i="12"/>
  <c r="M177" i="12"/>
  <c r="M176" i="12"/>
  <c r="M175" i="12"/>
  <c r="M174" i="12"/>
  <c r="M173" i="12"/>
  <c r="M172" i="12"/>
  <c r="M171" i="12"/>
  <c r="M170" i="12"/>
  <c r="M169" i="12"/>
  <c r="M168" i="12"/>
  <c r="M167" i="12"/>
  <c r="M166" i="12"/>
  <c r="M165" i="12"/>
  <c r="M164" i="12"/>
  <c r="M163" i="12"/>
  <c r="M162" i="12"/>
  <c r="M161" i="12"/>
  <c r="M160" i="12"/>
  <c r="M159" i="12"/>
  <c r="M158" i="12"/>
  <c r="M157" i="12"/>
  <c r="M156" i="12"/>
  <c r="M155" i="12"/>
  <c r="M154" i="12"/>
  <c r="M153" i="12"/>
  <c r="J187" i="12" s="1"/>
  <c r="M186" i="12"/>
  <c r="M185" i="12"/>
  <c r="M184" i="12"/>
  <c r="M183" i="12"/>
  <c r="M182" i="12"/>
  <c r="M181" i="12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86" i="3"/>
  <c r="M185" i="3"/>
  <c r="M184" i="3"/>
  <c r="M183" i="3"/>
  <c r="M182" i="3"/>
  <c r="M181" i="3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86" i="4"/>
  <c r="M185" i="4"/>
  <c r="M184" i="4"/>
  <c r="M183" i="4"/>
  <c r="M182" i="4"/>
  <c r="M181" i="4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86" i="5"/>
  <c r="M185" i="5"/>
  <c r="M184" i="5"/>
  <c r="M183" i="5"/>
  <c r="M182" i="5"/>
  <c r="M181" i="5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M180" i="6"/>
  <c r="M179" i="6"/>
  <c r="M178" i="6"/>
  <c r="M177" i="6"/>
  <c r="M176" i="6"/>
  <c r="M175" i="6"/>
  <c r="M174" i="6"/>
  <c r="M173" i="6"/>
  <c r="M172" i="6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M153" i="6"/>
  <c r="J187" i="6"/>
  <c r="M186" i="6"/>
  <c r="M185" i="6"/>
  <c r="M184" i="6"/>
  <c r="M183" i="6"/>
  <c r="M182" i="6"/>
  <c r="M181" i="6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M180" i="7"/>
  <c r="M179" i="7"/>
  <c r="M178" i="7"/>
  <c r="M177" i="7"/>
  <c r="M176" i="7"/>
  <c r="M175" i="7"/>
  <c r="M174" i="7"/>
  <c r="M173" i="7"/>
  <c r="M172" i="7"/>
  <c r="M171" i="7"/>
  <c r="M170" i="7"/>
  <c r="M169" i="7"/>
  <c r="M168" i="7"/>
  <c r="M167" i="7"/>
  <c r="M166" i="7"/>
  <c r="M165" i="7"/>
  <c r="M164" i="7"/>
  <c r="M163" i="7"/>
  <c r="M162" i="7"/>
  <c r="M161" i="7"/>
  <c r="M160" i="7"/>
  <c r="M159" i="7"/>
  <c r="M158" i="7"/>
  <c r="M157" i="7"/>
  <c r="M156" i="7"/>
  <c r="M155" i="7"/>
  <c r="M154" i="7"/>
  <c r="M153" i="7"/>
  <c r="M186" i="7"/>
  <c r="M185" i="7"/>
  <c r="M184" i="7"/>
  <c r="M183" i="7"/>
  <c r="M182" i="7"/>
  <c r="M181" i="7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86" i="2"/>
  <c r="M185" i="2"/>
  <c r="M184" i="2"/>
  <c r="M183" i="2"/>
  <c r="M182" i="2"/>
  <c r="M181" i="2"/>
  <c r="H68" i="12"/>
  <c r="H126" i="12"/>
  <c r="H6" i="12"/>
  <c r="L164" i="12"/>
  <c r="L162" i="12"/>
  <c r="H98" i="12"/>
  <c r="H64" i="12"/>
  <c r="H114" i="12"/>
  <c r="L157" i="12"/>
  <c r="H110" i="12"/>
  <c r="H97" i="12"/>
  <c r="H115" i="12"/>
  <c r="H139" i="12"/>
  <c r="E177" i="12"/>
  <c r="H75" i="12"/>
  <c r="E163" i="12"/>
  <c r="H96" i="12"/>
  <c r="H113" i="12"/>
  <c r="H138" i="12"/>
  <c r="E180" i="12"/>
  <c r="H70" i="12"/>
  <c r="L158" i="12"/>
  <c r="H25" i="12"/>
  <c r="E174" i="12"/>
  <c r="H140" i="12"/>
  <c r="H49" i="12"/>
  <c r="H111" i="12"/>
  <c r="E156" i="12"/>
  <c r="H9" i="12"/>
  <c r="L168" i="12"/>
  <c r="H139" i="3"/>
  <c r="H73" i="3"/>
  <c r="H140" i="3"/>
  <c r="E175" i="3"/>
  <c r="H63" i="3"/>
  <c r="E171" i="3"/>
  <c r="H66" i="3"/>
  <c r="H110" i="3"/>
  <c r="H78" i="3"/>
  <c r="E154" i="3"/>
  <c r="E169" i="3"/>
  <c r="H25" i="3"/>
  <c r="H50" i="3"/>
  <c r="H37" i="3"/>
  <c r="H116" i="3"/>
  <c r="H126" i="3"/>
  <c r="H72" i="3"/>
  <c r="H98" i="3"/>
  <c r="H112" i="3"/>
  <c r="H69" i="3"/>
  <c r="E176" i="3"/>
  <c r="H5" i="3"/>
  <c r="E170" i="3"/>
  <c r="H137" i="3"/>
  <c r="H9" i="3"/>
  <c r="E159" i="3"/>
  <c r="H8" i="3"/>
  <c r="L168" i="3"/>
  <c r="H26" i="3"/>
  <c r="H139" i="4"/>
  <c r="H73" i="4"/>
  <c r="E167" i="4"/>
  <c r="H140" i="4"/>
  <c r="E175" i="4"/>
  <c r="H65" i="4"/>
  <c r="L165" i="4"/>
  <c r="H64" i="4"/>
  <c r="H110" i="4"/>
  <c r="E173" i="4"/>
  <c r="H77" i="4"/>
  <c r="E169" i="4"/>
  <c r="H25" i="4"/>
  <c r="H50" i="4"/>
  <c r="E184" i="4"/>
  <c r="H37" i="4"/>
  <c r="E164" i="4"/>
  <c r="H115" i="4"/>
  <c r="H126" i="4"/>
  <c r="L167" i="4"/>
  <c r="H72" i="4"/>
  <c r="L153" i="4"/>
  <c r="H98" i="4"/>
  <c r="H127" i="4"/>
  <c r="H69" i="4"/>
  <c r="E178" i="4"/>
  <c r="H5" i="4"/>
  <c r="H137" i="4"/>
  <c r="E168" i="4"/>
  <c r="H9" i="4"/>
  <c r="E157" i="4"/>
  <c r="H8" i="4"/>
  <c r="H26" i="4"/>
  <c r="H139" i="5"/>
  <c r="L161" i="5"/>
  <c r="H73" i="5"/>
  <c r="E167" i="5"/>
  <c r="H140" i="5"/>
  <c r="H65" i="5"/>
  <c r="L165" i="5"/>
  <c r="H64" i="5"/>
  <c r="L168" i="5"/>
  <c r="H110" i="5"/>
  <c r="H77" i="5"/>
  <c r="E169" i="5"/>
  <c r="H25" i="5"/>
  <c r="E179" i="5"/>
  <c r="H50" i="5"/>
  <c r="E184" i="5"/>
  <c r="H37" i="5"/>
  <c r="E164" i="5"/>
  <c r="H115" i="5"/>
  <c r="H126" i="5"/>
  <c r="L167" i="5"/>
  <c r="H72" i="5"/>
  <c r="H98" i="5"/>
  <c r="H127" i="5"/>
  <c r="L159" i="5"/>
  <c r="H69" i="5"/>
  <c r="E178" i="5"/>
  <c r="H5" i="5"/>
  <c r="E170" i="5"/>
  <c r="H137" i="5"/>
  <c r="H9" i="5"/>
  <c r="L169" i="5"/>
  <c r="H8" i="5"/>
  <c r="H26" i="5"/>
  <c r="E154" i="5"/>
  <c r="H139" i="6"/>
  <c r="L160" i="6"/>
  <c r="H73" i="6"/>
  <c r="H140" i="6"/>
  <c r="H65" i="6"/>
  <c r="L166" i="6"/>
  <c r="H64" i="6"/>
  <c r="H110" i="6"/>
  <c r="E173" i="6"/>
  <c r="H77" i="6"/>
  <c r="E169" i="6"/>
  <c r="H25" i="6"/>
  <c r="E179" i="6"/>
  <c r="H50" i="6"/>
  <c r="E184" i="6"/>
  <c r="H37" i="6"/>
  <c r="H115" i="6"/>
  <c r="H126" i="6"/>
  <c r="L168" i="6"/>
  <c r="H72" i="6"/>
  <c r="H98" i="6"/>
  <c r="L164" i="6"/>
  <c r="H127" i="6"/>
  <c r="H69" i="6"/>
  <c r="E178" i="6"/>
  <c r="H5" i="6"/>
  <c r="H137" i="6"/>
  <c r="H8" i="6"/>
  <c r="H26" i="6"/>
  <c r="E154" i="6"/>
  <c r="H139" i="7"/>
  <c r="H140" i="7"/>
  <c r="H65" i="7"/>
  <c r="L165" i="7"/>
  <c r="H64" i="7"/>
  <c r="H110" i="7"/>
  <c r="H25" i="7"/>
  <c r="E179" i="7"/>
  <c r="H50" i="7"/>
  <c r="E184" i="7"/>
  <c r="H37" i="7"/>
  <c r="E164" i="7"/>
  <c r="H115" i="7"/>
  <c r="H126" i="7"/>
  <c r="H98" i="7"/>
  <c r="H127" i="7"/>
  <c r="L160" i="7"/>
  <c r="H5" i="7"/>
  <c r="E170" i="7"/>
  <c r="H137" i="7"/>
  <c r="H9" i="7"/>
  <c r="H8" i="7"/>
  <c r="E159" i="7"/>
  <c r="H26" i="7"/>
  <c r="H138" i="2"/>
  <c r="H9" i="2"/>
  <c r="E167" i="2"/>
  <c r="H49" i="2"/>
  <c r="E156" i="2"/>
  <c r="E181" i="2"/>
  <c r="H141" i="2"/>
  <c r="L171" i="2"/>
  <c r="H115" i="2"/>
  <c r="H111" i="2"/>
  <c r="E171" i="2"/>
  <c r="H75" i="2"/>
  <c r="E168" i="2"/>
  <c r="H25" i="2"/>
  <c r="E179" i="2"/>
  <c r="H7" i="2"/>
  <c r="L166" i="2"/>
  <c r="H112" i="2"/>
  <c r="E174" i="2"/>
  <c r="H139" i="2"/>
  <c r="E184" i="2"/>
  <c r="H98" i="2"/>
  <c r="H76" i="2"/>
  <c r="E172" i="2"/>
  <c r="H126" i="2"/>
  <c r="L164" i="2"/>
  <c r="H99" i="2"/>
  <c r="H72" i="2"/>
  <c r="H39" i="2"/>
  <c r="H74" i="2"/>
  <c r="E164" i="2"/>
  <c r="H6" i="2"/>
  <c r="H27" i="2"/>
  <c r="L168" i="2"/>
  <c r="B6" i="8"/>
  <c r="C6" i="8"/>
  <c r="D6" i="8"/>
  <c r="E6" i="8"/>
  <c r="F6" i="8"/>
  <c r="G6" i="8"/>
  <c r="H6" i="8"/>
  <c r="B7" i="8"/>
  <c r="C7" i="8"/>
  <c r="D7" i="8"/>
  <c r="E7" i="8"/>
  <c r="F7" i="8"/>
  <c r="G7" i="8"/>
  <c r="H7" i="8"/>
  <c r="B8" i="8"/>
  <c r="C8" i="8"/>
  <c r="D8" i="8"/>
  <c r="E8" i="8"/>
  <c r="F8" i="8"/>
  <c r="G8" i="8"/>
  <c r="H8" i="8"/>
  <c r="B9" i="8"/>
  <c r="C9" i="8"/>
  <c r="D9" i="8"/>
  <c r="E9" i="8"/>
  <c r="F9" i="8"/>
  <c r="G9" i="8"/>
  <c r="H9" i="8"/>
  <c r="B10" i="8"/>
  <c r="C10" i="8"/>
  <c r="D10" i="8"/>
  <c r="E10" i="8"/>
  <c r="F10" i="8"/>
  <c r="G10" i="8"/>
  <c r="H10" i="8"/>
  <c r="B11" i="8"/>
  <c r="C11" i="8"/>
  <c r="D11" i="8"/>
  <c r="E11" i="8"/>
  <c r="F11" i="8"/>
  <c r="G11" i="8"/>
  <c r="H11" i="8"/>
  <c r="B12" i="8"/>
  <c r="C12" i="8"/>
  <c r="D12" i="8"/>
  <c r="E12" i="8"/>
  <c r="F12" i="8"/>
  <c r="G12" i="8"/>
  <c r="H12" i="8"/>
  <c r="B13" i="8"/>
  <c r="C13" i="8"/>
  <c r="D13" i="8"/>
  <c r="E13" i="8"/>
  <c r="F13" i="8"/>
  <c r="G13" i="8"/>
  <c r="H13" i="8"/>
  <c r="B5" i="8"/>
  <c r="C5" i="8"/>
  <c r="D5" i="8"/>
  <c r="E5" i="8"/>
  <c r="E15" i="8" s="1"/>
  <c r="F5" i="8"/>
  <c r="G5" i="8"/>
  <c r="H5" i="8"/>
  <c r="Q145" i="2"/>
  <c r="Q144" i="2"/>
  <c r="Q143" i="2"/>
  <c r="Q142" i="2"/>
  <c r="Q141" i="2"/>
  <c r="Q140" i="2"/>
  <c r="Q139" i="2"/>
  <c r="Q138" i="2"/>
  <c r="Q137" i="2"/>
  <c r="Q130" i="2"/>
  <c r="Q128" i="2"/>
  <c r="Q129" i="2"/>
  <c r="Q127" i="2"/>
  <c r="Q126" i="2"/>
  <c r="Q119" i="2"/>
  <c r="Q118" i="2"/>
  <c r="Q117" i="2"/>
  <c r="Q116" i="2"/>
  <c r="Q115" i="2"/>
  <c r="Q114" i="2"/>
  <c r="Q113" i="2"/>
  <c r="Q112" i="2"/>
  <c r="Q111" i="2"/>
  <c r="Q110" i="2"/>
  <c r="Q103" i="2"/>
  <c r="Q98" i="2"/>
  <c r="Q99" i="2"/>
  <c r="Q100" i="2"/>
  <c r="Q101" i="2"/>
  <c r="Q102" i="2"/>
  <c r="Q97" i="2"/>
  <c r="Q96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56" i="2"/>
  <c r="Q55" i="2"/>
  <c r="Q54" i="2"/>
  <c r="Q53" i="2"/>
  <c r="Q52" i="2"/>
  <c r="Q51" i="2"/>
  <c r="Q50" i="2"/>
  <c r="Q49" i="2"/>
  <c r="Q42" i="2"/>
  <c r="Q39" i="2"/>
  <c r="Q40" i="2"/>
  <c r="Q41" i="2"/>
  <c r="Q38" i="2"/>
  <c r="Q37" i="2"/>
  <c r="Q30" i="2"/>
  <c r="Q29" i="2"/>
  <c r="Q28" i="2"/>
  <c r="Q27" i="2"/>
  <c r="Q26" i="2"/>
  <c r="Q25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L180" i="2"/>
  <c r="L181" i="2"/>
  <c r="L182" i="2"/>
  <c r="L183" i="2"/>
  <c r="L184" i="2"/>
  <c r="L185" i="2"/>
  <c r="L186" i="2"/>
  <c r="J182" i="2"/>
  <c r="J183" i="2"/>
  <c r="J184" i="2"/>
  <c r="J185" i="2"/>
  <c r="J186" i="2"/>
  <c r="L154" i="2"/>
  <c r="L156" i="2"/>
  <c r="L158" i="2"/>
  <c r="L159" i="2"/>
  <c r="H127" i="2"/>
  <c r="L160" i="2"/>
  <c r="L161" i="2"/>
  <c r="L163" i="2"/>
  <c r="L165" i="2"/>
  <c r="L169" i="2"/>
  <c r="L170" i="2"/>
  <c r="L172" i="2"/>
  <c r="L173" i="2"/>
  <c r="L174" i="2"/>
  <c r="L175" i="2"/>
  <c r="L176" i="2"/>
  <c r="L177" i="2"/>
  <c r="L178" i="2"/>
  <c r="L179" i="2"/>
  <c r="H142" i="2"/>
  <c r="L155" i="2"/>
  <c r="G184" i="2"/>
  <c r="G185" i="2"/>
  <c r="G186" i="2"/>
  <c r="E185" i="2"/>
  <c r="E186" i="2"/>
  <c r="H143" i="2"/>
  <c r="L153" i="2"/>
  <c r="H144" i="2"/>
  <c r="H145" i="2"/>
  <c r="H128" i="2"/>
  <c r="H129" i="2"/>
  <c r="H130" i="2"/>
  <c r="H117" i="2"/>
  <c r="H118" i="2"/>
  <c r="H119" i="2"/>
  <c r="H100" i="2"/>
  <c r="L167" i="2"/>
  <c r="H101" i="2"/>
  <c r="H102" i="2"/>
  <c r="H103" i="2"/>
  <c r="H80" i="2"/>
  <c r="H81" i="2"/>
  <c r="H82" i="2"/>
  <c r="H83" i="2"/>
  <c r="H84" i="2"/>
  <c r="H85" i="2"/>
  <c r="H86" i="2"/>
  <c r="H87" i="2"/>
  <c r="H88" i="2"/>
  <c r="H89" i="2"/>
  <c r="H53" i="2"/>
  <c r="H54" i="2"/>
  <c r="H55" i="2"/>
  <c r="H56" i="2"/>
  <c r="H41" i="2"/>
  <c r="H42" i="2"/>
  <c r="H28" i="2"/>
  <c r="E154" i="2"/>
  <c r="H29" i="2"/>
  <c r="H30" i="2"/>
  <c r="H11" i="2"/>
  <c r="H12" i="2"/>
  <c r="H13" i="2"/>
  <c r="H14" i="2"/>
  <c r="H15" i="2"/>
  <c r="H16" i="2"/>
  <c r="H17" i="2"/>
  <c r="E155" i="2"/>
  <c r="E159" i="2"/>
  <c r="E161" i="2"/>
  <c r="E162" i="2"/>
  <c r="E163" i="2"/>
  <c r="E165" i="2"/>
  <c r="E166" i="2"/>
  <c r="E169" i="2"/>
  <c r="E170" i="2"/>
  <c r="E173" i="2"/>
  <c r="E175" i="2"/>
  <c r="E176" i="2"/>
  <c r="E177" i="2"/>
  <c r="E178" i="2"/>
  <c r="E182" i="2"/>
  <c r="E183" i="2"/>
  <c r="J171" i="2"/>
  <c r="J172" i="2"/>
  <c r="J173" i="2"/>
  <c r="J174" i="2"/>
  <c r="J175" i="2"/>
  <c r="J176" i="2"/>
  <c r="J177" i="2"/>
  <c r="J178" i="2"/>
  <c r="J179" i="2"/>
  <c r="J180" i="2"/>
  <c r="J181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J170" i="2"/>
  <c r="G170" i="2"/>
  <c r="J169" i="2"/>
  <c r="G169" i="2"/>
  <c r="J168" i="2"/>
  <c r="G168" i="2"/>
  <c r="J167" i="2"/>
  <c r="G167" i="2"/>
  <c r="J166" i="2"/>
  <c r="G166" i="2"/>
  <c r="J165" i="2"/>
  <c r="G165" i="2"/>
  <c r="J164" i="2"/>
  <c r="G164" i="2"/>
  <c r="J163" i="2"/>
  <c r="G163" i="2"/>
  <c r="J162" i="2"/>
  <c r="G162" i="2"/>
  <c r="J161" i="2"/>
  <c r="G161" i="2"/>
  <c r="J160" i="2"/>
  <c r="G160" i="2"/>
  <c r="J159" i="2"/>
  <c r="G159" i="2"/>
  <c r="J158" i="2"/>
  <c r="G158" i="2"/>
  <c r="J157" i="2"/>
  <c r="G157" i="2"/>
  <c r="J156" i="2"/>
  <c r="G156" i="2"/>
  <c r="J155" i="2"/>
  <c r="G155" i="2"/>
  <c r="J154" i="2"/>
  <c r="G154" i="2"/>
  <c r="J153" i="2"/>
  <c r="G153" i="2"/>
  <c r="G150" i="2"/>
  <c r="L23" i="2"/>
  <c r="L35" i="2"/>
  <c r="L108" i="2"/>
  <c r="Q145" i="12"/>
  <c r="Q144" i="12"/>
  <c r="Q143" i="12"/>
  <c r="Q142" i="12"/>
  <c r="Q141" i="12"/>
  <c r="Q140" i="12"/>
  <c r="Q139" i="12"/>
  <c r="Q138" i="12"/>
  <c r="Q137" i="12"/>
  <c r="Q130" i="12"/>
  <c r="Q129" i="12"/>
  <c r="Q128" i="12"/>
  <c r="Q127" i="12"/>
  <c r="Q126" i="12"/>
  <c r="Q119" i="12"/>
  <c r="Q118" i="12"/>
  <c r="Q117" i="12"/>
  <c r="Q116" i="12"/>
  <c r="Q115" i="12"/>
  <c r="Q114" i="12"/>
  <c r="Q113" i="12"/>
  <c r="Q112" i="12"/>
  <c r="Q111" i="12"/>
  <c r="Q110" i="12"/>
  <c r="Q103" i="12"/>
  <c r="Q102" i="12"/>
  <c r="Q101" i="12"/>
  <c r="Q100" i="12"/>
  <c r="Q99" i="12"/>
  <c r="Q98" i="12"/>
  <c r="Q97" i="12"/>
  <c r="Q96" i="12"/>
  <c r="Q56" i="12"/>
  <c r="Q55" i="12"/>
  <c r="Q54" i="12"/>
  <c r="Q53" i="12"/>
  <c r="Q52" i="12"/>
  <c r="Q51" i="12"/>
  <c r="Q50" i="12"/>
  <c r="Q49" i="12"/>
  <c r="Q42" i="12"/>
  <c r="Q41" i="12"/>
  <c r="Q40" i="12"/>
  <c r="Q39" i="12"/>
  <c r="Q38" i="12"/>
  <c r="Q37" i="12"/>
  <c r="Q30" i="12"/>
  <c r="Q29" i="12"/>
  <c r="Q28" i="12"/>
  <c r="Q27" i="12"/>
  <c r="Q26" i="12"/>
  <c r="Q25" i="12"/>
  <c r="Q17" i="12"/>
  <c r="Q16" i="12"/>
  <c r="Q15" i="12"/>
  <c r="Q14" i="12"/>
  <c r="Q13" i="12"/>
  <c r="Q12" i="12"/>
  <c r="Q11" i="12"/>
  <c r="Q10" i="12"/>
  <c r="Q9" i="12"/>
  <c r="Q8" i="12"/>
  <c r="Q7" i="12"/>
  <c r="Q6" i="12"/>
  <c r="Q5" i="12"/>
  <c r="Q89" i="12"/>
  <c r="Q88" i="12"/>
  <c r="Q87" i="12"/>
  <c r="Q86" i="12"/>
  <c r="Q85" i="12"/>
  <c r="Q84" i="12"/>
  <c r="Q83" i="12"/>
  <c r="Q82" i="12"/>
  <c r="Q81" i="12"/>
  <c r="Q80" i="12"/>
  <c r="Q79" i="12"/>
  <c r="Q78" i="12"/>
  <c r="Q77" i="12"/>
  <c r="Q76" i="12"/>
  <c r="Q75" i="12"/>
  <c r="Q74" i="12"/>
  <c r="Q73" i="12"/>
  <c r="Q72" i="12"/>
  <c r="Q71" i="12"/>
  <c r="Q70" i="12"/>
  <c r="Q69" i="12"/>
  <c r="Q68" i="12"/>
  <c r="Q67" i="12"/>
  <c r="Q66" i="12"/>
  <c r="Q65" i="12"/>
  <c r="Q64" i="12"/>
  <c r="Q63" i="12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30" i="3"/>
  <c r="Q29" i="3"/>
  <c r="Q28" i="3"/>
  <c r="Q27" i="3"/>
  <c r="Q26" i="3"/>
  <c r="Q25" i="3"/>
  <c r="Q42" i="3"/>
  <c r="Q41" i="3"/>
  <c r="Q40" i="3"/>
  <c r="Q39" i="3"/>
  <c r="Q38" i="3"/>
  <c r="Q37" i="3"/>
  <c r="Q56" i="3"/>
  <c r="Q55" i="3"/>
  <c r="Q54" i="3"/>
  <c r="Q53" i="3"/>
  <c r="Q52" i="3"/>
  <c r="Q51" i="3"/>
  <c r="Q50" i="3"/>
  <c r="Q49" i="3"/>
  <c r="Q103" i="3"/>
  <c r="Q102" i="3"/>
  <c r="Q101" i="3"/>
  <c r="Q100" i="3"/>
  <c r="Q99" i="3"/>
  <c r="Q98" i="3"/>
  <c r="Q97" i="3"/>
  <c r="Q96" i="3"/>
  <c r="Q130" i="3"/>
  <c r="Q129" i="3"/>
  <c r="Q128" i="3"/>
  <c r="Q127" i="3"/>
  <c r="Q126" i="3"/>
  <c r="Q145" i="3"/>
  <c r="Q144" i="3"/>
  <c r="Q143" i="3"/>
  <c r="Q142" i="3"/>
  <c r="Q141" i="3"/>
  <c r="Q140" i="3"/>
  <c r="Q139" i="3"/>
  <c r="Q138" i="3"/>
  <c r="Q137" i="3"/>
  <c r="Q89" i="3"/>
  <c r="Q88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119" i="3"/>
  <c r="Q118" i="3"/>
  <c r="Q117" i="3"/>
  <c r="Q116" i="3"/>
  <c r="Q115" i="3"/>
  <c r="Q114" i="3"/>
  <c r="Q113" i="3"/>
  <c r="Q112" i="3"/>
  <c r="Q111" i="3"/>
  <c r="Q110" i="3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30" i="4"/>
  <c r="Q29" i="4"/>
  <c r="Q28" i="4"/>
  <c r="Q27" i="4"/>
  <c r="Q26" i="4"/>
  <c r="Q25" i="4"/>
  <c r="Q42" i="4"/>
  <c r="Q41" i="4"/>
  <c r="Q40" i="4"/>
  <c r="Q39" i="4"/>
  <c r="Q38" i="4"/>
  <c r="Q37" i="4"/>
  <c r="Q56" i="4"/>
  <c r="Q55" i="4"/>
  <c r="Q54" i="4"/>
  <c r="Q53" i="4"/>
  <c r="Q52" i="4"/>
  <c r="Q51" i="4"/>
  <c r="Q50" i="4"/>
  <c r="Q49" i="4"/>
  <c r="Q103" i="4"/>
  <c r="Q102" i="4"/>
  <c r="Q101" i="4"/>
  <c r="Q100" i="4"/>
  <c r="Q99" i="4"/>
  <c r="Q98" i="4"/>
  <c r="Q97" i="4"/>
  <c r="Q96" i="4"/>
  <c r="Q119" i="4"/>
  <c r="Q118" i="4"/>
  <c r="Q117" i="4"/>
  <c r="Q116" i="4"/>
  <c r="Q115" i="4"/>
  <c r="Q114" i="4"/>
  <c r="Q113" i="4"/>
  <c r="Q112" i="4"/>
  <c r="Q111" i="4"/>
  <c r="Q110" i="4"/>
  <c r="Q130" i="4"/>
  <c r="Q129" i="4"/>
  <c r="Q128" i="4"/>
  <c r="Q127" i="4"/>
  <c r="Q126" i="4"/>
  <c r="Q145" i="4"/>
  <c r="Q144" i="4"/>
  <c r="Q143" i="4"/>
  <c r="Q142" i="4"/>
  <c r="Q141" i="4"/>
  <c r="Q140" i="4"/>
  <c r="Q139" i="4"/>
  <c r="Q138" i="4"/>
  <c r="Q137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30" i="5"/>
  <c r="Q29" i="5"/>
  <c r="Q28" i="5"/>
  <c r="Q27" i="5"/>
  <c r="Q26" i="5"/>
  <c r="Q25" i="5"/>
  <c r="Q56" i="5"/>
  <c r="Q55" i="5"/>
  <c r="Q54" i="5"/>
  <c r="Q53" i="5"/>
  <c r="Q52" i="5"/>
  <c r="Q51" i="5"/>
  <c r="Q50" i="5"/>
  <c r="Q49" i="5"/>
  <c r="Q103" i="5"/>
  <c r="Q102" i="5"/>
  <c r="Q101" i="5"/>
  <c r="Q100" i="5"/>
  <c r="Q99" i="5"/>
  <c r="Q98" i="5"/>
  <c r="Q97" i="5"/>
  <c r="Q96" i="5"/>
  <c r="Q119" i="5"/>
  <c r="Q118" i="5"/>
  <c r="Q117" i="5"/>
  <c r="Q116" i="5"/>
  <c r="Q115" i="5"/>
  <c r="Q114" i="5"/>
  <c r="Q113" i="5"/>
  <c r="Q112" i="5"/>
  <c r="Q111" i="5"/>
  <c r="Q110" i="5"/>
  <c r="Q130" i="5"/>
  <c r="Q129" i="5"/>
  <c r="Q128" i="5"/>
  <c r="Q127" i="5"/>
  <c r="Q126" i="5"/>
  <c r="Q145" i="5"/>
  <c r="Q144" i="5"/>
  <c r="Q142" i="5"/>
  <c r="Q141" i="5"/>
  <c r="Q140" i="5"/>
  <c r="Q139" i="5"/>
  <c r="Q138" i="5"/>
  <c r="Q137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42" i="5"/>
  <c r="Q41" i="5"/>
  <c r="Q40" i="5"/>
  <c r="Q39" i="5"/>
  <c r="Q38" i="5"/>
  <c r="Q37" i="5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30" i="6"/>
  <c r="Q29" i="6"/>
  <c r="Q28" i="6"/>
  <c r="Q27" i="6"/>
  <c r="Q26" i="6"/>
  <c r="Q25" i="6"/>
  <c r="Q56" i="6"/>
  <c r="Q55" i="6"/>
  <c r="Q54" i="6"/>
  <c r="Q53" i="6"/>
  <c r="Q52" i="6"/>
  <c r="Q51" i="6"/>
  <c r="Q50" i="6"/>
  <c r="Q49" i="6"/>
  <c r="Q103" i="6"/>
  <c r="Q102" i="6"/>
  <c r="Q101" i="6"/>
  <c r="Q100" i="6"/>
  <c r="Q99" i="6"/>
  <c r="Q98" i="6"/>
  <c r="Q97" i="6"/>
  <c r="Q96" i="6"/>
  <c r="Q119" i="6"/>
  <c r="Q118" i="6"/>
  <c r="Q117" i="6"/>
  <c r="Q116" i="6"/>
  <c r="Q115" i="6"/>
  <c r="Q114" i="6"/>
  <c r="Q113" i="6"/>
  <c r="Q112" i="6"/>
  <c r="Q111" i="6"/>
  <c r="Q110" i="6"/>
  <c r="Q130" i="6"/>
  <c r="Q129" i="6"/>
  <c r="Q128" i="6"/>
  <c r="Q127" i="6"/>
  <c r="Q126" i="6"/>
  <c r="Q145" i="6"/>
  <c r="Q144" i="6"/>
  <c r="Q143" i="6"/>
  <c r="Q142" i="6"/>
  <c r="Q141" i="6"/>
  <c r="Q140" i="6"/>
  <c r="Q139" i="6"/>
  <c r="Q138" i="6"/>
  <c r="Q137" i="6"/>
  <c r="Q89" i="6"/>
  <c r="Q88" i="6"/>
  <c r="Q87" i="6"/>
  <c r="Q86" i="6"/>
  <c r="Q85" i="6"/>
  <c r="Q84" i="6"/>
  <c r="Q83" i="6"/>
  <c r="Q82" i="6"/>
  <c r="Q81" i="6"/>
  <c r="Q80" i="6"/>
  <c r="Q79" i="6"/>
  <c r="Q78" i="6"/>
  <c r="Q77" i="6"/>
  <c r="Q76" i="6"/>
  <c r="Q75" i="6"/>
  <c r="Q74" i="6"/>
  <c r="Q73" i="6"/>
  <c r="Q72" i="6"/>
  <c r="Q71" i="6"/>
  <c r="Q70" i="6"/>
  <c r="Q69" i="6"/>
  <c r="Q68" i="6"/>
  <c r="Q67" i="6"/>
  <c r="Q66" i="6"/>
  <c r="Q65" i="6"/>
  <c r="Q64" i="6"/>
  <c r="Q63" i="6"/>
  <c r="Q42" i="6"/>
  <c r="Q41" i="6"/>
  <c r="Q40" i="6"/>
  <c r="Q39" i="6"/>
  <c r="Q38" i="6"/>
  <c r="Q37" i="6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30" i="7"/>
  <c r="Q29" i="7"/>
  <c r="Q28" i="7"/>
  <c r="Q27" i="7"/>
  <c r="Q26" i="7"/>
  <c r="Q25" i="7"/>
  <c r="Q42" i="7"/>
  <c r="Q41" i="7"/>
  <c r="Q40" i="7"/>
  <c r="Q39" i="7"/>
  <c r="Q38" i="7"/>
  <c r="Q37" i="7"/>
  <c r="Q56" i="7"/>
  <c r="Q55" i="7"/>
  <c r="Q54" i="7"/>
  <c r="Q53" i="7"/>
  <c r="Q52" i="7"/>
  <c r="Q51" i="7"/>
  <c r="Q50" i="7"/>
  <c r="Q49" i="7"/>
  <c r="Q89" i="7"/>
  <c r="Q88" i="7"/>
  <c r="Q87" i="7"/>
  <c r="Q86" i="7"/>
  <c r="Q85" i="7"/>
  <c r="Q84" i="7"/>
  <c r="Q83" i="7"/>
  <c r="Q82" i="7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103" i="7"/>
  <c r="Q102" i="7"/>
  <c r="Q101" i="7"/>
  <c r="Q100" i="7"/>
  <c r="Q99" i="7"/>
  <c r="Q98" i="7"/>
  <c r="Q97" i="7"/>
  <c r="Q96" i="7"/>
  <c r="Q119" i="7"/>
  <c r="Q118" i="7"/>
  <c r="Q117" i="7"/>
  <c r="Q116" i="7"/>
  <c r="Q115" i="7"/>
  <c r="Q114" i="7"/>
  <c r="Q113" i="7"/>
  <c r="Q112" i="7"/>
  <c r="Q111" i="7"/>
  <c r="Q110" i="7"/>
  <c r="Q130" i="7"/>
  <c r="Q129" i="7"/>
  <c r="Q128" i="7"/>
  <c r="Q127" i="7"/>
  <c r="Q126" i="7"/>
  <c r="Q145" i="7"/>
  <c r="Q144" i="7"/>
  <c r="Q143" i="7"/>
  <c r="Q142" i="7"/>
  <c r="Q141" i="7"/>
  <c r="Q140" i="7"/>
  <c r="Q139" i="7"/>
  <c r="Q138" i="7"/>
  <c r="Q137" i="7"/>
  <c r="H145" i="4"/>
  <c r="H144" i="4"/>
  <c r="E183" i="4"/>
  <c r="H143" i="4"/>
  <c r="H142" i="4"/>
  <c r="E162" i="4"/>
  <c r="H130" i="4"/>
  <c r="H129" i="4"/>
  <c r="H128" i="4"/>
  <c r="H119" i="4"/>
  <c r="H118" i="4"/>
  <c r="H117" i="4"/>
  <c r="H116" i="4"/>
  <c r="H103" i="4"/>
  <c r="H102" i="4"/>
  <c r="H101" i="4"/>
  <c r="H100" i="4"/>
  <c r="H99" i="4"/>
  <c r="H89" i="4"/>
  <c r="H88" i="4"/>
  <c r="H87" i="4"/>
  <c r="H86" i="4"/>
  <c r="H85" i="4"/>
  <c r="H56" i="4"/>
  <c r="H55" i="4"/>
  <c r="H54" i="4"/>
  <c r="H53" i="4"/>
  <c r="H42" i="4"/>
  <c r="H41" i="4"/>
  <c r="H30" i="4"/>
  <c r="H29" i="4"/>
  <c r="H28" i="4"/>
  <c r="E177" i="4"/>
  <c r="H17" i="4"/>
  <c r="H16" i="4"/>
  <c r="H15" i="4"/>
  <c r="H14" i="4"/>
  <c r="H13" i="4"/>
  <c r="H12" i="4"/>
  <c r="H11" i="4"/>
  <c r="L182" i="4"/>
  <c r="L183" i="4"/>
  <c r="L184" i="4"/>
  <c r="L185" i="4"/>
  <c r="L186" i="4"/>
  <c r="J182" i="4"/>
  <c r="J183" i="4"/>
  <c r="J184" i="4"/>
  <c r="J185" i="4"/>
  <c r="J186" i="4"/>
  <c r="L155" i="4"/>
  <c r="L156" i="4"/>
  <c r="L157" i="4"/>
  <c r="L159" i="4"/>
  <c r="L160" i="4"/>
  <c r="L161" i="4"/>
  <c r="L163" i="4"/>
  <c r="L164" i="4"/>
  <c r="L168" i="4"/>
  <c r="L169" i="4"/>
  <c r="L170" i="4"/>
  <c r="L172" i="4"/>
  <c r="L173" i="4"/>
  <c r="L174" i="4"/>
  <c r="L175" i="4"/>
  <c r="L176" i="4"/>
  <c r="L177" i="4"/>
  <c r="L178" i="4"/>
  <c r="L179" i="4"/>
  <c r="L180" i="4"/>
  <c r="L181" i="4"/>
  <c r="E185" i="4"/>
  <c r="E186" i="4"/>
  <c r="G184" i="4"/>
  <c r="G185" i="4"/>
  <c r="G186" i="4"/>
  <c r="E154" i="4"/>
  <c r="E155" i="4"/>
  <c r="E158" i="4"/>
  <c r="E159" i="4"/>
  <c r="E160" i="4"/>
  <c r="E163" i="4"/>
  <c r="E165" i="4"/>
  <c r="E170" i="4"/>
  <c r="E172" i="4"/>
  <c r="E179" i="4"/>
  <c r="E180" i="4"/>
  <c r="G183" i="4"/>
  <c r="G182" i="4"/>
  <c r="J181" i="4"/>
  <c r="G181" i="4"/>
  <c r="J180" i="4"/>
  <c r="G180" i="4"/>
  <c r="J179" i="4"/>
  <c r="G179" i="4"/>
  <c r="J178" i="4"/>
  <c r="G178" i="4"/>
  <c r="J177" i="4"/>
  <c r="G177" i="4"/>
  <c r="J176" i="4"/>
  <c r="G176" i="4"/>
  <c r="J175" i="4"/>
  <c r="G175" i="4"/>
  <c r="J174" i="4"/>
  <c r="G174" i="4"/>
  <c r="J173" i="4"/>
  <c r="G173" i="4"/>
  <c r="J172" i="4"/>
  <c r="G172" i="4"/>
  <c r="J171" i="4"/>
  <c r="G171" i="4"/>
  <c r="J170" i="4"/>
  <c r="G170" i="4"/>
  <c r="J169" i="4"/>
  <c r="G169" i="4"/>
  <c r="J168" i="4"/>
  <c r="G168" i="4"/>
  <c r="J167" i="4"/>
  <c r="G167" i="4"/>
  <c r="J166" i="4"/>
  <c r="G166" i="4"/>
  <c r="J165" i="4"/>
  <c r="G165" i="4"/>
  <c r="J164" i="4"/>
  <c r="G164" i="4"/>
  <c r="J163" i="4"/>
  <c r="G163" i="4"/>
  <c r="J162" i="4"/>
  <c r="G162" i="4"/>
  <c r="J161" i="4"/>
  <c r="G161" i="4"/>
  <c r="J160" i="4"/>
  <c r="G160" i="4"/>
  <c r="J159" i="4"/>
  <c r="G159" i="4"/>
  <c r="J158" i="4"/>
  <c r="G158" i="4"/>
  <c r="J157" i="4"/>
  <c r="G157" i="4"/>
  <c r="J156" i="4"/>
  <c r="G156" i="4"/>
  <c r="J155" i="4"/>
  <c r="G155" i="4"/>
  <c r="J154" i="4"/>
  <c r="G154" i="4"/>
  <c r="J153" i="4"/>
  <c r="G153" i="4"/>
  <c r="G150" i="4"/>
  <c r="H145" i="12"/>
  <c r="H144" i="12"/>
  <c r="H143" i="12"/>
  <c r="E184" i="12"/>
  <c r="H130" i="12"/>
  <c r="H129" i="12"/>
  <c r="H128" i="12"/>
  <c r="H127" i="12"/>
  <c r="H119" i="12"/>
  <c r="H118" i="12"/>
  <c r="H117" i="12"/>
  <c r="H103" i="12"/>
  <c r="H102" i="12"/>
  <c r="H101" i="12"/>
  <c r="H85" i="12"/>
  <c r="H84" i="12"/>
  <c r="H83" i="12"/>
  <c r="H82" i="12"/>
  <c r="H81" i="12"/>
  <c r="H80" i="12"/>
  <c r="H79" i="12"/>
  <c r="H78" i="12"/>
  <c r="H77" i="12"/>
  <c r="E169" i="12"/>
  <c r="H56" i="12"/>
  <c r="H55" i="12"/>
  <c r="H54" i="12"/>
  <c r="H53" i="12"/>
  <c r="E160" i="12"/>
  <c r="H42" i="12"/>
  <c r="H41" i="12"/>
  <c r="H30" i="12"/>
  <c r="H29" i="12"/>
  <c r="H17" i="12"/>
  <c r="H16" i="12"/>
  <c r="H15" i="12"/>
  <c r="H14" i="12"/>
  <c r="H13" i="12"/>
  <c r="H12" i="12"/>
  <c r="H11" i="12"/>
  <c r="L182" i="12"/>
  <c r="L183" i="12"/>
  <c r="L184" i="12"/>
  <c r="L185" i="12"/>
  <c r="L186" i="12"/>
  <c r="J185" i="12"/>
  <c r="J186" i="12"/>
  <c r="L154" i="12"/>
  <c r="L155" i="12"/>
  <c r="L156" i="12"/>
  <c r="L159" i="12"/>
  <c r="L160" i="12"/>
  <c r="L163" i="12"/>
  <c r="L166" i="12"/>
  <c r="L170" i="12"/>
  <c r="L172" i="12"/>
  <c r="L173" i="12"/>
  <c r="L174" i="12"/>
  <c r="L175" i="12"/>
  <c r="L176" i="12"/>
  <c r="L177" i="12"/>
  <c r="L178" i="12"/>
  <c r="L179" i="12"/>
  <c r="L180" i="12"/>
  <c r="L181" i="12"/>
  <c r="L153" i="12"/>
  <c r="E185" i="12"/>
  <c r="E186" i="12"/>
  <c r="G185" i="12"/>
  <c r="G186" i="12"/>
  <c r="E154" i="12"/>
  <c r="E155" i="12"/>
  <c r="E157" i="12"/>
  <c r="E158" i="12"/>
  <c r="E162" i="12"/>
  <c r="E164" i="12"/>
  <c r="E165" i="12"/>
  <c r="E167" i="12"/>
  <c r="E168" i="12"/>
  <c r="E170" i="12"/>
  <c r="E173" i="12"/>
  <c r="E175" i="12"/>
  <c r="E176" i="12"/>
  <c r="E178" i="12"/>
  <c r="E179" i="12"/>
  <c r="E181" i="12"/>
  <c r="E153" i="12"/>
  <c r="J184" i="12"/>
  <c r="G184" i="12"/>
  <c r="J183" i="12"/>
  <c r="G183" i="12"/>
  <c r="J182" i="12"/>
  <c r="G182" i="12"/>
  <c r="J181" i="12"/>
  <c r="G181" i="12"/>
  <c r="J180" i="12"/>
  <c r="G180" i="12"/>
  <c r="J179" i="12"/>
  <c r="G179" i="12"/>
  <c r="J178" i="12"/>
  <c r="G178" i="12"/>
  <c r="J177" i="12"/>
  <c r="G177" i="12"/>
  <c r="J176" i="12"/>
  <c r="G176" i="12"/>
  <c r="J175" i="12"/>
  <c r="G175" i="12"/>
  <c r="J174" i="12"/>
  <c r="G174" i="12"/>
  <c r="J173" i="12"/>
  <c r="G173" i="12"/>
  <c r="J172" i="12"/>
  <c r="G172" i="12"/>
  <c r="J171" i="12"/>
  <c r="G171" i="12"/>
  <c r="J170" i="12"/>
  <c r="G170" i="12"/>
  <c r="J169" i="12"/>
  <c r="G169" i="12"/>
  <c r="J168" i="12"/>
  <c r="G168" i="12"/>
  <c r="J167" i="12"/>
  <c r="G167" i="12"/>
  <c r="J166" i="12"/>
  <c r="G166" i="12"/>
  <c r="J165" i="12"/>
  <c r="G165" i="12"/>
  <c r="J164" i="12"/>
  <c r="G164" i="12"/>
  <c r="J163" i="12"/>
  <c r="G163" i="12"/>
  <c r="J162" i="12"/>
  <c r="G162" i="12"/>
  <c r="J161" i="12"/>
  <c r="G161" i="12"/>
  <c r="J160" i="12"/>
  <c r="G160" i="12"/>
  <c r="J159" i="12"/>
  <c r="G159" i="12"/>
  <c r="J158" i="12"/>
  <c r="G158" i="12"/>
  <c r="J157" i="12"/>
  <c r="G157" i="12"/>
  <c r="J156" i="12"/>
  <c r="G156" i="12"/>
  <c r="J155" i="12"/>
  <c r="G155" i="12"/>
  <c r="J154" i="12"/>
  <c r="G154" i="12"/>
  <c r="J153" i="12"/>
  <c r="G153" i="12"/>
  <c r="G150" i="12"/>
  <c r="H145" i="3"/>
  <c r="H144" i="3"/>
  <c r="E183" i="3"/>
  <c r="H143" i="3"/>
  <c r="H130" i="3"/>
  <c r="H129" i="3"/>
  <c r="H128" i="3"/>
  <c r="H127" i="3"/>
  <c r="L159" i="3"/>
  <c r="H119" i="3"/>
  <c r="H118" i="3"/>
  <c r="H117" i="3"/>
  <c r="H103" i="3"/>
  <c r="H102" i="3"/>
  <c r="H101" i="3"/>
  <c r="H100" i="3"/>
  <c r="H99" i="3"/>
  <c r="H89" i="3"/>
  <c r="H88" i="3"/>
  <c r="H87" i="3"/>
  <c r="H86" i="3"/>
  <c r="H85" i="3"/>
  <c r="H84" i="3"/>
  <c r="H83" i="3"/>
  <c r="H56" i="3"/>
  <c r="H55" i="3"/>
  <c r="H54" i="3"/>
  <c r="H53" i="3"/>
  <c r="H42" i="3"/>
  <c r="H41" i="3"/>
  <c r="H30" i="3"/>
  <c r="H29" i="3"/>
  <c r="H28" i="3"/>
  <c r="E177" i="3"/>
  <c r="H17" i="3"/>
  <c r="H16" i="3"/>
  <c r="H15" i="3"/>
  <c r="H14" i="3"/>
  <c r="H13" i="3"/>
  <c r="H12" i="3"/>
  <c r="H11" i="3"/>
  <c r="L170" i="3"/>
  <c r="L182" i="3"/>
  <c r="L183" i="3"/>
  <c r="L184" i="3"/>
  <c r="L185" i="3"/>
  <c r="L186" i="3"/>
  <c r="J182" i="3"/>
  <c r="J183" i="3"/>
  <c r="J184" i="3"/>
  <c r="J185" i="3"/>
  <c r="J186" i="3"/>
  <c r="L154" i="3"/>
  <c r="L156" i="3"/>
  <c r="L157" i="3"/>
  <c r="L158" i="3"/>
  <c r="L160" i="3"/>
  <c r="L164" i="3"/>
  <c r="L165" i="3"/>
  <c r="L166" i="3"/>
  <c r="L169" i="3"/>
  <c r="L172" i="3"/>
  <c r="L173" i="3"/>
  <c r="L174" i="3"/>
  <c r="L175" i="3"/>
  <c r="L176" i="3"/>
  <c r="L177" i="3"/>
  <c r="L178" i="3"/>
  <c r="L179" i="3"/>
  <c r="L180" i="3"/>
  <c r="L181" i="3"/>
  <c r="L153" i="3"/>
  <c r="E185" i="3"/>
  <c r="E186" i="3"/>
  <c r="E155" i="3"/>
  <c r="E157" i="3"/>
  <c r="E158" i="3"/>
  <c r="E160" i="3"/>
  <c r="E163" i="3"/>
  <c r="E164" i="3"/>
  <c r="E165" i="3"/>
  <c r="E166" i="3"/>
  <c r="E167" i="3"/>
  <c r="E168" i="3"/>
  <c r="E172" i="3"/>
  <c r="E173" i="3"/>
  <c r="E178" i="3"/>
  <c r="E179" i="3"/>
  <c r="E181" i="3"/>
  <c r="E182" i="3"/>
  <c r="E184" i="3"/>
  <c r="G186" i="3"/>
  <c r="G185" i="3"/>
  <c r="G184" i="3"/>
  <c r="G183" i="3"/>
  <c r="G182" i="3"/>
  <c r="J181" i="3"/>
  <c r="G181" i="3"/>
  <c r="J180" i="3"/>
  <c r="G180" i="3"/>
  <c r="J179" i="3"/>
  <c r="G179" i="3"/>
  <c r="J178" i="3"/>
  <c r="G178" i="3"/>
  <c r="J177" i="3"/>
  <c r="G177" i="3"/>
  <c r="J176" i="3"/>
  <c r="G176" i="3"/>
  <c r="J175" i="3"/>
  <c r="G175" i="3"/>
  <c r="J174" i="3"/>
  <c r="G174" i="3"/>
  <c r="J173" i="3"/>
  <c r="G173" i="3"/>
  <c r="J172" i="3"/>
  <c r="G172" i="3"/>
  <c r="J171" i="3"/>
  <c r="G171" i="3"/>
  <c r="J170" i="3"/>
  <c r="G170" i="3"/>
  <c r="J169" i="3"/>
  <c r="G169" i="3"/>
  <c r="J168" i="3"/>
  <c r="G168" i="3"/>
  <c r="J167" i="3"/>
  <c r="G167" i="3"/>
  <c r="J166" i="3"/>
  <c r="G166" i="3"/>
  <c r="J165" i="3"/>
  <c r="G165" i="3"/>
  <c r="J164" i="3"/>
  <c r="G164" i="3"/>
  <c r="J163" i="3"/>
  <c r="G163" i="3"/>
  <c r="J162" i="3"/>
  <c r="G162" i="3"/>
  <c r="J161" i="3"/>
  <c r="G161" i="3"/>
  <c r="J160" i="3"/>
  <c r="G160" i="3"/>
  <c r="J159" i="3"/>
  <c r="G159" i="3"/>
  <c r="J158" i="3"/>
  <c r="G158" i="3"/>
  <c r="J157" i="3"/>
  <c r="G157" i="3"/>
  <c r="J156" i="3"/>
  <c r="G156" i="3"/>
  <c r="J155" i="3"/>
  <c r="G155" i="3"/>
  <c r="J154" i="3"/>
  <c r="G154" i="3"/>
  <c r="J153" i="3"/>
  <c r="G153" i="3"/>
  <c r="G150" i="3"/>
  <c r="H145" i="7"/>
  <c r="H144" i="7"/>
  <c r="E183" i="7"/>
  <c r="H143" i="7"/>
  <c r="H142" i="7"/>
  <c r="E162" i="7"/>
  <c r="H130" i="7"/>
  <c r="H129" i="7"/>
  <c r="H128" i="7"/>
  <c r="H119" i="7"/>
  <c r="H118" i="7"/>
  <c r="H117" i="7"/>
  <c r="H116" i="7"/>
  <c r="H103" i="7"/>
  <c r="H102" i="7"/>
  <c r="H101" i="7"/>
  <c r="H100" i="7"/>
  <c r="H99" i="7"/>
  <c r="L170" i="7"/>
  <c r="H89" i="7"/>
  <c r="H88" i="7"/>
  <c r="H87" i="7"/>
  <c r="H86" i="7"/>
  <c r="H85" i="7"/>
  <c r="H84" i="7"/>
  <c r="H83" i="7"/>
  <c r="H82" i="7"/>
  <c r="H56" i="7"/>
  <c r="H55" i="7"/>
  <c r="H54" i="7"/>
  <c r="H53" i="7"/>
  <c r="H42" i="7"/>
  <c r="H41" i="7"/>
  <c r="H30" i="7"/>
  <c r="H29" i="7"/>
  <c r="H28" i="7"/>
  <c r="H17" i="7"/>
  <c r="H16" i="7"/>
  <c r="H15" i="7"/>
  <c r="H14" i="7"/>
  <c r="H13" i="7"/>
  <c r="H12" i="7"/>
  <c r="H11" i="7"/>
  <c r="L182" i="7"/>
  <c r="L183" i="7"/>
  <c r="L184" i="7"/>
  <c r="L185" i="7"/>
  <c r="L186" i="7"/>
  <c r="J182" i="7"/>
  <c r="J183" i="7"/>
  <c r="J184" i="7"/>
  <c r="J185" i="7"/>
  <c r="J186" i="7"/>
  <c r="L154" i="7"/>
  <c r="L156" i="7"/>
  <c r="L157" i="7"/>
  <c r="L158" i="7"/>
  <c r="L159" i="7"/>
  <c r="L161" i="7"/>
  <c r="L162" i="7"/>
  <c r="L164" i="7"/>
  <c r="L166" i="7"/>
  <c r="L167" i="7"/>
  <c r="L168" i="7"/>
  <c r="L171" i="7"/>
  <c r="L173" i="7"/>
  <c r="L174" i="7"/>
  <c r="L175" i="7"/>
  <c r="L176" i="7"/>
  <c r="L177" i="7"/>
  <c r="L178" i="7"/>
  <c r="L179" i="7"/>
  <c r="L180" i="7"/>
  <c r="L181" i="7"/>
  <c r="L153" i="7"/>
  <c r="E185" i="7"/>
  <c r="E186" i="7"/>
  <c r="E154" i="7"/>
  <c r="E155" i="7"/>
  <c r="E157" i="7"/>
  <c r="E160" i="7"/>
  <c r="E165" i="7"/>
  <c r="E166" i="7"/>
  <c r="E167" i="7"/>
  <c r="E168" i="7"/>
  <c r="E169" i="7"/>
  <c r="E171" i="7"/>
  <c r="E172" i="7"/>
  <c r="E173" i="7"/>
  <c r="E174" i="7"/>
  <c r="E175" i="7"/>
  <c r="E176" i="7"/>
  <c r="E177" i="7"/>
  <c r="E178" i="7"/>
  <c r="E180" i="7"/>
  <c r="E181" i="7"/>
  <c r="E182" i="7"/>
  <c r="E153" i="7"/>
  <c r="G186" i="7"/>
  <c r="G185" i="7"/>
  <c r="G184" i="7"/>
  <c r="G183" i="7"/>
  <c r="G182" i="7"/>
  <c r="J181" i="7"/>
  <c r="G181" i="7"/>
  <c r="J180" i="7"/>
  <c r="G180" i="7"/>
  <c r="J179" i="7"/>
  <c r="G179" i="7"/>
  <c r="J178" i="7"/>
  <c r="G178" i="7"/>
  <c r="J177" i="7"/>
  <c r="G177" i="7"/>
  <c r="J176" i="7"/>
  <c r="G176" i="7"/>
  <c r="J175" i="7"/>
  <c r="G175" i="7"/>
  <c r="J174" i="7"/>
  <c r="G174" i="7"/>
  <c r="J173" i="7"/>
  <c r="G173" i="7"/>
  <c r="J172" i="7"/>
  <c r="G172" i="7"/>
  <c r="J171" i="7"/>
  <c r="G171" i="7"/>
  <c r="J170" i="7"/>
  <c r="G170" i="7"/>
  <c r="J169" i="7"/>
  <c r="G169" i="7"/>
  <c r="J168" i="7"/>
  <c r="G168" i="7"/>
  <c r="J167" i="7"/>
  <c r="G167" i="7"/>
  <c r="J166" i="7"/>
  <c r="G166" i="7"/>
  <c r="J165" i="7"/>
  <c r="G165" i="7"/>
  <c r="J164" i="7"/>
  <c r="G164" i="7"/>
  <c r="J163" i="7"/>
  <c r="G163" i="7"/>
  <c r="J162" i="7"/>
  <c r="G162" i="7"/>
  <c r="J161" i="7"/>
  <c r="G161" i="7"/>
  <c r="J160" i="7"/>
  <c r="G160" i="7"/>
  <c r="J159" i="7"/>
  <c r="G159" i="7"/>
  <c r="J158" i="7"/>
  <c r="G158" i="7"/>
  <c r="J157" i="7"/>
  <c r="G157" i="7"/>
  <c r="J156" i="7"/>
  <c r="G156" i="7"/>
  <c r="J155" i="7"/>
  <c r="G155" i="7"/>
  <c r="J154" i="7"/>
  <c r="G154" i="7"/>
  <c r="J153" i="7"/>
  <c r="G153" i="7"/>
  <c r="G150" i="7"/>
  <c r="H145" i="5"/>
  <c r="H144" i="5"/>
  <c r="H143" i="5"/>
  <c r="E172" i="5"/>
  <c r="H142" i="5"/>
  <c r="E162" i="5"/>
  <c r="H130" i="5"/>
  <c r="H129" i="5"/>
  <c r="H128" i="5"/>
  <c r="H119" i="5"/>
  <c r="H118" i="5"/>
  <c r="H117" i="5"/>
  <c r="H116" i="5"/>
  <c r="H103" i="5"/>
  <c r="H102" i="5"/>
  <c r="H101" i="5"/>
  <c r="H100" i="5"/>
  <c r="H99" i="5"/>
  <c r="L170" i="5"/>
  <c r="H89" i="5"/>
  <c r="H88" i="5"/>
  <c r="H87" i="5"/>
  <c r="H86" i="5"/>
  <c r="H85" i="5"/>
  <c r="H84" i="5"/>
  <c r="H83" i="5"/>
  <c r="H82" i="5"/>
  <c r="H81" i="5"/>
  <c r="H56" i="5"/>
  <c r="H55" i="5"/>
  <c r="H54" i="5"/>
  <c r="H53" i="5"/>
  <c r="H42" i="5"/>
  <c r="H41" i="5"/>
  <c r="H30" i="5"/>
  <c r="H29" i="5"/>
  <c r="H28" i="5"/>
  <c r="H17" i="5"/>
  <c r="H16" i="5"/>
  <c r="H15" i="5"/>
  <c r="H14" i="5"/>
  <c r="H13" i="5"/>
  <c r="H12" i="5"/>
  <c r="H11" i="5"/>
  <c r="L182" i="5"/>
  <c r="L183" i="5"/>
  <c r="L184" i="5"/>
  <c r="L185" i="5"/>
  <c r="L186" i="5"/>
  <c r="J182" i="5"/>
  <c r="J183" i="5"/>
  <c r="J184" i="5"/>
  <c r="J185" i="5"/>
  <c r="J186" i="5"/>
  <c r="L154" i="5"/>
  <c r="L156" i="5"/>
  <c r="L157" i="5"/>
  <c r="L158" i="5"/>
  <c r="L160" i="5"/>
  <c r="L162" i="5"/>
  <c r="L164" i="5"/>
  <c r="L166" i="5"/>
  <c r="L173" i="5"/>
  <c r="L174" i="5"/>
  <c r="L175" i="5"/>
  <c r="L176" i="5"/>
  <c r="L177" i="5"/>
  <c r="L178" i="5"/>
  <c r="L179" i="5"/>
  <c r="L180" i="5"/>
  <c r="L181" i="5"/>
  <c r="L153" i="5"/>
  <c r="E186" i="5"/>
  <c r="E155" i="5"/>
  <c r="E156" i="5"/>
  <c r="E157" i="5"/>
  <c r="E158" i="5"/>
  <c r="E160" i="5"/>
  <c r="E163" i="5"/>
  <c r="E165" i="5"/>
  <c r="E168" i="5"/>
  <c r="E173" i="5"/>
  <c r="E174" i="5"/>
  <c r="E175" i="5"/>
  <c r="E176" i="5"/>
  <c r="E177" i="5"/>
  <c r="E182" i="5"/>
  <c r="E183" i="5"/>
  <c r="E185" i="5"/>
  <c r="G186" i="5"/>
  <c r="G185" i="5"/>
  <c r="G184" i="5"/>
  <c r="G183" i="5"/>
  <c r="G182" i="5"/>
  <c r="J181" i="5"/>
  <c r="G181" i="5"/>
  <c r="J180" i="5"/>
  <c r="G180" i="5"/>
  <c r="J179" i="5"/>
  <c r="G179" i="5"/>
  <c r="J178" i="5"/>
  <c r="G178" i="5"/>
  <c r="J177" i="5"/>
  <c r="G177" i="5"/>
  <c r="J176" i="5"/>
  <c r="G176" i="5"/>
  <c r="J175" i="5"/>
  <c r="G175" i="5"/>
  <c r="J174" i="5"/>
  <c r="G174" i="5"/>
  <c r="J173" i="5"/>
  <c r="G173" i="5"/>
  <c r="J172" i="5"/>
  <c r="G172" i="5"/>
  <c r="J171" i="5"/>
  <c r="G171" i="5"/>
  <c r="J170" i="5"/>
  <c r="G170" i="5"/>
  <c r="J169" i="5"/>
  <c r="G169" i="5"/>
  <c r="J168" i="5"/>
  <c r="G168" i="5"/>
  <c r="J167" i="5"/>
  <c r="G167" i="5"/>
  <c r="J166" i="5"/>
  <c r="G166" i="5"/>
  <c r="J165" i="5"/>
  <c r="G165" i="5"/>
  <c r="J164" i="5"/>
  <c r="G164" i="5"/>
  <c r="J163" i="5"/>
  <c r="G163" i="5"/>
  <c r="J162" i="5"/>
  <c r="G162" i="5"/>
  <c r="J161" i="5"/>
  <c r="G161" i="5"/>
  <c r="J160" i="5"/>
  <c r="G160" i="5"/>
  <c r="J159" i="5"/>
  <c r="G159" i="5"/>
  <c r="J158" i="5"/>
  <c r="G158" i="5"/>
  <c r="J157" i="5"/>
  <c r="G157" i="5"/>
  <c r="J156" i="5"/>
  <c r="G156" i="5"/>
  <c r="J155" i="5"/>
  <c r="G155" i="5"/>
  <c r="J154" i="5"/>
  <c r="G154" i="5"/>
  <c r="J153" i="5"/>
  <c r="G153" i="5"/>
  <c r="G150" i="5"/>
  <c r="H145" i="6"/>
  <c r="H144" i="6"/>
  <c r="E183" i="6"/>
  <c r="H143" i="6"/>
  <c r="E172" i="6"/>
  <c r="H142" i="6"/>
  <c r="E162" i="6"/>
  <c r="H130" i="6"/>
  <c r="H129" i="6"/>
  <c r="H128" i="6"/>
  <c r="H119" i="6"/>
  <c r="H118" i="6"/>
  <c r="H117" i="6"/>
  <c r="H116" i="6"/>
  <c r="H103" i="6"/>
  <c r="H102" i="6"/>
  <c r="H101" i="6"/>
  <c r="H100" i="6"/>
  <c r="H99" i="6"/>
  <c r="L170" i="6"/>
  <c r="L171" i="6"/>
  <c r="H89" i="6"/>
  <c r="H88" i="6"/>
  <c r="H87" i="6"/>
  <c r="H86" i="6"/>
  <c r="H85" i="6"/>
  <c r="H84" i="6"/>
  <c r="H83" i="6"/>
  <c r="H82" i="6"/>
  <c r="H81" i="6"/>
  <c r="H56" i="6"/>
  <c r="H55" i="6"/>
  <c r="H54" i="6"/>
  <c r="H53" i="6"/>
  <c r="H42" i="6"/>
  <c r="H41" i="6"/>
  <c r="H30" i="6"/>
  <c r="H29" i="6"/>
  <c r="H28" i="6"/>
  <c r="H17" i="6"/>
  <c r="H16" i="6"/>
  <c r="H15" i="6"/>
  <c r="H14" i="6"/>
  <c r="H13" i="6"/>
  <c r="H12" i="6"/>
  <c r="H11" i="6"/>
  <c r="L182" i="6"/>
  <c r="L183" i="6"/>
  <c r="L184" i="6"/>
  <c r="L185" i="6"/>
  <c r="L186" i="6"/>
  <c r="J182" i="6"/>
  <c r="J183" i="6"/>
  <c r="J184" i="6"/>
  <c r="J185" i="6"/>
  <c r="J186" i="6"/>
  <c r="L154" i="6"/>
  <c r="L155" i="6"/>
  <c r="L156" i="6"/>
  <c r="L157" i="6"/>
  <c r="L158" i="6"/>
  <c r="L159" i="6"/>
  <c r="L161" i="6"/>
  <c r="L162" i="6"/>
  <c r="L163" i="6"/>
  <c r="L165" i="6"/>
  <c r="L167" i="6"/>
  <c r="L169" i="6"/>
  <c r="L172" i="6"/>
  <c r="L173" i="6"/>
  <c r="L174" i="6"/>
  <c r="L175" i="6"/>
  <c r="L176" i="6"/>
  <c r="L177" i="6"/>
  <c r="L178" i="6"/>
  <c r="L179" i="6"/>
  <c r="L180" i="6"/>
  <c r="L181" i="6"/>
  <c r="L153" i="6"/>
  <c r="G184" i="6"/>
  <c r="G185" i="6"/>
  <c r="G186" i="6"/>
  <c r="E185" i="6"/>
  <c r="E186" i="6"/>
  <c r="E155" i="6"/>
  <c r="E157" i="6"/>
  <c r="E159" i="6"/>
  <c r="E161" i="6"/>
  <c r="E164" i="6"/>
  <c r="E166" i="6"/>
  <c r="E167" i="6"/>
  <c r="E168" i="6"/>
  <c r="E170" i="6"/>
  <c r="E174" i="6"/>
  <c r="E175" i="6"/>
  <c r="E176" i="6"/>
  <c r="E177" i="6"/>
  <c r="E180" i="6"/>
  <c r="E182" i="6"/>
  <c r="E153" i="6"/>
  <c r="G183" i="6"/>
  <c r="G182" i="6"/>
  <c r="J181" i="6"/>
  <c r="G181" i="6"/>
  <c r="J180" i="6"/>
  <c r="G180" i="6"/>
  <c r="J179" i="6"/>
  <c r="G179" i="6"/>
  <c r="J178" i="6"/>
  <c r="G178" i="6"/>
  <c r="J177" i="6"/>
  <c r="G177" i="6"/>
  <c r="J176" i="6"/>
  <c r="G176" i="6"/>
  <c r="J175" i="6"/>
  <c r="G175" i="6"/>
  <c r="J174" i="6"/>
  <c r="G174" i="6"/>
  <c r="J173" i="6"/>
  <c r="G173" i="6"/>
  <c r="J172" i="6"/>
  <c r="G172" i="6"/>
  <c r="J171" i="6"/>
  <c r="G171" i="6"/>
  <c r="J170" i="6"/>
  <c r="G170" i="6"/>
  <c r="J169" i="6"/>
  <c r="G169" i="6"/>
  <c r="J168" i="6"/>
  <c r="G168" i="6"/>
  <c r="J167" i="6"/>
  <c r="G167" i="6"/>
  <c r="J166" i="6"/>
  <c r="G166" i="6"/>
  <c r="J165" i="6"/>
  <c r="G165" i="6"/>
  <c r="J164" i="6"/>
  <c r="G164" i="6"/>
  <c r="J163" i="6"/>
  <c r="G163" i="6"/>
  <c r="J162" i="6"/>
  <c r="G162" i="6"/>
  <c r="J161" i="6"/>
  <c r="G161" i="6"/>
  <c r="J160" i="6"/>
  <c r="G160" i="6"/>
  <c r="J159" i="6"/>
  <c r="G159" i="6"/>
  <c r="J158" i="6"/>
  <c r="G158" i="6"/>
  <c r="J157" i="6"/>
  <c r="G157" i="6"/>
  <c r="J156" i="6"/>
  <c r="G156" i="6"/>
  <c r="J155" i="6"/>
  <c r="G155" i="6"/>
  <c r="J154" i="6"/>
  <c r="G154" i="6"/>
  <c r="J153" i="6"/>
  <c r="G153" i="6"/>
  <c r="G150" i="6"/>
  <c r="D108" i="12"/>
  <c r="L108" i="12"/>
  <c r="D3" i="12"/>
  <c r="L3" i="12"/>
  <c r="D23" i="12"/>
  <c r="L23" i="12"/>
  <c r="D61" i="12"/>
  <c r="L61" i="12"/>
  <c r="I150" i="2"/>
  <c r="D47" i="3"/>
  <c r="L47" i="3"/>
  <c r="D124" i="3"/>
  <c r="L124" i="3"/>
  <c r="A4" i="15"/>
  <c r="C4" i="15"/>
  <c r="D4" i="15"/>
  <c r="E4" i="15"/>
  <c r="F4" i="15"/>
  <c r="G4" i="15"/>
  <c r="H4" i="15"/>
  <c r="D23" i="3"/>
  <c r="L23" i="3"/>
  <c r="D124" i="12"/>
  <c r="L124" i="12"/>
  <c r="H15" i="8"/>
  <c r="M187" i="6"/>
  <c r="G20" i="8"/>
  <c r="D187" i="12"/>
  <c r="C19" i="8" s="1"/>
  <c r="I150" i="12"/>
  <c r="C13" i="9"/>
  <c r="D187" i="7"/>
  <c r="D187" i="6"/>
  <c r="F187" i="6"/>
  <c r="F188" i="6"/>
  <c r="M187" i="12"/>
  <c r="C20" i="8" s="1"/>
  <c r="D108" i="3"/>
  <c r="L108" i="3"/>
  <c r="D135" i="3"/>
  <c r="L135" i="3"/>
  <c r="E4" i="8"/>
  <c r="D94" i="3"/>
  <c r="L94" i="3"/>
  <c r="D61" i="3"/>
  <c r="L61" i="3"/>
  <c r="D3" i="3"/>
  <c r="L3" i="3"/>
  <c r="I150" i="3"/>
  <c r="D35" i="12"/>
  <c r="L35" i="12"/>
  <c r="D47" i="12"/>
  <c r="L47" i="12"/>
  <c r="D135" i="12"/>
  <c r="L135" i="12"/>
  <c r="D94" i="12"/>
  <c r="L94" i="12"/>
  <c r="D35" i="4"/>
  <c r="L35" i="4"/>
  <c r="D108" i="4"/>
  <c r="L108" i="4"/>
  <c r="F4" i="8"/>
  <c r="D124" i="4"/>
  <c r="L124" i="4"/>
  <c r="D135" i="4"/>
  <c r="L135" i="4"/>
  <c r="D61" i="4"/>
  <c r="L61" i="4"/>
  <c r="D47" i="4"/>
  <c r="L47" i="4"/>
  <c r="D23" i="4"/>
  <c r="L23" i="4"/>
  <c r="D3" i="4"/>
  <c r="L3" i="4"/>
  <c r="I150" i="4"/>
  <c r="D94" i="4"/>
  <c r="L94" i="4"/>
  <c r="D188" i="6"/>
  <c r="G19" i="8"/>
  <c r="D108" i="5"/>
  <c r="L108" i="5"/>
  <c r="D35" i="5"/>
  <c r="L35" i="5"/>
  <c r="D3" i="5"/>
  <c r="L3" i="5"/>
  <c r="I150" i="5"/>
  <c r="D135" i="5"/>
  <c r="L135" i="5"/>
  <c r="D47" i="5"/>
  <c r="L47" i="5"/>
  <c r="G4" i="8"/>
  <c r="D61" i="5"/>
  <c r="L61" i="5"/>
  <c r="D94" i="5"/>
  <c r="L94" i="5"/>
  <c r="D23" i="5"/>
  <c r="L23" i="5"/>
  <c r="D124" i="5"/>
  <c r="L124" i="5"/>
  <c r="D108" i="6"/>
  <c r="L108" i="6"/>
  <c r="H4" i="8"/>
  <c r="D35" i="6"/>
  <c r="L35" i="6"/>
  <c r="D47" i="6"/>
  <c r="L47" i="6"/>
  <c r="D124" i="6"/>
  <c r="L124" i="6"/>
  <c r="D135" i="6"/>
  <c r="L135" i="6"/>
  <c r="D23" i="6"/>
  <c r="L23" i="6"/>
  <c r="D61" i="6"/>
  <c r="L61" i="6"/>
  <c r="D3" i="6"/>
  <c r="L3" i="6"/>
  <c r="I150" i="6"/>
  <c r="D94" i="6"/>
  <c r="L94" i="6"/>
  <c r="D23" i="7"/>
  <c r="L23" i="7"/>
  <c r="D94" i="7"/>
  <c r="L94" i="7"/>
  <c r="D61" i="7"/>
  <c r="L61" i="7"/>
  <c r="D108" i="7"/>
  <c r="L108" i="7"/>
  <c r="D135" i="7"/>
  <c r="L135" i="7"/>
  <c r="D124" i="7"/>
  <c r="L124" i="7"/>
  <c r="D3" i="7"/>
  <c r="L3" i="7"/>
  <c r="I150" i="7"/>
  <c r="D47" i="7"/>
  <c r="L47" i="7"/>
  <c r="D35" i="7"/>
  <c r="L35" i="7"/>
  <c r="C15" i="8"/>
  <c r="J187" i="7" l="1"/>
  <c r="F187" i="7"/>
  <c r="F188" i="7" s="1"/>
  <c r="H15" i="16"/>
  <c r="M187" i="7"/>
  <c r="H20" i="8" s="1"/>
  <c r="G21" i="8"/>
  <c r="J5" i="8"/>
  <c r="J5" i="15"/>
  <c r="J11" i="8"/>
  <c r="G15" i="16"/>
  <c r="G15" i="15"/>
  <c r="J12" i="8"/>
  <c r="G15" i="8"/>
  <c r="J12" i="16"/>
  <c r="J8" i="16"/>
  <c r="J7" i="16"/>
  <c r="J6" i="8"/>
  <c r="J7" i="8"/>
  <c r="M187" i="5"/>
  <c r="F20" i="8" s="1"/>
  <c r="D187" i="5"/>
  <c r="F19" i="8" s="1"/>
  <c r="J6" i="15"/>
  <c r="F15" i="15"/>
  <c r="H19" i="8"/>
  <c r="F187" i="5"/>
  <c r="J187" i="5"/>
  <c r="F15" i="8"/>
  <c r="J11" i="16"/>
  <c r="F15" i="16"/>
  <c r="J10" i="8"/>
  <c r="J8" i="8"/>
  <c r="J9" i="15"/>
  <c r="J10" i="15"/>
  <c r="J13" i="15"/>
  <c r="J13" i="16"/>
  <c r="J10" i="16"/>
  <c r="J12" i="15"/>
  <c r="M187" i="4"/>
  <c r="E20" i="8" s="1"/>
  <c r="D187" i="4"/>
  <c r="E19" i="8" s="1"/>
  <c r="E21" i="8" s="1"/>
  <c r="J187" i="4"/>
  <c r="F187" i="4"/>
  <c r="D188" i="4"/>
  <c r="J187" i="3"/>
  <c r="D187" i="3"/>
  <c r="D19" i="8" s="1"/>
  <c r="F187" i="3"/>
  <c r="F188" i="3" s="1"/>
  <c r="D15" i="8"/>
  <c r="M187" i="3"/>
  <c r="D20" i="8" s="1"/>
  <c r="J5" i="16"/>
  <c r="J13" i="8"/>
  <c r="D15" i="16"/>
  <c r="D15" i="15"/>
  <c r="J8" i="15"/>
  <c r="J9" i="16"/>
  <c r="J9" i="8"/>
  <c r="J7" i="15"/>
  <c r="F188" i="12"/>
  <c r="C21" i="8"/>
  <c r="D188" i="12"/>
  <c r="C15" i="16"/>
  <c r="M187" i="2"/>
  <c r="B20" i="8" s="1"/>
  <c r="J187" i="2"/>
  <c r="D187" i="2"/>
  <c r="B19" i="8" s="1"/>
  <c r="B21" i="8" s="1"/>
  <c r="F187" i="2"/>
  <c r="B15" i="16"/>
  <c r="B15" i="8"/>
  <c r="J6" i="16"/>
  <c r="D188" i="7" l="1"/>
  <c r="H21" i="8"/>
  <c r="J21" i="8" s="1"/>
  <c r="J15" i="15"/>
  <c r="F21" i="8"/>
  <c r="J20" i="8"/>
  <c r="D188" i="5"/>
  <c r="F188" i="5"/>
  <c r="F188" i="4"/>
  <c r="D21" i="8"/>
  <c r="J15" i="8"/>
  <c r="D188" i="3"/>
  <c r="J15" i="16"/>
  <c r="F188" i="2"/>
  <c r="J19" i="8"/>
  <c r="D188" i="2"/>
  <c r="A3" i="8" a="1"/>
  <c r="A3" i="8" s="1"/>
</calcChain>
</file>

<file path=xl/comments1.xml><?xml version="1.0" encoding="utf-8"?>
<comments xmlns="http://schemas.openxmlformats.org/spreadsheetml/2006/main">
  <authors>
    <author>SDC2 Customer Liaison Engineer</author>
  </authors>
  <commentList>
    <comment ref="O10" authorId="0" shapeId="0">
      <text>
        <r>
          <rPr>
            <b/>
            <sz val="9"/>
            <color indexed="81"/>
            <rFont val="Tahoma"/>
            <family val="2"/>
          </rPr>
          <t>SDC2 Customer Liaison Engineer:</t>
        </r>
        <r>
          <rPr>
            <sz val="9"/>
            <color indexed="81"/>
            <rFont val="Tahoma"/>
            <family val="2"/>
          </rPr>
          <t xml:space="preserve">
Departures swapped on EC depot due to stabling issues on EC depot.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SDC2 Customer Liaison Engineer:</t>
        </r>
        <r>
          <rPr>
            <sz val="9"/>
            <color indexed="81"/>
            <rFont val="Tahoma"/>
            <family val="2"/>
          </rPr>
          <t xml:space="preserve">
Departure swapped due to coupling restriction.</t>
        </r>
      </text>
    </comment>
  </commentList>
</comments>
</file>

<file path=xl/sharedStrings.xml><?xml version="1.0" encoding="utf-8"?>
<sst xmlns="http://schemas.openxmlformats.org/spreadsheetml/2006/main" count="5894" uniqueCount="760">
  <si>
    <t>Arrivals for Saturday</t>
  </si>
  <si>
    <t>Diagram</t>
  </si>
  <si>
    <t>H/C</t>
  </si>
  <si>
    <t>From</t>
  </si>
  <si>
    <t>Arr
Time</t>
  </si>
  <si>
    <t>Unit</t>
  </si>
  <si>
    <t>Exam</t>
  </si>
  <si>
    <t>Departures for Sunday</t>
  </si>
  <si>
    <t>Start
Time</t>
  </si>
  <si>
    <t>Finish
Depot</t>
  </si>
  <si>
    <t>Time</t>
  </si>
  <si>
    <t>Diag
Miles</t>
  </si>
  <si>
    <t>Comments</t>
  </si>
  <si>
    <t>Signed (Depot representative) :</t>
  </si>
  <si>
    <t>Print:</t>
  </si>
  <si>
    <t>Tyne Yard (038 2027 + 2052)</t>
  </si>
  <si>
    <t>Central Rivers (01283 714699 + 714697)</t>
  </si>
  <si>
    <t>Penzance (076 2862)</t>
  </si>
  <si>
    <t>Eastleigh (089 8817)</t>
  </si>
  <si>
    <t>4 Car</t>
  </si>
  <si>
    <t>5 Car</t>
  </si>
  <si>
    <t>XC 501</t>
  </si>
  <si>
    <t>XC 502</t>
  </si>
  <si>
    <t>XC 503</t>
  </si>
  <si>
    <t>XC 504</t>
  </si>
  <si>
    <t>XC 505</t>
  </si>
  <si>
    <t>XC 506</t>
  </si>
  <si>
    <t>XC 507</t>
  </si>
  <si>
    <t>XC 508</t>
  </si>
  <si>
    <t>XC 509</t>
  </si>
  <si>
    <t>XC 510</t>
  </si>
  <si>
    <t>XC 511</t>
  </si>
  <si>
    <t>XC 512</t>
  </si>
  <si>
    <t>XC 513</t>
  </si>
  <si>
    <t>XC 401</t>
  </si>
  <si>
    <t>XC 402</t>
  </si>
  <si>
    <t>XC 403</t>
  </si>
  <si>
    <t>XC 404</t>
  </si>
  <si>
    <t>XC 405</t>
  </si>
  <si>
    <t>XC 406</t>
  </si>
  <si>
    <t>XC 407</t>
  </si>
  <si>
    <t>XC 408</t>
  </si>
  <si>
    <t>XC 409</t>
  </si>
  <si>
    <t>XC 410</t>
  </si>
  <si>
    <t>XC 411</t>
  </si>
  <si>
    <t>XC 412</t>
  </si>
  <si>
    <t>XC 413</t>
  </si>
  <si>
    <t>XC 414</t>
  </si>
  <si>
    <t>XC 415</t>
  </si>
  <si>
    <t>XC 416</t>
  </si>
  <si>
    <t>XC 417</t>
  </si>
  <si>
    <t>XC 418</t>
  </si>
  <si>
    <t>XC 419</t>
  </si>
  <si>
    <t>XC 420</t>
  </si>
  <si>
    <t>XC 421</t>
  </si>
  <si>
    <t>MA</t>
  </si>
  <si>
    <t>CZ</t>
  </si>
  <si>
    <t>BK</t>
  </si>
  <si>
    <t>LA</t>
  </si>
  <si>
    <t>EH</t>
  </si>
  <si>
    <t>XW</t>
  </si>
  <si>
    <t>PZ</t>
  </si>
  <si>
    <t>EC</t>
  </si>
  <si>
    <t>Crofton (01924 866601)</t>
  </si>
  <si>
    <t>XC 422</t>
  </si>
  <si>
    <t>XC 423</t>
  </si>
  <si>
    <t>TY</t>
  </si>
  <si>
    <t>Craigentinny</t>
  </si>
  <si>
    <t>Tyne Yard</t>
  </si>
  <si>
    <t>Crofton</t>
  </si>
  <si>
    <t>Longsight</t>
  </si>
  <si>
    <t>Central Rivers</t>
  </si>
  <si>
    <t>Barton Hill</t>
  </si>
  <si>
    <t>Laira</t>
  </si>
  <si>
    <t>Penzance</t>
  </si>
  <si>
    <t>Eastleigh</t>
  </si>
  <si>
    <t>Saturday</t>
  </si>
  <si>
    <t>Depot</t>
  </si>
  <si>
    <t>Number</t>
  </si>
  <si>
    <t>Stabled</t>
  </si>
  <si>
    <t>Arrival Time</t>
  </si>
  <si>
    <t>Headcode ON</t>
  </si>
  <si>
    <t>Headcode OFF</t>
  </si>
  <si>
    <t>Departure Time</t>
  </si>
  <si>
    <t>Sunday</t>
  </si>
  <si>
    <t>XC 424</t>
  </si>
  <si>
    <t>XC 425</t>
  </si>
  <si>
    <t>XC 426</t>
  </si>
  <si>
    <t>XC 428</t>
  </si>
  <si>
    <t>XC 427</t>
  </si>
  <si>
    <t>XC 429</t>
  </si>
  <si>
    <t>DIAGRAM MILES</t>
  </si>
  <si>
    <t>220 miles</t>
  </si>
  <si>
    <t>221 miles</t>
  </si>
  <si>
    <t>Barton Hill (074 2198)</t>
  </si>
  <si>
    <t>Issue No   1   2   3   4   5   6   7   8   9   10    Time:…………………..</t>
  </si>
  <si>
    <t>Please note: Any coupler information shown on this sheet is for planning purposes only, and should not be relied on as accurate or complete.</t>
  </si>
  <si>
    <t>Longsight (0161 216 2025)</t>
  </si>
  <si>
    <t>Miles</t>
  </si>
  <si>
    <t>On Time?</t>
  </si>
  <si>
    <t>Total Booked Departures for each day</t>
  </si>
  <si>
    <t>Arrivals for Friday</t>
  </si>
  <si>
    <t>Departures for Saturday</t>
  </si>
  <si>
    <t>XC 517</t>
  </si>
  <si>
    <t>XC 515</t>
  </si>
  <si>
    <t>XC 518</t>
  </si>
  <si>
    <t>XC 516</t>
  </si>
  <si>
    <t>XC 514</t>
  </si>
  <si>
    <t>XC 519</t>
  </si>
  <si>
    <t>Arrivals for Sunday</t>
  </si>
  <si>
    <t>Departures for Monday</t>
  </si>
  <si>
    <t>Arrivals for Thursday</t>
  </si>
  <si>
    <t>Departures for Friday</t>
  </si>
  <si>
    <t>Arrivals for Wednesday</t>
  </si>
  <si>
    <t>Departures for Thursday</t>
  </si>
  <si>
    <t>Arrivals for Tuesday</t>
  </si>
  <si>
    <t>Departures for Wednesday</t>
  </si>
  <si>
    <t>Arrivals for Monday</t>
  </si>
  <si>
    <t>Departures for Tuesday</t>
  </si>
  <si>
    <t>XC 520</t>
  </si>
  <si>
    <t>XC 521</t>
  </si>
  <si>
    <t>Craigentinny (0131 5502030)</t>
  </si>
  <si>
    <t>Laira (076 2470)</t>
  </si>
  <si>
    <t>Cell Ref for Date</t>
  </si>
  <si>
    <t>D3</t>
  </si>
  <si>
    <t>Depot row ranges</t>
  </si>
  <si>
    <t>start</t>
  </si>
  <si>
    <t>end</t>
  </si>
  <si>
    <t>Arrival column range</t>
  </si>
  <si>
    <t>Depart column range</t>
  </si>
  <si>
    <t>23+00</t>
  </si>
  <si>
    <t>5D80</t>
  </si>
  <si>
    <t>EDB</t>
  </si>
  <si>
    <t>DEE</t>
  </si>
  <si>
    <t>5O26</t>
  </si>
  <si>
    <t>23+44</t>
  </si>
  <si>
    <t>PLY</t>
  </si>
  <si>
    <t>5M25</t>
  </si>
  <si>
    <t>NCL</t>
  </si>
  <si>
    <t>5E52</t>
  </si>
  <si>
    <t>LDS</t>
  </si>
  <si>
    <t>YRK</t>
  </si>
  <si>
    <t>5V43</t>
  </si>
  <si>
    <t>5D98</t>
  </si>
  <si>
    <t>XC 522</t>
  </si>
  <si>
    <t>XC 524</t>
  </si>
  <si>
    <t>XC 523</t>
  </si>
  <si>
    <t>00+34</t>
  </si>
  <si>
    <t>5M18</t>
  </si>
  <si>
    <t>21+48</t>
  </si>
  <si>
    <t>XC 430</t>
  </si>
  <si>
    <t>XC 431</t>
  </si>
  <si>
    <t>XC 432</t>
  </si>
  <si>
    <t>Couples In Traffic</t>
  </si>
  <si>
    <t>5D00</t>
  </si>
  <si>
    <t>5S53</t>
  </si>
  <si>
    <t>5B61</t>
  </si>
  <si>
    <t>22+56</t>
  </si>
  <si>
    <t>5V71</t>
  </si>
  <si>
    <t>05+05</t>
  </si>
  <si>
    <t>Voyager</t>
  </si>
  <si>
    <t>Fri-Sat</t>
  </si>
  <si>
    <t>Sat-Sun</t>
  </si>
  <si>
    <t>Sun-Mon</t>
  </si>
  <si>
    <t>Mon-Tue</t>
  </si>
  <si>
    <t>Tue-Wed</t>
  </si>
  <si>
    <t>Wed-Thu</t>
  </si>
  <si>
    <t>Thu-Fri</t>
  </si>
  <si>
    <t>Week</t>
  </si>
  <si>
    <t>XC 433</t>
  </si>
  <si>
    <t>XC 434</t>
  </si>
  <si>
    <t>XC 525</t>
  </si>
  <si>
    <t>XC 526</t>
  </si>
  <si>
    <t>XC 527</t>
  </si>
  <si>
    <t>XC 528</t>
  </si>
  <si>
    <t>Voyager Arrivals</t>
  </si>
  <si>
    <t>Voyager Departures</t>
  </si>
  <si>
    <t>Arrival-Departures for each day</t>
  </si>
  <si>
    <t>06+32</t>
  </si>
  <si>
    <t>RDG</t>
  </si>
  <si>
    <t>23+48</t>
  </si>
  <si>
    <t>5V69</t>
  </si>
  <si>
    <t>5D99</t>
  </si>
  <si>
    <t>22+24</t>
  </si>
  <si>
    <t>5D77</t>
  </si>
  <si>
    <t>5D76</t>
  </si>
  <si>
    <t>5D78</t>
  </si>
  <si>
    <t>5C99</t>
  </si>
  <si>
    <t>5S47</t>
  </si>
  <si>
    <t>00+20</t>
  </si>
  <si>
    <t>01+00</t>
  </si>
  <si>
    <t>5M69</t>
  </si>
  <si>
    <t>5M70</t>
  </si>
  <si>
    <t>23+05</t>
  </si>
  <si>
    <t>5M74</t>
  </si>
  <si>
    <t>00+05</t>
  </si>
  <si>
    <t>5H99</t>
  </si>
  <si>
    <t>00+46</t>
  </si>
  <si>
    <t>5E63</t>
  </si>
  <si>
    <t>5E64</t>
  </si>
  <si>
    <t>5E67</t>
  </si>
  <si>
    <t>5E68</t>
  </si>
  <si>
    <t>5C11</t>
  </si>
  <si>
    <t>05+30</t>
  </si>
  <si>
    <t>5M21</t>
  </si>
  <si>
    <t>5H09</t>
  </si>
  <si>
    <t>22+47</t>
  </si>
  <si>
    <t>04+30</t>
  </si>
  <si>
    <t>5M22</t>
  </si>
  <si>
    <t>5M30</t>
  </si>
  <si>
    <t>23+11</t>
  </si>
  <si>
    <t>5S31</t>
  </si>
  <si>
    <t>5O14</t>
  </si>
  <si>
    <t>5S35</t>
  </si>
  <si>
    <t>5S43</t>
  </si>
  <si>
    <t>5D79</t>
  </si>
  <si>
    <t>5M66</t>
  </si>
  <si>
    <t>5O22</t>
  </si>
  <si>
    <t>5D91</t>
  </si>
  <si>
    <t>23+57</t>
  </si>
  <si>
    <t>GFD</t>
  </si>
  <si>
    <t>04+25</t>
  </si>
  <si>
    <t>5G99</t>
  </si>
  <si>
    <t>5V41</t>
  </si>
  <si>
    <t>5V52</t>
  </si>
  <si>
    <t>00+16</t>
  </si>
  <si>
    <t>5M38</t>
  </si>
  <si>
    <t>5M34</t>
  </si>
  <si>
    <t>5O30</t>
  </si>
  <si>
    <t>5D71</t>
  </si>
  <si>
    <t>5D92</t>
  </si>
  <si>
    <t>05+02</t>
  </si>
  <si>
    <t>06+20</t>
  </si>
  <si>
    <t>04+41</t>
  </si>
  <si>
    <t>5M26</t>
  </si>
  <si>
    <t>05+23</t>
  </si>
  <si>
    <t>06+48</t>
  </si>
  <si>
    <t>04+58</t>
  </si>
  <si>
    <t>04+16</t>
  </si>
  <si>
    <t>BRI</t>
  </si>
  <si>
    <t>BHM</t>
  </si>
  <si>
    <t>BMH</t>
  </si>
  <si>
    <t>SOU</t>
  </si>
  <si>
    <t>MAN</t>
  </si>
  <si>
    <t>22+54</t>
  </si>
  <si>
    <t>04+53</t>
  </si>
  <si>
    <t>5S39</t>
  </si>
  <si>
    <t>5S55</t>
  </si>
  <si>
    <t>5C09</t>
  </si>
  <si>
    <t>5V70</t>
  </si>
  <si>
    <t>5D96</t>
  </si>
  <si>
    <t>5O24</t>
  </si>
  <si>
    <t>5O28</t>
  </si>
  <si>
    <t>5V94</t>
  </si>
  <si>
    <t>5V64</t>
  </si>
  <si>
    <t>22+59</t>
  </si>
  <si>
    <t>5V66</t>
  </si>
  <si>
    <t>5V68</t>
  </si>
  <si>
    <t>5V62</t>
  </si>
  <si>
    <t>5E56</t>
  </si>
  <si>
    <t>5O06</t>
  </si>
  <si>
    <t>5E34</t>
  </si>
  <si>
    <t>5E38</t>
  </si>
  <si>
    <t>5E42</t>
  </si>
  <si>
    <t>5V81</t>
  </si>
  <si>
    <t>5A01</t>
  </si>
  <si>
    <t>5V50</t>
  </si>
  <si>
    <t>5V85</t>
  </si>
  <si>
    <t>5E82</t>
  </si>
  <si>
    <t>5S33</t>
  </si>
  <si>
    <t>5O04</t>
  </si>
  <si>
    <t>00+09</t>
  </si>
  <si>
    <t>5V45</t>
  </si>
  <si>
    <t>5V83</t>
  </si>
  <si>
    <t>5V48</t>
  </si>
  <si>
    <t>5O84</t>
  </si>
  <si>
    <t>5V46</t>
  </si>
  <si>
    <t>5O82</t>
  </si>
  <si>
    <t>22+51</t>
  </si>
  <si>
    <t>5S41</t>
  </si>
  <si>
    <t>5O08</t>
  </si>
  <si>
    <t>00+36</t>
  </si>
  <si>
    <t>5V58</t>
  </si>
  <si>
    <t>5O10</t>
  </si>
  <si>
    <t>5O12</t>
  </si>
  <si>
    <t>22+33</t>
  </si>
  <si>
    <t>5V57</t>
  </si>
  <si>
    <t>13+49</t>
  </si>
  <si>
    <t>5V54</t>
  </si>
  <si>
    <t>22+41</t>
  </si>
  <si>
    <t>5V72</t>
  </si>
  <si>
    <t>5S51</t>
  </si>
  <si>
    <t>5O89</t>
  </si>
  <si>
    <t>05+24</t>
  </si>
  <si>
    <t>05+25</t>
  </si>
  <si>
    <t>05+58</t>
  </si>
  <si>
    <t>04+36</t>
  </si>
  <si>
    <t>06+40</t>
  </si>
  <si>
    <t>5H14</t>
  </si>
  <si>
    <t>5S49</t>
  </si>
  <si>
    <t>07+56</t>
  </si>
  <si>
    <t>5S45</t>
  </si>
  <si>
    <t>09+51</t>
  </si>
  <si>
    <t>07+54</t>
  </si>
  <si>
    <t>5C85</t>
  </si>
  <si>
    <t>5E80</t>
  </si>
  <si>
    <t>5A00</t>
  </si>
  <si>
    <t>05+31</t>
  </si>
  <si>
    <t>06+15</t>
  </si>
  <si>
    <t>5S52</t>
  </si>
  <si>
    <t>05+07</t>
  </si>
  <si>
    <t>00+23</t>
  </si>
  <si>
    <t>23+55</t>
  </si>
  <si>
    <t>22+34</t>
  </si>
  <si>
    <t>22+46</t>
  </si>
  <si>
    <t>00+07</t>
  </si>
  <si>
    <t>5O80</t>
  </si>
  <si>
    <t>23+49</t>
  </si>
  <si>
    <t>23+32</t>
  </si>
  <si>
    <t>09+10</t>
  </si>
  <si>
    <t>00+29</t>
  </si>
  <si>
    <t>05+57</t>
  </si>
  <si>
    <t>10+10</t>
  </si>
  <si>
    <t>23+14</t>
  </si>
  <si>
    <t>23+37</t>
  </si>
  <si>
    <t>21+08</t>
  </si>
  <si>
    <t>23+13</t>
  </si>
  <si>
    <t>06+06</t>
  </si>
  <si>
    <t>STABLD</t>
  </si>
  <si>
    <t/>
  </si>
  <si>
    <t>04+34</t>
  </si>
  <si>
    <t>06+56</t>
  </si>
  <si>
    <t>08+55</t>
  </si>
  <si>
    <t>22+16</t>
  </si>
  <si>
    <t>22+27</t>
  </si>
  <si>
    <t>06+02</t>
  </si>
  <si>
    <t>04+13</t>
  </si>
  <si>
    <t>00+13</t>
  </si>
  <si>
    <t>5A40</t>
  </si>
  <si>
    <t>07+30</t>
  </si>
  <si>
    <t>23+21</t>
  </si>
  <si>
    <t>04+18</t>
  </si>
  <si>
    <t>22+29</t>
  </si>
  <si>
    <t>01+19</t>
  </si>
  <si>
    <t>5V60</t>
  </si>
  <si>
    <t>04+33</t>
  </si>
  <si>
    <t>00+55</t>
  </si>
  <si>
    <t>5M29</t>
  </si>
  <si>
    <t>04+46</t>
  </si>
  <si>
    <t>06+57</t>
  </si>
  <si>
    <t>23+47</t>
  </si>
  <si>
    <t>08+45</t>
  </si>
  <si>
    <t>08+58</t>
  </si>
  <si>
    <t>5E40</t>
  </si>
  <si>
    <t>21+07</t>
  </si>
  <si>
    <t>22+50</t>
  </si>
  <si>
    <t>11+51</t>
  </si>
  <si>
    <t>20+32</t>
  </si>
  <si>
    <t>08+15</t>
  </si>
  <si>
    <t>5S56</t>
  </si>
  <si>
    <t>5E73</t>
  </si>
  <si>
    <t>07+55</t>
  </si>
  <si>
    <t>04+57</t>
  </si>
  <si>
    <t>23+50</t>
  </si>
  <si>
    <t>03+07</t>
  </si>
  <si>
    <t>23+29</t>
  </si>
  <si>
    <t>22+19</t>
  </si>
  <si>
    <t>5H26</t>
  </si>
  <si>
    <t>5V32</t>
  </si>
  <si>
    <t>5M42</t>
  </si>
  <si>
    <t>09+05</t>
  </si>
  <si>
    <t>21+06</t>
  </si>
  <si>
    <t>5M64</t>
  </si>
  <si>
    <t>GCR</t>
  </si>
  <si>
    <t>22+07</t>
  </si>
  <si>
    <t>00+06</t>
  </si>
  <si>
    <t>PNZ</t>
  </si>
  <si>
    <t>22+08</t>
  </si>
  <si>
    <t>21+09</t>
  </si>
  <si>
    <t>00+19</t>
  </si>
  <si>
    <t>22+40</t>
  </si>
  <si>
    <t>05+50</t>
  </si>
  <si>
    <t>06+00</t>
  </si>
  <si>
    <t>22+03</t>
  </si>
  <si>
    <t>08+00</t>
  </si>
  <si>
    <t>22+14</t>
  </si>
  <si>
    <t>23+18</t>
  </si>
  <si>
    <t>09+14</t>
  </si>
  <si>
    <t>10+30</t>
  </si>
  <si>
    <t>08+19</t>
  </si>
  <si>
    <t>23+03</t>
  </si>
  <si>
    <t>5M61</t>
  </si>
  <si>
    <t>12+05</t>
  </si>
  <si>
    <t>00+24</t>
  </si>
  <si>
    <t>06+31</t>
  </si>
  <si>
    <t>06+07</t>
  </si>
  <si>
    <t>5O40</t>
  </si>
  <si>
    <t>20+37</t>
  </si>
  <si>
    <t>5O94</t>
  </si>
  <si>
    <t>00+15</t>
  </si>
  <si>
    <t>05+45</t>
  </si>
  <si>
    <t>04+55</t>
  </si>
  <si>
    <t>5O02</t>
  </si>
  <si>
    <t>05+03</t>
  </si>
  <si>
    <t>22+53</t>
  </si>
  <si>
    <t>05+08</t>
  </si>
  <si>
    <t>05+18</t>
  </si>
  <si>
    <t>05+41</t>
  </si>
  <si>
    <t>21+55</t>
  </si>
  <si>
    <t>05+47</t>
  </si>
  <si>
    <t>23+02</t>
  </si>
  <si>
    <t>06+05</t>
  </si>
  <si>
    <t>22+09</t>
  </si>
  <si>
    <t>06+10</t>
  </si>
  <si>
    <t>23+26</t>
  </si>
  <si>
    <t>5E79</t>
  </si>
  <si>
    <t>21+49</t>
  </si>
  <si>
    <t>00+03</t>
  </si>
  <si>
    <t>05+38</t>
  </si>
  <si>
    <t>05+17</t>
  </si>
  <si>
    <t>5C59</t>
  </si>
  <si>
    <t>PGN</t>
  </si>
  <si>
    <t>5D81</t>
  </si>
  <si>
    <t>5E60</t>
  </si>
  <si>
    <t>5C20</t>
  </si>
  <si>
    <t>08+30</t>
  </si>
  <si>
    <t>5C22</t>
  </si>
  <si>
    <t>09+28</t>
  </si>
  <si>
    <t>08+05</t>
  </si>
  <si>
    <t>08+20</t>
  </si>
  <si>
    <t>21+41</t>
  </si>
  <si>
    <t>00+01</t>
  </si>
  <si>
    <t>5E36</t>
  </si>
  <si>
    <t>11+33</t>
  </si>
  <si>
    <t>20+54</t>
  </si>
  <si>
    <t>12+33</t>
  </si>
  <si>
    <t>12+43</t>
  </si>
  <si>
    <t>5V34</t>
  </si>
  <si>
    <t>12+57</t>
  </si>
  <si>
    <t>13+02</t>
  </si>
  <si>
    <t>22+04</t>
  </si>
  <si>
    <t>09+43</t>
  </si>
  <si>
    <t>00+21</t>
  </si>
  <si>
    <t>23+34</t>
  </si>
  <si>
    <t>09+38</t>
  </si>
  <si>
    <t>5V36</t>
  </si>
  <si>
    <t>13+58</t>
  </si>
  <si>
    <t>21+59</t>
  </si>
  <si>
    <t>GLC</t>
  </si>
  <si>
    <t>5V82</t>
  </si>
  <si>
    <t>06+01</t>
  </si>
  <si>
    <t>5E86</t>
  </si>
  <si>
    <t>20+05</t>
  </si>
  <si>
    <t>5V65</t>
  </si>
  <si>
    <t>20+25</t>
  </si>
  <si>
    <t>5D70</t>
  </si>
  <si>
    <t>22+31</t>
  </si>
  <si>
    <t>23+22</t>
  </si>
  <si>
    <t>00+43</t>
  </si>
  <si>
    <t>03+09</t>
  </si>
  <si>
    <t>05+35</t>
  </si>
  <si>
    <t>00+52</t>
  </si>
  <si>
    <t>20+20</t>
  </si>
  <si>
    <t>20+35</t>
  </si>
  <si>
    <t>21+33</t>
  </si>
  <si>
    <t>20+52</t>
  </si>
  <si>
    <t>02+20</t>
  </si>
  <si>
    <t>00+31</t>
  </si>
  <si>
    <t>04+24</t>
  </si>
  <si>
    <t>04+39</t>
  </si>
  <si>
    <t>05+21</t>
  </si>
  <si>
    <t>06+24</t>
  </si>
  <si>
    <t>07+10</t>
  </si>
  <si>
    <t>23+19</t>
  </si>
  <si>
    <t>00+35</t>
  </si>
  <si>
    <t>21+47</t>
  </si>
  <si>
    <t>23+16</t>
  </si>
  <si>
    <t>22+48</t>
  </si>
  <si>
    <t>20+55</t>
  </si>
  <si>
    <t>22+25</t>
  </si>
  <si>
    <t>00+12</t>
  </si>
  <si>
    <t>10+06</t>
  </si>
  <si>
    <t>18+42</t>
  </si>
  <si>
    <t>08+09</t>
  </si>
  <si>
    <t>23+58</t>
  </si>
  <si>
    <t>08+29</t>
  </si>
  <si>
    <t>09+21</t>
  </si>
  <si>
    <t>21+45</t>
  </si>
  <si>
    <t>23+42</t>
  </si>
  <si>
    <t>12+09</t>
  </si>
  <si>
    <t>13+05</t>
  </si>
  <si>
    <t>5S36</t>
  </si>
  <si>
    <t>07+46</t>
  </si>
  <si>
    <t>02+07</t>
  </si>
  <si>
    <t>5D64</t>
  </si>
  <si>
    <t>5D68</t>
  </si>
  <si>
    <t>00+47</t>
  </si>
  <si>
    <t>07+14</t>
  </si>
  <si>
    <t>07+48</t>
  </si>
  <si>
    <t>01+06</t>
  </si>
  <si>
    <t>05+19</t>
  </si>
  <si>
    <t>04+11</t>
  </si>
  <si>
    <t>05+13</t>
  </si>
  <si>
    <t>5I98</t>
  </si>
  <si>
    <t>00+27</t>
  </si>
  <si>
    <t>05+42</t>
  </si>
  <si>
    <t>06+30</t>
  </si>
  <si>
    <t>07+01</t>
  </si>
  <si>
    <t>00+22</t>
  </si>
  <si>
    <t>20+39</t>
  </si>
  <si>
    <t>23+40</t>
  </si>
  <si>
    <t>20+24</t>
  </si>
  <si>
    <t>22+36</t>
  </si>
  <si>
    <t>5C80</t>
  </si>
  <si>
    <t>5Y99</t>
  </si>
  <si>
    <t>07+34</t>
  </si>
  <si>
    <t>5E44</t>
  </si>
  <si>
    <t>10+50</t>
  </si>
  <si>
    <t>5E48</t>
  </si>
  <si>
    <t>12+32</t>
  </si>
  <si>
    <t>5O32</t>
  </si>
  <si>
    <t>5P00</t>
  </si>
  <si>
    <t>22+38</t>
  </si>
  <si>
    <t>04+26</t>
  </si>
  <si>
    <t>20+45</t>
  </si>
  <si>
    <t>5C00</t>
  </si>
  <si>
    <t>CDF</t>
  </si>
  <si>
    <t>20+15</t>
  </si>
  <si>
    <t>03+47</t>
  </si>
  <si>
    <t>00+28</t>
  </si>
  <si>
    <t>5S37</t>
  </si>
  <si>
    <t>23+08</t>
  </si>
  <si>
    <t>21+03</t>
  </si>
  <si>
    <t>23+04</t>
  </si>
  <si>
    <t>02+47</t>
  </si>
  <si>
    <t>5D69</t>
  </si>
  <si>
    <t>20+34</t>
  </si>
  <si>
    <t>21+53</t>
  </si>
  <si>
    <t>C3 SAT</t>
  </si>
  <si>
    <t>C3</t>
  </si>
  <si>
    <t>MV2</t>
  </si>
  <si>
    <t>S8 SAT</t>
  </si>
  <si>
    <t>S8</t>
  </si>
  <si>
    <t>S5</t>
  </si>
  <si>
    <t>REPS</t>
  </si>
  <si>
    <t>HVAC</t>
  </si>
  <si>
    <t>C4</t>
  </si>
  <si>
    <t>/MV2  SAT</t>
  </si>
  <si>
    <t>MV 2 SAT</t>
  </si>
  <si>
    <t>C1</t>
  </si>
  <si>
    <t>S6</t>
  </si>
  <si>
    <t>AXLE</t>
  </si>
  <si>
    <t>UAT</t>
  </si>
  <si>
    <t>&amp; AWS TIMING</t>
  </si>
  <si>
    <t>HALL BUSH SAT</t>
  </si>
  <si>
    <t>HVAC SAT @ XW</t>
  </si>
  <si>
    <t>COMMS FRB SUN</t>
  </si>
  <si>
    <t>C3 MON</t>
  </si>
  <si>
    <t>MV7 MON</t>
  </si>
  <si>
    <t>MV7</t>
  </si>
  <si>
    <t>S3 MON</t>
  </si>
  <si>
    <t>S3</t>
  </si>
  <si>
    <t>Txn MOTORS MON</t>
  </si>
  <si>
    <t>Txn MON   Couples In Traffic</t>
  </si>
  <si>
    <t>TRACTION MOTORS</t>
  </si>
  <si>
    <t>BB108</t>
  </si>
  <si>
    <t>AVIS 7</t>
  </si>
  <si>
    <t>AVIS 8</t>
  </si>
  <si>
    <t>AVIS 9</t>
  </si>
  <si>
    <t>603N2C</t>
  </si>
  <si>
    <t xml:space="preserve"> </t>
  </si>
  <si>
    <t>MV6</t>
  </si>
  <si>
    <t>Txn MOTORS</t>
  </si>
  <si>
    <t>ENGINE</t>
  </si>
  <si>
    <t>AXLES   S4 SUN</t>
  </si>
  <si>
    <t>ENGINES</t>
  </si>
  <si>
    <t>CET</t>
  </si>
  <si>
    <t>AWS MODS   C3 TUE</t>
  </si>
  <si>
    <t>C3 TUE</t>
  </si>
  <si>
    <t>C3 TUE    Couples In Traffic</t>
  </si>
  <si>
    <t>S3 TUE</t>
  </si>
  <si>
    <t>11+45  Issue</t>
  </si>
  <si>
    <t>corrects xc504</t>
  </si>
  <si>
    <t>REPAIRS off W/A</t>
  </si>
  <si>
    <t>MATERIALS (AXLES) S4 SUN</t>
  </si>
  <si>
    <t>S5 SUN</t>
  </si>
  <si>
    <t>AXLE Sat</t>
  </si>
  <si>
    <t>14+30  Issue</t>
  </si>
  <si>
    <t>AVIS 7 no pit space avail</t>
  </si>
  <si>
    <t>BB108 cancelled</t>
  </si>
  <si>
    <t>MAIN RES AIR FLT</t>
  </si>
  <si>
    <r>
      <rPr>
        <b/>
        <sz val="12"/>
        <color rgb="FFFF0000"/>
        <rFont val="Arial"/>
        <family val="2"/>
      </rPr>
      <t>604N2C</t>
    </r>
    <r>
      <rPr>
        <sz val="12"/>
        <rFont val="Arial"/>
        <family val="2"/>
      </rPr>
      <t>/C4 SUN</t>
    </r>
  </si>
  <si>
    <t>604N2C</t>
  </si>
  <si>
    <t>05+00</t>
  </si>
  <si>
    <t>03+00</t>
  </si>
  <si>
    <t>VSTP</t>
  </si>
  <si>
    <t>04+45</t>
  </si>
  <si>
    <t>U/C</t>
  </si>
  <si>
    <t>ADDTNL</t>
  </si>
  <si>
    <t xml:space="preserve"> U/C</t>
  </si>
  <si>
    <t>TBC</t>
  </si>
  <si>
    <t>UAT - ETA 08+00</t>
  </si>
  <si>
    <t>ISSUE 2 @ 00+10</t>
  </si>
  <si>
    <t>S3 TUE/Couples In Traffic</t>
  </si>
  <si>
    <t>LOW BRK RES FLT</t>
  </si>
  <si>
    <t>ISSUE 6 @ 03+00</t>
  </si>
  <si>
    <t xml:space="preserve">ISSUE 1 @ </t>
  </si>
  <si>
    <t>BRAKE ACTUATOR</t>
  </si>
  <si>
    <t>AWS TIMING MON</t>
  </si>
  <si>
    <t>AWS TIMING</t>
  </si>
  <si>
    <t>ENGINE REPS</t>
  </si>
  <si>
    <t>PACK SUN</t>
  </si>
  <si>
    <t>S8 MON/Couples In Traffic</t>
  </si>
  <si>
    <t>S8 MON</t>
  </si>
  <si>
    <t>PACK MON</t>
  </si>
  <si>
    <t>PACK MON/Couples In Traffic</t>
  </si>
  <si>
    <t>PACK</t>
  </si>
  <si>
    <t>UAT TUE/Couples In Traffic</t>
  </si>
  <si>
    <t>UAT TUE</t>
  </si>
  <si>
    <t>PACK TUE/Couples In Traffic</t>
  </si>
  <si>
    <t>PACK TUE</t>
  </si>
  <si>
    <t>HVAC TUE XW</t>
  </si>
  <si>
    <t>C4 WED/Couples In Traffic</t>
  </si>
  <si>
    <t>C4 WED</t>
  </si>
  <si>
    <t>C1 WED</t>
  </si>
  <si>
    <t>C1 WED/Couples In Traffic</t>
  </si>
  <si>
    <t>MV7 WED/Couples In Traffic</t>
  </si>
  <si>
    <t>MV7 WED</t>
  </si>
  <si>
    <t>FD OIL WED</t>
  </si>
  <si>
    <t>FD OIL</t>
  </si>
  <si>
    <t>HVAC WED XW</t>
  </si>
  <si>
    <t>5D28</t>
  </si>
  <si>
    <t>ISSUE 2 @ 23+30</t>
  </si>
  <si>
    <r>
      <rPr>
        <b/>
        <sz val="12"/>
        <color rgb="FFFF0000"/>
        <rFont val="Arial"/>
        <family val="2"/>
      </rPr>
      <t>604N2C</t>
    </r>
    <r>
      <rPr>
        <sz val="12"/>
        <rFont val="Arial"/>
        <family val="2"/>
      </rPr>
      <t>/PACK WED</t>
    </r>
  </si>
  <si>
    <r>
      <rPr>
        <b/>
        <sz val="12"/>
        <color rgb="FFFF0000"/>
        <rFont val="Arial"/>
        <family val="2"/>
      </rPr>
      <t>604N2C</t>
    </r>
    <r>
      <rPr>
        <sz val="12"/>
        <rFont val="Arial"/>
        <family val="2"/>
      </rPr>
      <t>/PACK REPS</t>
    </r>
  </si>
  <si>
    <t>ISSUE 3 @ 04+15</t>
  </si>
  <si>
    <t>HVAC @ CT TUE / FD OIL WED</t>
  </si>
  <si>
    <t>COMMS</t>
  </si>
  <si>
    <t>PACK TUES</t>
  </si>
  <si>
    <t>TOILETS</t>
  </si>
  <si>
    <t>S5 WED</t>
  </si>
  <si>
    <t>ISSUE 1 @ 14:00</t>
  </si>
  <si>
    <t>AXLES MON</t>
  </si>
  <si>
    <t>ENG/TLT TUES</t>
  </si>
  <si>
    <t>C3 THUR</t>
  </si>
  <si>
    <t>S4 THUR</t>
  </si>
  <si>
    <t>PACK THUR</t>
  </si>
  <si>
    <t>TOILET WED</t>
  </si>
  <si>
    <t>ISSUE 2 @ 19+20</t>
  </si>
  <si>
    <r>
      <rPr>
        <b/>
        <sz val="12"/>
        <color rgb="FFFF0000"/>
        <rFont val="Arial"/>
        <family val="2"/>
      </rPr>
      <t>603N2C</t>
    </r>
    <r>
      <rPr>
        <sz val="12"/>
        <rFont val="Arial"/>
        <family val="2"/>
      </rPr>
      <t>/S3 THUR</t>
    </r>
  </si>
  <si>
    <t>ISSUE 2 @ 21+30</t>
  </si>
  <si>
    <t>604N2C???</t>
  </si>
  <si>
    <t>P1</t>
  </si>
  <si>
    <t>ISSUE 2 @ 00+35</t>
  </si>
  <si>
    <t>ISSUE 2 @ 02+00</t>
  </si>
  <si>
    <t>TOILETS/Couples In Traffic</t>
  </si>
  <si>
    <t>ISSUE 4 @ 02+30</t>
  </si>
  <si>
    <t>PACK FRI/Couples In Traffic</t>
  </si>
  <si>
    <t>PACK FRI</t>
  </si>
  <si>
    <t>CET'D</t>
  </si>
  <si>
    <t>NOT CET'D</t>
  </si>
  <si>
    <t>ISSUE 1 @</t>
  </si>
  <si>
    <t>5M00</t>
  </si>
  <si>
    <t>11+00</t>
  </si>
  <si>
    <t>5D39</t>
  </si>
  <si>
    <t>TRACTION</t>
  </si>
  <si>
    <t>LATE EXAM</t>
  </si>
  <si>
    <t>ENG TUES</t>
  </si>
  <si>
    <t>C2 THUR</t>
  </si>
  <si>
    <t>C2</t>
  </si>
  <si>
    <t>AXLE THUR</t>
  </si>
  <si>
    <t>C2 FRI</t>
  </si>
  <si>
    <t>C4 FRI</t>
  </si>
  <si>
    <t>MV6 FRI</t>
  </si>
  <si>
    <t>S3 FRI</t>
  </si>
  <si>
    <t>S3 FRI/Couples In Traffic</t>
  </si>
  <si>
    <t>AXLES FRI</t>
  </si>
  <si>
    <t>AXLES FRI/Couples In Traffic</t>
  </si>
  <si>
    <t>MOUNTS FRI</t>
  </si>
  <si>
    <t>BRAKES FRI</t>
  </si>
  <si>
    <t>ISSUE 2 @</t>
  </si>
  <si>
    <t>ISSUE 3 @ 02:59</t>
  </si>
  <si>
    <t>ADD</t>
  </si>
  <si>
    <t>TO STAY ON DIAGRAM</t>
  </si>
  <si>
    <t>ISSUE 1 13:45</t>
  </si>
  <si>
    <t>19+00</t>
  </si>
  <si>
    <t>ISSUE 2 14:10</t>
  </si>
  <si>
    <t>FD OIL NEEDS TO DONE</t>
  </si>
  <si>
    <t>22+30</t>
  </si>
  <si>
    <t>5D60</t>
  </si>
  <si>
    <t>00+30</t>
  </si>
  <si>
    <t>DBY</t>
  </si>
  <si>
    <t>STAY ON PATH</t>
  </si>
  <si>
    <t>C1 SAT</t>
  </si>
  <si>
    <t>C4 SAT/Couples In Traffic</t>
  </si>
  <si>
    <t>UAT/S1 SAT</t>
  </si>
  <si>
    <t>AXLE SAT/Couples In Traffic</t>
  </si>
  <si>
    <t>AXLE SAT</t>
  </si>
  <si>
    <t>ISSUE 1 @ 13:45</t>
  </si>
  <si>
    <t>5Z71</t>
  </si>
  <si>
    <t>ISSUE 2 20:18</t>
  </si>
  <si>
    <t>TCA FAULT</t>
  </si>
  <si>
    <t>SERVICE BRAKE</t>
  </si>
  <si>
    <t>PIM</t>
  </si>
  <si>
    <t>ISSUE 3 03:15</t>
  </si>
  <si>
    <t>TOILET/Couples In Traffic</t>
  </si>
  <si>
    <t>BRAKE PAD FRI</t>
  </si>
  <si>
    <t>BB107</t>
  </si>
  <si>
    <t>ENGINE FRI/AVIS 6</t>
  </si>
  <si>
    <t>ENGINE FRI/AVIS 7</t>
  </si>
  <si>
    <t>AVIS 11</t>
  </si>
  <si>
    <t>AVIS 12</t>
  </si>
  <si>
    <t>ISSUE 1 @ 09+30</t>
  </si>
  <si>
    <t>C2 FRI/Couples In Traffic</t>
  </si>
  <si>
    <t>ON EC FOR WASH</t>
  </si>
  <si>
    <t>ISSUE 2 @ 16+00</t>
  </si>
  <si>
    <t>TMS MODS</t>
  </si>
  <si>
    <t>S4 FRI</t>
  </si>
  <si>
    <t>S1 SAT</t>
  </si>
  <si>
    <t>C4 &amp; S6 SAT</t>
  </si>
  <si>
    <r>
      <rPr>
        <b/>
        <sz val="12"/>
        <color rgb="FFFF0000"/>
        <rFont val="Arial"/>
        <family val="2"/>
      </rPr>
      <t>603N2C</t>
    </r>
    <r>
      <rPr>
        <sz val="12"/>
        <rFont val="Arial"/>
        <family val="2"/>
      </rPr>
      <t>/S3 THUR/C1 SUN</t>
    </r>
  </si>
  <si>
    <r>
      <rPr>
        <b/>
        <sz val="12"/>
        <color rgb="FFFF0000"/>
        <rFont val="Arial"/>
        <family val="2"/>
      </rPr>
      <t>603N2C</t>
    </r>
    <r>
      <rPr>
        <sz val="12"/>
        <rFont val="Arial"/>
        <family val="2"/>
      </rPr>
      <t>/C1 SUN</t>
    </r>
  </si>
  <si>
    <t>MV7/C2 SUN</t>
  </si>
  <si>
    <t>AXLES/C2 SUN</t>
  </si>
  <si>
    <t>TOILET FRI/MV4 SUN</t>
  </si>
  <si>
    <t>S5 SUN/Couples In Traffic</t>
  </si>
  <si>
    <t>S5 THU/LIFT STOP SUN</t>
  </si>
  <si>
    <t>AXLES SUN</t>
  </si>
  <si>
    <t>AXLES SUN/Couples In Traffic</t>
  </si>
  <si>
    <t>PACK &amp; COUPLER THUR</t>
  </si>
  <si>
    <t>FAILED SET</t>
  </si>
  <si>
    <t>ISSUE 4 @ 04+45</t>
  </si>
  <si>
    <t>TOILET &amp; AXLE</t>
  </si>
  <si>
    <t>FIRE BOTTLE</t>
  </si>
  <si>
    <t>MV5 FRI</t>
  </si>
  <si>
    <t>ENGINE/AVIS 7</t>
  </si>
  <si>
    <t>AVIS/REPS</t>
  </si>
  <si>
    <t>MOUNTS FRI/Couples In Traffic</t>
  </si>
  <si>
    <t>MV5 SAT</t>
  </si>
  <si>
    <t>S1 SAT/Couples In Traffic</t>
  </si>
  <si>
    <t>S5 MON</t>
  </si>
  <si>
    <t>TRACTION MOTOR MON</t>
  </si>
  <si>
    <t>LIFT STOP MON</t>
  </si>
  <si>
    <t>PACK FRI/AVIS 6</t>
  </si>
  <si>
    <t>AXLES SUN/AVIS 6</t>
  </si>
  <si>
    <t>TOILET FRI/MV4 SUN/AVIS 6</t>
  </si>
  <si>
    <t>ISSUE 1 @ 10+00</t>
  </si>
  <si>
    <t>TOILET FRI/MV4 FRI/AVIS 7</t>
  </si>
  <si>
    <t>KTD SKF BRG SUN</t>
  </si>
  <si>
    <t>LIFT STOP &amp; AXLE</t>
  </si>
  <si>
    <t>ACTUATOR &amp; TMS MODS</t>
  </si>
  <si>
    <t>HORSE STRIKE/S5 MON</t>
  </si>
  <si>
    <r>
      <rPr>
        <b/>
        <sz val="12"/>
        <color rgb="FFFF0000"/>
        <rFont val="Arial"/>
        <family val="2"/>
      </rPr>
      <t>604N2C</t>
    </r>
    <r>
      <rPr>
        <sz val="12"/>
        <rFont val="Arial"/>
        <family val="2"/>
      </rPr>
      <t>/PACK&amp; COUPLER</t>
    </r>
  </si>
  <si>
    <t>KTD AXLE FRI/CIT</t>
  </si>
  <si>
    <t>KTD-SKF BRG SUN</t>
  </si>
  <si>
    <t>ISSUE 2 @ 15+30</t>
  </si>
  <si>
    <t>00+39</t>
  </si>
  <si>
    <r>
      <t>AXLES/</t>
    </r>
    <r>
      <rPr>
        <b/>
        <sz val="12"/>
        <color rgb="FFFF0000"/>
        <rFont val="Arial"/>
        <family val="2"/>
      </rPr>
      <t>C2 SUN</t>
    </r>
  </si>
  <si>
    <t>MV6 SAT</t>
  </si>
  <si>
    <t>ISSUE 5 @ 17+40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</si>
</sst>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"/>
  </numFmts>
  <fonts count="2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Terminal"/>
      <family val="3"/>
      <charset val="255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2"/>
      <color indexed="9"/>
      <name val="Arial"/>
      <family val="2"/>
    </font>
    <font>
      <b/>
      <sz val="2"/>
      <color indexed="9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5" fontId="4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0" fontId="3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20" fontId="3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20" fontId="2" fillId="0" borderId="14" xfId="0" applyNumberFormat="1" applyFont="1" applyBorder="1" applyAlignment="1">
      <alignment horizontal="center" vertical="center"/>
    </xf>
    <xf numFmtId="20" fontId="2" fillId="0" borderId="15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20" fontId="8" fillId="2" borderId="6" xfId="0" applyNumberFormat="1" applyFont="1" applyFill="1" applyBorder="1" applyAlignment="1">
      <alignment horizontal="center"/>
    </xf>
    <xf numFmtId="20" fontId="8" fillId="2" borderId="7" xfId="0" applyNumberFormat="1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20" fontId="8" fillId="3" borderId="12" xfId="0" applyNumberFormat="1" applyFont="1" applyFill="1" applyBorder="1" applyAlignment="1">
      <alignment horizontal="center"/>
    </xf>
    <xf numFmtId="20" fontId="8" fillId="3" borderId="13" xfId="0" applyNumberFormat="1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20" fontId="8" fillId="3" borderId="6" xfId="0" applyNumberFormat="1" applyFont="1" applyFill="1" applyBorder="1" applyAlignment="1">
      <alignment horizontal="center"/>
    </xf>
    <xf numFmtId="20" fontId="8" fillId="3" borderId="7" xfId="0" applyNumberFormat="1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20" fontId="3" fillId="0" borderId="9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20" fontId="8" fillId="3" borderId="9" xfId="0" applyNumberFormat="1" applyFont="1" applyFill="1" applyBorder="1" applyAlignment="1">
      <alignment horizontal="center"/>
    </xf>
    <xf numFmtId="20" fontId="8" fillId="3" borderId="10" xfId="0" applyNumberFormat="1" applyFont="1" applyFill="1" applyBorder="1" applyAlignment="1">
      <alignment horizontal="center"/>
    </xf>
    <xf numFmtId="20" fontId="8" fillId="2" borderId="9" xfId="0" applyNumberFormat="1" applyFont="1" applyFill="1" applyBorder="1" applyAlignment="1">
      <alignment horizontal="center"/>
    </xf>
    <xf numFmtId="20" fontId="8" fillId="2" borderId="10" xfId="0" applyNumberFormat="1" applyFont="1" applyFill="1" applyBorder="1" applyAlignment="1">
      <alignment horizontal="center"/>
    </xf>
    <xf numFmtId="20" fontId="2" fillId="0" borderId="9" xfId="0" applyNumberFormat="1" applyFont="1" applyFill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20" fontId="3" fillId="0" borderId="14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20" fontId="2" fillId="0" borderId="12" xfId="0" applyNumberFormat="1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0" xfId="0" quotePrefix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8" xfId="0" applyFont="1" applyFill="1" applyBorder="1" applyAlignment="1">
      <alignment horizontal="center" vertical="center"/>
    </xf>
    <xf numFmtId="20" fontId="2" fillId="0" borderId="14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2" fontId="2" fillId="0" borderId="14" xfId="0" applyNumberFormat="1" applyFont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20" fontId="2" fillId="0" borderId="2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20" fontId="4" fillId="0" borderId="10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20" fontId="4" fillId="0" borderId="9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right" vertical="center"/>
    </xf>
    <xf numFmtId="0" fontId="2" fillId="0" borderId="11" xfId="0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20" fontId="2" fillId="0" borderId="6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20" fontId="2" fillId="0" borderId="16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20" fontId="2" fillId="0" borderId="12" xfId="0" applyNumberFormat="1" applyFont="1" applyFill="1" applyBorder="1" applyAlignment="1">
      <alignment horizontal="center" vertical="center"/>
    </xf>
    <xf numFmtId="2" fontId="2" fillId="0" borderId="12" xfId="0" applyNumberFormat="1" applyFont="1" applyFill="1" applyBorder="1" applyAlignment="1">
      <alignment horizontal="center" vertical="center"/>
    </xf>
    <xf numFmtId="49" fontId="2" fillId="0" borderId="12" xfId="0" quotePrefix="1" applyNumberFormat="1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15" fontId="8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right"/>
    </xf>
    <xf numFmtId="4" fontId="1" fillId="0" borderId="0" xfId="0" applyNumberFormat="1" applyFont="1" applyFill="1"/>
    <xf numFmtId="0" fontId="0" fillId="0" borderId="30" xfId="0" applyFill="1" applyBorder="1" applyAlignment="1">
      <alignment horizontal="right"/>
    </xf>
    <xf numFmtId="4" fontId="1" fillId="0" borderId="30" xfId="0" applyNumberFormat="1" applyFont="1" applyFill="1" applyBorder="1"/>
    <xf numFmtId="0" fontId="0" fillId="0" borderId="0" xfId="0" applyFill="1" applyBorder="1" applyAlignment="1">
      <alignment horizontal="right"/>
    </xf>
    <xf numFmtId="0" fontId="2" fillId="0" borderId="31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49" fontId="3" fillId="0" borderId="14" xfId="0" quotePrefix="1" applyNumberFormat="1" applyFont="1" applyBorder="1" applyAlignment="1">
      <alignment horizontal="center" vertical="center"/>
    </xf>
    <xf numFmtId="49" fontId="3" fillId="0" borderId="9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4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49" fontId="2" fillId="0" borderId="9" xfId="0" quotePrefix="1" applyNumberFormat="1" applyFont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164" fontId="8" fillId="0" borderId="0" xfId="0" applyNumberFormat="1" applyFont="1" applyFill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0" fontId="2" fillId="0" borderId="19" xfId="0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right"/>
    </xf>
    <xf numFmtId="0" fontId="16" fillId="0" borderId="0" xfId="0" applyFont="1" applyFill="1" applyAlignment="1">
      <alignment horizontal="right"/>
    </xf>
    <xf numFmtId="4" fontId="1" fillId="0" borderId="0" xfId="0" applyNumberFormat="1" applyFont="1" applyFill="1" applyBorder="1"/>
    <xf numFmtId="164" fontId="8" fillId="0" borderId="0" xfId="0" applyNumberFormat="1" applyFont="1" applyFill="1" applyAlignment="1">
      <alignment horizontal="right"/>
    </xf>
    <xf numFmtId="0" fontId="16" fillId="0" borderId="0" xfId="0" applyFont="1" applyFill="1"/>
    <xf numFmtId="49" fontId="3" fillId="0" borderId="1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20" fontId="2" fillId="0" borderId="1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49" fontId="3" fillId="7" borderId="6" xfId="0" applyNumberFormat="1" applyFont="1" applyFill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0" fontId="3" fillId="0" borderId="16" xfId="0" applyNumberFormat="1" applyFont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0" fontId="8" fillId="5" borderId="39" xfId="0" quotePrefix="1" applyFont="1" applyFill="1" applyBorder="1" applyAlignment="1">
      <alignment horizontal="center"/>
    </xf>
    <xf numFmtId="0" fontId="8" fillId="5" borderId="0" xfId="0" quotePrefix="1" applyFont="1" applyFill="1" applyBorder="1" applyAlignment="1">
      <alignment horizontal="center"/>
    </xf>
    <xf numFmtId="0" fontId="8" fillId="6" borderId="39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center"/>
    </xf>
    <xf numFmtId="15" fontId="4" fillId="0" borderId="4" xfId="0" applyNumberFormat="1" applyFont="1" applyFill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0" fontId="8" fillId="3" borderId="9" xfId="0" applyNumberFormat="1" applyFont="1" applyFill="1" applyBorder="1" applyAlignment="1">
      <alignment horizontal="center"/>
    </xf>
    <xf numFmtId="20" fontId="8" fillId="3" borderId="10" xfId="0" applyNumberFormat="1" applyFont="1" applyFill="1" applyBorder="1" applyAlignment="1">
      <alignment horizontal="center"/>
    </xf>
    <xf numFmtId="20" fontId="8" fillId="2" borderId="12" xfId="0" applyNumberFormat="1" applyFont="1" applyFill="1" applyBorder="1" applyAlignment="1">
      <alignment horizontal="center"/>
    </xf>
    <xf numFmtId="20" fontId="8" fillId="2" borderId="13" xfId="0" applyNumberFormat="1" applyFont="1" applyFill="1" applyBorder="1" applyAlignment="1">
      <alignment horizontal="center"/>
    </xf>
    <xf numFmtId="0" fontId="9" fillId="2" borderId="40" xfId="0" applyFont="1" applyFill="1" applyBorder="1" applyAlignment="1">
      <alignment horizontal="center"/>
    </xf>
    <xf numFmtId="0" fontId="9" fillId="2" borderId="41" xfId="0" applyFont="1" applyFill="1" applyBorder="1" applyAlignment="1">
      <alignment horizontal="center"/>
    </xf>
    <xf numFmtId="0" fontId="9" fillId="2" borderId="42" xfId="0" applyFont="1" applyFill="1" applyBorder="1" applyAlignment="1">
      <alignment horizontal="center"/>
    </xf>
    <xf numFmtId="15" fontId="10" fillId="2" borderId="43" xfId="0" applyNumberFormat="1" applyFont="1" applyFill="1" applyBorder="1" applyAlignment="1">
      <alignment horizontal="center"/>
    </xf>
    <xf numFmtId="15" fontId="10" fillId="2" borderId="30" xfId="0" applyNumberFormat="1" applyFont="1" applyFill="1" applyBorder="1" applyAlignment="1">
      <alignment horizontal="center"/>
    </xf>
    <xf numFmtId="15" fontId="10" fillId="2" borderId="44" xfId="0" applyNumberFormat="1" applyFont="1" applyFill="1" applyBorder="1" applyAlignment="1">
      <alignment horizontal="center"/>
    </xf>
    <xf numFmtId="20" fontId="8" fillId="2" borderId="9" xfId="0" applyNumberFormat="1" applyFont="1" applyFill="1" applyBorder="1" applyAlignment="1">
      <alignment horizontal="center"/>
    </xf>
    <xf numFmtId="20" fontId="8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322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22"/>
  <sheetViews>
    <sheetView showGridLines="0" workbookViewId="0">
      <selection activeCell="B5" sqref="B5"/>
    </sheetView>
  </sheetViews>
  <sheetFormatPr defaultRowHeight="12.75" x14ac:dyDescent="0.2"/>
  <cols>
    <col min="1" max="1" width="17.7109375" style="155" customWidth="1"/>
    <col min="2" max="8" width="10.85546875" style="155" customWidth="1"/>
    <col min="9" max="9" width="3" style="155" customWidth="1"/>
    <col min="10" max="10" width="9.7109375" style="155" customWidth="1"/>
    <col min="11" max="11" width="3.85546875" style="155" customWidth="1"/>
    <col min="12" max="16384" width="9.140625" style="155"/>
  </cols>
  <sheetData>
    <row r="1" spans="1:11" x14ac:dyDescent="0.2">
      <c r="A1" s="259" t="s">
        <v>100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</row>
    <row r="2" spans="1:11" ht="6" customHeight="1" x14ac:dyDescent="0.2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</row>
    <row r="3" spans="1:11" x14ac:dyDescent="0.2">
      <c r="A3" s="211" t="str">
        <f t="array" ref="A3">IF(SUM(ABS('Balance Check'!B5:H16))&gt;0,"Check Balances!!!","")</f>
        <v/>
      </c>
      <c r="B3" s="187" t="s">
        <v>161</v>
      </c>
      <c r="C3" s="187" t="s">
        <v>162</v>
      </c>
      <c r="D3" s="187" t="s">
        <v>163</v>
      </c>
      <c r="E3" s="187" t="s">
        <v>164</v>
      </c>
      <c r="F3" s="187" t="s">
        <v>165</v>
      </c>
      <c r="G3" s="187" t="s">
        <v>166</v>
      </c>
      <c r="H3" s="187" t="s">
        <v>167</v>
      </c>
      <c r="I3" s="187"/>
      <c r="J3" s="210" t="s">
        <v>168</v>
      </c>
      <c r="K3" s="156"/>
    </row>
    <row r="4" spans="1:11" x14ac:dyDescent="0.2">
      <c r="A4" s="208" t="str">
        <f>IF(WEEKDAY(B4)=7,"","Not a Saturday!!!")</f>
        <v/>
      </c>
      <c r="B4" s="157">
        <v>42665</v>
      </c>
      <c r="C4" s="157">
        <f t="shared" ref="C4:H4" si="0">B4+1</f>
        <v>42666</v>
      </c>
      <c r="D4" s="157">
        <f t="shared" si="0"/>
        <v>42667</v>
      </c>
      <c r="E4" s="157">
        <f t="shared" si="0"/>
        <v>42668</v>
      </c>
      <c r="F4" s="157">
        <f t="shared" si="0"/>
        <v>42669</v>
      </c>
      <c r="G4" s="157">
        <f t="shared" si="0"/>
        <v>42670</v>
      </c>
      <c r="H4" s="157">
        <f t="shared" si="0"/>
        <v>42671</v>
      </c>
      <c r="I4" s="157"/>
      <c r="J4" s="157"/>
      <c r="K4" s="156"/>
    </row>
    <row r="5" spans="1:11" x14ac:dyDescent="0.2">
      <c r="A5" s="158" t="s">
        <v>67</v>
      </c>
      <c r="B5" s="156">
        <f>(COUNTIF('Fri-Sat'!$I$5:$I$17,"XC 4*"))+(COUNTIF('Fri-Sat'!$I$5:$I$17,"XC 5*"))</f>
        <v>6</v>
      </c>
      <c r="C5" s="156">
        <f>(COUNTIF('Sat-Sun'!$I$5:$I$17,"XC 4*"))+(COUNTIF('Sat-Sun'!$I$5:$I$17,"XC 5*"))</f>
        <v>6</v>
      </c>
      <c r="D5" s="156">
        <f>(COUNTIF('Sun-Mon'!$I$5:$I$17,"XC 4*"))+(COUNTIF('Sun-Mon'!$I$5:$I$17,"XC 5*"))</f>
        <v>6</v>
      </c>
      <c r="E5" s="156">
        <f>(COUNTIF('Mon-Tue'!$I$5:$I$17,"XC 4*"))+(COUNTIF('Mon-Tue'!$I$5:$I$17,"XC 5*"))</f>
        <v>5</v>
      </c>
      <c r="F5" s="156">
        <f>(COUNTIF('Tue-Wed'!$I$5:$I$17,"XC 4*"))+(COUNTIF('Tue-Wed'!$I$5:$I$17,"XC 5*"))</f>
        <v>6</v>
      </c>
      <c r="G5" s="156">
        <f>(COUNTIF('Wed-Thur'!$I$5:$I$17,"XC 4*"))+(COUNTIF('Wed-Thur'!$I$5:$I$17,"XC 5*"))</f>
        <v>6</v>
      </c>
      <c r="H5" s="156">
        <f>(COUNTIF('Thur-Fri'!$I$5:$I$17,"XC 4*"))+(COUNTIF('Thur-Fri'!$I$5:$I$17,"XC 5*"))</f>
        <v>6</v>
      </c>
      <c r="I5" s="156"/>
      <c r="J5" s="156">
        <f>SUM(B5:I5)</f>
        <v>41</v>
      </c>
      <c r="K5" s="156"/>
    </row>
    <row r="6" spans="1:11" x14ac:dyDescent="0.2">
      <c r="A6" s="158" t="s">
        <v>68</v>
      </c>
      <c r="B6" s="156">
        <f>(COUNTIF('Fri-Sat'!$I$25:$I$30,"XC 4*"))+(COUNTIF('Fri-Sat'!$I$25:$I$30,"XC 5*"))</f>
        <v>4</v>
      </c>
      <c r="C6" s="156">
        <f>(COUNTIF('Sat-Sun'!$I$25:$I$30,"XC 4*"))+(COUNTIF('Sat-Sun'!$I$25:$I$30,"XC 5*"))</f>
        <v>4</v>
      </c>
      <c r="D6" s="156">
        <f>(COUNTIF('Sun-Mon'!$I$25:$I$30,"XC 4*"))+(COUNTIF('Sun-Mon'!$I$25:$I$30,"XC 5*"))</f>
        <v>4</v>
      </c>
      <c r="E6" s="156">
        <f>(COUNTIF('Mon-Tue'!$I$25:$I$30,"XC 4*"))+(COUNTIF('Mon-Tue'!$I$25:$I$30,"XC 5*"))</f>
        <v>4</v>
      </c>
      <c r="F6" s="156">
        <f>(COUNTIF('Tue-Wed'!$I$25:$I$30,"XC 4*"))+(COUNTIF('Tue-Wed'!$I$25:$I$30,"XC 5*"))</f>
        <v>4</v>
      </c>
      <c r="G6" s="156">
        <f>(COUNTIF('Wed-Thur'!$I$25:$I$30,"XC 4*"))+(COUNTIF('Wed-Thur'!$I$25:$I$30,"XC 5*"))</f>
        <v>4</v>
      </c>
      <c r="H6" s="156">
        <f>(COUNTIF('Thur-Fri'!$I$25:$I$30,"XC 4*"))+(COUNTIF('Thur-Fri'!$I$25:$I$30,"XC 5*"))</f>
        <v>4</v>
      </c>
      <c r="I6" s="156"/>
      <c r="J6" s="156">
        <f t="shared" ref="J6:J15" si="1">SUM(B6:I6)</f>
        <v>28</v>
      </c>
      <c r="K6" s="156"/>
    </row>
    <row r="7" spans="1:11" x14ac:dyDescent="0.2">
      <c r="A7" s="158" t="s">
        <v>69</v>
      </c>
      <c r="B7" s="156">
        <f>(COUNTIF('Fri-Sat'!$I$37:$I$42,"XC 4*"))+(COUNTIF('Fri-Sat'!$I$37:$I$42,"XC 5*"))</f>
        <v>2</v>
      </c>
      <c r="C7" s="156">
        <f>(COUNTIF('Sat-Sun'!$I$37:$I$42,"XC 4*"))+(COUNTIF('Sat-Sun'!$I$37:$I$42,"XC 5*"))</f>
        <v>3</v>
      </c>
      <c r="D7" s="156">
        <f>(COUNTIF('Sun-Mon'!$I$37:$I$42,"XC 4*"))+(COUNTIF('Sun-Mon'!$I$37:$I$42,"XC 5*"))</f>
        <v>2</v>
      </c>
      <c r="E7" s="156">
        <f>(COUNTIF('Mon-Tue'!$I$37:$I$42,"XC 4*"))+(COUNTIF('Mon-Tue'!$I$37:$I$42,"XC 5*"))</f>
        <v>3</v>
      </c>
      <c r="F7" s="156">
        <f>(COUNTIF('Tue-Wed'!$I$37:$I$42,"XC 4*"))+(COUNTIF('Tue-Wed'!$I$37:$I$42,"XC 5*"))</f>
        <v>2</v>
      </c>
      <c r="G7" s="156">
        <f>(COUNTIF('Wed-Thur'!$I$37:$I$42,"XC 4*"))+(COUNTIF('Wed-Thur'!$I$37:$I$42,"XC 5*"))</f>
        <v>2</v>
      </c>
      <c r="H7" s="156">
        <f>(COUNTIF('Thur-Fri'!$I$37:$I$42,"XC 4*"))+(COUNTIF('Thur-Fri'!$I$37:$I$42,"XC 5*"))</f>
        <v>2</v>
      </c>
      <c r="I7" s="156"/>
      <c r="J7" s="156">
        <f t="shared" si="1"/>
        <v>16</v>
      </c>
      <c r="K7" s="156"/>
    </row>
    <row r="8" spans="1:11" x14ac:dyDescent="0.2">
      <c r="A8" s="158" t="s">
        <v>70</v>
      </c>
      <c r="B8" s="156">
        <f>(COUNTIF('Fri-Sat'!$I$49:$I$56,"XC 4*"))+(COUNTIF('Fri-Sat'!$I$49:$I$56,"XC 5*"))</f>
        <v>4</v>
      </c>
      <c r="C8" s="156">
        <f>(COUNTIF('Sat-Sun'!$I$49:$I$56,"XC 4*"))+(COUNTIF('Sat-Sun'!$I$49:$I$56,"XC 5*"))</f>
        <v>5</v>
      </c>
      <c r="D8" s="156">
        <f>(COUNTIF('Sun-Mon'!$I$49:$I$56,"XC 4*"))+(COUNTIF('Sun-Mon'!$I$49:$I$56,"XC 5*"))</f>
        <v>4</v>
      </c>
      <c r="E8" s="156">
        <f>(COUNTIF('Mon-Tue'!$I$49:$I$56,"XC 4*"))+(COUNTIF('Mon-Tue'!$I$49:$I$56,"XC 5*"))</f>
        <v>4</v>
      </c>
      <c r="F8" s="156">
        <f>(COUNTIF('Tue-Wed'!$I$49:$I$56,"XC 4*"))+(COUNTIF('Tue-Wed'!$I$49:$I$56,"XC 5*"))</f>
        <v>4</v>
      </c>
      <c r="G8" s="156">
        <f>(COUNTIF('Wed-Thur'!$I$49:$I$56,"XC 4*"))+(COUNTIF('Wed-Thur'!$I$49:$I$56,"XC 5*"))</f>
        <v>4</v>
      </c>
      <c r="H8" s="156">
        <f>(COUNTIF('Thur-Fri'!$I$49:$I$56,"XC 4*"))+(COUNTIF('Thur-Fri'!$I$49:$I$56,"XC 5*"))</f>
        <v>4</v>
      </c>
      <c r="I8" s="156"/>
      <c r="J8" s="156">
        <f t="shared" si="1"/>
        <v>29</v>
      </c>
      <c r="K8" s="156"/>
    </row>
    <row r="9" spans="1:11" x14ac:dyDescent="0.2">
      <c r="A9" s="158" t="s">
        <v>71</v>
      </c>
      <c r="B9" s="156">
        <f>(COUNTIF('Fri-Sat'!$I$63:$I$89,"XC 4*"))+(COUNTIF('Fri-Sat'!$I$63:$I$89,"XC 5*"))</f>
        <v>17</v>
      </c>
      <c r="C9" s="156">
        <f>(COUNTIF('Sat-Sun'!$I$63:$I$89,"XC 4*"))+(COUNTIF('Sat-Sun'!$I$63:$I$89,"XC 5*"))</f>
        <v>16</v>
      </c>
      <c r="D9" s="156">
        <f>(COUNTIF('Sun-Mon'!$I$63:$I$89,"XC 4*"))+(COUNTIF('Sun-Mon'!$I$63:$I$89,"XC 5*"))</f>
        <v>17</v>
      </c>
      <c r="E9" s="156">
        <f>(COUNTIF('Mon-Tue'!$I$63:$I$89,"XC 4*"))+(COUNTIF('Mon-Tue'!$I$63:$I$89,"XC 5*"))</f>
        <v>17</v>
      </c>
      <c r="F9" s="156">
        <f>(COUNTIF('Tue-Wed'!$I$63:$I$89,"XC 4*"))+(COUNTIF('Tue-Wed'!$I$63:$I$89,"XC 5*"))</f>
        <v>16</v>
      </c>
      <c r="G9" s="156">
        <f>(COUNTIF('Wed-Thur'!$I$63:$I$89,"XC 4*"))+(COUNTIF('Wed-Thur'!$I$63:$I$89,"XC 5*"))</f>
        <v>16</v>
      </c>
      <c r="H9" s="156">
        <f>(COUNTIF('Thur-Fri'!$I$63:$I$89,"XC 4*"))+(COUNTIF('Thur-Fri'!$I$63:$I$89,"XC 5*"))</f>
        <v>16</v>
      </c>
      <c r="I9" s="156"/>
      <c r="J9" s="156">
        <f t="shared" si="1"/>
        <v>115</v>
      </c>
      <c r="K9" s="156"/>
    </row>
    <row r="10" spans="1:11" x14ac:dyDescent="0.2">
      <c r="A10" s="158" t="s">
        <v>72</v>
      </c>
      <c r="B10" s="156">
        <f>(COUNTIF('Fri-Sat'!$I$96:$I$103,"XC 4*"))+(COUNTIF('Fri-Sat'!$I$96:$I$103,"XC 5*"))</f>
        <v>4</v>
      </c>
      <c r="C10" s="156">
        <f>(COUNTIF('Sat-Sun'!$I$96:$I$103,"XC 4*"))+(COUNTIF('Sat-Sun'!$I$96:$I$103,"XC 5*"))</f>
        <v>4</v>
      </c>
      <c r="D10" s="156">
        <f>(COUNTIF('Sun-Mon'!$I$96:$I$103,"XC 4*"))+(COUNTIF('Sun-Mon'!$I$96:$I$103,"XC 5*"))</f>
        <v>4</v>
      </c>
      <c r="E10" s="156">
        <f>(COUNTIF('Mon-Tue'!$I$96:$I$103,"XC 4*"))+(COUNTIF('Mon-Tue'!$I$96:$I$103,"XC 5*"))</f>
        <v>4</v>
      </c>
      <c r="F10" s="156">
        <f>(COUNTIF('Tue-Wed'!$I$96:$I$103,"XC 4*"))+(COUNTIF('Tue-Wed'!$I$96:$I$103,"XC 5*"))</f>
        <v>5</v>
      </c>
      <c r="G10" s="156">
        <f>(COUNTIF('Wed-Thur'!$I$96:$I$103,"XC 4*"))+(COUNTIF('Wed-Thur'!$I$96:$I$103,"XC 5*"))</f>
        <v>5</v>
      </c>
      <c r="H10" s="156">
        <f>(COUNTIF('Thur-Fri'!$I$96:$I$103,"XC 4*"))+(COUNTIF('Thur-Fri'!$I$96:$I$103,"XC 5*"))</f>
        <v>5</v>
      </c>
      <c r="I10" s="156"/>
      <c r="J10" s="156">
        <f t="shared" si="1"/>
        <v>31</v>
      </c>
      <c r="K10" s="156"/>
    </row>
    <row r="11" spans="1:11" x14ac:dyDescent="0.2">
      <c r="A11" s="158" t="s">
        <v>73</v>
      </c>
      <c r="B11" s="156">
        <f>(COUNTIF('Fri-Sat'!$I$110:$I$119,"XC 4*"))+(COUNTIF('Fri-Sat'!$I$110:$I$119,"XC 5*"))</f>
        <v>5</v>
      </c>
      <c r="C11" s="156">
        <f>(COUNTIF('Sat-Sun'!$I$110:$I$119,"XC 4*"))+(COUNTIF('Sat-Sun'!$I$110:$I$119,"XC 5*"))</f>
        <v>5</v>
      </c>
      <c r="D11" s="156">
        <f>(COUNTIF('Sun-Mon'!$I$110:$I$119,"XC 4*"))+(COUNTIF('Sun-Mon'!$I$110:$I$119,"XC 5*"))</f>
        <v>5</v>
      </c>
      <c r="E11" s="156">
        <f>(COUNTIF('Mon-Tue'!$I$110:$I$119,"XC 4*"))+(COUNTIF('Mon-Tue'!$I$110:$I$119,"XC 5*"))</f>
        <v>5</v>
      </c>
      <c r="F11" s="156">
        <f>(COUNTIF('Tue-Wed'!$I$110:$I$119,"XC 4*"))+(COUNTIF('Tue-Wed'!$I$110:$I$119,"XC 5*"))</f>
        <v>5</v>
      </c>
      <c r="G11" s="156">
        <f>(COUNTIF('Wed-Thur'!$I$110:$I$119,"XC 4*"))+(COUNTIF('Wed-Thur'!$I$110:$I$119,"XC 5*"))</f>
        <v>5</v>
      </c>
      <c r="H11" s="156">
        <f>(COUNTIF('Thur-Fri'!$I$110:$I$119,"XC 4*"))+(COUNTIF('Thur-Fri'!$I$110:$I$119,"XC 5*"))</f>
        <v>5</v>
      </c>
      <c r="I11" s="156"/>
      <c r="J11" s="156">
        <f t="shared" si="1"/>
        <v>35</v>
      </c>
      <c r="K11" s="156"/>
    </row>
    <row r="12" spans="1:11" x14ac:dyDescent="0.2">
      <c r="A12" s="158" t="s">
        <v>74</v>
      </c>
      <c r="B12" s="156">
        <f>(COUNTIF('Fri-Sat'!$I$126:$I$130,"XC 4*"))+(COUNTIF('Fri-Sat'!$I$126:$I$130,"XC 5*"))</f>
        <v>2</v>
      </c>
      <c r="C12" s="156">
        <f>(COUNTIF('Sat-Sun'!$I$126:$I$130,"XC 4*"))+(COUNTIF('Sat-Sun'!$I$126:$I$130,"XC 5*"))</f>
        <v>2</v>
      </c>
      <c r="D12" s="156">
        <f>(COUNTIF('Sun-Mon'!$I$126:$I$130,"XC 4*"))+(COUNTIF('Sun-Mon'!$I$126:$I$130,"XC 5*"))</f>
        <v>2</v>
      </c>
      <c r="E12" s="156">
        <f>(COUNTIF('Mon-Tue'!$I$126:$I$130,"XC 4*"))+(COUNTIF('Mon-Tue'!$I$126:$I$130,"XC 5*"))</f>
        <v>2</v>
      </c>
      <c r="F12" s="156">
        <f>(COUNTIF('Tue-Wed'!$I$126:$I$130,"XC 4*"))+(COUNTIF('Tue-Wed'!$I$126:$I$130,"XC 5*"))</f>
        <v>2</v>
      </c>
      <c r="G12" s="156">
        <f>(COUNTIF('Wed-Thur'!$I$126:$I$130,"XC 4*"))+(COUNTIF('Wed-Thur'!$I$126:$I$130,"XC 5*"))</f>
        <v>2</v>
      </c>
      <c r="H12" s="156">
        <f>(COUNTIF('Thur-Fri'!$I$126:$I$130,"XC 4*"))+(COUNTIF('Thur-Fri'!$I$126:$I$130,"XC 5*"))</f>
        <v>2</v>
      </c>
      <c r="I12" s="156"/>
      <c r="J12" s="156">
        <f t="shared" si="1"/>
        <v>14</v>
      </c>
      <c r="K12" s="156"/>
    </row>
    <row r="13" spans="1:11" x14ac:dyDescent="0.2">
      <c r="A13" s="158" t="s">
        <v>75</v>
      </c>
      <c r="B13" s="156">
        <f>(COUNTIF('Fri-Sat'!$I$137:$I$145,"XC 4*"))+(COUNTIF('Fri-Sat'!$I$137:$I$145,"XC 5*"))</f>
        <v>8</v>
      </c>
      <c r="C13" s="156">
        <f>(COUNTIF('Sat-Sun'!$I$137:$I$145,"XC 4*"))+(COUNTIF('Sat-Sun'!$I$137:$I$145,"XC 5*"))</f>
        <v>7</v>
      </c>
      <c r="D13" s="156">
        <f>(COUNTIF('Sun-Mon'!$I$137:$I$145,"XC 4*"))+(COUNTIF('Sun-Mon'!$I$137:$I$145,"XC 5*"))</f>
        <v>8</v>
      </c>
      <c r="E13" s="156">
        <f>(COUNTIF('Mon-Tue'!$I$137:$I$145,"XC 4*"))+(COUNTIF('Mon-Tue'!$I$137:$I$145,"XC 5*"))</f>
        <v>8</v>
      </c>
      <c r="F13" s="156">
        <f>(COUNTIF('Tue-Wed'!$I$137:$I$145,"XC 4*"))+(COUNTIF('Tue-Wed'!$I$137:$I$145,"XC 5*"))</f>
        <v>8</v>
      </c>
      <c r="G13" s="156">
        <f>(COUNTIF('Wed-Thur'!$I$137:$I$145,"XC 4*"))+(COUNTIF('Wed-Thur'!$I$137:$I$145,"XC 5*"))</f>
        <v>8</v>
      </c>
      <c r="H13" s="156">
        <f>(COUNTIF('Thur-Fri'!$I$137:$I$145,"XC 4*"))+(COUNTIF('Thur-Fri'!$I$137:$I$145,"XC 5*"))</f>
        <v>8</v>
      </c>
      <c r="I13" s="156"/>
      <c r="J13" s="156">
        <f t="shared" si="1"/>
        <v>55</v>
      </c>
      <c r="K13" s="156"/>
    </row>
    <row r="14" spans="1:11" ht="6" customHeight="1" x14ac:dyDescent="0.2">
      <c r="A14" s="158"/>
      <c r="B14" s="156"/>
      <c r="C14" s="156"/>
      <c r="D14" s="156"/>
      <c r="E14" s="156"/>
      <c r="F14" s="156"/>
      <c r="G14" s="156"/>
      <c r="H14" s="156"/>
      <c r="I14" s="156"/>
      <c r="J14" s="156"/>
      <c r="K14" s="156"/>
    </row>
    <row r="15" spans="1:11" x14ac:dyDescent="0.2">
      <c r="A15" s="207" t="s">
        <v>160</v>
      </c>
      <c r="B15" s="156">
        <f t="shared" ref="B15:H15" si="2">SUM(B5:B13)</f>
        <v>52</v>
      </c>
      <c r="C15" s="156">
        <f t="shared" si="2"/>
        <v>52</v>
      </c>
      <c r="D15" s="156">
        <f t="shared" si="2"/>
        <v>52</v>
      </c>
      <c r="E15" s="156">
        <f t="shared" si="2"/>
        <v>52</v>
      </c>
      <c r="F15" s="156">
        <f t="shared" si="2"/>
        <v>52</v>
      </c>
      <c r="G15" s="156">
        <f t="shared" si="2"/>
        <v>52</v>
      </c>
      <c r="H15" s="156">
        <f t="shared" si="2"/>
        <v>52</v>
      </c>
      <c r="I15" s="156"/>
      <c r="J15" s="156">
        <f t="shared" si="1"/>
        <v>364</v>
      </c>
      <c r="K15" s="156"/>
    </row>
    <row r="16" spans="1:11" ht="8.25" customHeight="1" x14ac:dyDescent="0.2">
      <c r="A16" s="156"/>
      <c r="B16" s="156"/>
      <c r="C16" s="156"/>
      <c r="D16" s="156"/>
      <c r="E16" s="156"/>
      <c r="F16" s="156"/>
      <c r="G16" s="156"/>
      <c r="H16" s="156"/>
      <c r="I16" s="156"/>
      <c r="J16" s="156"/>
      <c r="K16" s="156"/>
    </row>
    <row r="17" spans="1:11" ht="8.25" customHeight="1" x14ac:dyDescent="0.2">
      <c r="A17" s="156"/>
      <c r="B17" s="156"/>
      <c r="C17" s="156"/>
      <c r="D17" s="156"/>
      <c r="E17" s="156"/>
      <c r="F17" s="156"/>
      <c r="G17" s="156"/>
      <c r="H17" s="156"/>
      <c r="I17" s="156"/>
      <c r="J17" s="156"/>
      <c r="K17" s="156"/>
    </row>
    <row r="18" spans="1:11" x14ac:dyDescent="0.2">
      <c r="A18" s="261" t="s">
        <v>91</v>
      </c>
      <c r="B18" s="262"/>
      <c r="C18" s="262"/>
      <c r="D18" s="262"/>
      <c r="E18" s="262"/>
      <c r="F18" s="262"/>
      <c r="G18" s="262"/>
      <c r="H18" s="262"/>
      <c r="I18" s="262"/>
      <c r="J18" s="262"/>
      <c r="K18" s="262"/>
    </row>
    <row r="19" spans="1:11" x14ac:dyDescent="0.2">
      <c r="A19" s="158">
        <v>220</v>
      </c>
      <c r="B19" s="159">
        <f>SUM('Fri-Sat'!D187)</f>
        <v>26437.769999999993</v>
      </c>
      <c r="C19" s="159">
        <f>SUM('Sat-Sun'!D187)</f>
        <v>18852.710000000006</v>
      </c>
      <c r="D19" s="159">
        <f>SUM('Sun-Mon'!D187)</f>
        <v>26457.97</v>
      </c>
      <c r="E19" s="159">
        <f>SUM('Mon-Tue'!D187)</f>
        <v>26322.68</v>
      </c>
      <c r="F19" s="159">
        <f>SUM('Tue-Wed'!D187)</f>
        <v>25817.359999999997</v>
      </c>
      <c r="G19" s="159">
        <f>SUM('Wed-Thur'!D187)</f>
        <v>25817.359999999997</v>
      </c>
      <c r="H19" s="159">
        <f>SUM('Thur-Fri'!D187)</f>
        <v>25794.889999999992</v>
      </c>
      <c r="I19" s="159"/>
      <c r="J19" s="159">
        <f>SUM(B19:H19)</f>
        <v>175500.74</v>
      </c>
      <c r="K19" s="156"/>
    </row>
    <row r="20" spans="1:11" x14ac:dyDescent="0.2">
      <c r="A20" s="158">
        <v>221</v>
      </c>
      <c r="B20" s="159">
        <f>SUM('Fri-Sat'!M187)</f>
        <v>17430.88</v>
      </c>
      <c r="C20" s="159">
        <f>SUM('Sat-Sun'!M187)</f>
        <v>14230.53</v>
      </c>
      <c r="D20" s="159">
        <f>SUM('Sun-Mon'!M187)</f>
        <v>18306.929999999997</v>
      </c>
      <c r="E20" s="159">
        <f>SUM('Mon-Tue'!M187)</f>
        <v>18354.37</v>
      </c>
      <c r="F20" s="159">
        <f>SUM('Tue-Wed'!M187)</f>
        <v>17721.019999999997</v>
      </c>
      <c r="G20" s="159">
        <f>SUM('Wed-Thur'!M187)</f>
        <v>17721.019999999997</v>
      </c>
      <c r="H20" s="159">
        <f>SUM('Thur-Fri'!M187)</f>
        <v>17459.899999999998</v>
      </c>
      <c r="I20" s="159"/>
      <c r="J20" s="159">
        <f>SUM(B20:H20)</f>
        <v>121224.64999999997</v>
      </c>
      <c r="K20" s="156"/>
    </row>
    <row r="21" spans="1:11" x14ac:dyDescent="0.2">
      <c r="A21" s="160" t="s">
        <v>160</v>
      </c>
      <c r="B21" s="161">
        <f t="shared" ref="B21:H21" si="3">SUM(B19:B20)</f>
        <v>43868.649999999994</v>
      </c>
      <c r="C21" s="161">
        <f t="shared" si="3"/>
        <v>33083.240000000005</v>
      </c>
      <c r="D21" s="161">
        <f t="shared" si="3"/>
        <v>44764.899999999994</v>
      </c>
      <c r="E21" s="161">
        <f t="shared" si="3"/>
        <v>44677.05</v>
      </c>
      <c r="F21" s="161">
        <f t="shared" si="3"/>
        <v>43538.37999999999</v>
      </c>
      <c r="G21" s="161">
        <f t="shared" si="3"/>
        <v>43538.37999999999</v>
      </c>
      <c r="H21" s="161">
        <f t="shared" si="3"/>
        <v>43254.789999999994</v>
      </c>
      <c r="I21" s="209"/>
      <c r="J21" s="161">
        <f>SUM(B21:H21)</f>
        <v>296725.38999999996</v>
      </c>
      <c r="K21" s="156"/>
    </row>
    <row r="22" spans="1:11" x14ac:dyDescent="0.2">
      <c r="A22" s="162"/>
      <c r="B22" s="209"/>
      <c r="C22" s="209"/>
      <c r="D22" s="209"/>
      <c r="E22" s="209"/>
      <c r="F22" s="209"/>
      <c r="G22" s="209"/>
      <c r="H22" s="209"/>
      <c r="I22" s="209"/>
      <c r="J22" s="209"/>
      <c r="K22" s="156"/>
    </row>
  </sheetData>
  <autoFilter ref="A3:H13"/>
  <mergeCells count="2">
    <mergeCell ref="A1:K1"/>
    <mergeCell ref="A18:K18"/>
  </mergeCells>
  <phoneticPr fontId="0" type="noConversion"/>
  <conditionalFormatting sqref="B5:I13">
    <cfRule type="cellIs" dxfId="321" priority="1" stopIfTrue="1" operator="greaterThan">
      <formula>$F5</formula>
    </cfRule>
  </conditionalFormatting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89"/>
  <sheetViews>
    <sheetView view="pageBreakPreview" topLeftCell="A67" zoomScale="90" zoomScaleNormal="70" zoomScaleSheetLayoutView="90" workbookViewId="0">
      <selection activeCell="E26" sqref="E26"/>
    </sheetView>
  </sheetViews>
  <sheetFormatPr defaultRowHeight="15" customHeight="1" x14ac:dyDescent="0.2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7" customWidth="1"/>
    <col min="6" max="6" width="10.5703125" style="7" customWidth="1"/>
    <col min="7" max="7" width="30.7109375" style="6" customWidth="1"/>
    <col min="8" max="8" width="2" style="177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 x14ac:dyDescent="0.2">
      <c r="B1" s="118"/>
      <c r="J1" s="118"/>
    </row>
    <row r="2" spans="1:17" ht="21.75" customHeight="1" x14ac:dyDescent="0.2">
      <c r="A2" s="91" t="s">
        <v>121</v>
      </c>
      <c r="B2" s="118"/>
      <c r="I2" s="43" t="s">
        <v>62</v>
      </c>
      <c r="J2" s="118"/>
    </row>
    <row r="3" spans="1:17" ht="21.75" customHeight="1" thickBot="1" x14ac:dyDescent="0.25">
      <c r="A3" s="8" t="s">
        <v>101</v>
      </c>
      <c r="B3" s="118"/>
      <c r="C3" s="9"/>
      <c r="D3" s="264">
        <f>'DEPT BAL'!$B$4-1</f>
        <v>42664</v>
      </c>
      <c r="E3" s="264"/>
      <c r="I3" s="8" t="s">
        <v>102</v>
      </c>
      <c r="J3" s="118"/>
      <c r="L3" s="265">
        <f>D3+1</f>
        <v>42665</v>
      </c>
      <c r="M3" s="265"/>
    </row>
    <row r="4" spans="1:17" s="1" customFormat="1" ht="21.75" customHeight="1" thickBot="1" x14ac:dyDescent="0.25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7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 x14ac:dyDescent="0.2">
      <c r="A5" s="14" t="s">
        <v>86</v>
      </c>
      <c r="B5" s="121" t="s">
        <v>309</v>
      </c>
      <c r="C5" s="15" t="s">
        <v>132</v>
      </c>
      <c r="D5" s="18" t="s">
        <v>374</v>
      </c>
      <c r="E5" s="40">
        <v>220019</v>
      </c>
      <c r="F5" s="135"/>
      <c r="G5" s="12"/>
      <c r="H5" s="177" t="str">
        <f>$I$2</f>
        <v>EC</v>
      </c>
      <c r="I5" s="145" t="s">
        <v>29</v>
      </c>
      <c r="J5" s="120" t="s">
        <v>265</v>
      </c>
      <c r="K5" s="212" t="s">
        <v>207</v>
      </c>
      <c r="L5" s="34" t="s">
        <v>61</v>
      </c>
      <c r="M5" s="146" t="s">
        <v>383</v>
      </c>
      <c r="N5" s="147">
        <v>920.67</v>
      </c>
      <c r="O5" s="176">
        <v>221122</v>
      </c>
      <c r="P5" s="12" t="s">
        <v>557</v>
      </c>
      <c r="Q5" s="115" t="str">
        <f>IF(N5&gt;0,"Yes","")</f>
        <v>Yes</v>
      </c>
    </row>
    <row r="6" spans="1:17" ht="21.75" customHeight="1" x14ac:dyDescent="0.2">
      <c r="A6" s="14" t="s">
        <v>25</v>
      </c>
      <c r="B6" s="126" t="s">
        <v>155</v>
      </c>
      <c r="C6" s="15" t="s">
        <v>132</v>
      </c>
      <c r="D6" s="18" t="s">
        <v>289</v>
      </c>
      <c r="E6" s="40">
        <v>221122</v>
      </c>
      <c r="F6" s="135"/>
      <c r="G6" s="17" t="s">
        <v>557</v>
      </c>
      <c r="H6" s="177" t="str">
        <f t="shared" ref="H6:H17" si="0">$I$2</f>
        <v>EC</v>
      </c>
      <c r="I6" s="14" t="s">
        <v>54</v>
      </c>
      <c r="J6" s="126" t="s">
        <v>224</v>
      </c>
      <c r="K6" s="135" t="s">
        <v>330</v>
      </c>
      <c r="L6" s="15" t="s">
        <v>60</v>
      </c>
      <c r="M6" s="19" t="s">
        <v>477</v>
      </c>
      <c r="N6" s="79">
        <v>1021.95</v>
      </c>
      <c r="O6" s="40">
        <v>220019</v>
      </c>
      <c r="P6" s="108"/>
      <c r="Q6" s="116" t="str">
        <f>IF(N6&gt;0,"Yes","")</f>
        <v>Yes</v>
      </c>
    </row>
    <row r="7" spans="1:17" ht="21.75" customHeight="1" x14ac:dyDescent="0.2">
      <c r="A7" s="14" t="s">
        <v>28</v>
      </c>
      <c r="B7" s="126" t="s">
        <v>187</v>
      </c>
      <c r="C7" s="15" t="s">
        <v>132</v>
      </c>
      <c r="D7" s="18" t="s">
        <v>278</v>
      </c>
      <c r="E7" s="40">
        <v>220033</v>
      </c>
      <c r="F7" s="135"/>
      <c r="G7" s="17" t="s">
        <v>570</v>
      </c>
      <c r="H7" s="177" t="str">
        <f t="shared" si="0"/>
        <v>EC</v>
      </c>
      <c r="I7" s="14" t="s">
        <v>31</v>
      </c>
      <c r="J7" s="126" t="s">
        <v>266</v>
      </c>
      <c r="K7" s="135" t="s">
        <v>505</v>
      </c>
      <c r="L7" s="15" t="s">
        <v>60</v>
      </c>
      <c r="M7" s="19" t="s">
        <v>476</v>
      </c>
      <c r="N7" s="79">
        <v>962.21</v>
      </c>
      <c r="O7" s="40">
        <v>221131</v>
      </c>
      <c r="P7" s="17" t="s">
        <v>555</v>
      </c>
      <c r="Q7" s="116" t="str">
        <f t="shared" ref="Q7:Q16" si="1">IF(N7&gt;0,"Yes","")</f>
        <v>Yes</v>
      </c>
    </row>
    <row r="8" spans="1:17" ht="21.75" customHeight="1" x14ac:dyDescent="0.2">
      <c r="A8" s="14" t="s">
        <v>35</v>
      </c>
      <c r="B8" s="126" t="s">
        <v>247</v>
      </c>
      <c r="C8" s="15" t="s">
        <v>132</v>
      </c>
      <c r="D8" s="18" t="s">
        <v>324</v>
      </c>
      <c r="E8" s="40">
        <v>220020</v>
      </c>
      <c r="F8" s="135"/>
      <c r="G8" s="17"/>
      <c r="H8" s="177" t="str">
        <f t="shared" si="0"/>
        <v>EC</v>
      </c>
      <c r="I8" s="14" t="s">
        <v>34</v>
      </c>
      <c r="J8" s="185" t="s">
        <v>182</v>
      </c>
      <c r="K8" s="213" t="s">
        <v>295</v>
      </c>
      <c r="L8" s="27" t="s">
        <v>56</v>
      </c>
      <c r="M8" s="128" t="s">
        <v>404</v>
      </c>
      <c r="N8" s="129">
        <v>924.59</v>
      </c>
      <c r="O8" s="40">
        <v>220033</v>
      </c>
      <c r="P8" s="108"/>
      <c r="Q8" s="116" t="str">
        <f t="shared" si="1"/>
        <v>Yes</v>
      </c>
    </row>
    <row r="9" spans="1:17" ht="21.75" customHeight="1" x14ac:dyDescent="0.2">
      <c r="A9" s="14" t="s">
        <v>85</v>
      </c>
      <c r="B9" s="126" t="s">
        <v>299</v>
      </c>
      <c r="C9" s="32" t="s">
        <v>133</v>
      </c>
      <c r="D9" s="18" t="s">
        <v>317</v>
      </c>
      <c r="E9" s="40">
        <v>221131</v>
      </c>
      <c r="F9" s="135"/>
      <c r="G9" s="17" t="s">
        <v>555</v>
      </c>
      <c r="H9" s="177" t="str">
        <f>$I$2</f>
        <v>EC</v>
      </c>
      <c r="I9" s="14" t="s">
        <v>48</v>
      </c>
      <c r="J9" s="126" t="s">
        <v>267</v>
      </c>
      <c r="K9" s="135" t="s">
        <v>506</v>
      </c>
      <c r="L9" s="15" t="s">
        <v>56</v>
      </c>
      <c r="M9" s="77" t="s">
        <v>414</v>
      </c>
      <c r="N9" s="98">
        <v>964.97</v>
      </c>
      <c r="O9" s="40">
        <v>220020</v>
      </c>
      <c r="P9" s="108" t="s">
        <v>153</v>
      </c>
      <c r="Q9" s="116" t="str">
        <f t="shared" si="1"/>
        <v>Yes</v>
      </c>
    </row>
    <row r="10" spans="1:17" ht="21.75" customHeight="1" x14ac:dyDescent="0.2">
      <c r="A10" s="68" t="s">
        <v>33</v>
      </c>
      <c r="B10" s="126" t="s">
        <v>156</v>
      </c>
      <c r="C10" s="15" t="s">
        <v>132</v>
      </c>
      <c r="D10" s="18" t="s">
        <v>189</v>
      </c>
      <c r="E10" s="40">
        <v>221137</v>
      </c>
      <c r="F10" s="135"/>
      <c r="G10" s="17"/>
      <c r="H10" s="177" t="str">
        <f t="shared" si="0"/>
        <v>EC</v>
      </c>
      <c r="I10" s="14" t="s">
        <v>105</v>
      </c>
      <c r="J10" s="126" t="s">
        <v>154</v>
      </c>
      <c r="K10" s="135" t="s">
        <v>507</v>
      </c>
      <c r="L10" s="30" t="s">
        <v>58</v>
      </c>
      <c r="M10" s="35" t="s">
        <v>466</v>
      </c>
      <c r="N10" s="97">
        <v>842.41</v>
      </c>
      <c r="O10" s="69">
        <v>221137</v>
      </c>
      <c r="P10" s="17" t="s">
        <v>570</v>
      </c>
      <c r="Q10" s="116" t="str">
        <f t="shared" si="1"/>
        <v>Yes</v>
      </c>
    </row>
    <row r="11" spans="1:17" ht="21.75" customHeight="1" x14ac:dyDescent="0.2">
      <c r="A11" s="68"/>
      <c r="B11" s="126"/>
      <c r="C11" s="15"/>
      <c r="D11" s="18"/>
      <c r="E11" s="40"/>
      <c r="F11" s="135"/>
      <c r="G11" s="17"/>
      <c r="H11" s="177" t="str">
        <f t="shared" si="0"/>
        <v>EC</v>
      </c>
      <c r="I11" s="68"/>
      <c r="J11" s="126"/>
      <c r="K11" s="135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 x14ac:dyDescent="0.2">
      <c r="A12" s="68"/>
      <c r="B12" s="126"/>
      <c r="C12" s="15"/>
      <c r="D12" s="18"/>
      <c r="E12" s="40"/>
      <c r="F12" s="135"/>
      <c r="G12" s="17"/>
      <c r="H12" s="177" t="str">
        <f t="shared" si="0"/>
        <v>EC</v>
      </c>
      <c r="I12" s="93"/>
      <c r="J12" s="184"/>
      <c r="K12" s="154"/>
      <c r="L12" s="81"/>
      <c r="M12" s="94"/>
      <c r="N12" s="99"/>
      <c r="O12" s="69"/>
      <c r="P12" s="108"/>
      <c r="Q12" s="116" t="str">
        <f t="shared" si="1"/>
        <v/>
      </c>
    </row>
    <row r="13" spans="1:17" ht="21.75" customHeight="1" x14ac:dyDescent="0.2">
      <c r="A13" s="68"/>
      <c r="B13" s="126"/>
      <c r="C13" s="15"/>
      <c r="D13" s="18"/>
      <c r="E13" s="40"/>
      <c r="F13" s="135"/>
      <c r="G13" s="17"/>
      <c r="H13" s="177" t="str">
        <f t="shared" si="0"/>
        <v>EC</v>
      </c>
      <c r="I13" s="93"/>
      <c r="J13" s="184"/>
      <c r="K13" s="154"/>
      <c r="L13" s="81"/>
      <c r="M13" s="94"/>
      <c r="N13" s="99"/>
      <c r="O13" s="69"/>
      <c r="P13" s="108"/>
      <c r="Q13" s="116" t="str">
        <f t="shared" si="1"/>
        <v/>
      </c>
    </row>
    <row r="14" spans="1:17" ht="21.75" customHeight="1" x14ac:dyDescent="0.2">
      <c r="A14" s="68"/>
      <c r="B14" s="126"/>
      <c r="C14" s="15"/>
      <c r="D14" s="18"/>
      <c r="E14" s="40"/>
      <c r="F14" s="135"/>
      <c r="G14" s="17"/>
      <c r="H14" s="177" t="str">
        <f t="shared" si="0"/>
        <v>EC</v>
      </c>
      <c r="I14" s="68"/>
      <c r="J14" s="126"/>
      <c r="K14" s="135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 x14ac:dyDescent="0.2">
      <c r="A15" s="68"/>
      <c r="B15" s="126"/>
      <c r="C15" s="15"/>
      <c r="D15" s="18"/>
      <c r="E15" s="40"/>
      <c r="F15" s="135"/>
      <c r="G15" s="17"/>
      <c r="H15" s="177" t="str">
        <f t="shared" si="0"/>
        <v>EC</v>
      </c>
      <c r="I15" s="68"/>
      <c r="J15" s="126"/>
      <c r="K15" s="135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 x14ac:dyDescent="0.2">
      <c r="A16" s="68"/>
      <c r="B16" s="126"/>
      <c r="C16" s="15"/>
      <c r="D16" s="18"/>
      <c r="E16" s="40"/>
      <c r="F16" s="135"/>
      <c r="G16" s="17"/>
      <c r="H16" s="177" t="str">
        <f t="shared" si="0"/>
        <v>EC</v>
      </c>
      <c r="I16" s="68"/>
      <c r="J16" s="126"/>
      <c r="K16" s="135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 x14ac:dyDescent="0.25">
      <c r="A17" s="106"/>
      <c r="B17" s="123"/>
      <c r="C17" s="21"/>
      <c r="D17" s="22"/>
      <c r="E17" s="41"/>
      <c r="F17" s="136"/>
      <c r="G17" s="24"/>
      <c r="H17" s="177" t="str">
        <f t="shared" si="0"/>
        <v>EC</v>
      </c>
      <c r="I17" s="106"/>
      <c r="J17" s="123"/>
      <c r="K17" s="136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 x14ac:dyDescent="0.25">
      <c r="A18" s="104" t="s">
        <v>96</v>
      </c>
      <c r="B18" s="124"/>
      <c r="D18" s="102"/>
      <c r="E18" s="103"/>
      <c r="F18" s="137"/>
      <c r="H18" s="178"/>
      <c r="J18" s="124"/>
      <c r="K18" s="102"/>
      <c r="O18" s="103"/>
      <c r="P18" s="111"/>
    </row>
    <row r="19" spans="1:17" ht="21.75" customHeight="1" x14ac:dyDescent="0.2">
      <c r="A19" s="8" t="s">
        <v>95</v>
      </c>
      <c r="B19" s="118"/>
      <c r="F19" s="138"/>
      <c r="G19" s="6" t="s">
        <v>581</v>
      </c>
      <c r="I19" s="8" t="s">
        <v>13</v>
      </c>
      <c r="J19" s="118"/>
      <c r="O19" s="42" t="s">
        <v>14</v>
      </c>
    </row>
    <row r="20" spans="1:17" ht="21.75" customHeight="1" x14ac:dyDescent="0.2">
      <c r="B20" s="118"/>
      <c r="F20" s="138"/>
      <c r="J20" s="118"/>
    </row>
    <row r="21" spans="1:17" ht="21.75" customHeight="1" x14ac:dyDescent="0.2">
      <c r="B21" s="118"/>
      <c r="F21" s="138"/>
      <c r="J21" s="118"/>
    </row>
    <row r="22" spans="1:17" s="44" customFormat="1" ht="21.75" customHeight="1" x14ac:dyDescent="0.2">
      <c r="A22" s="43" t="s">
        <v>15</v>
      </c>
      <c r="B22" s="125"/>
      <c r="D22" s="45"/>
      <c r="E22" s="46"/>
      <c r="F22" s="139"/>
      <c r="H22" s="177"/>
      <c r="I22" s="43" t="s">
        <v>66</v>
      </c>
      <c r="J22" s="125"/>
      <c r="K22" s="45"/>
      <c r="O22" s="46"/>
    </row>
    <row r="23" spans="1:17" ht="21.75" customHeight="1" thickBot="1" x14ac:dyDescent="0.25">
      <c r="A23" s="8" t="s">
        <v>101</v>
      </c>
      <c r="B23" s="118"/>
      <c r="C23" s="9"/>
      <c r="D23" s="264">
        <f>'DEPT BAL'!$B$4-1</f>
        <v>42664</v>
      </c>
      <c r="E23" s="264"/>
      <c r="F23" s="138"/>
      <c r="I23" s="8" t="s">
        <v>102</v>
      </c>
      <c r="J23" s="118"/>
      <c r="L23" s="265">
        <f>D23+1</f>
        <v>42665</v>
      </c>
      <c r="M23" s="265"/>
    </row>
    <row r="24" spans="1:17" s="1" customFormat="1" ht="21.75" customHeight="1" thickBot="1" x14ac:dyDescent="0.25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7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47</v>
      </c>
      <c r="B25" s="120" t="s">
        <v>259</v>
      </c>
      <c r="C25" s="11" t="s">
        <v>138</v>
      </c>
      <c r="D25" s="25" t="s">
        <v>378</v>
      </c>
      <c r="E25" s="39">
        <v>220021</v>
      </c>
      <c r="F25" s="134"/>
      <c r="G25" s="17" t="s">
        <v>558</v>
      </c>
      <c r="H25" s="177" t="str">
        <f t="shared" ref="H25:H30" si="2">$I$22</f>
        <v>TY</v>
      </c>
      <c r="I25" s="10" t="s">
        <v>89</v>
      </c>
      <c r="J25" s="120" t="s">
        <v>273</v>
      </c>
      <c r="K25" s="212" t="s">
        <v>418</v>
      </c>
      <c r="L25" s="11" t="s">
        <v>59</v>
      </c>
      <c r="M25" s="13" t="s">
        <v>195</v>
      </c>
      <c r="N25" s="78">
        <v>966.2</v>
      </c>
      <c r="O25" s="39">
        <v>220021</v>
      </c>
      <c r="P25" s="12" t="s">
        <v>558</v>
      </c>
      <c r="Q25" s="115" t="str">
        <f t="shared" ref="Q25:Q30" si="3">IF(N25&gt;0,"Yes","")</f>
        <v>Yes</v>
      </c>
    </row>
    <row r="26" spans="1:17" ht="21.75" customHeight="1" x14ac:dyDescent="0.2">
      <c r="A26" s="14" t="s">
        <v>106</v>
      </c>
      <c r="B26" s="121" t="s">
        <v>305</v>
      </c>
      <c r="C26" s="30" t="s">
        <v>138</v>
      </c>
      <c r="D26" s="18" t="s">
        <v>333</v>
      </c>
      <c r="E26" s="40">
        <v>221123</v>
      </c>
      <c r="F26" s="135"/>
      <c r="G26" s="17" t="s">
        <v>566</v>
      </c>
      <c r="H26" s="177" t="str">
        <f t="shared" si="2"/>
        <v>TY</v>
      </c>
      <c r="I26" s="14" t="s">
        <v>106</v>
      </c>
      <c r="J26" s="126" t="s">
        <v>274</v>
      </c>
      <c r="K26" s="135" t="s">
        <v>308</v>
      </c>
      <c r="L26" s="15" t="s">
        <v>62</v>
      </c>
      <c r="M26" s="19" t="s">
        <v>510</v>
      </c>
      <c r="N26" s="79">
        <v>1009.6</v>
      </c>
      <c r="O26" s="40">
        <v>221123</v>
      </c>
      <c r="P26" s="17" t="s">
        <v>567</v>
      </c>
      <c r="Q26" s="116" t="str">
        <f t="shared" si="3"/>
        <v>Yes</v>
      </c>
    </row>
    <row r="27" spans="1:17" ht="21.75" customHeight="1" x14ac:dyDescent="0.2">
      <c r="A27" s="14" t="s">
        <v>87</v>
      </c>
      <c r="B27" s="186"/>
      <c r="C27" s="15" t="s">
        <v>138</v>
      </c>
      <c r="D27" s="18" t="s">
        <v>333</v>
      </c>
      <c r="E27" s="40">
        <v>220008</v>
      </c>
      <c r="F27" s="135"/>
      <c r="G27" s="17" t="s">
        <v>570</v>
      </c>
      <c r="H27" s="177" t="str">
        <f t="shared" si="2"/>
        <v>TY</v>
      </c>
      <c r="I27" s="14" t="s">
        <v>85</v>
      </c>
      <c r="J27" s="121" t="s">
        <v>275</v>
      </c>
      <c r="K27" s="140" t="s">
        <v>331</v>
      </c>
      <c r="L27" s="15" t="s">
        <v>61</v>
      </c>
      <c r="M27" s="19" t="s">
        <v>323</v>
      </c>
      <c r="N27" s="79">
        <v>888.56</v>
      </c>
      <c r="O27" s="40">
        <v>220008</v>
      </c>
      <c r="P27" s="112"/>
      <c r="Q27" s="116" t="str">
        <f t="shared" si="3"/>
        <v>Yes</v>
      </c>
    </row>
    <row r="28" spans="1:17" ht="21.75" customHeight="1" x14ac:dyDescent="0.2">
      <c r="A28" s="14" t="s">
        <v>49</v>
      </c>
      <c r="B28" s="126" t="s">
        <v>199</v>
      </c>
      <c r="C28" s="15" t="s">
        <v>138</v>
      </c>
      <c r="D28" s="18" t="s">
        <v>326</v>
      </c>
      <c r="E28" s="40">
        <v>220006</v>
      </c>
      <c r="F28" s="135"/>
      <c r="G28" s="112"/>
      <c r="H28" s="177" t="str">
        <f t="shared" si="2"/>
        <v>TY</v>
      </c>
      <c r="I28" s="14" t="s">
        <v>35</v>
      </c>
      <c r="J28" s="186"/>
      <c r="K28" s="214"/>
      <c r="L28" s="15" t="s">
        <v>66</v>
      </c>
      <c r="M28" s="19" t="s">
        <v>511</v>
      </c>
      <c r="N28" s="79">
        <v>721.56</v>
      </c>
      <c r="O28" s="40">
        <v>220006</v>
      </c>
      <c r="P28" s="108"/>
      <c r="Q28" s="116" t="str">
        <f t="shared" si="3"/>
        <v>Yes</v>
      </c>
    </row>
    <row r="29" spans="1:17" ht="21.75" customHeight="1" x14ac:dyDescent="0.2">
      <c r="A29" s="14"/>
      <c r="B29" s="126"/>
      <c r="C29" s="15"/>
      <c r="D29" s="16"/>
      <c r="E29" s="40"/>
      <c r="F29" s="135"/>
      <c r="G29" s="17"/>
      <c r="H29" s="177" t="str">
        <f t="shared" si="2"/>
        <v>TY</v>
      </c>
      <c r="I29" s="14"/>
      <c r="J29" s="126"/>
      <c r="K29" s="135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 x14ac:dyDescent="0.25">
      <c r="A30" s="20"/>
      <c r="B30" s="123"/>
      <c r="C30" s="21"/>
      <c r="D30" s="22"/>
      <c r="E30" s="41"/>
      <c r="F30" s="136"/>
      <c r="G30" s="24"/>
      <c r="H30" s="177" t="str">
        <f t="shared" si="2"/>
        <v>TY</v>
      </c>
      <c r="I30" s="20"/>
      <c r="J30" s="123"/>
      <c r="K30" s="136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 x14ac:dyDescent="0.25">
      <c r="A31" s="104" t="s">
        <v>96</v>
      </c>
      <c r="B31" s="124"/>
      <c r="D31" s="102"/>
      <c r="E31" s="103"/>
      <c r="F31" s="137"/>
      <c r="H31" s="178"/>
      <c r="J31" s="124"/>
      <c r="K31" s="102"/>
      <c r="O31" s="103"/>
      <c r="P31" s="111"/>
    </row>
    <row r="32" spans="1:17" ht="21.75" customHeight="1" x14ac:dyDescent="0.2">
      <c r="A32" s="8" t="s">
        <v>95</v>
      </c>
      <c r="B32" s="118"/>
      <c r="F32" s="138"/>
      <c r="G32" s="6" t="s">
        <v>581</v>
      </c>
      <c r="I32" s="8" t="s">
        <v>13</v>
      </c>
      <c r="J32" s="118"/>
      <c r="O32" s="42" t="s">
        <v>14</v>
      </c>
    </row>
    <row r="33" spans="1:17" ht="21.75" customHeight="1" x14ac:dyDescent="0.2">
      <c r="B33" s="118"/>
      <c r="F33" s="138"/>
      <c r="J33" s="118"/>
    </row>
    <row r="34" spans="1:17" s="44" customFormat="1" ht="21.75" customHeight="1" x14ac:dyDescent="0.2">
      <c r="A34" s="43" t="s">
        <v>63</v>
      </c>
      <c r="B34" s="125"/>
      <c r="D34" s="45"/>
      <c r="E34" s="46"/>
      <c r="F34" s="139" t="s">
        <v>570</v>
      </c>
      <c r="H34" s="177"/>
      <c r="I34" s="43" t="s">
        <v>60</v>
      </c>
      <c r="J34" s="125"/>
      <c r="K34" s="45"/>
      <c r="O34" s="46"/>
    </row>
    <row r="35" spans="1:17" ht="21.75" customHeight="1" thickBot="1" x14ac:dyDescent="0.25">
      <c r="A35" s="8" t="s">
        <v>101</v>
      </c>
      <c r="B35" s="118"/>
      <c r="C35" s="9"/>
      <c r="D35" s="264">
        <f>'DEPT BAL'!$B$4-1</f>
        <v>42664</v>
      </c>
      <c r="E35" s="264"/>
      <c r="F35" s="138"/>
      <c r="I35" s="8" t="s">
        <v>102</v>
      </c>
      <c r="J35" s="118"/>
      <c r="L35" s="265">
        <f>D35+1</f>
        <v>42665</v>
      </c>
      <c r="M35" s="265"/>
    </row>
    <row r="36" spans="1:17" s="1" customFormat="1" ht="21.75" customHeight="1" thickBot="1" x14ac:dyDescent="0.25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7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 x14ac:dyDescent="0.2">
      <c r="A37" s="14" t="s">
        <v>51</v>
      </c>
      <c r="B37" s="121" t="s">
        <v>200</v>
      </c>
      <c r="C37" s="15" t="s">
        <v>140</v>
      </c>
      <c r="D37" s="18" t="s">
        <v>244</v>
      </c>
      <c r="E37" s="39">
        <v>221130</v>
      </c>
      <c r="F37" s="134" t="s">
        <v>544</v>
      </c>
      <c r="G37" s="198" t="s">
        <v>545</v>
      </c>
      <c r="H37" s="177" t="str">
        <f t="shared" ref="H37:H42" si="4">$I$34</f>
        <v>XW</v>
      </c>
      <c r="I37" s="10" t="s">
        <v>53</v>
      </c>
      <c r="J37" s="120" t="s">
        <v>276</v>
      </c>
      <c r="K37" s="212" t="s">
        <v>310</v>
      </c>
      <c r="L37" s="11" t="s">
        <v>62</v>
      </c>
      <c r="M37" s="13" t="s">
        <v>512</v>
      </c>
      <c r="N37" s="78">
        <v>962.21</v>
      </c>
      <c r="O37" s="39">
        <v>220011</v>
      </c>
      <c r="P37" s="167"/>
      <c r="Q37" s="115" t="str">
        <f t="shared" ref="Q37:Q42" si="5">IF(N37&gt;0,"Yes","")</f>
        <v>Yes</v>
      </c>
    </row>
    <row r="38" spans="1:17" ht="21.75" customHeight="1" x14ac:dyDescent="0.2">
      <c r="A38" s="14" t="s">
        <v>36</v>
      </c>
      <c r="B38" s="126" t="s">
        <v>201</v>
      </c>
      <c r="C38" s="15" t="s">
        <v>141</v>
      </c>
      <c r="D38" s="18" t="s">
        <v>379</v>
      </c>
      <c r="E38" s="40">
        <v>220011</v>
      </c>
      <c r="F38" s="135"/>
      <c r="G38" s="90"/>
      <c r="H38" s="177" t="str">
        <f t="shared" si="4"/>
        <v>XW</v>
      </c>
      <c r="I38" s="14" t="s">
        <v>46</v>
      </c>
      <c r="J38" s="126" t="s">
        <v>277</v>
      </c>
      <c r="K38" s="135" t="s">
        <v>419</v>
      </c>
      <c r="L38" s="70" t="s">
        <v>56</v>
      </c>
      <c r="M38" s="19" t="s">
        <v>313</v>
      </c>
      <c r="N38" s="79">
        <v>870.46</v>
      </c>
      <c r="O38" s="40">
        <v>221130</v>
      </c>
      <c r="P38" s="90" t="s">
        <v>582</v>
      </c>
      <c r="Q38" s="116" t="str">
        <f t="shared" si="5"/>
        <v>Yes</v>
      </c>
    </row>
    <row r="39" spans="1:17" ht="21.75" customHeight="1" x14ac:dyDescent="0.2">
      <c r="A39" s="14"/>
      <c r="B39" s="126"/>
      <c r="C39" s="15"/>
      <c r="D39" s="16"/>
      <c r="E39" s="40"/>
      <c r="F39" s="135"/>
      <c r="G39" s="90"/>
      <c r="H39" s="177" t="str">
        <f t="shared" si="4"/>
        <v>XW</v>
      </c>
      <c r="I39" s="14"/>
      <c r="J39" s="126"/>
      <c r="K39" s="135"/>
      <c r="L39" s="15"/>
      <c r="M39" s="19"/>
      <c r="N39" s="79"/>
      <c r="O39" s="40"/>
      <c r="P39" s="113"/>
      <c r="Q39" s="116" t="str">
        <f t="shared" si="5"/>
        <v/>
      </c>
    </row>
    <row r="40" spans="1:17" ht="21.75" customHeight="1" x14ac:dyDescent="0.2">
      <c r="A40" s="14"/>
      <c r="B40" s="126"/>
      <c r="C40" s="15"/>
      <c r="D40" s="16"/>
      <c r="E40" s="40"/>
      <c r="F40" s="135"/>
      <c r="G40" s="90"/>
      <c r="H40" s="177" t="str">
        <f t="shared" si="4"/>
        <v>XW</v>
      </c>
      <c r="I40" s="14"/>
      <c r="J40" s="126"/>
      <c r="K40" s="135"/>
      <c r="L40" s="15"/>
      <c r="M40" s="19"/>
      <c r="N40" s="79"/>
      <c r="O40" s="40"/>
      <c r="P40" s="113"/>
      <c r="Q40" s="116" t="str">
        <f t="shared" si="5"/>
        <v/>
      </c>
    </row>
    <row r="41" spans="1:17" ht="21.75" customHeight="1" x14ac:dyDescent="0.2">
      <c r="A41" s="14"/>
      <c r="B41" s="126"/>
      <c r="C41" s="15"/>
      <c r="D41" s="16"/>
      <c r="E41" s="40"/>
      <c r="F41" s="135"/>
      <c r="G41" s="17"/>
      <c r="H41" s="177" t="str">
        <f t="shared" si="4"/>
        <v>XW</v>
      </c>
      <c r="I41" s="14"/>
      <c r="J41" s="126"/>
      <c r="K41" s="135"/>
      <c r="L41" s="30"/>
      <c r="M41" s="35"/>
      <c r="N41" s="79"/>
      <c r="O41" s="69"/>
      <c r="P41" s="108"/>
      <c r="Q41" s="116" t="str">
        <f t="shared" si="5"/>
        <v/>
      </c>
    </row>
    <row r="42" spans="1:17" ht="21.75" customHeight="1" thickBot="1" x14ac:dyDescent="0.25">
      <c r="A42" s="20"/>
      <c r="B42" s="123"/>
      <c r="C42" s="21"/>
      <c r="D42" s="22"/>
      <c r="E42" s="41"/>
      <c r="F42" s="136"/>
      <c r="G42" s="24"/>
      <c r="H42" s="177" t="str">
        <f t="shared" si="4"/>
        <v>XW</v>
      </c>
      <c r="I42" s="20"/>
      <c r="J42" s="123"/>
      <c r="K42" s="136"/>
      <c r="L42" s="21"/>
      <c r="M42" s="21"/>
      <c r="N42" s="80"/>
      <c r="O42" s="41"/>
      <c r="P42" s="110"/>
      <c r="Q42" s="117" t="str">
        <f t="shared" si="5"/>
        <v/>
      </c>
    </row>
    <row r="43" spans="1:17" s="101" customFormat="1" ht="30" customHeight="1" x14ac:dyDescent="0.25">
      <c r="A43" s="104" t="s">
        <v>96</v>
      </c>
      <c r="B43" s="124"/>
      <c r="D43" s="102"/>
      <c r="E43" s="103"/>
      <c r="F43" s="137"/>
      <c r="H43" s="178"/>
      <c r="J43" s="124"/>
      <c r="K43" s="102"/>
      <c r="O43" s="103"/>
      <c r="P43" s="111"/>
    </row>
    <row r="44" spans="1:17" ht="21.75" customHeight="1" x14ac:dyDescent="0.2">
      <c r="A44" s="8" t="s">
        <v>95</v>
      </c>
      <c r="B44" s="118"/>
      <c r="F44" s="138"/>
      <c r="G44" s="6" t="s">
        <v>581</v>
      </c>
      <c r="I44" s="8" t="s">
        <v>13</v>
      </c>
      <c r="J44" s="118"/>
      <c r="O44" s="42" t="s">
        <v>14</v>
      </c>
    </row>
    <row r="45" spans="1:17" ht="21.75" customHeight="1" x14ac:dyDescent="0.2">
      <c r="B45" s="118"/>
      <c r="F45" s="138"/>
      <c r="J45" s="118"/>
    </row>
    <row r="46" spans="1:17" s="44" customFormat="1" ht="21.75" customHeight="1" x14ac:dyDescent="0.2">
      <c r="A46" s="91" t="s">
        <v>97</v>
      </c>
      <c r="B46" s="125"/>
      <c r="D46" s="45"/>
      <c r="E46" s="46"/>
      <c r="F46" s="139"/>
      <c r="H46" s="177"/>
      <c r="I46" s="43" t="s">
        <v>55</v>
      </c>
      <c r="J46" s="125"/>
      <c r="K46" s="45"/>
      <c r="O46" s="46"/>
    </row>
    <row r="47" spans="1:17" ht="21.75" customHeight="1" thickBot="1" x14ac:dyDescent="0.25">
      <c r="A47" s="8" t="s">
        <v>101</v>
      </c>
      <c r="B47" s="118"/>
      <c r="C47" s="9"/>
      <c r="D47" s="264">
        <f>'DEPT BAL'!$B$4-1</f>
        <v>42664</v>
      </c>
      <c r="E47" s="264"/>
      <c r="F47" s="138"/>
      <c r="I47" s="8" t="s">
        <v>102</v>
      </c>
      <c r="J47" s="118"/>
      <c r="L47" s="265">
        <f>D47+1</f>
        <v>42665</v>
      </c>
      <c r="M47" s="265"/>
    </row>
    <row r="48" spans="1:17" s="1" customFormat="1" ht="21.75" customHeight="1" thickBot="1" x14ac:dyDescent="0.25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7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103</v>
      </c>
      <c r="B49" s="120" t="s">
        <v>191</v>
      </c>
      <c r="C49" s="34" t="s">
        <v>243</v>
      </c>
      <c r="D49" s="18" t="s">
        <v>183</v>
      </c>
      <c r="E49" s="40">
        <v>221140</v>
      </c>
      <c r="F49" s="134"/>
      <c r="G49" s="198" t="s">
        <v>570</v>
      </c>
      <c r="H49" s="177" t="str">
        <f t="shared" ref="H49:H56" si="6">$I$46</f>
        <v>MA</v>
      </c>
      <c r="I49" s="10" t="s">
        <v>37</v>
      </c>
      <c r="J49" s="120" t="s">
        <v>270</v>
      </c>
      <c r="K49" s="215" t="s">
        <v>221</v>
      </c>
      <c r="L49" s="11" t="s">
        <v>56</v>
      </c>
      <c r="M49" s="13" t="s">
        <v>404</v>
      </c>
      <c r="N49" s="144">
        <v>816.9</v>
      </c>
      <c r="O49" s="40">
        <v>220004</v>
      </c>
      <c r="P49" s="17"/>
      <c r="Q49" s="115" t="str">
        <f t="shared" ref="Q49:Q56" si="7">IF(N49&gt;0,"Yes","")</f>
        <v>Yes</v>
      </c>
    </row>
    <row r="50" spans="1:17" ht="21.75" customHeight="1" x14ac:dyDescent="0.2">
      <c r="A50" s="14" t="s">
        <v>54</v>
      </c>
      <c r="B50" s="126" t="s">
        <v>192</v>
      </c>
      <c r="C50" s="15" t="s">
        <v>243</v>
      </c>
      <c r="D50" s="18" t="s">
        <v>193</v>
      </c>
      <c r="E50" s="40">
        <v>220004</v>
      </c>
      <c r="F50" s="135"/>
      <c r="G50" s="17"/>
      <c r="H50" s="177" t="str">
        <f t="shared" si="6"/>
        <v>MA</v>
      </c>
      <c r="I50" s="14" t="s">
        <v>33</v>
      </c>
      <c r="J50" s="184" t="s">
        <v>142</v>
      </c>
      <c r="K50" s="154" t="s">
        <v>159</v>
      </c>
      <c r="L50" s="29" t="s">
        <v>55</v>
      </c>
      <c r="M50" s="77" t="s">
        <v>271</v>
      </c>
      <c r="N50" s="98">
        <v>862.34</v>
      </c>
      <c r="O50" s="40">
        <v>221140</v>
      </c>
      <c r="P50" s="222" t="s">
        <v>570</v>
      </c>
      <c r="Q50" s="116" t="str">
        <f t="shared" si="7"/>
        <v>Yes</v>
      </c>
    </row>
    <row r="51" spans="1:17" ht="21.75" customHeight="1" x14ac:dyDescent="0.2">
      <c r="A51" s="14" t="s">
        <v>150</v>
      </c>
      <c r="B51" s="126" t="s">
        <v>194</v>
      </c>
      <c r="C51" s="15" t="s">
        <v>243</v>
      </c>
      <c r="D51" s="18" t="s">
        <v>375</v>
      </c>
      <c r="E51" s="40">
        <v>220024</v>
      </c>
      <c r="F51" s="135"/>
      <c r="G51" s="17" t="s">
        <v>560</v>
      </c>
      <c r="H51" s="177" t="str">
        <f t="shared" si="6"/>
        <v>MA</v>
      </c>
      <c r="I51" s="14" t="s">
        <v>22</v>
      </c>
      <c r="J51" s="121" t="s">
        <v>272</v>
      </c>
      <c r="K51" s="140" t="s">
        <v>178</v>
      </c>
      <c r="L51" s="15" t="s">
        <v>58</v>
      </c>
      <c r="M51" s="19" t="s">
        <v>474</v>
      </c>
      <c r="N51" s="79">
        <v>818.49</v>
      </c>
      <c r="O51" s="40">
        <v>221128</v>
      </c>
      <c r="P51" s="17" t="s">
        <v>567</v>
      </c>
      <c r="Q51" s="116" t="str">
        <f t="shared" si="7"/>
        <v>Yes</v>
      </c>
    </row>
    <row r="52" spans="1:17" ht="21.75" customHeight="1" x14ac:dyDescent="0.2">
      <c r="A52" s="14" t="s">
        <v>30</v>
      </c>
      <c r="B52" s="126" t="s">
        <v>196</v>
      </c>
      <c r="C52" s="30" t="s">
        <v>243</v>
      </c>
      <c r="D52" s="18" t="s">
        <v>197</v>
      </c>
      <c r="E52" s="40">
        <v>221128</v>
      </c>
      <c r="F52" s="135"/>
      <c r="G52" s="230" t="s">
        <v>588</v>
      </c>
      <c r="H52" s="177" t="str">
        <f t="shared" si="6"/>
        <v>MA</v>
      </c>
      <c r="I52" s="14" t="s">
        <v>90</v>
      </c>
      <c r="J52" s="186"/>
      <c r="K52" s="214"/>
      <c r="L52" s="15" t="s">
        <v>56</v>
      </c>
      <c r="M52" s="19" t="s">
        <v>365</v>
      </c>
      <c r="N52" s="79">
        <v>804.67</v>
      </c>
      <c r="O52" s="40">
        <v>220024</v>
      </c>
      <c r="P52" s="17" t="s">
        <v>560</v>
      </c>
      <c r="Q52" s="116" t="str">
        <f t="shared" si="7"/>
        <v>Yes</v>
      </c>
    </row>
    <row r="53" spans="1:17" ht="21.75" customHeight="1" x14ac:dyDescent="0.2">
      <c r="A53" s="14"/>
      <c r="B53" s="126"/>
      <c r="C53" s="15"/>
      <c r="D53" s="18"/>
      <c r="E53" s="40"/>
      <c r="F53" s="135"/>
      <c r="G53" s="230" t="s">
        <v>589</v>
      </c>
      <c r="H53" s="177" t="str">
        <f t="shared" si="6"/>
        <v>MA</v>
      </c>
      <c r="I53" s="14"/>
      <c r="J53" s="126"/>
      <c r="K53" s="135"/>
      <c r="L53" s="30"/>
      <c r="M53" s="35"/>
      <c r="N53" s="97"/>
      <c r="O53" s="40"/>
      <c r="P53" s="108"/>
      <c r="Q53" s="116" t="str">
        <f t="shared" si="7"/>
        <v/>
      </c>
    </row>
    <row r="54" spans="1:17" ht="21.75" customHeight="1" x14ac:dyDescent="0.2">
      <c r="A54" s="14"/>
      <c r="B54" s="126"/>
      <c r="C54" s="83"/>
      <c r="D54" s="31"/>
      <c r="E54" s="69"/>
      <c r="F54" s="140"/>
      <c r="G54" s="17"/>
      <c r="H54" s="177" t="str">
        <f t="shared" si="6"/>
        <v>MA</v>
      </c>
      <c r="I54" s="14"/>
      <c r="J54" s="184"/>
      <c r="K54" s="154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 x14ac:dyDescent="0.2">
      <c r="A55" s="14"/>
      <c r="B55" s="184"/>
      <c r="C55" s="81"/>
      <c r="D55" s="82"/>
      <c r="E55" s="69"/>
      <c r="F55" s="141"/>
      <c r="G55" s="90"/>
      <c r="H55" s="177" t="str">
        <f t="shared" si="6"/>
        <v>MA</v>
      </c>
      <c r="I55" s="14"/>
      <c r="J55" s="126"/>
      <c r="K55" s="135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 x14ac:dyDescent="0.25">
      <c r="A56" s="20"/>
      <c r="B56" s="123"/>
      <c r="C56" s="21"/>
      <c r="D56" s="23"/>
      <c r="E56" s="41"/>
      <c r="F56" s="136"/>
      <c r="G56" s="24"/>
      <c r="H56" s="177" t="str">
        <f t="shared" si="6"/>
        <v>MA</v>
      </c>
      <c r="I56" s="20"/>
      <c r="J56" s="123"/>
      <c r="K56" s="136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 x14ac:dyDescent="0.25">
      <c r="A57" s="104" t="s">
        <v>96</v>
      </c>
      <c r="B57" s="124"/>
      <c r="D57" s="102"/>
      <c r="E57" s="103"/>
      <c r="F57" s="137"/>
      <c r="H57" s="178"/>
      <c r="J57" s="124"/>
      <c r="K57" s="102"/>
      <c r="O57" s="103"/>
      <c r="P57" s="111"/>
    </row>
    <row r="58" spans="1:17" ht="21.75" customHeight="1" x14ac:dyDescent="0.2">
      <c r="A58" s="8" t="s">
        <v>95</v>
      </c>
      <c r="B58" s="118"/>
      <c r="F58" s="138"/>
      <c r="G58" s="228" t="s">
        <v>587</v>
      </c>
      <c r="I58" s="8" t="s">
        <v>13</v>
      </c>
      <c r="J58" s="118"/>
      <c r="O58" s="42" t="s">
        <v>14</v>
      </c>
    </row>
    <row r="59" spans="1:17" ht="21.75" customHeight="1" x14ac:dyDescent="0.2">
      <c r="A59" s="84"/>
      <c r="B59" s="118"/>
      <c r="F59" s="138"/>
      <c r="J59" s="118"/>
    </row>
    <row r="60" spans="1:17" s="44" customFormat="1" ht="21.75" customHeight="1" x14ac:dyDescent="0.2">
      <c r="A60" s="43" t="s">
        <v>16</v>
      </c>
      <c r="B60" s="125"/>
      <c r="D60" s="45"/>
      <c r="E60" s="46"/>
      <c r="F60" s="139" t="s">
        <v>570</v>
      </c>
      <c r="H60" s="177"/>
      <c r="I60" s="43" t="s">
        <v>56</v>
      </c>
      <c r="J60" s="125"/>
      <c r="K60" s="45"/>
      <c r="O60" s="46"/>
    </row>
    <row r="61" spans="1:17" ht="21.75" customHeight="1" thickBot="1" x14ac:dyDescent="0.25">
      <c r="A61" s="8" t="s">
        <v>101</v>
      </c>
      <c r="B61" s="118"/>
      <c r="C61" s="9"/>
      <c r="D61" s="264">
        <f>'DEPT BAL'!$B$4-1</f>
        <v>42664</v>
      </c>
      <c r="E61" s="264"/>
      <c r="F61" s="138"/>
      <c r="I61" s="8" t="s">
        <v>102</v>
      </c>
      <c r="J61" s="118"/>
      <c r="L61" s="265">
        <f>D61+1</f>
        <v>42665</v>
      </c>
      <c r="M61" s="265"/>
    </row>
    <row r="62" spans="1:17" s="1" customFormat="1" ht="21.75" customHeight="1" thickBot="1" x14ac:dyDescent="0.25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7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44</v>
      </c>
      <c r="B63" s="120" t="s">
        <v>455</v>
      </c>
      <c r="C63" s="11" t="s">
        <v>240</v>
      </c>
      <c r="D63" s="25" t="s">
        <v>456</v>
      </c>
      <c r="E63" s="39">
        <v>220022</v>
      </c>
      <c r="F63" s="197" t="s">
        <v>549</v>
      </c>
      <c r="G63" s="198"/>
      <c r="H63" s="177" t="str">
        <f>$I$60</f>
        <v>CZ</v>
      </c>
      <c r="I63" s="14" t="s">
        <v>36</v>
      </c>
      <c r="J63" s="121" t="s">
        <v>205</v>
      </c>
      <c r="K63" s="140" t="s">
        <v>401</v>
      </c>
      <c r="L63" s="70" t="s">
        <v>59</v>
      </c>
      <c r="M63" s="19" t="s">
        <v>461</v>
      </c>
      <c r="N63" s="79">
        <v>896.55</v>
      </c>
      <c r="O63" s="69">
        <v>220026</v>
      </c>
      <c r="P63" s="17" t="s">
        <v>585</v>
      </c>
      <c r="Q63" s="115" t="str">
        <f>IF(N63&gt;0,"Yes","")</f>
        <v>Yes</v>
      </c>
    </row>
    <row r="64" spans="1:17" ht="21.75" customHeight="1" x14ac:dyDescent="0.2">
      <c r="A64" s="14" t="s">
        <v>50</v>
      </c>
      <c r="B64" s="122"/>
      <c r="C64" s="15" t="s">
        <v>240</v>
      </c>
      <c r="D64" s="18" t="s">
        <v>456</v>
      </c>
      <c r="E64" s="40">
        <v>221141</v>
      </c>
      <c r="F64" s="154" t="s">
        <v>549</v>
      </c>
      <c r="G64" s="90"/>
      <c r="H64" s="177" t="str">
        <f t="shared" ref="H64:H89" si="8">$I$60</f>
        <v>CZ</v>
      </c>
      <c r="I64" s="68" t="s">
        <v>38</v>
      </c>
      <c r="J64" s="186"/>
      <c r="K64" s="214"/>
      <c r="L64" s="70" t="s">
        <v>58</v>
      </c>
      <c r="M64" s="19" t="s">
        <v>474</v>
      </c>
      <c r="N64" s="98">
        <v>1053.7</v>
      </c>
      <c r="O64" s="40">
        <v>220016</v>
      </c>
      <c r="P64" s="108"/>
      <c r="Q64" s="116" t="str">
        <f>IF(N64&gt;0,"Yes","")</f>
        <v>Yes</v>
      </c>
    </row>
    <row r="65" spans="1:17" ht="21.75" customHeight="1" x14ac:dyDescent="0.2">
      <c r="A65" s="14" t="s">
        <v>41</v>
      </c>
      <c r="B65" s="186"/>
      <c r="C65" s="15" t="s">
        <v>240</v>
      </c>
      <c r="D65" s="18" t="s">
        <v>456</v>
      </c>
      <c r="E65" s="40">
        <v>220026</v>
      </c>
      <c r="F65" s="135"/>
      <c r="G65" s="90" t="s">
        <v>585</v>
      </c>
      <c r="H65" s="177" t="str">
        <f t="shared" si="8"/>
        <v>CZ</v>
      </c>
      <c r="I65" s="14" t="s">
        <v>42</v>
      </c>
      <c r="J65" s="121" t="s">
        <v>402</v>
      </c>
      <c r="K65" s="140" t="s">
        <v>403</v>
      </c>
      <c r="L65" s="15" t="s">
        <v>57</v>
      </c>
      <c r="M65" s="19" t="s">
        <v>334</v>
      </c>
      <c r="N65" s="98">
        <v>795.67</v>
      </c>
      <c r="O65" s="37">
        <v>220009</v>
      </c>
      <c r="P65" s="108"/>
      <c r="Q65" s="116" t="str">
        <f t="shared" ref="Q65:Q88" si="9">IF(N65&gt;0,"Yes","")</f>
        <v>Yes</v>
      </c>
    </row>
    <row r="66" spans="1:17" ht="21.75" customHeight="1" x14ac:dyDescent="0.2">
      <c r="A66" s="14" t="s">
        <v>34</v>
      </c>
      <c r="B66" s="126" t="s">
        <v>184</v>
      </c>
      <c r="C66" s="15" t="s">
        <v>240</v>
      </c>
      <c r="D66" s="18" t="s">
        <v>313</v>
      </c>
      <c r="E66" s="40">
        <v>220017</v>
      </c>
      <c r="F66" s="154" t="s">
        <v>550</v>
      </c>
      <c r="G66" s="196"/>
      <c r="H66" s="177" t="str">
        <f t="shared" si="8"/>
        <v>CZ</v>
      </c>
      <c r="I66" s="14" t="s">
        <v>107</v>
      </c>
      <c r="J66" s="186"/>
      <c r="K66" s="214"/>
      <c r="L66" s="15" t="s">
        <v>55</v>
      </c>
      <c r="M66" s="19" t="s">
        <v>380</v>
      </c>
      <c r="N66" s="79">
        <v>804.67</v>
      </c>
      <c r="O66" s="40">
        <v>221126</v>
      </c>
      <c r="P66" s="108"/>
      <c r="Q66" s="116" t="str">
        <f t="shared" si="9"/>
        <v>Yes</v>
      </c>
    </row>
    <row r="67" spans="1:17" ht="21.75" customHeight="1" x14ac:dyDescent="0.2">
      <c r="A67" s="14" t="s">
        <v>65</v>
      </c>
      <c r="B67" s="126" t="s">
        <v>229</v>
      </c>
      <c r="C67" s="15" t="s">
        <v>240</v>
      </c>
      <c r="D67" s="18" t="s">
        <v>355</v>
      </c>
      <c r="E67" s="40">
        <v>220016</v>
      </c>
      <c r="F67" s="154"/>
      <c r="G67" s="113"/>
      <c r="H67" s="177" t="str">
        <f t="shared" si="8"/>
        <v>CZ</v>
      </c>
      <c r="I67" s="14" t="s">
        <v>39</v>
      </c>
      <c r="J67" s="126" t="s">
        <v>262</v>
      </c>
      <c r="K67" s="135" t="s">
        <v>405</v>
      </c>
      <c r="L67" s="30" t="s">
        <v>66</v>
      </c>
      <c r="M67" s="35" t="s">
        <v>325</v>
      </c>
      <c r="N67" s="97">
        <v>853.28</v>
      </c>
      <c r="O67" s="40">
        <v>220014</v>
      </c>
      <c r="P67" s="108"/>
      <c r="Q67" s="116" t="str">
        <f t="shared" si="9"/>
        <v>Yes</v>
      </c>
    </row>
    <row r="68" spans="1:17" ht="21.75" customHeight="1" x14ac:dyDescent="0.2">
      <c r="A68" s="14" t="s">
        <v>45</v>
      </c>
      <c r="B68" s="126" t="s">
        <v>250</v>
      </c>
      <c r="C68" s="15" t="s">
        <v>240</v>
      </c>
      <c r="D68" s="18" t="s">
        <v>323</v>
      </c>
      <c r="E68" s="40">
        <v>220014</v>
      </c>
      <c r="F68" s="154"/>
      <c r="G68" s="113"/>
      <c r="H68" s="177" t="str">
        <f t="shared" si="8"/>
        <v>CZ</v>
      </c>
      <c r="I68" s="14" t="s">
        <v>88</v>
      </c>
      <c r="J68" s="126" t="s">
        <v>260</v>
      </c>
      <c r="K68" s="135" t="s">
        <v>406</v>
      </c>
      <c r="L68" s="30" t="s">
        <v>57</v>
      </c>
      <c r="M68" s="35" t="s">
        <v>462</v>
      </c>
      <c r="N68" s="97">
        <v>693.53</v>
      </c>
      <c r="O68" s="225">
        <v>220018</v>
      </c>
      <c r="P68" s="108"/>
      <c r="Q68" s="116" t="str">
        <f t="shared" si="9"/>
        <v>Yes</v>
      </c>
    </row>
    <row r="69" spans="1:17" ht="21.75" customHeight="1" x14ac:dyDescent="0.2">
      <c r="A69" s="14" t="s">
        <v>152</v>
      </c>
      <c r="B69" s="126" t="s">
        <v>182</v>
      </c>
      <c r="C69" s="15" t="s">
        <v>240</v>
      </c>
      <c r="D69" s="18" t="s">
        <v>365</v>
      </c>
      <c r="E69" s="40">
        <v>220012</v>
      </c>
      <c r="F69" s="154" t="s">
        <v>539</v>
      </c>
      <c r="G69" s="234" t="s">
        <v>592</v>
      </c>
      <c r="H69" s="177" t="str">
        <f t="shared" si="8"/>
        <v>CZ</v>
      </c>
      <c r="I69" s="68" t="s">
        <v>41</v>
      </c>
      <c r="J69" s="121" t="s">
        <v>261</v>
      </c>
      <c r="K69" s="140" t="s">
        <v>235</v>
      </c>
      <c r="L69" s="30" t="s">
        <v>62</v>
      </c>
      <c r="M69" s="35" t="s">
        <v>365</v>
      </c>
      <c r="N69" s="97">
        <v>960.43</v>
      </c>
      <c r="O69" s="40">
        <v>220017</v>
      </c>
      <c r="P69" s="108" t="s">
        <v>153</v>
      </c>
      <c r="Q69" s="116" t="str">
        <f t="shared" si="9"/>
        <v>Yes</v>
      </c>
    </row>
    <row r="70" spans="1:17" ht="21.75" customHeight="1" x14ac:dyDescent="0.2">
      <c r="A70" s="95" t="s">
        <v>42</v>
      </c>
      <c r="B70" s="121" t="s">
        <v>185</v>
      </c>
      <c r="C70" s="15" t="s">
        <v>240</v>
      </c>
      <c r="D70" s="18" t="s">
        <v>363</v>
      </c>
      <c r="E70" s="40">
        <v>220005</v>
      </c>
      <c r="F70" s="154" t="s">
        <v>544</v>
      </c>
      <c r="G70" s="90" t="s">
        <v>551</v>
      </c>
      <c r="H70" s="177" t="str">
        <f t="shared" si="8"/>
        <v>CZ</v>
      </c>
      <c r="I70" s="68" t="s">
        <v>87</v>
      </c>
      <c r="J70" s="186"/>
      <c r="K70" s="214"/>
      <c r="L70" s="30" t="s">
        <v>66</v>
      </c>
      <c r="M70" s="35" t="s">
        <v>412</v>
      </c>
      <c r="N70" s="79">
        <v>903.66</v>
      </c>
      <c r="O70" s="224">
        <v>220007</v>
      </c>
      <c r="P70" s="108"/>
      <c r="Q70" s="116" t="str">
        <f t="shared" si="9"/>
        <v>Yes</v>
      </c>
    </row>
    <row r="71" spans="1:17" ht="21.75" customHeight="1" x14ac:dyDescent="0.2">
      <c r="A71" s="14" t="s">
        <v>40</v>
      </c>
      <c r="B71" s="186"/>
      <c r="C71" s="15" t="s">
        <v>240</v>
      </c>
      <c r="D71" s="18" t="s">
        <v>363</v>
      </c>
      <c r="E71" s="40">
        <v>220009</v>
      </c>
      <c r="F71" s="154"/>
      <c r="G71" s="196"/>
      <c r="H71" s="177" t="str">
        <f t="shared" si="8"/>
        <v>CZ</v>
      </c>
      <c r="I71" s="68" t="s">
        <v>152</v>
      </c>
      <c r="J71" s="233" t="s">
        <v>137</v>
      </c>
      <c r="K71" s="229" t="s">
        <v>593</v>
      </c>
      <c r="L71" s="15" t="s">
        <v>56</v>
      </c>
      <c r="M71" s="19" t="s">
        <v>463</v>
      </c>
      <c r="N71" s="79">
        <v>80.260000000000005</v>
      </c>
      <c r="O71" s="40">
        <v>221135</v>
      </c>
      <c r="P71" s="222" t="s">
        <v>570</v>
      </c>
      <c r="Q71" s="116" t="str">
        <f t="shared" si="9"/>
        <v>Yes</v>
      </c>
    </row>
    <row r="72" spans="1:17" ht="21.75" customHeight="1" x14ac:dyDescent="0.2">
      <c r="A72" s="14" t="s">
        <v>24</v>
      </c>
      <c r="B72" s="126" t="s">
        <v>186</v>
      </c>
      <c r="C72" s="15" t="s">
        <v>240</v>
      </c>
      <c r="D72" s="18" t="s">
        <v>219</v>
      </c>
      <c r="E72" s="40">
        <v>221126</v>
      </c>
      <c r="F72" s="154"/>
      <c r="G72" s="90"/>
      <c r="H72" s="177" t="str">
        <f t="shared" si="8"/>
        <v>CZ</v>
      </c>
      <c r="I72" s="68" t="s">
        <v>86</v>
      </c>
      <c r="J72" s="121" t="s">
        <v>316</v>
      </c>
      <c r="K72" s="140" t="s">
        <v>407</v>
      </c>
      <c r="L72" s="30" t="s">
        <v>59</v>
      </c>
      <c r="M72" s="35" t="s">
        <v>464</v>
      </c>
      <c r="N72" s="97">
        <v>790.5</v>
      </c>
      <c r="O72" s="69">
        <v>220028</v>
      </c>
      <c r="P72" s="17" t="s">
        <v>570</v>
      </c>
      <c r="Q72" s="116" t="str">
        <f t="shared" si="9"/>
        <v>Yes</v>
      </c>
    </row>
    <row r="73" spans="1:17" ht="21.75" customHeight="1" x14ac:dyDescent="0.2">
      <c r="A73" s="14" t="s">
        <v>29</v>
      </c>
      <c r="B73" s="121" t="s">
        <v>218</v>
      </c>
      <c r="C73" s="15" t="s">
        <v>240</v>
      </c>
      <c r="D73" s="18" t="s">
        <v>315</v>
      </c>
      <c r="E73" s="40">
        <v>221135</v>
      </c>
      <c r="F73" s="135"/>
      <c r="G73" s="222" t="s">
        <v>569</v>
      </c>
      <c r="H73" s="177" t="str">
        <f t="shared" si="8"/>
        <v>CZ</v>
      </c>
      <c r="I73" s="68" t="s">
        <v>47</v>
      </c>
      <c r="J73" s="186"/>
      <c r="K73" s="214"/>
      <c r="L73" s="30" t="s">
        <v>56</v>
      </c>
      <c r="M73" s="35" t="s">
        <v>504</v>
      </c>
      <c r="N73" s="97">
        <v>939.93</v>
      </c>
      <c r="O73" s="69">
        <v>220005</v>
      </c>
      <c r="P73" s="17" t="s">
        <v>586</v>
      </c>
      <c r="Q73" s="116" t="str">
        <f t="shared" si="9"/>
        <v>Yes</v>
      </c>
    </row>
    <row r="74" spans="1:17" ht="21.75" customHeight="1" x14ac:dyDescent="0.2">
      <c r="A74" s="14" t="s">
        <v>108</v>
      </c>
      <c r="B74" s="186"/>
      <c r="C74" s="15" t="s">
        <v>240</v>
      </c>
      <c r="D74" s="18" t="s">
        <v>315</v>
      </c>
      <c r="E74" s="40">
        <v>221124</v>
      </c>
      <c r="F74" s="154" t="s">
        <v>544</v>
      </c>
      <c r="G74" s="196" t="s">
        <v>577</v>
      </c>
      <c r="H74" s="177" t="str">
        <f t="shared" si="8"/>
        <v>CZ</v>
      </c>
      <c r="I74" s="68" t="s">
        <v>45</v>
      </c>
      <c r="J74" s="126" t="s">
        <v>264</v>
      </c>
      <c r="K74" s="135" t="s">
        <v>409</v>
      </c>
      <c r="L74" s="30" t="s">
        <v>56</v>
      </c>
      <c r="M74" s="35" t="s">
        <v>410</v>
      </c>
      <c r="N74" s="97">
        <v>893.54</v>
      </c>
      <c r="O74" s="69">
        <v>220030</v>
      </c>
      <c r="P74" s="17" t="s">
        <v>538</v>
      </c>
      <c r="Q74" s="116" t="str">
        <f t="shared" si="9"/>
        <v>Yes</v>
      </c>
    </row>
    <row r="75" spans="1:17" ht="21.75" customHeight="1" x14ac:dyDescent="0.2">
      <c r="A75" s="14" t="s">
        <v>39</v>
      </c>
      <c r="B75" s="121" t="s">
        <v>230</v>
      </c>
      <c r="C75" s="15" t="s">
        <v>240</v>
      </c>
      <c r="D75" s="18" t="s">
        <v>147</v>
      </c>
      <c r="E75" s="40">
        <v>220030</v>
      </c>
      <c r="F75" s="154"/>
      <c r="G75" s="221" t="s">
        <v>538</v>
      </c>
      <c r="H75" s="177" t="str">
        <f t="shared" si="8"/>
        <v>CZ</v>
      </c>
      <c r="I75" s="68" t="s">
        <v>27</v>
      </c>
      <c r="J75" s="121" t="s">
        <v>263</v>
      </c>
      <c r="K75" s="140" t="s">
        <v>411</v>
      </c>
      <c r="L75" s="30" t="s">
        <v>60</v>
      </c>
      <c r="M75" s="35" t="s">
        <v>417</v>
      </c>
      <c r="N75" s="97">
        <v>906.15</v>
      </c>
      <c r="O75" s="40">
        <v>221141</v>
      </c>
      <c r="P75" s="222" t="s">
        <v>570</v>
      </c>
      <c r="Q75" s="116" t="str">
        <f t="shared" si="9"/>
        <v>Yes</v>
      </c>
    </row>
    <row r="76" spans="1:17" ht="21.75" customHeight="1" x14ac:dyDescent="0.2">
      <c r="A76" s="68" t="s">
        <v>46</v>
      </c>
      <c r="B76" s="122"/>
      <c r="C76" s="15" t="s">
        <v>240</v>
      </c>
      <c r="D76" s="18" t="s">
        <v>147</v>
      </c>
      <c r="E76" s="40">
        <v>220018</v>
      </c>
      <c r="F76" s="154"/>
      <c r="G76" s="113"/>
      <c r="H76" s="177" t="str">
        <f t="shared" si="8"/>
        <v>CZ</v>
      </c>
      <c r="I76" s="68" t="s">
        <v>103</v>
      </c>
      <c r="J76" s="186"/>
      <c r="K76" s="214"/>
      <c r="L76" s="30" t="s">
        <v>56</v>
      </c>
      <c r="M76" s="35" t="s">
        <v>313</v>
      </c>
      <c r="N76" s="97">
        <v>740.06</v>
      </c>
      <c r="O76" s="40">
        <v>221134</v>
      </c>
      <c r="P76" s="90" t="s">
        <v>548</v>
      </c>
      <c r="Q76" s="116" t="str">
        <f t="shared" si="9"/>
        <v>Yes</v>
      </c>
    </row>
    <row r="77" spans="1:17" ht="21.75" customHeight="1" x14ac:dyDescent="0.2">
      <c r="A77" s="14" t="s">
        <v>53</v>
      </c>
      <c r="B77" s="186"/>
      <c r="C77" s="15" t="s">
        <v>240</v>
      </c>
      <c r="D77" s="18" t="s">
        <v>147</v>
      </c>
      <c r="E77" s="40">
        <v>220007</v>
      </c>
      <c r="F77" s="154"/>
      <c r="G77" s="90"/>
      <c r="H77" s="177" t="str">
        <f t="shared" si="8"/>
        <v>CZ</v>
      </c>
      <c r="I77" s="163" t="s">
        <v>108</v>
      </c>
      <c r="J77" s="121" t="s">
        <v>298</v>
      </c>
      <c r="K77" s="140" t="s">
        <v>413</v>
      </c>
      <c r="L77" s="30" t="s">
        <v>59</v>
      </c>
      <c r="M77" s="35" t="s">
        <v>135</v>
      </c>
      <c r="N77" s="97">
        <v>747.85</v>
      </c>
      <c r="O77" s="85">
        <v>220022</v>
      </c>
      <c r="P77" s="108"/>
      <c r="Q77" s="116" t="str">
        <f t="shared" si="9"/>
        <v>Yes</v>
      </c>
    </row>
    <row r="78" spans="1:17" ht="21.75" customHeight="1" x14ac:dyDescent="0.2">
      <c r="A78" s="14" t="s">
        <v>23</v>
      </c>
      <c r="B78" s="121" t="s">
        <v>215</v>
      </c>
      <c r="C78" s="15" t="s">
        <v>240</v>
      </c>
      <c r="D78" s="18" t="s">
        <v>281</v>
      </c>
      <c r="E78" s="40">
        <v>221136</v>
      </c>
      <c r="F78" s="154" t="s">
        <v>552</v>
      </c>
      <c r="G78" s="90" t="s">
        <v>553</v>
      </c>
      <c r="H78" s="177" t="str">
        <f t="shared" si="8"/>
        <v>CZ</v>
      </c>
      <c r="I78" s="95" t="s">
        <v>30</v>
      </c>
      <c r="J78" s="186"/>
      <c r="K78" s="214"/>
      <c r="L78" s="30" t="s">
        <v>58</v>
      </c>
      <c r="M78" s="35" t="s">
        <v>473</v>
      </c>
      <c r="N78" s="97">
        <v>938.84</v>
      </c>
      <c r="O78" s="69">
        <v>221124</v>
      </c>
      <c r="P78" s="17" t="s">
        <v>578</v>
      </c>
      <c r="Q78" s="116" t="str">
        <f t="shared" si="9"/>
        <v>Yes</v>
      </c>
    </row>
    <row r="79" spans="1:17" ht="21.75" customHeight="1" x14ac:dyDescent="0.2">
      <c r="A79" s="148" t="s">
        <v>27</v>
      </c>
      <c r="B79" s="219"/>
      <c r="C79" s="29" t="s">
        <v>240</v>
      </c>
      <c r="D79" s="71" t="s">
        <v>281</v>
      </c>
      <c r="E79" s="40">
        <v>221134</v>
      </c>
      <c r="F79" s="135"/>
      <c r="G79" s="90" t="s">
        <v>547</v>
      </c>
      <c r="H79" s="177" t="str">
        <f t="shared" si="8"/>
        <v>CZ</v>
      </c>
      <c r="I79" s="95" t="s">
        <v>49</v>
      </c>
      <c r="J79" s="126" t="s">
        <v>328</v>
      </c>
      <c r="K79" s="135" t="s">
        <v>329</v>
      </c>
      <c r="L79" s="30"/>
      <c r="M79" s="35"/>
      <c r="N79" s="97">
        <v>0</v>
      </c>
      <c r="O79" s="40">
        <v>221136</v>
      </c>
      <c r="P79" s="235" t="s">
        <v>601</v>
      </c>
      <c r="Q79" s="116" t="str">
        <f t="shared" si="9"/>
        <v/>
      </c>
    </row>
    <row r="80" spans="1:17" ht="21.75" customHeight="1" x14ac:dyDescent="0.2">
      <c r="A80" s="148"/>
      <c r="B80" s="184"/>
      <c r="C80" s="29"/>
      <c r="D80" s="71"/>
      <c r="E80" s="40"/>
      <c r="F80" s="154"/>
      <c r="G80" s="90"/>
      <c r="H80" s="177" t="str">
        <f t="shared" si="8"/>
        <v>CZ</v>
      </c>
      <c r="I80" s="95"/>
      <c r="J80" s="126"/>
      <c r="K80" s="135"/>
      <c r="L80" s="30"/>
      <c r="M80" s="35"/>
      <c r="N80" s="97"/>
      <c r="O80" s="69"/>
      <c r="P80" s="108"/>
      <c r="Q80" s="116" t="str">
        <f t="shared" si="9"/>
        <v/>
      </c>
    </row>
    <row r="81" spans="1:17" ht="21.75" customHeight="1" x14ac:dyDescent="0.2">
      <c r="A81" s="148"/>
      <c r="B81" s="184"/>
      <c r="C81" s="29"/>
      <c r="D81" s="82"/>
      <c r="E81" s="69"/>
      <c r="F81" s="141"/>
      <c r="G81" s="90"/>
      <c r="H81" s="177" t="str">
        <f t="shared" si="8"/>
        <v>CZ</v>
      </c>
      <c r="I81" s="95"/>
      <c r="J81" s="126"/>
      <c r="K81" s="135"/>
      <c r="L81" s="30"/>
      <c r="M81" s="35"/>
      <c r="N81" s="97"/>
      <c r="O81" s="69"/>
      <c r="P81" s="109"/>
      <c r="Q81" s="116" t="str">
        <f t="shared" si="9"/>
        <v/>
      </c>
    </row>
    <row r="82" spans="1:17" ht="21.75" customHeight="1" x14ac:dyDescent="0.2">
      <c r="A82" s="93"/>
      <c r="B82" s="184"/>
      <c r="C82" s="203"/>
      <c r="D82" s="82"/>
      <c r="E82" s="69"/>
      <c r="F82" s="141"/>
      <c r="G82" s="90"/>
      <c r="H82" s="177" t="str">
        <f t="shared" si="8"/>
        <v>CZ</v>
      </c>
      <c r="I82" s="164"/>
      <c r="J82" s="184"/>
      <c r="K82" s="154"/>
      <c r="L82" s="81"/>
      <c r="M82" s="94"/>
      <c r="N82" s="99"/>
      <c r="O82" s="69"/>
      <c r="P82" s="109"/>
      <c r="Q82" s="116" t="str">
        <f t="shared" si="9"/>
        <v/>
      </c>
    </row>
    <row r="83" spans="1:17" ht="21.75" customHeight="1" x14ac:dyDescent="0.2">
      <c r="A83" s="93"/>
      <c r="B83" s="184"/>
      <c r="C83" s="203"/>
      <c r="D83" s="82"/>
      <c r="E83" s="69"/>
      <c r="F83" s="141"/>
      <c r="G83" s="90"/>
      <c r="H83" s="177" t="str">
        <f t="shared" si="8"/>
        <v>CZ</v>
      </c>
      <c r="I83" s="14"/>
      <c r="J83" s="126"/>
      <c r="K83" s="135"/>
      <c r="L83" s="30"/>
      <c r="M83" s="35"/>
      <c r="N83" s="97"/>
      <c r="O83" s="69"/>
      <c r="P83" s="109"/>
      <c r="Q83" s="116" t="str">
        <f t="shared" si="9"/>
        <v/>
      </c>
    </row>
    <row r="84" spans="1:17" ht="21.75" customHeight="1" x14ac:dyDescent="0.2">
      <c r="A84" s="164"/>
      <c r="B84" s="184"/>
      <c r="C84" s="29"/>
      <c r="D84" s="82"/>
      <c r="E84" s="69">
        <v>220010</v>
      </c>
      <c r="F84" s="141"/>
      <c r="G84" s="193" t="s">
        <v>571</v>
      </c>
      <c r="H84" s="177" t="str">
        <f t="shared" si="8"/>
        <v>CZ</v>
      </c>
      <c r="I84" s="14"/>
      <c r="J84" s="126"/>
      <c r="K84" s="135"/>
      <c r="L84" s="30"/>
      <c r="M84" s="35"/>
      <c r="N84" s="97"/>
      <c r="O84" s="69">
        <v>220010</v>
      </c>
      <c r="P84" s="193" t="s">
        <v>571</v>
      </c>
      <c r="Q84" s="116" t="str">
        <f t="shared" si="9"/>
        <v/>
      </c>
    </row>
    <row r="85" spans="1:17" ht="21.75" customHeight="1" x14ac:dyDescent="0.2">
      <c r="A85" s="164"/>
      <c r="B85" s="184"/>
      <c r="C85" s="29"/>
      <c r="D85" s="71"/>
      <c r="E85" s="40">
        <v>220028</v>
      </c>
      <c r="F85" s="154" t="s">
        <v>570</v>
      </c>
      <c r="G85" s="90" t="s">
        <v>575</v>
      </c>
      <c r="H85" s="177" t="str">
        <f t="shared" si="8"/>
        <v>CZ</v>
      </c>
      <c r="I85" s="14"/>
      <c r="J85" s="126"/>
      <c r="K85" s="135"/>
      <c r="L85" s="30"/>
      <c r="M85" s="35"/>
      <c r="N85" s="97"/>
      <c r="O85" s="69">
        <v>220012</v>
      </c>
      <c r="P85" s="193" t="s">
        <v>539</v>
      </c>
      <c r="Q85" s="116" t="str">
        <f t="shared" si="9"/>
        <v/>
      </c>
    </row>
    <row r="86" spans="1:17" ht="21.75" customHeight="1" x14ac:dyDescent="0.2">
      <c r="A86" s="148"/>
      <c r="B86" s="184"/>
      <c r="C86" s="29"/>
      <c r="D86" s="82"/>
      <c r="E86" s="69">
        <v>220031</v>
      </c>
      <c r="F86" s="141"/>
      <c r="G86" s="193" t="s">
        <v>572</v>
      </c>
      <c r="H86" s="177" t="str">
        <f t="shared" si="8"/>
        <v>CZ</v>
      </c>
      <c r="I86" s="14"/>
      <c r="J86" s="126"/>
      <c r="K86" s="135"/>
      <c r="L86" s="15"/>
      <c r="M86" s="19"/>
      <c r="N86" s="79"/>
      <c r="O86" s="69">
        <v>220031</v>
      </c>
      <c r="P86" s="193" t="s">
        <v>572</v>
      </c>
      <c r="Q86" s="116" t="str">
        <f t="shared" si="9"/>
        <v/>
      </c>
    </row>
    <row r="87" spans="1:17" ht="21.75" customHeight="1" x14ac:dyDescent="0.2">
      <c r="A87" s="14"/>
      <c r="B87" s="126"/>
      <c r="C87" s="15"/>
      <c r="D87" s="16"/>
      <c r="E87" s="69">
        <v>221125</v>
      </c>
      <c r="F87" s="135"/>
      <c r="G87" s="193" t="s">
        <v>573</v>
      </c>
      <c r="H87" s="177" t="str">
        <f t="shared" si="8"/>
        <v>CZ</v>
      </c>
      <c r="I87" s="14"/>
      <c r="J87" s="126"/>
      <c r="K87" s="135"/>
      <c r="L87" s="30"/>
      <c r="M87" s="35"/>
      <c r="N87" s="97"/>
      <c r="O87" s="69">
        <v>221125</v>
      </c>
      <c r="P87" s="193" t="s">
        <v>583</v>
      </c>
      <c r="Q87" s="116" t="str">
        <f t="shared" si="9"/>
        <v/>
      </c>
    </row>
    <row r="88" spans="1:17" ht="21.75" customHeight="1" x14ac:dyDescent="0.2">
      <c r="A88" s="95"/>
      <c r="B88" s="126"/>
      <c r="C88" s="32"/>
      <c r="D88" s="33"/>
      <c r="E88" s="69">
        <v>221139</v>
      </c>
      <c r="F88" s="135"/>
      <c r="G88" s="193" t="s">
        <v>574</v>
      </c>
      <c r="H88" s="177" t="str">
        <f t="shared" si="8"/>
        <v>CZ</v>
      </c>
      <c r="I88" s="14"/>
      <c r="J88" s="126"/>
      <c r="K88" s="135"/>
      <c r="L88" s="15"/>
      <c r="M88" s="19"/>
      <c r="N88" s="79"/>
      <c r="O88" s="69">
        <v>221139</v>
      </c>
      <c r="P88" s="193" t="s">
        <v>584</v>
      </c>
      <c r="Q88" s="116" t="str">
        <f t="shared" si="9"/>
        <v/>
      </c>
    </row>
    <row r="89" spans="1:17" ht="21.75" customHeight="1" thickBot="1" x14ac:dyDescent="0.25">
      <c r="A89" s="131"/>
      <c r="B89" s="132"/>
      <c r="C89" s="133"/>
      <c r="D89" s="41"/>
      <c r="E89" s="41"/>
      <c r="F89" s="136"/>
      <c r="G89" s="24"/>
      <c r="H89" s="177" t="str">
        <f t="shared" si="8"/>
        <v>CZ</v>
      </c>
      <c r="I89" s="20"/>
      <c r="J89" s="123"/>
      <c r="K89" s="136"/>
      <c r="L89" s="21"/>
      <c r="M89" s="21"/>
      <c r="N89" s="80"/>
      <c r="O89" s="41"/>
      <c r="P89" s="110"/>
      <c r="Q89" s="117" t="str">
        <f>IF(N89&gt;0,"Yes","")</f>
        <v/>
      </c>
    </row>
    <row r="90" spans="1:17" s="101" customFormat="1" ht="30" customHeight="1" x14ac:dyDescent="0.25">
      <c r="A90" s="104" t="s">
        <v>96</v>
      </c>
      <c r="B90" s="124"/>
      <c r="D90" s="102"/>
      <c r="E90" s="103"/>
      <c r="F90" s="137"/>
      <c r="H90" s="178"/>
      <c r="J90" s="124"/>
      <c r="K90" s="102"/>
      <c r="O90" s="103"/>
      <c r="P90" s="111"/>
    </row>
    <row r="91" spans="1:17" ht="21.75" customHeight="1" x14ac:dyDescent="0.2">
      <c r="A91" s="8" t="s">
        <v>95</v>
      </c>
      <c r="B91" s="118"/>
      <c r="F91" s="138"/>
      <c r="G91" s="231" t="s">
        <v>605</v>
      </c>
      <c r="I91" s="8" t="s">
        <v>13</v>
      </c>
      <c r="J91" s="118"/>
      <c r="N91" s="6" t="s">
        <v>570</v>
      </c>
      <c r="O91" s="42" t="s">
        <v>14</v>
      </c>
    </row>
    <row r="92" spans="1:17" ht="21.75" customHeight="1" x14ac:dyDescent="0.2">
      <c r="B92" s="118"/>
      <c r="F92" s="138"/>
      <c r="J92" s="118"/>
    </row>
    <row r="93" spans="1:17" s="44" customFormat="1" ht="21.75" customHeight="1" x14ac:dyDescent="0.2">
      <c r="A93" s="91" t="s">
        <v>94</v>
      </c>
      <c r="B93" s="125"/>
      <c r="D93" s="45"/>
      <c r="E93" s="46"/>
      <c r="F93" s="139"/>
      <c r="H93" s="177"/>
      <c r="I93" s="43" t="s">
        <v>57</v>
      </c>
      <c r="J93" s="125"/>
      <c r="K93" s="45"/>
      <c r="O93" s="46"/>
    </row>
    <row r="94" spans="1:17" ht="21.75" customHeight="1" thickBot="1" x14ac:dyDescent="0.25">
      <c r="A94" s="8" t="s">
        <v>101</v>
      </c>
      <c r="B94" s="118"/>
      <c r="C94" s="9"/>
      <c r="D94" s="264">
        <f>'DEPT BAL'!$B$4-1</f>
        <v>42664</v>
      </c>
      <c r="E94" s="264"/>
      <c r="F94" s="138"/>
      <c r="I94" s="8" t="s">
        <v>102</v>
      </c>
      <c r="J94" s="118"/>
      <c r="L94" s="265">
        <f>D94+1</f>
        <v>42665</v>
      </c>
      <c r="M94" s="265"/>
    </row>
    <row r="95" spans="1:17" s="1" customFormat="1" ht="21.75" customHeight="1" thickBot="1" x14ac:dyDescent="0.25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7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88</v>
      </c>
      <c r="B96" s="121" t="s">
        <v>453</v>
      </c>
      <c r="C96" s="15" t="s">
        <v>239</v>
      </c>
      <c r="D96" s="18" t="s">
        <v>454</v>
      </c>
      <c r="E96" s="40">
        <v>220002</v>
      </c>
      <c r="F96" s="135"/>
      <c r="G96" s="17" t="s">
        <v>591</v>
      </c>
      <c r="H96" s="177" t="str">
        <f>$I$93</f>
        <v>BK</v>
      </c>
      <c r="I96" s="10" t="s">
        <v>119</v>
      </c>
      <c r="J96" s="120" t="s">
        <v>213</v>
      </c>
      <c r="K96" s="212" t="s">
        <v>460</v>
      </c>
      <c r="L96" s="11" t="s">
        <v>57</v>
      </c>
      <c r="M96" s="13" t="s">
        <v>157</v>
      </c>
      <c r="N96" s="78">
        <v>990.86</v>
      </c>
      <c r="O96" s="39">
        <v>221120</v>
      </c>
      <c r="P96" s="107"/>
      <c r="Q96" s="115" t="str">
        <f t="shared" ref="Q96:Q103" si="10">IF(N96&gt;0,"Yes","")</f>
        <v>Yes</v>
      </c>
    </row>
    <row r="97" spans="1:17" ht="21.75" customHeight="1" x14ac:dyDescent="0.2">
      <c r="A97" s="14" t="s">
        <v>119</v>
      </c>
      <c r="B97" s="126" t="s">
        <v>181</v>
      </c>
      <c r="C97" s="15" t="s">
        <v>239</v>
      </c>
      <c r="D97" s="18" t="s">
        <v>342</v>
      </c>
      <c r="E97" s="40">
        <v>221120</v>
      </c>
      <c r="F97" s="135"/>
      <c r="G97" s="17"/>
      <c r="H97" s="177" t="str">
        <f t="shared" ref="H97:H103" si="11">$I$93</f>
        <v>BK</v>
      </c>
      <c r="I97" s="14" t="s">
        <v>26</v>
      </c>
      <c r="J97" s="126" t="s">
        <v>202</v>
      </c>
      <c r="K97" s="135" t="s">
        <v>400</v>
      </c>
      <c r="L97" s="15" t="s">
        <v>62</v>
      </c>
      <c r="M97" s="19" t="s">
        <v>467</v>
      </c>
      <c r="N97" s="79">
        <v>985.61</v>
      </c>
      <c r="O97" s="225">
        <v>221132</v>
      </c>
      <c r="P97" s="108"/>
      <c r="Q97" s="116" t="str">
        <f t="shared" si="10"/>
        <v>Yes</v>
      </c>
    </row>
    <row r="98" spans="1:17" ht="21.75" customHeight="1" x14ac:dyDescent="0.2">
      <c r="A98" s="14" t="s">
        <v>107</v>
      </c>
      <c r="B98" s="126" t="s">
        <v>249</v>
      </c>
      <c r="C98" s="15" t="s">
        <v>239</v>
      </c>
      <c r="D98" s="18" t="s">
        <v>130</v>
      </c>
      <c r="E98" s="40">
        <v>221132</v>
      </c>
      <c r="F98" s="229" t="s">
        <v>565</v>
      </c>
      <c r="G98" s="17"/>
      <c r="H98" s="177" t="str">
        <f t="shared" si="11"/>
        <v>BK</v>
      </c>
      <c r="I98" s="14" t="s">
        <v>104</v>
      </c>
      <c r="J98" s="126" t="s">
        <v>204</v>
      </c>
      <c r="K98" s="135" t="s">
        <v>297</v>
      </c>
      <c r="L98" s="15" t="s">
        <v>56</v>
      </c>
      <c r="M98" s="19" t="s">
        <v>365</v>
      </c>
      <c r="N98" s="79">
        <v>794.03</v>
      </c>
      <c r="O98" s="225">
        <v>221133</v>
      </c>
      <c r="P98" s="17" t="s">
        <v>590</v>
      </c>
      <c r="Q98" s="116" t="str">
        <f t="shared" si="10"/>
        <v>Yes</v>
      </c>
    </row>
    <row r="99" spans="1:17" ht="21.75" customHeight="1" x14ac:dyDescent="0.2">
      <c r="A99" s="14" t="s">
        <v>104</v>
      </c>
      <c r="B99" s="126" t="s">
        <v>158</v>
      </c>
      <c r="C99" s="15" t="s">
        <v>239</v>
      </c>
      <c r="D99" s="71" t="s">
        <v>312</v>
      </c>
      <c r="E99" s="40">
        <v>221133</v>
      </c>
      <c r="F99" s="135"/>
      <c r="G99" s="230" t="s">
        <v>590</v>
      </c>
      <c r="H99" s="177" t="str">
        <f t="shared" si="11"/>
        <v>BK</v>
      </c>
      <c r="I99" s="14" t="s">
        <v>51</v>
      </c>
      <c r="J99" s="126" t="s">
        <v>137</v>
      </c>
      <c r="K99" s="229" t="s">
        <v>570</v>
      </c>
      <c r="L99" s="15" t="s">
        <v>55</v>
      </c>
      <c r="M99" s="19" t="s">
        <v>183</v>
      </c>
      <c r="N99" s="79">
        <v>687.42</v>
      </c>
      <c r="O99" s="225" t="s">
        <v>597</v>
      </c>
      <c r="P99" s="222" t="s">
        <v>570</v>
      </c>
      <c r="Q99" s="116" t="str">
        <f t="shared" si="10"/>
        <v>Yes</v>
      </c>
    </row>
    <row r="100" spans="1:17" ht="21.75" customHeight="1" x14ac:dyDescent="0.2">
      <c r="A100" s="14"/>
      <c r="B100" s="126"/>
      <c r="C100" s="15"/>
      <c r="D100" s="18"/>
      <c r="E100" s="40"/>
      <c r="F100" s="135"/>
      <c r="G100" s="17"/>
      <c r="H100" s="177" t="str">
        <f t="shared" si="11"/>
        <v>BK</v>
      </c>
      <c r="I100" s="14" t="s">
        <v>595</v>
      </c>
      <c r="J100" s="233" t="s">
        <v>347</v>
      </c>
      <c r="K100" s="229" t="s">
        <v>596</v>
      </c>
      <c r="L100" s="15" t="s">
        <v>55</v>
      </c>
      <c r="M100" s="19" t="s">
        <v>210</v>
      </c>
      <c r="N100" s="79"/>
      <c r="O100" s="225">
        <v>220002</v>
      </c>
      <c r="P100" s="17" t="s">
        <v>591</v>
      </c>
      <c r="Q100" s="116" t="str">
        <f t="shared" si="10"/>
        <v/>
      </c>
    </row>
    <row r="101" spans="1:17" ht="21.75" customHeight="1" x14ac:dyDescent="0.2">
      <c r="A101" s="14"/>
      <c r="B101" s="126"/>
      <c r="C101" s="15"/>
      <c r="D101" s="18"/>
      <c r="E101" s="40"/>
      <c r="F101" s="135"/>
      <c r="G101" s="17"/>
      <c r="H101" s="177" t="str">
        <f t="shared" si="11"/>
        <v>BK</v>
      </c>
      <c r="I101" s="14"/>
      <c r="J101" s="183"/>
      <c r="K101" s="135"/>
      <c r="L101" s="30"/>
      <c r="M101" s="35"/>
      <c r="N101" s="97"/>
      <c r="O101" s="69"/>
      <c r="P101" s="108"/>
      <c r="Q101" s="116" t="str">
        <f t="shared" si="10"/>
        <v/>
      </c>
    </row>
    <row r="102" spans="1:17" ht="21.75" customHeight="1" x14ac:dyDescent="0.2">
      <c r="A102" s="95"/>
      <c r="B102" s="126"/>
      <c r="C102" s="15"/>
      <c r="D102" s="18"/>
      <c r="E102" s="40"/>
      <c r="F102" s="135"/>
      <c r="G102" s="17"/>
      <c r="H102" s="177" t="str">
        <f t="shared" si="11"/>
        <v>BK</v>
      </c>
      <c r="I102" s="95"/>
      <c r="J102" s="126"/>
      <c r="K102" s="135"/>
      <c r="L102" s="30"/>
      <c r="M102" s="30"/>
      <c r="N102" s="97"/>
      <c r="O102" s="69"/>
      <c r="P102" s="108"/>
      <c r="Q102" s="116" t="str">
        <f t="shared" si="10"/>
        <v/>
      </c>
    </row>
    <row r="103" spans="1:17" ht="21.75" customHeight="1" thickBot="1" x14ac:dyDescent="0.25">
      <c r="A103" s="20"/>
      <c r="B103" s="123"/>
      <c r="C103" s="21"/>
      <c r="D103" s="22"/>
      <c r="E103" s="41"/>
      <c r="F103" s="136"/>
      <c r="G103" s="24"/>
      <c r="H103" s="177" t="str">
        <f t="shared" si="11"/>
        <v>BK</v>
      </c>
      <c r="I103" s="20"/>
      <c r="J103" s="123"/>
      <c r="K103" s="136"/>
      <c r="L103" s="21"/>
      <c r="M103" s="21"/>
      <c r="N103" s="80"/>
      <c r="O103" s="41"/>
      <c r="P103" s="110"/>
      <c r="Q103" s="117" t="str">
        <f t="shared" si="10"/>
        <v/>
      </c>
    </row>
    <row r="104" spans="1:17" s="101" customFormat="1" ht="30" customHeight="1" x14ac:dyDescent="0.25">
      <c r="A104" s="104" t="s">
        <v>96</v>
      </c>
      <c r="B104" s="124"/>
      <c r="D104" s="102"/>
      <c r="E104" s="103"/>
      <c r="F104" s="137"/>
      <c r="H104" s="178"/>
      <c r="J104" s="124"/>
      <c r="K104" s="102"/>
      <c r="O104" s="103"/>
      <c r="P104" s="111"/>
    </row>
    <row r="105" spans="1:17" ht="21.75" customHeight="1" x14ac:dyDescent="0.2">
      <c r="A105" s="8" t="s">
        <v>95</v>
      </c>
      <c r="B105" s="118"/>
      <c r="F105" s="138"/>
      <c r="G105" s="231" t="s">
        <v>602</v>
      </c>
      <c r="I105" s="8" t="s">
        <v>13</v>
      </c>
      <c r="J105" s="118"/>
      <c r="O105" s="42" t="s">
        <v>14</v>
      </c>
    </row>
    <row r="106" spans="1:17" ht="21.75" customHeight="1" x14ac:dyDescent="0.2">
      <c r="B106" s="118"/>
      <c r="F106" s="138"/>
      <c r="J106" s="118"/>
    </row>
    <row r="107" spans="1:17" s="44" customFormat="1" ht="21.75" customHeight="1" x14ac:dyDescent="0.2">
      <c r="A107" s="43" t="s">
        <v>122</v>
      </c>
      <c r="B107" s="125"/>
      <c r="D107" s="45"/>
      <c r="E107" s="46"/>
      <c r="F107" s="139"/>
      <c r="H107" s="177"/>
      <c r="I107" s="43" t="s">
        <v>58</v>
      </c>
      <c r="J107" s="125"/>
      <c r="K107" s="45"/>
      <c r="O107" s="46"/>
    </row>
    <row r="108" spans="1:17" ht="21.75" customHeight="1" thickBot="1" x14ac:dyDescent="0.25">
      <c r="A108" s="8" t="s">
        <v>101</v>
      </c>
      <c r="B108" s="118"/>
      <c r="C108" s="9"/>
      <c r="D108" s="264">
        <f>'DEPT BAL'!$B$4-1</f>
        <v>42664</v>
      </c>
      <c r="E108" s="264"/>
      <c r="F108" s="138"/>
      <c r="I108" s="8" t="s">
        <v>102</v>
      </c>
      <c r="J108" s="118"/>
      <c r="L108" s="265">
        <f>D108+1</f>
        <v>42665</v>
      </c>
      <c r="M108" s="265"/>
    </row>
    <row r="109" spans="1:17" s="1" customFormat="1" ht="21.75" customHeight="1" thickBot="1" x14ac:dyDescent="0.25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7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 x14ac:dyDescent="0.2">
      <c r="A110" s="10" t="s">
        <v>38</v>
      </c>
      <c r="B110" s="120" t="s">
        <v>282</v>
      </c>
      <c r="C110" s="11" t="s">
        <v>136</v>
      </c>
      <c r="D110" s="25" t="s">
        <v>452</v>
      </c>
      <c r="E110" s="39">
        <v>220023</v>
      </c>
      <c r="F110" s="197" t="s">
        <v>576</v>
      </c>
      <c r="G110" s="198" t="s">
        <v>580</v>
      </c>
      <c r="H110" s="177" t="str">
        <f>$I$107</f>
        <v>LA</v>
      </c>
      <c r="I110" s="10" t="s">
        <v>40</v>
      </c>
      <c r="J110" s="120" t="s">
        <v>347</v>
      </c>
      <c r="K110" s="212" t="s">
        <v>348</v>
      </c>
      <c r="L110" s="15" t="s">
        <v>55</v>
      </c>
      <c r="M110" s="19" t="s">
        <v>210</v>
      </c>
      <c r="N110" s="79">
        <v>834.07</v>
      </c>
      <c r="O110" s="225" t="s">
        <v>599</v>
      </c>
      <c r="P110" s="17" t="s">
        <v>570</v>
      </c>
      <c r="Q110" s="115" t="str">
        <f>IF(N110&gt;0,"Yes","")</f>
        <v>Yes</v>
      </c>
    </row>
    <row r="111" spans="1:17" ht="21.75" customHeight="1" x14ac:dyDescent="0.2">
      <c r="A111" s="14" t="s">
        <v>48</v>
      </c>
      <c r="B111" s="121" t="s">
        <v>256</v>
      </c>
      <c r="C111" s="15" t="s">
        <v>136</v>
      </c>
      <c r="D111" s="18" t="s">
        <v>343</v>
      </c>
      <c r="E111" s="40">
        <v>220029</v>
      </c>
      <c r="F111" s="154" t="s">
        <v>576</v>
      </c>
      <c r="G111" s="90"/>
      <c r="H111" s="177" t="str">
        <f t="shared" ref="H111:H119" si="12">$I$107</f>
        <v>LA</v>
      </c>
      <c r="I111" s="14" t="s">
        <v>64</v>
      </c>
      <c r="J111" s="186"/>
      <c r="K111" s="214"/>
      <c r="L111" s="15" t="s">
        <v>58</v>
      </c>
      <c r="M111" s="19" t="s">
        <v>466</v>
      </c>
      <c r="N111" s="79">
        <v>1132.6400000000001</v>
      </c>
      <c r="O111" s="40">
        <v>220029</v>
      </c>
      <c r="P111" s="108"/>
      <c r="Q111" s="116" t="str">
        <f>IF(N111&gt;0,"Yes","")</f>
        <v>Yes</v>
      </c>
    </row>
    <row r="112" spans="1:17" ht="21.75" customHeight="1" x14ac:dyDescent="0.2">
      <c r="A112" s="14" t="s">
        <v>37</v>
      </c>
      <c r="B112" s="186"/>
      <c r="C112" s="15" t="s">
        <v>136</v>
      </c>
      <c r="D112" s="18" t="s">
        <v>343</v>
      </c>
      <c r="E112" s="40">
        <v>220013</v>
      </c>
      <c r="F112" s="154"/>
      <c r="G112" s="113"/>
      <c r="H112" s="177" t="str">
        <f t="shared" si="12"/>
        <v>LA</v>
      </c>
      <c r="I112" s="14" t="s">
        <v>24</v>
      </c>
      <c r="J112" s="121" t="s">
        <v>246</v>
      </c>
      <c r="K112" s="140" t="s">
        <v>381</v>
      </c>
      <c r="L112" s="30" t="s">
        <v>56</v>
      </c>
      <c r="M112" s="35" t="s">
        <v>508</v>
      </c>
      <c r="N112" s="97">
        <v>1051.9100000000001</v>
      </c>
      <c r="O112" s="40">
        <v>220013</v>
      </c>
      <c r="P112" s="108"/>
      <c r="Q112" s="116" t="str">
        <f t="shared" ref="Q112:Q118" si="13">IF(N112&gt;0,"Yes","")</f>
        <v>Yes</v>
      </c>
    </row>
    <row r="113" spans="1:17" ht="21.75" customHeight="1" x14ac:dyDescent="0.2">
      <c r="A113" s="14" t="s">
        <v>105</v>
      </c>
      <c r="B113" s="121" t="s">
        <v>257</v>
      </c>
      <c r="C113" s="15" t="s">
        <v>136</v>
      </c>
      <c r="D113" s="18" t="s">
        <v>459</v>
      </c>
      <c r="E113" s="40">
        <v>220001</v>
      </c>
      <c r="F113" s="154" t="s">
        <v>576</v>
      </c>
      <c r="G113" s="90"/>
      <c r="H113" s="177" t="str">
        <f t="shared" si="12"/>
        <v>LA</v>
      </c>
      <c r="I113" s="14" t="s">
        <v>52</v>
      </c>
      <c r="J113" s="186"/>
      <c r="K113" s="214"/>
      <c r="L113" s="30" t="s">
        <v>59</v>
      </c>
      <c r="M113" s="35" t="s">
        <v>135</v>
      </c>
      <c r="N113" s="97">
        <v>753.1</v>
      </c>
      <c r="O113" s="69">
        <v>220001</v>
      </c>
      <c r="P113" s="108"/>
      <c r="Q113" s="116" t="str">
        <f t="shared" si="13"/>
        <v>Yes</v>
      </c>
    </row>
    <row r="114" spans="1:17" ht="21.75" customHeight="1" x14ac:dyDescent="0.2">
      <c r="A114" s="68" t="s">
        <v>26</v>
      </c>
      <c r="B114" s="186"/>
      <c r="C114" s="15" t="s">
        <v>136</v>
      </c>
      <c r="D114" s="18" t="s">
        <v>459</v>
      </c>
      <c r="E114" s="40">
        <v>221138</v>
      </c>
      <c r="F114" s="154"/>
      <c r="G114" s="223" t="s">
        <v>569</v>
      </c>
      <c r="H114" s="177" t="str">
        <f t="shared" si="12"/>
        <v>LA</v>
      </c>
      <c r="I114" s="14" t="s">
        <v>25</v>
      </c>
      <c r="J114" s="126" t="s">
        <v>279</v>
      </c>
      <c r="K114" s="135" t="s">
        <v>349</v>
      </c>
      <c r="L114" s="15" t="s">
        <v>56</v>
      </c>
      <c r="M114" s="19" t="s">
        <v>410</v>
      </c>
      <c r="N114" s="97">
        <v>938.85</v>
      </c>
      <c r="O114" s="69">
        <v>221138</v>
      </c>
      <c r="P114" s="223" t="s">
        <v>569</v>
      </c>
      <c r="Q114" s="116" t="str">
        <f t="shared" si="13"/>
        <v>Yes</v>
      </c>
    </row>
    <row r="115" spans="1:17" ht="21.75" customHeight="1" x14ac:dyDescent="0.2">
      <c r="A115" s="68"/>
      <c r="B115" s="126"/>
      <c r="C115" s="15"/>
      <c r="D115" s="18"/>
      <c r="E115" s="40"/>
      <c r="F115" s="154"/>
      <c r="G115" s="90"/>
      <c r="H115" s="177" t="str">
        <f t="shared" si="12"/>
        <v>LA</v>
      </c>
      <c r="I115" s="232" t="s">
        <v>595</v>
      </c>
      <c r="J115" s="233" t="s">
        <v>214</v>
      </c>
      <c r="K115" s="229" t="s">
        <v>594</v>
      </c>
      <c r="L115" s="32" t="s">
        <v>62</v>
      </c>
      <c r="M115" s="36" t="s">
        <v>509</v>
      </c>
      <c r="N115" s="97"/>
      <c r="O115" s="69">
        <v>220023</v>
      </c>
      <c r="P115" s="17" t="s">
        <v>580</v>
      </c>
      <c r="Q115" s="116" t="str">
        <f t="shared" si="13"/>
        <v/>
      </c>
    </row>
    <row r="116" spans="1:17" ht="21.75" customHeight="1" x14ac:dyDescent="0.2">
      <c r="A116" s="95"/>
      <c r="B116" s="126"/>
      <c r="C116" s="15"/>
      <c r="D116" s="16"/>
      <c r="E116" s="40"/>
      <c r="F116" s="135"/>
      <c r="G116" s="17"/>
      <c r="H116" s="177" t="str">
        <f t="shared" si="12"/>
        <v>LA</v>
      </c>
      <c r="I116" s="14"/>
      <c r="J116" s="126"/>
      <c r="K116" s="135"/>
      <c r="L116" s="30"/>
      <c r="M116" s="35"/>
      <c r="N116" s="97"/>
      <c r="O116" s="69"/>
      <c r="P116" s="109"/>
      <c r="Q116" s="116" t="str">
        <f t="shared" si="13"/>
        <v/>
      </c>
    </row>
    <row r="117" spans="1:17" ht="21.75" customHeight="1" x14ac:dyDescent="0.2">
      <c r="A117" s="95"/>
      <c r="B117" s="126"/>
      <c r="C117" s="15"/>
      <c r="D117" s="16"/>
      <c r="E117" s="40"/>
      <c r="F117" s="135"/>
      <c r="G117" s="17"/>
      <c r="H117" s="177" t="str">
        <f t="shared" si="12"/>
        <v>LA</v>
      </c>
      <c r="I117" s="95"/>
      <c r="J117" s="126"/>
      <c r="K117" s="135"/>
      <c r="L117" s="30"/>
      <c r="M117" s="35"/>
      <c r="N117" s="97"/>
      <c r="O117" s="69"/>
      <c r="P117" s="109"/>
      <c r="Q117" s="116" t="str">
        <f t="shared" si="13"/>
        <v/>
      </c>
    </row>
    <row r="118" spans="1:17" ht="21.75" customHeight="1" x14ac:dyDescent="0.2">
      <c r="A118" s="14"/>
      <c r="B118" s="126"/>
      <c r="C118" s="15"/>
      <c r="D118" s="16"/>
      <c r="E118" s="40"/>
      <c r="F118" s="135"/>
      <c r="G118" s="17"/>
      <c r="H118" s="177" t="str">
        <f t="shared" si="12"/>
        <v>LA</v>
      </c>
      <c r="I118" s="14"/>
      <c r="J118" s="126"/>
      <c r="K118" s="135"/>
      <c r="L118" s="30"/>
      <c r="M118" s="35"/>
      <c r="N118" s="97"/>
      <c r="O118" s="69"/>
      <c r="P118" s="109"/>
      <c r="Q118" s="116" t="str">
        <f t="shared" si="13"/>
        <v/>
      </c>
    </row>
    <row r="119" spans="1:17" ht="21.75" customHeight="1" thickBot="1" x14ac:dyDescent="0.25">
      <c r="A119" s="87"/>
      <c r="B119" s="123"/>
      <c r="C119" s="21"/>
      <c r="D119" s="22"/>
      <c r="E119" s="41"/>
      <c r="F119" s="136"/>
      <c r="G119" s="24"/>
      <c r="H119" s="177" t="str">
        <f t="shared" si="12"/>
        <v>LA</v>
      </c>
      <c r="I119" s="87"/>
      <c r="J119" s="123"/>
      <c r="K119" s="136"/>
      <c r="L119" s="21"/>
      <c r="M119" s="89"/>
      <c r="N119" s="80"/>
      <c r="O119" s="41"/>
      <c r="P119" s="110"/>
      <c r="Q119" s="117" t="str">
        <f>IF(N119&gt;0,"Yes","")</f>
        <v/>
      </c>
    </row>
    <row r="120" spans="1:17" s="101" customFormat="1" ht="30" customHeight="1" x14ac:dyDescent="0.25">
      <c r="A120" s="104" t="s">
        <v>96</v>
      </c>
      <c r="B120" s="124"/>
      <c r="D120" s="102"/>
      <c r="E120" s="103"/>
      <c r="F120" s="137"/>
      <c r="H120" s="178"/>
      <c r="J120" s="124"/>
      <c r="K120" s="102"/>
      <c r="O120" s="103"/>
      <c r="P120" s="111"/>
    </row>
    <row r="121" spans="1:17" s="101" customFormat="1" ht="21" customHeight="1" x14ac:dyDescent="0.2">
      <c r="A121" s="8" t="s">
        <v>95</v>
      </c>
      <c r="B121" s="118"/>
      <c r="C121" s="6"/>
      <c r="D121" s="7"/>
      <c r="E121" s="37"/>
      <c r="F121" s="138"/>
      <c r="G121" s="231" t="s">
        <v>602</v>
      </c>
      <c r="H121" s="177"/>
      <c r="I121" s="8" t="s">
        <v>13</v>
      </c>
      <c r="J121" s="118"/>
      <c r="K121" s="7"/>
      <c r="L121" s="6"/>
      <c r="M121" s="6"/>
      <c r="N121" s="6"/>
      <c r="O121" s="42" t="s">
        <v>14</v>
      </c>
      <c r="P121" s="105"/>
    </row>
    <row r="122" spans="1:17" ht="21.75" customHeight="1" x14ac:dyDescent="0.2">
      <c r="A122" s="8"/>
      <c r="B122" s="118"/>
      <c r="F122" s="138"/>
      <c r="I122" s="8"/>
      <c r="J122" s="118"/>
      <c r="O122" s="42"/>
    </row>
    <row r="123" spans="1:17" s="44" customFormat="1" ht="21.75" customHeight="1" x14ac:dyDescent="0.2">
      <c r="A123" s="43" t="s">
        <v>17</v>
      </c>
      <c r="B123" s="125"/>
      <c r="D123" s="45"/>
      <c r="E123" s="46"/>
      <c r="F123" s="139"/>
      <c r="H123" s="177"/>
      <c r="I123" s="43" t="s">
        <v>61</v>
      </c>
      <c r="J123" s="125"/>
      <c r="K123" s="45"/>
      <c r="O123" s="46"/>
    </row>
    <row r="124" spans="1:17" ht="21.75" customHeight="1" thickBot="1" x14ac:dyDescent="0.25">
      <c r="A124" s="8" t="s">
        <v>101</v>
      </c>
      <c r="B124" s="118"/>
      <c r="C124" s="9"/>
      <c r="D124" s="264">
        <f>'DEPT BAL'!$B$4-1</f>
        <v>42664</v>
      </c>
      <c r="E124" s="264"/>
      <c r="F124" s="138"/>
      <c r="I124" s="8" t="s">
        <v>102</v>
      </c>
      <c r="J124" s="118"/>
      <c r="L124" s="265">
        <f>D124+1</f>
        <v>42665</v>
      </c>
      <c r="M124" s="265"/>
    </row>
    <row r="125" spans="1:17" s="1" customFormat="1" ht="21.75" customHeight="1" thickBot="1" x14ac:dyDescent="0.25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7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 x14ac:dyDescent="0.2">
      <c r="A126" s="10" t="s">
        <v>31</v>
      </c>
      <c r="B126" s="120" t="s">
        <v>344</v>
      </c>
      <c r="C126" s="11" t="s">
        <v>376</v>
      </c>
      <c r="D126" s="25" t="s">
        <v>377</v>
      </c>
      <c r="E126" s="39">
        <v>221119</v>
      </c>
      <c r="F126" s="134" t="s">
        <v>565</v>
      </c>
      <c r="G126" s="191"/>
      <c r="H126" s="177" t="str">
        <f>$I$123</f>
        <v>PZ</v>
      </c>
      <c r="I126" s="10" t="s">
        <v>32</v>
      </c>
      <c r="J126" s="120" t="s">
        <v>214</v>
      </c>
      <c r="K126" s="212" t="s">
        <v>382</v>
      </c>
      <c r="L126" s="11" t="s">
        <v>62</v>
      </c>
      <c r="M126" s="13" t="s">
        <v>509</v>
      </c>
      <c r="N126" s="78">
        <v>762.48</v>
      </c>
      <c r="O126" s="39">
        <v>221119</v>
      </c>
      <c r="P126" s="12" t="s">
        <v>570</v>
      </c>
      <c r="Q126" s="115" t="str">
        <f>IF(N126&gt;0,"Yes","")</f>
        <v>Yes</v>
      </c>
    </row>
    <row r="127" spans="1:17" ht="21.75" customHeight="1" x14ac:dyDescent="0.2">
      <c r="A127" s="14" t="s">
        <v>32</v>
      </c>
      <c r="B127" s="126" t="s">
        <v>258</v>
      </c>
      <c r="C127" s="15" t="s">
        <v>376</v>
      </c>
      <c r="D127" s="18" t="s">
        <v>193</v>
      </c>
      <c r="E127" s="40">
        <v>221127</v>
      </c>
      <c r="F127" s="154"/>
      <c r="G127" s="17" t="s">
        <v>554</v>
      </c>
      <c r="H127" s="177" t="str">
        <f>$I$123</f>
        <v>PZ</v>
      </c>
      <c r="I127" s="68" t="s">
        <v>28</v>
      </c>
      <c r="J127" s="126" t="s">
        <v>188</v>
      </c>
      <c r="K127" s="135" t="s">
        <v>384</v>
      </c>
      <c r="L127" s="15" t="s">
        <v>62</v>
      </c>
      <c r="M127" s="19" t="s">
        <v>342</v>
      </c>
      <c r="N127" s="79">
        <v>752.81</v>
      </c>
      <c r="O127" s="40" t="s">
        <v>597</v>
      </c>
      <c r="P127" s="108"/>
      <c r="Q127" s="116" t="str">
        <f>IF(N127&gt;0,"Yes","")</f>
        <v>Yes</v>
      </c>
    </row>
    <row r="128" spans="1:17" ht="21.75" customHeight="1" x14ac:dyDescent="0.2">
      <c r="A128" s="14"/>
      <c r="B128" s="126"/>
      <c r="C128" s="15"/>
      <c r="D128" s="18"/>
      <c r="E128" s="40"/>
      <c r="F128" s="135"/>
      <c r="G128" s="17"/>
      <c r="H128" s="177" t="str">
        <f>$I$123</f>
        <v>PZ</v>
      </c>
      <c r="I128" s="14" t="s">
        <v>598</v>
      </c>
      <c r="J128" s="122" t="s">
        <v>214</v>
      </c>
      <c r="K128" s="218" t="s">
        <v>382</v>
      </c>
      <c r="L128" s="15" t="s">
        <v>56</v>
      </c>
      <c r="M128" s="19" t="s">
        <v>600</v>
      </c>
      <c r="N128" s="79"/>
      <c r="O128" s="85">
        <v>221127</v>
      </c>
      <c r="P128" s="199" t="s">
        <v>554</v>
      </c>
      <c r="Q128" s="116" t="str">
        <f>IF(N128&gt;0,"Yes","")</f>
        <v/>
      </c>
    </row>
    <row r="129" spans="1:17" ht="21.75" customHeight="1" x14ac:dyDescent="0.2">
      <c r="A129" s="14"/>
      <c r="B129" s="126"/>
      <c r="C129" s="15" t="s">
        <v>570</v>
      </c>
      <c r="D129" s="16"/>
      <c r="E129" s="40"/>
      <c r="F129" s="135"/>
      <c r="G129" s="17"/>
      <c r="H129" s="177" t="str">
        <f>$I$123</f>
        <v>PZ</v>
      </c>
      <c r="I129" s="14"/>
      <c r="J129" s="126"/>
      <c r="K129" s="135"/>
      <c r="L129" s="15"/>
      <c r="M129" s="19"/>
      <c r="N129" s="79"/>
      <c r="O129" s="40"/>
      <c r="P129" s="108"/>
      <c r="Q129" s="116" t="str">
        <f>IF(N129&gt;0,"Yes","")</f>
        <v/>
      </c>
    </row>
    <row r="130" spans="1:17" ht="21.75" customHeight="1" thickBot="1" x14ac:dyDescent="0.25">
      <c r="A130" s="87"/>
      <c r="B130" s="123"/>
      <c r="C130" s="21"/>
      <c r="D130" s="22"/>
      <c r="E130" s="41"/>
      <c r="F130" s="136"/>
      <c r="G130" s="24"/>
      <c r="H130" s="177" t="str">
        <f>$I$123</f>
        <v>PZ</v>
      </c>
      <c r="I130" s="87"/>
      <c r="J130" s="123"/>
      <c r="K130" s="136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 x14ac:dyDescent="0.25">
      <c r="A131" s="104" t="s">
        <v>96</v>
      </c>
      <c r="B131" s="124"/>
      <c r="D131" s="102"/>
      <c r="E131" s="103"/>
      <c r="F131" s="137"/>
      <c r="H131" s="178"/>
      <c r="J131" s="124"/>
      <c r="K131" s="102"/>
      <c r="O131" s="103"/>
      <c r="P131" s="111"/>
    </row>
    <row r="132" spans="1:17" ht="21.75" customHeight="1" x14ac:dyDescent="0.2">
      <c r="A132" s="8" t="s">
        <v>95</v>
      </c>
      <c r="B132" s="118"/>
      <c r="F132" s="138"/>
      <c r="G132" s="231" t="s">
        <v>602</v>
      </c>
      <c r="I132" s="8" t="s">
        <v>13</v>
      </c>
      <c r="J132" s="118"/>
      <c r="O132" s="42" t="s">
        <v>14</v>
      </c>
    </row>
    <row r="133" spans="1:17" ht="21.75" customHeight="1" x14ac:dyDescent="0.2">
      <c r="B133" s="118"/>
      <c r="F133" s="138"/>
      <c r="J133" s="118"/>
    </row>
    <row r="134" spans="1:17" s="44" customFormat="1" ht="21.75" customHeight="1" x14ac:dyDescent="0.2">
      <c r="A134" s="43" t="s">
        <v>18</v>
      </c>
      <c r="B134" s="125"/>
      <c r="D134" s="45"/>
      <c r="E134" s="46"/>
      <c r="F134" s="139"/>
      <c r="H134" s="177"/>
      <c r="I134" s="43" t="s">
        <v>59</v>
      </c>
      <c r="J134" s="125"/>
      <c r="K134" s="45"/>
      <c r="O134" s="46"/>
    </row>
    <row r="135" spans="1:17" ht="21.75" customHeight="1" thickBot="1" x14ac:dyDescent="0.25">
      <c r="A135" s="8" t="s">
        <v>101</v>
      </c>
      <c r="B135" s="118"/>
      <c r="C135" s="9"/>
      <c r="D135" s="264">
        <f>'DEPT BAL'!$B$4-1</f>
        <v>42664</v>
      </c>
      <c r="E135" s="264"/>
      <c r="F135" s="138"/>
      <c r="I135" s="8" t="s">
        <v>102</v>
      </c>
      <c r="J135" s="118"/>
      <c r="L135" s="265">
        <f>D135+1</f>
        <v>42665</v>
      </c>
      <c r="M135" s="265"/>
    </row>
    <row r="136" spans="1:17" s="1" customFormat="1" ht="21.75" customHeight="1" thickBot="1" x14ac:dyDescent="0.25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7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43</v>
      </c>
      <c r="B137" s="122" t="s">
        <v>396</v>
      </c>
      <c r="C137" s="149" t="s">
        <v>220</v>
      </c>
      <c r="D137" s="18" t="s">
        <v>397</v>
      </c>
      <c r="E137" s="40">
        <v>220032</v>
      </c>
      <c r="F137" s="135"/>
      <c r="G137" s="12"/>
      <c r="H137" s="177" t="str">
        <f>$I$134</f>
        <v>EH</v>
      </c>
      <c r="I137" s="10" t="s">
        <v>50</v>
      </c>
      <c r="J137" s="120" t="s">
        <v>148</v>
      </c>
      <c r="K137" s="212" t="s">
        <v>468</v>
      </c>
      <c r="L137" s="11" t="s">
        <v>56</v>
      </c>
      <c r="M137" s="13" t="s">
        <v>414</v>
      </c>
      <c r="N137" s="78">
        <v>955.29</v>
      </c>
      <c r="O137" s="39">
        <v>220032</v>
      </c>
      <c r="P137" s="107" t="s">
        <v>153</v>
      </c>
      <c r="Q137" s="115" t="str">
        <f>IF(N137&gt;0,"Yes","")</f>
        <v>Yes</v>
      </c>
    </row>
    <row r="138" spans="1:17" ht="21.75" customHeight="1" x14ac:dyDescent="0.2">
      <c r="A138" s="14" t="s">
        <v>21</v>
      </c>
      <c r="B138" s="126" t="s">
        <v>251</v>
      </c>
      <c r="C138" s="19" t="s">
        <v>241</v>
      </c>
      <c r="D138" s="18" t="s">
        <v>149</v>
      </c>
      <c r="E138" s="40">
        <v>221121</v>
      </c>
      <c r="F138" s="135"/>
      <c r="G138" s="17"/>
      <c r="H138" s="177" t="str">
        <f t="shared" ref="H138:H145" si="14">$I$134</f>
        <v>EH</v>
      </c>
      <c r="I138" s="14" t="s">
        <v>44</v>
      </c>
      <c r="J138" s="126" t="s">
        <v>415</v>
      </c>
      <c r="K138" s="135" t="s">
        <v>469</v>
      </c>
      <c r="L138" s="15" t="s">
        <v>66</v>
      </c>
      <c r="M138" s="19" t="s">
        <v>323</v>
      </c>
      <c r="N138" s="79">
        <v>1005.03</v>
      </c>
      <c r="O138" s="40">
        <v>220025</v>
      </c>
      <c r="P138" s="17" t="s">
        <v>556</v>
      </c>
      <c r="Q138" s="116" t="str">
        <f>IF(N138&gt;0,"Yes","")</f>
        <v>Yes</v>
      </c>
    </row>
    <row r="139" spans="1:17" ht="21.75" customHeight="1" x14ac:dyDescent="0.2">
      <c r="A139" s="14" t="s">
        <v>22</v>
      </c>
      <c r="B139" s="121" t="s">
        <v>252</v>
      </c>
      <c r="C139" s="15" t="s">
        <v>241</v>
      </c>
      <c r="D139" s="18" t="s">
        <v>135</v>
      </c>
      <c r="E139" s="40">
        <v>221129</v>
      </c>
      <c r="F139" s="135"/>
      <c r="G139" s="188"/>
      <c r="H139" s="177" t="str">
        <f t="shared" si="14"/>
        <v>EH</v>
      </c>
      <c r="I139" s="14" t="s">
        <v>43</v>
      </c>
      <c r="J139" s="121" t="s">
        <v>268</v>
      </c>
      <c r="K139" s="140" t="s">
        <v>245</v>
      </c>
      <c r="L139" s="15" t="s">
        <v>59</v>
      </c>
      <c r="M139" s="19" t="s">
        <v>465</v>
      </c>
      <c r="N139" s="79">
        <v>809.43</v>
      </c>
      <c r="O139" s="40">
        <v>220015</v>
      </c>
      <c r="P139" s="108"/>
      <c r="Q139" s="116" t="str">
        <f t="shared" ref="Q139:Q144" si="15">IF(N139&gt;0,"Yes","")</f>
        <v>Yes</v>
      </c>
    </row>
    <row r="140" spans="1:17" ht="21.75" customHeight="1" x14ac:dyDescent="0.2">
      <c r="A140" s="14" t="s">
        <v>64</v>
      </c>
      <c r="B140" s="186"/>
      <c r="C140" s="15" t="s">
        <v>241</v>
      </c>
      <c r="D140" s="18" t="s">
        <v>135</v>
      </c>
      <c r="E140" s="40">
        <v>220015</v>
      </c>
      <c r="F140" s="135"/>
      <c r="G140" s="17"/>
      <c r="H140" s="177" t="str">
        <f t="shared" si="14"/>
        <v>EH</v>
      </c>
      <c r="I140" s="14" t="s">
        <v>21</v>
      </c>
      <c r="J140" s="186"/>
      <c r="K140" s="214"/>
      <c r="L140" s="15" t="s">
        <v>56</v>
      </c>
      <c r="M140" s="19" t="s">
        <v>508</v>
      </c>
      <c r="N140" s="79">
        <v>895.71</v>
      </c>
      <c r="O140" s="40">
        <v>221121</v>
      </c>
      <c r="P140" s="108"/>
      <c r="Q140" s="116" t="str">
        <f t="shared" si="15"/>
        <v>Yes</v>
      </c>
    </row>
    <row r="141" spans="1:17" ht="21.75" customHeight="1" x14ac:dyDescent="0.2">
      <c r="A141" s="14" t="s">
        <v>89</v>
      </c>
      <c r="B141" s="126" t="s">
        <v>398</v>
      </c>
      <c r="C141" s="15" t="s">
        <v>242</v>
      </c>
      <c r="D141" s="18" t="s">
        <v>399</v>
      </c>
      <c r="E141" s="40">
        <v>220025</v>
      </c>
      <c r="F141" s="154"/>
      <c r="G141" s="17" t="s">
        <v>556</v>
      </c>
      <c r="H141" s="177" t="str">
        <f t="shared" si="14"/>
        <v>EH</v>
      </c>
      <c r="I141" s="14" t="s">
        <v>150</v>
      </c>
      <c r="J141" s="126" t="s">
        <v>208</v>
      </c>
      <c r="K141" s="135" t="s">
        <v>470</v>
      </c>
      <c r="L141" s="15" t="s">
        <v>59</v>
      </c>
      <c r="M141" s="19" t="s">
        <v>461</v>
      </c>
      <c r="N141" s="79">
        <v>872.26</v>
      </c>
      <c r="O141" s="40">
        <v>220027</v>
      </c>
      <c r="P141" s="108"/>
      <c r="Q141" s="116" t="str">
        <f t="shared" si="15"/>
        <v>Yes</v>
      </c>
    </row>
    <row r="142" spans="1:17" ht="21.75" customHeight="1" x14ac:dyDescent="0.2">
      <c r="A142" s="14" t="s">
        <v>90</v>
      </c>
      <c r="B142" s="121" t="s">
        <v>228</v>
      </c>
      <c r="C142" s="15" t="s">
        <v>241</v>
      </c>
      <c r="D142" s="16" t="s">
        <v>458</v>
      </c>
      <c r="E142" s="40">
        <v>220034</v>
      </c>
      <c r="F142" s="135"/>
      <c r="G142" s="193" t="s">
        <v>541</v>
      </c>
      <c r="H142" s="177" t="str">
        <f t="shared" si="14"/>
        <v>EH</v>
      </c>
      <c r="I142" s="14" t="s">
        <v>65</v>
      </c>
      <c r="J142" s="121" t="s">
        <v>209</v>
      </c>
      <c r="K142" s="140" t="s">
        <v>471</v>
      </c>
      <c r="L142" s="15" t="s">
        <v>55</v>
      </c>
      <c r="M142" s="19" t="s">
        <v>346</v>
      </c>
      <c r="N142" s="79">
        <v>804.2</v>
      </c>
      <c r="O142" s="40">
        <v>220003</v>
      </c>
      <c r="P142" s="108"/>
      <c r="Q142" s="116" t="str">
        <f t="shared" si="15"/>
        <v>Yes</v>
      </c>
    </row>
    <row r="143" spans="1:17" ht="21.75" customHeight="1" x14ac:dyDescent="0.2">
      <c r="A143" s="14" t="s">
        <v>52</v>
      </c>
      <c r="B143" s="186"/>
      <c r="C143" s="15" t="s">
        <v>242</v>
      </c>
      <c r="D143" s="16" t="s">
        <v>458</v>
      </c>
      <c r="E143" s="40">
        <v>220027</v>
      </c>
      <c r="F143" s="135"/>
      <c r="G143" s="17"/>
      <c r="H143" s="177" t="str">
        <f t="shared" si="14"/>
        <v>EH</v>
      </c>
      <c r="I143" s="14" t="s">
        <v>23</v>
      </c>
      <c r="J143" s="186"/>
      <c r="K143" s="214"/>
      <c r="L143" s="15" t="s">
        <v>57</v>
      </c>
      <c r="M143" s="15" t="s">
        <v>416</v>
      </c>
      <c r="N143" s="79">
        <v>705.33</v>
      </c>
      <c r="O143" s="40">
        <v>221129</v>
      </c>
      <c r="P143" s="108"/>
      <c r="Q143" s="116" t="str">
        <f t="shared" si="15"/>
        <v>Yes</v>
      </c>
    </row>
    <row r="144" spans="1:17" ht="21.75" customHeight="1" x14ac:dyDescent="0.2">
      <c r="A144" s="14" t="s">
        <v>151</v>
      </c>
      <c r="B144" s="126" t="s">
        <v>253</v>
      </c>
      <c r="C144" s="15" t="s">
        <v>179</v>
      </c>
      <c r="D144" s="16" t="s">
        <v>190</v>
      </c>
      <c r="E144" s="40">
        <v>220003</v>
      </c>
      <c r="F144" s="135"/>
      <c r="G144" s="17"/>
      <c r="H144" s="177" t="str">
        <f t="shared" si="14"/>
        <v>EH</v>
      </c>
      <c r="I144" s="14" t="s">
        <v>151</v>
      </c>
      <c r="J144" s="126" t="s">
        <v>451</v>
      </c>
      <c r="K144" s="135" t="s">
        <v>472</v>
      </c>
      <c r="L144" s="15" t="s">
        <v>56</v>
      </c>
      <c r="M144" s="15" t="s">
        <v>408</v>
      </c>
      <c r="N144" s="79">
        <v>781.21</v>
      </c>
      <c r="O144" s="40">
        <v>220034</v>
      </c>
      <c r="P144" s="17" t="s">
        <v>541</v>
      </c>
      <c r="Q144" s="116" t="str">
        <f t="shared" si="15"/>
        <v>Yes</v>
      </c>
    </row>
    <row r="145" spans="1:17" ht="21.75" customHeight="1" thickBot="1" x14ac:dyDescent="0.25">
      <c r="A145" s="20"/>
      <c r="B145" s="123"/>
      <c r="C145" s="21"/>
      <c r="D145" s="22"/>
      <c r="E145" s="41"/>
      <c r="F145" s="136"/>
      <c r="G145" s="24"/>
      <c r="H145" s="177" t="str">
        <f t="shared" si="14"/>
        <v>EH</v>
      </c>
      <c r="I145" s="20"/>
      <c r="J145" s="123"/>
      <c r="K145" s="136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 x14ac:dyDescent="0.25">
      <c r="A146" s="104" t="s">
        <v>96</v>
      </c>
      <c r="B146" s="124"/>
      <c r="D146" s="102"/>
      <c r="E146" s="103"/>
      <c r="F146" s="137"/>
      <c r="H146" s="178"/>
      <c r="J146" s="124"/>
      <c r="K146" s="102"/>
      <c r="O146" s="103"/>
      <c r="P146" s="111"/>
    </row>
    <row r="147" spans="1:17" ht="21.75" customHeight="1" x14ac:dyDescent="0.2">
      <c r="A147" s="8" t="s">
        <v>95</v>
      </c>
      <c r="B147" s="118"/>
      <c r="F147" s="138"/>
      <c r="G147" s="6" t="s">
        <v>581</v>
      </c>
      <c r="I147" s="8" t="s">
        <v>13</v>
      </c>
      <c r="J147" s="118"/>
      <c r="O147" s="42" t="s">
        <v>14</v>
      </c>
    </row>
    <row r="148" spans="1:17" ht="21.75" customHeight="1" x14ac:dyDescent="0.2">
      <c r="B148" s="118"/>
      <c r="F148" s="138"/>
      <c r="J148" s="118"/>
    </row>
    <row r="149" spans="1:17" s="44" customFormat="1" ht="19.5" customHeight="1" x14ac:dyDescent="0.2">
      <c r="A149" s="6">
        <f>COUNTIF($A$3:$A$148,"XC 4*")+COUNTIF($A$3:$A$148,"XC 5*")</f>
        <v>52</v>
      </c>
      <c r="B149" s="8" t="s">
        <v>175</v>
      </c>
      <c r="C149" s="6"/>
      <c r="D149" s="7"/>
      <c r="E149" s="37"/>
      <c r="F149" s="7"/>
      <c r="G149" s="6"/>
      <c r="H149" s="177"/>
      <c r="I149" s="6">
        <f>COUNTIF($I$3:$I$148,"XC 4*")+ COUNTIF($I$3:$I$148,"XC 5*")</f>
        <v>52</v>
      </c>
      <c r="J149" s="8" t="s">
        <v>176</v>
      </c>
      <c r="K149" s="7"/>
      <c r="L149" s="6"/>
      <c r="M149" s="6"/>
      <c r="N149" s="6"/>
      <c r="O149" s="37"/>
      <c r="P149" s="105"/>
    </row>
    <row r="150" spans="1:17" ht="19.5" customHeight="1" x14ac:dyDescent="0.2">
      <c r="G150" s="26" t="str">
        <f>I3</f>
        <v>Departures for Saturday</v>
      </c>
      <c r="H150" s="179"/>
      <c r="I150" s="266">
        <f>$L$3</f>
        <v>42665</v>
      </c>
      <c r="J150" s="266"/>
    </row>
    <row r="151" spans="1:17" s="1" customFormat="1" ht="5.25" customHeight="1" x14ac:dyDescent="0.2">
      <c r="A151" s="6"/>
      <c r="B151" s="6"/>
      <c r="C151" s="6"/>
      <c r="D151" s="7"/>
      <c r="E151" s="37"/>
      <c r="F151" s="7"/>
      <c r="G151" s="6"/>
      <c r="H151" s="177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 x14ac:dyDescent="0.2">
      <c r="D152" s="105" t="s">
        <v>98</v>
      </c>
      <c r="F152" s="27" t="s">
        <v>19</v>
      </c>
      <c r="G152" s="15" t="s">
        <v>5</v>
      </c>
      <c r="I152" s="15" t="s">
        <v>20</v>
      </c>
      <c r="J152" s="267" t="s">
        <v>5</v>
      </c>
      <c r="K152" s="267"/>
      <c r="M152" s="6" t="s">
        <v>98</v>
      </c>
    </row>
    <row r="153" spans="1:17" ht="19.5" customHeight="1" x14ac:dyDescent="0.2">
      <c r="D153" s="201">
        <f t="shared" ref="D153:D186" si="16">INDEX($I$5:$N$148, MATCH($F153,I$5:I$148,0),6)</f>
        <v>924.59</v>
      </c>
      <c r="E153" s="86" t="str">
        <f t="shared" ref="E153:E186" si="17">INDEX($H$5:$H$148, MATCH($F153,I$5:I$148,0))</f>
        <v>EC</v>
      </c>
      <c r="F153" s="15" t="s">
        <v>34</v>
      </c>
      <c r="G153" s="28">
        <f t="shared" ref="G153:G186" si="18">INDEX($I$5:$O$148, MATCH($F153,I$5:I$148,0),7)</f>
        <v>220033</v>
      </c>
      <c r="I153" s="15" t="s">
        <v>21</v>
      </c>
      <c r="J153" s="263">
        <f t="shared" ref="J153:J186" si="19">INDEX($I$5:$O$148, MATCH($I153,I$5:I$148,0),7)</f>
        <v>221121</v>
      </c>
      <c r="K153" s="263"/>
      <c r="L153" s="6" t="str">
        <f t="shared" ref="L153:L186" si="20">INDEX($H$5:$H$148, MATCH($I153,I$5:I$148,0))</f>
        <v>EH</v>
      </c>
      <c r="M153" s="201">
        <f t="shared" ref="M153:M186" si="21">INDEX($I$5:$N$148, MATCH($I153,I$5:I$148,0),6)</f>
        <v>895.71</v>
      </c>
      <c r="N153" s="8"/>
    </row>
    <row r="154" spans="1:17" ht="19.5" customHeight="1" x14ac:dyDescent="0.2">
      <c r="D154" s="201">
        <f t="shared" si="16"/>
        <v>721.56</v>
      </c>
      <c r="E154" s="86" t="str">
        <f t="shared" si="17"/>
        <v>TY</v>
      </c>
      <c r="F154" s="15" t="s">
        <v>35</v>
      </c>
      <c r="G154" s="28">
        <f t="shared" si="18"/>
        <v>220006</v>
      </c>
      <c r="I154" s="15" t="s">
        <v>22</v>
      </c>
      <c r="J154" s="263">
        <f t="shared" si="19"/>
        <v>221128</v>
      </c>
      <c r="K154" s="263"/>
      <c r="L154" s="6" t="str">
        <f t="shared" si="20"/>
        <v>MA</v>
      </c>
      <c r="M154" s="201">
        <f t="shared" si="21"/>
        <v>818.49</v>
      </c>
      <c r="N154" s="8"/>
    </row>
    <row r="155" spans="1:17" ht="19.5" customHeight="1" x14ac:dyDescent="0.2">
      <c r="D155" s="201">
        <f t="shared" si="16"/>
        <v>896.55</v>
      </c>
      <c r="E155" s="86" t="str">
        <f t="shared" si="17"/>
        <v>CZ</v>
      </c>
      <c r="F155" s="15" t="s">
        <v>36</v>
      </c>
      <c r="G155" s="28">
        <f t="shared" si="18"/>
        <v>220026</v>
      </c>
      <c r="I155" s="15" t="s">
        <v>23</v>
      </c>
      <c r="J155" s="263">
        <f t="shared" si="19"/>
        <v>221129</v>
      </c>
      <c r="K155" s="263"/>
      <c r="L155" s="6" t="str">
        <f t="shared" si="20"/>
        <v>EH</v>
      </c>
      <c r="M155" s="201">
        <f t="shared" si="21"/>
        <v>705.33</v>
      </c>
      <c r="N155" s="8"/>
    </row>
    <row r="156" spans="1:17" ht="19.5" customHeight="1" x14ac:dyDescent="0.2">
      <c r="D156" s="201">
        <f t="shared" si="16"/>
        <v>816.9</v>
      </c>
      <c r="E156" s="86" t="str">
        <f t="shared" si="17"/>
        <v>MA</v>
      </c>
      <c r="F156" s="15" t="s">
        <v>37</v>
      </c>
      <c r="G156" s="28">
        <f t="shared" si="18"/>
        <v>220004</v>
      </c>
      <c r="I156" s="15" t="s">
        <v>24</v>
      </c>
      <c r="J156" s="263">
        <f t="shared" si="19"/>
        <v>220013</v>
      </c>
      <c r="K156" s="263"/>
      <c r="L156" s="6" t="str">
        <f t="shared" si="20"/>
        <v>LA</v>
      </c>
      <c r="M156" s="201">
        <f t="shared" si="21"/>
        <v>1051.9100000000001</v>
      </c>
      <c r="N156" s="8"/>
    </row>
    <row r="157" spans="1:17" s="101" customFormat="1" ht="19.5" customHeight="1" x14ac:dyDescent="0.2">
      <c r="A157" s="6"/>
      <c r="B157" s="6"/>
      <c r="C157" s="6"/>
      <c r="D157" s="201">
        <f t="shared" si="16"/>
        <v>1053.7</v>
      </c>
      <c r="E157" s="86" t="str">
        <f t="shared" si="17"/>
        <v>CZ</v>
      </c>
      <c r="F157" s="15" t="s">
        <v>38</v>
      </c>
      <c r="G157" s="28">
        <f t="shared" si="18"/>
        <v>220016</v>
      </c>
      <c r="H157" s="177"/>
      <c r="I157" s="15" t="s">
        <v>25</v>
      </c>
      <c r="J157" s="263">
        <f t="shared" si="19"/>
        <v>221138</v>
      </c>
      <c r="K157" s="263"/>
      <c r="L157" s="6" t="str">
        <f t="shared" si="20"/>
        <v>LA</v>
      </c>
      <c r="M157" s="201">
        <f t="shared" si="21"/>
        <v>938.85</v>
      </c>
      <c r="N157" s="8"/>
      <c r="O157" s="37"/>
      <c r="P157" s="105"/>
    </row>
    <row r="158" spans="1:17" ht="19.5" customHeight="1" x14ac:dyDescent="0.2">
      <c r="D158" s="201">
        <f t="shared" si="16"/>
        <v>853.28</v>
      </c>
      <c r="E158" s="86" t="str">
        <f t="shared" si="17"/>
        <v>CZ</v>
      </c>
      <c r="F158" s="15" t="s">
        <v>39</v>
      </c>
      <c r="G158" s="28">
        <f t="shared" si="18"/>
        <v>220014</v>
      </c>
      <c r="I158" s="15" t="s">
        <v>26</v>
      </c>
      <c r="J158" s="263">
        <f t="shared" si="19"/>
        <v>221132</v>
      </c>
      <c r="K158" s="263"/>
      <c r="L158" s="6" t="str">
        <f t="shared" si="20"/>
        <v>BK</v>
      </c>
      <c r="M158" s="201">
        <f t="shared" si="21"/>
        <v>985.61</v>
      </c>
      <c r="N158" s="8"/>
    </row>
    <row r="159" spans="1:17" ht="19.5" customHeight="1" x14ac:dyDescent="0.2">
      <c r="D159" s="201">
        <f t="shared" si="16"/>
        <v>834.07</v>
      </c>
      <c r="E159" s="86" t="str">
        <f t="shared" si="17"/>
        <v>LA</v>
      </c>
      <c r="F159" s="15" t="s">
        <v>40</v>
      </c>
      <c r="G159" s="28" t="str">
        <f t="shared" si="18"/>
        <v xml:space="preserve"> U/C</v>
      </c>
      <c r="I159" s="15" t="s">
        <v>27</v>
      </c>
      <c r="J159" s="263">
        <f t="shared" si="19"/>
        <v>221141</v>
      </c>
      <c r="K159" s="263"/>
      <c r="L159" s="6" t="str">
        <f t="shared" si="20"/>
        <v>CZ</v>
      </c>
      <c r="M159" s="201">
        <f t="shared" si="21"/>
        <v>906.15</v>
      </c>
      <c r="N159" s="8"/>
    </row>
    <row r="160" spans="1:17" ht="19.5" customHeight="1" x14ac:dyDescent="0.2">
      <c r="D160" s="201">
        <f t="shared" si="16"/>
        <v>960.43</v>
      </c>
      <c r="E160" s="86" t="str">
        <f t="shared" si="17"/>
        <v>CZ</v>
      </c>
      <c r="F160" s="15" t="s">
        <v>41</v>
      </c>
      <c r="G160" s="28">
        <f t="shared" si="18"/>
        <v>220017</v>
      </c>
      <c r="I160" s="15" t="s">
        <v>28</v>
      </c>
      <c r="J160" s="263" t="str">
        <f t="shared" si="19"/>
        <v>U/C</v>
      </c>
      <c r="K160" s="263"/>
      <c r="L160" s="6" t="str">
        <f t="shared" si="20"/>
        <v>PZ</v>
      </c>
      <c r="M160" s="201">
        <f t="shared" si="21"/>
        <v>752.81</v>
      </c>
      <c r="N160" s="8"/>
    </row>
    <row r="161" spans="4:14" ht="19.5" customHeight="1" x14ac:dyDescent="0.2">
      <c r="D161" s="201">
        <f t="shared" si="16"/>
        <v>795.67</v>
      </c>
      <c r="E161" s="86" t="str">
        <f t="shared" si="17"/>
        <v>CZ</v>
      </c>
      <c r="F161" s="15" t="s">
        <v>42</v>
      </c>
      <c r="G161" s="28">
        <f t="shared" si="18"/>
        <v>220009</v>
      </c>
      <c r="I161" s="15" t="s">
        <v>29</v>
      </c>
      <c r="J161" s="263">
        <f t="shared" si="19"/>
        <v>221122</v>
      </c>
      <c r="K161" s="263"/>
      <c r="L161" s="6" t="str">
        <f t="shared" si="20"/>
        <v>EC</v>
      </c>
      <c r="M161" s="201">
        <f t="shared" si="21"/>
        <v>920.67</v>
      </c>
      <c r="N161" s="8"/>
    </row>
    <row r="162" spans="4:14" ht="19.5" customHeight="1" x14ac:dyDescent="0.2">
      <c r="D162" s="201">
        <f t="shared" si="16"/>
        <v>809.43</v>
      </c>
      <c r="E162" s="86" t="str">
        <f t="shared" si="17"/>
        <v>EH</v>
      </c>
      <c r="F162" s="15" t="s">
        <v>43</v>
      </c>
      <c r="G162" s="28">
        <f t="shared" si="18"/>
        <v>220015</v>
      </c>
      <c r="I162" s="15" t="s">
        <v>30</v>
      </c>
      <c r="J162" s="263">
        <f t="shared" si="19"/>
        <v>221124</v>
      </c>
      <c r="K162" s="263"/>
      <c r="L162" s="6" t="str">
        <f t="shared" si="20"/>
        <v>CZ</v>
      </c>
      <c r="M162" s="201">
        <f t="shared" si="21"/>
        <v>938.84</v>
      </c>
      <c r="N162" s="8"/>
    </row>
    <row r="163" spans="4:14" ht="19.5" customHeight="1" x14ac:dyDescent="0.2">
      <c r="D163" s="201">
        <f t="shared" si="16"/>
        <v>1005.03</v>
      </c>
      <c r="E163" s="86" t="str">
        <f t="shared" si="17"/>
        <v>EH</v>
      </c>
      <c r="F163" s="15" t="s">
        <v>44</v>
      </c>
      <c r="G163" s="28">
        <f t="shared" si="18"/>
        <v>220025</v>
      </c>
      <c r="I163" s="15" t="s">
        <v>31</v>
      </c>
      <c r="J163" s="263">
        <f t="shared" si="19"/>
        <v>221131</v>
      </c>
      <c r="K163" s="263"/>
      <c r="L163" s="6" t="str">
        <f t="shared" si="20"/>
        <v>EC</v>
      </c>
      <c r="M163" s="201">
        <f t="shared" si="21"/>
        <v>962.21</v>
      </c>
      <c r="N163" s="8"/>
    </row>
    <row r="164" spans="4:14" ht="19.5" customHeight="1" x14ac:dyDescent="0.2">
      <c r="D164" s="201">
        <f t="shared" si="16"/>
        <v>893.54</v>
      </c>
      <c r="E164" s="86" t="str">
        <f t="shared" si="17"/>
        <v>CZ</v>
      </c>
      <c r="F164" s="15" t="s">
        <v>45</v>
      </c>
      <c r="G164" s="28">
        <f t="shared" si="18"/>
        <v>220030</v>
      </c>
      <c r="I164" s="15" t="s">
        <v>32</v>
      </c>
      <c r="J164" s="263">
        <f t="shared" si="19"/>
        <v>221119</v>
      </c>
      <c r="K164" s="263"/>
      <c r="L164" s="6" t="str">
        <f t="shared" si="20"/>
        <v>PZ</v>
      </c>
      <c r="M164" s="201">
        <f t="shared" si="21"/>
        <v>762.48</v>
      </c>
      <c r="N164" s="8"/>
    </row>
    <row r="165" spans="4:14" ht="19.5" customHeight="1" x14ac:dyDescent="0.2">
      <c r="D165" s="201">
        <f t="shared" si="16"/>
        <v>870.46</v>
      </c>
      <c r="E165" s="86" t="str">
        <f t="shared" si="17"/>
        <v>XW</v>
      </c>
      <c r="F165" s="15" t="s">
        <v>46</v>
      </c>
      <c r="G165" s="28">
        <f t="shared" si="18"/>
        <v>221130</v>
      </c>
      <c r="I165" s="15" t="s">
        <v>33</v>
      </c>
      <c r="J165" s="263">
        <f t="shared" si="19"/>
        <v>221140</v>
      </c>
      <c r="K165" s="263"/>
      <c r="L165" s="6" t="str">
        <f t="shared" si="20"/>
        <v>MA</v>
      </c>
      <c r="M165" s="201">
        <f t="shared" si="21"/>
        <v>862.34</v>
      </c>
      <c r="N165" s="8"/>
    </row>
    <row r="166" spans="4:14" ht="19.5" customHeight="1" x14ac:dyDescent="0.2">
      <c r="D166" s="201">
        <f t="shared" si="16"/>
        <v>939.93</v>
      </c>
      <c r="E166" s="86" t="str">
        <f t="shared" si="17"/>
        <v>CZ</v>
      </c>
      <c r="F166" s="15" t="s">
        <v>47</v>
      </c>
      <c r="G166" s="28">
        <f t="shared" si="18"/>
        <v>220005</v>
      </c>
      <c r="I166" s="15" t="s">
        <v>107</v>
      </c>
      <c r="J166" s="263">
        <f t="shared" si="19"/>
        <v>221126</v>
      </c>
      <c r="K166" s="263"/>
      <c r="L166" s="6" t="str">
        <f t="shared" si="20"/>
        <v>CZ</v>
      </c>
      <c r="M166" s="201">
        <f t="shared" si="21"/>
        <v>804.67</v>
      </c>
      <c r="N166" s="8"/>
    </row>
    <row r="167" spans="4:14" ht="19.5" customHeight="1" x14ac:dyDescent="0.2">
      <c r="D167" s="201">
        <f t="shared" si="16"/>
        <v>964.97</v>
      </c>
      <c r="E167" s="86" t="str">
        <f t="shared" si="17"/>
        <v>EC</v>
      </c>
      <c r="F167" s="15" t="s">
        <v>48</v>
      </c>
      <c r="G167" s="28">
        <f t="shared" si="18"/>
        <v>220020</v>
      </c>
      <c r="I167" s="15" t="s">
        <v>104</v>
      </c>
      <c r="J167" s="263">
        <f t="shared" si="19"/>
        <v>221133</v>
      </c>
      <c r="K167" s="263"/>
      <c r="L167" s="6" t="str">
        <f t="shared" si="20"/>
        <v>BK</v>
      </c>
      <c r="M167" s="201">
        <f t="shared" si="21"/>
        <v>794.03</v>
      </c>
      <c r="N167" s="8"/>
    </row>
    <row r="168" spans="4:14" ht="19.5" customHeight="1" x14ac:dyDescent="0.2">
      <c r="D168" s="201">
        <f t="shared" si="16"/>
        <v>0</v>
      </c>
      <c r="E168" s="86" t="str">
        <f t="shared" si="17"/>
        <v>CZ</v>
      </c>
      <c r="F168" s="15" t="s">
        <v>49</v>
      </c>
      <c r="G168" s="28">
        <f t="shared" si="18"/>
        <v>221136</v>
      </c>
      <c r="I168" s="15" t="s">
        <v>106</v>
      </c>
      <c r="J168" s="263">
        <f t="shared" si="19"/>
        <v>221123</v>
      </c>
      <c r="K168" s="263"/>
      <c r="L168" s="6" t="str">
        <f t="shared" si="20"/>
        <v>TY</v>
      </c>
      <c r="M168" s="201">
        <f t="shared" si="21"/>
        <v>1009.6</v>
      </c>
      <c r="N168" s="8"/>
    </row>
    <row r="169" spans="4:14" ht="19.5" customHeight="1" x14ac:dyDescent="0.2">
      <c r="D169" s="201">
        <f t="shared" si="16"/>
        <v>955.29</v>
      </c>
      <c r="E169" s="86" t="str">
        <f t="shared" si="17"/>
        <v>EH</v>
      </c>
      <c r="F169" s="15" t="s">
        <v>50</v>
      </c>
      <c r="G169" s="28">
        <f t="shared" si="18"/>
        <v>220032</v>
      </c>
      <c r="I169" s="15" t="s">
        <v>103</v>
      </c>
      <c r="J169" s="263">
        <f t="shared" si="19"/>
        <v>221134</v>
      </c>
      <c r="K169" s="263"/>
      <c r="L169" s="6" t="str">
        <f t="shared" si="20"/>
        <v>CZ</v>
      </c>
      <c r="M169" s="201">
        <f t="shared" si="21"/>
        <v>740.06</v>
      </c>
      <c r="N169" s="8"/>
    </row>
    <row r="170" spans="4:14" ht="19.5" customHeight="1" x14ac:dyDescent="0.2">
      <c r="D170" s="201">
        <f t="shared" si="16"/>
        <v>687.42</v>
      </c>
      <c r="E170" s="86" t="str">
        <f t="shared" si="17"/>
        <v>BK</v>
      </c>
      <c r="F170" s="15" t="s">
        <v>51</v>
      </c>
      <c r="G170" s="28" t="str">
        <f t="shared" si="18"/>
        <v>U/C</v>
      </c>
      <c r="I170" s="15" t="s">
        <v>105</v>
      </c>
      <c r="J170" s="263">
        <f t="shared" si="19"/>
        <v>221137</v>
      </c>
      <c r="K170" s="263"/>
      <c r="L170" s="6" t="str">
        <f t="shared" si="20"/>
        <v>EC</v>
      </c>
      <c r="M170" s="201">
        <f t="shared" si="21"/>
        <v>842.41</v>
      </c>
      <c r="N170" s="8"/>
    </row>
    <row r="171" spans="4:14" ht="19.5" customHeight="1" x14ac:dyDescent="0.2">
      <c r="D171" s="201">
        <f t="shared" si="16"/>
        <v>753.1</v>
      </c>
      <c r="E171" s="86" t="str">
        <f t="shared" si="17"/>
        <v>LA</v>
      </c>
      <c r="F171" s="15" t="s">
        <v>52</v>
      </c>
      <c r="G171" s="28">
        <f t="shared" si="18"/>
        <v>220001</v>
      </c>
      <c r="I171" s="15" t="s">
        <v>108</v>
      </c>
      <c r="J171" s="263">
        <f t="shared" si="19"/>
        <v>220022</v>
      </c>
      <c r="K171" s="263"/>
      <c r="L171" s="6" t="str">
        <f t="shared" si="20"/>
        <v>CZ</v>
      </c>
      <c r="M171" s="201">
        <f t="shared" si="21"/>
        <v>747.85</v>
      </c>
      <c r="N171" s="8"/>
    </row>
    <row r="172" spans="4:14" ht="19.5" customHeight="1" x14ac:dyDescent="0.2">
      <c r="D172" s="201">
        <f t="shared" si="16"/>
        <v>962.21</v>
      </c>
      <c r="E172" s="86" t="str">
        <f t="shared" si="17"/>
        <v>XW</v>
      </c>
      <c r="F172" s="15" t="s">
        <v>53</v>
      </c>
      <c r="G172" s="28">
        <f t="shared" si="18"/>
        <v>220011</v>
      </c>
      <c r="I172" s="15" t="s">
        <v>119</v>
      </c>
      <c r="J172" s="263">
        <f t="shared" si="19"/>
        <v>221120</v>
      </c>
      <c r="K172" s="263"/>
      <c r="L172" s="6" t="str">
        <f t="shared" si="20"/>
        <v>BK</v>
      </c>
      <c r="M172" s="201">
        <f t="shared" si="21"/>
        <v>990.86</v>
      </c>
      <c r="N172" s="8"/>
    </row>
    <row r="173" spans="4:14" ht="19.5" customHeight="1" x14ac:dyDescent="0.2">
      <c r="D173" s="201">
        <f t="shared" si="16"/>
        <v>1021.95</v>
      </c>
      <c r="E173" s="86" t="str">
        <f t="shared" si="17"/>
        <v>EC</v>
      </c>
      <c r="F173" s="15" t="s">
        <v>54</v>
      </c>
      <c r="G173" s="28">
        <f t="shared" si="18"/>
        <v>220019</v>
      </c>
      <c r="I173" s="15" t="s">
        <v>120</v>
      </c>
      <c r="J173" s="263" t="e">
        <f t="shared" si="19"/>
        <v>#N/A</v>
      </c>
      <c r="K173" s="263"/>
      <c r="L173" s="6" t="e">
        <f t="shared" si="20"/>
        <v>#N/A</v>
      </c>
      <c r="M173" s="201" t="e">
        <f t="shared" si="21"/>
        <v>#N/A</v>
      </c>
      <c r="N173" s="8"/>
    </row>
    <row r="174" spans="4:14" ht="19.5" customHeight="1" x14ac:dyDescent="0.2">
      <c r="D174" s="201">
        <f t="shared" si="16"/>
        <v>1132.6400000000001</v>
      </c>
      <c r="E174" s="86" t="str">
        <f t="shared" si="17"/>
        <v>LA</v>
      </c>
      <c r="F174" s="15" t="s">
        <v>64</v>
      </c>
      <c r="G174" s="28">
        <f t="shared" si="18"/>
        <v>220029</v>
      </c>
      <c r="I174" s="15" t="s">
        <v>144</v>
      </c>
      <c r="J174" s="263" t="e">
        <f t="shared" si="19"/>
        <v>#N/A</v>
      </c>
      <c r="K174" s="263"/>
      <c r="L174" s="6" t="e">
        <f t="shared" si="20"/>
        <v>#N/A</v>
      </c>
      <c r="M174" s="201" t="e">
        <f t="shared" si="21"/>
        <v>#N/A</v>
      </c>
      <c r="N174" s="8"/>
    </row>
    <row r="175" spans="4:14" ht="19.5" customHeight="1" x14ac:dyDescent="0.2">
      <c r="D175" s="201">
        <f t="shared" si="16"/>
        <v>804.2</v>
      </c>
      <c r="E175" s="86" t="str">
        <f t="shared" si="17"/>
        <v>EH</v>
      </c>
      <c r="F175" s="15" t="s">
        <v>65</v>
      </c>
      <c r="G175" s="28">
        <f t="shared" si="18"/>
        <v>220003</v>
      </c>
      <c r="I175" s="15" t="s">
        <v>146</v>
      </c>
      <c r="J175" s="263" t="e">
        <f t="shared" si="19"/>
        <v>#N/A</v>
      </c>
      <c r="K175" s="263"/>
      <c r="L175" s="6" t="e">
        <f t="shared" si="20"/>
        <v>#N/A</v>
      </c>
      <c r="M175" s="201" t="e">
        <f t="shared" si="21"/>
        <v>#N/A</v>
      </c>
      <c r="N175" s="8"/>
    </row>
    <row r="176" spans="4:14" ht="19.5" customHeight="1" x14ac:dyDescent="0.2">
      <c r="D176" s="201">
        <f t="shared" si="16"/>
        <v>888.56</v>
      </c>
      <c r="E176" s="86" t="str">
        <f t="shared" si="17"/>
        <v>TY</v>
      </c>
      <c r="F176" s="15" t="s">
        <v>85</v>
      </c>
      <c r="G176" s="28">
        <f t="shared" si="18"/>
        <v>220008</v>
      </c>
      <c r="I176" s="15" t="s">
        <v>145</v>
      </c>
      <c r="J176" s="263" t="e">
        <f t="shared" si="19"/>
        <v>#N/A</v>
      </c>
      <c r="K176" s="263"/>
      <c r="L176" s="6" t="e">
        <f t="shared" si="20"/>
        <v>#N/A</v>
      </c>
      <c r="M176" s="201" t="e">
        <f t="shared" si="21"/>
        <v>#N/A</v>
      </c>
      <c r="N176" s="8"/>
    </row>
    <row r="177" spans="3:14" ht="19.5" customHeight="1" x14ac:dyDescent="0.2">
      <c r="D177" s="201">
        <f t="shared" si="16"/>
        <v>790.5</v>
      </c>
      <c r="E177" s="86" t="str">
        <f t="shared" si="17"/>
        <v>CZ</v>
      </c>
      <c r="F177" s="15" t="s">
        <v>86</v>
      </c>
      <c r="G177" s="28">
        <f t="shared" si="18"/>
        <v>220028</v>
      </c>
      <c r="I177" s="15" t="s">
        <v>171</v>
      </c>
      <c r="J177" s="263" t="e">
        <f t="shared" si="19"/>
        <v>#N/A</v>
      </c>
      <c r="K177" s="263"/>
      <c r="L177" s="6" t="e">
        <f t="shared" si="20"/>
        <v>#N/A</v>
      </c>
      <c r="M177" s="201" t="e">
        <f t="shared" si="21"/>
        <v>#N/A</v>
      </c>
      <c r="N177" s="8"/>
    </row>
    <row r="178" spans="3:14" ht="19.5" customHeight="1" x14ac:dyDescent="0.2">
      <c r="D178" s="201">
        <f t="shared" si="16"/>
        <v>903.66</v>
      </c>
      <c r="E178" s="86" t="str">
        <f t="shared" si="17"/>
        <v>CZ</v>
      </c>
      <c r="F178" s="15" t="s">
        <v>87</v>
      </c>
      <c r="G178" s="28">
        <f t="shared" si="18"/>
        <v>220007</v>
      </c>
      <c r="I178" s="15" t="s">
        <v>172</v>
      </c>
      <c r="J178" s="263" t="e">
        <f t="shared" si="19"/>
        <v>#N/A</v>
      </c>
      <c r="K178" s="263"/>
      <c r="L178" s="6" t="e">
        <f t="shared" si="20"/>
        <v>#N/A</v>
      </c>
      <c r="M178" s="201" t="e">
        <f t="shared" si="21"/>
        <v>#N/A</v>
      </c>
      <c r="N178" s="8"/>
    </row>
    <row r="179" spans="3:14" ht="19.5" customHeight="1" x14ac:dyDescent="0.2">
      <c r="D179" s="201">
        <f t="shared" si="16"/>
        <v>966.2</v>
      </c>
      <c r="E179" s="86" t="str">
        <f t="shared" si="17"/>
        <v>TY</v>
      </c>
      <c r="F179" s="15" t="s">
        <v>89</v>
      </c>
      <c r="G179" s="28">
        <f t="shared" si="18"/>
        <v>220021</v>
      </c>
      <c r="I179" s="15" t="s">
        <v>173</v>
      </c>
      <c r="J179" s="263" t="e">
        <f t="shared" si="19"/>
        <v>#N/A</v>
      </c>
      <c r="K179" s="263"/>
      <c r="L179" s="6" t="e">
        <f t="shared" si="20"/>
        <v>#N/A</v>
      </c>
      <c r="M179" s="201" t="e">
        <f t="shared" si="21"/>
        <v>#N/A</v>
      </c>
      <c r="N179" s="8"/>
    </row>
    <row r="180" spans="3:14" ht="19.5" customHeight="1" x14ac:dyDescent="0.2">
      <c r="D180" s="201">
        <f t="shared" si="16"/>
        <v>693.53</v>
      </c>
      <c r="E180" s="86" t="str">
        <f t="shared" si="17"/>
        <v>CZ</v>
      </c>
      <c r="F180" s="15" t="s">
        <v>88</v>
      </c>
      <c r="G180" s="28">
        <f t="shared" si="18"/>
        <v>220018</v>
      </c>
      <c r="I180" s="15" t="s">
        <v>174</v>
      </c>
      <c r="J180" s="263" t="e">
        <f t="shared" si="19"/>
        <v>#N/A</v>
      </c>
      <c r="K180" s="263"/>
      <c r="L180" s="6" t="e">
        <f t="shared" si="20"/>
        <v>#N/A</v>
      </c>
      <c r="M180" s="201" t="e">
        <f t="shared" si="21"/>
        <v>#N/A</v>
      </c>
      <c r="N180" s="8"/>
    </row>
    <row r="181" spans="3:14" ht="19.5" customHeight="1" x14ac:dyDescent="0.2">
      <c r="D181" s="201">
        <f t="shared" si="16"/>
        <v>804.67</v>
      </c>
      <c r="E181" s="86" t="str">
        <f t="shared" si="17"/>
        <v>MA</v>
      </c>
      <c r="F181" s="15" t="s">
        <v>90</v>
      </c>
      <c r="G181" s="28">
        <f t="shared" si="18"/>
        <v>220024</v>
      </c>
      <c r="I181" s="15"/>
      <c r="J181" s="263" t="e">
        <f t="shared" si="19"/>
        <v>#N/A</v>
      </c>
      <c r="K181" s="263"/>
      <c r="L181" s="6" t="e">
        <f t="shared" si="20"/>
        <v>#N/A</v>
      </c>
      <c r="M181" s="201" t="e">
        <f t="shared" si="21"/>
        <v>#N/A</v>
      </c>
      <c r="N181" s="8"/>
    </row>
    <row r="182" spans="3:14" ht="19.5" customHeight="1" x14ac:dyDescent="0.2">
      <c r="D182" s="201">
        <f t="shared" si="16"/>
        <v>872.26</v>
      </c>
      <c r="E182" s="86" t="str">
        <f t="shared" si="17"/>
        <v>EH</v>
      </c>
      <c r="F182" s="15" t="s">
        <v>150</v>
      </c>
      <c r="G182" s="28">
        <f t="shared" si="18"/>
        <v>220027</v>
      </c>
      <c r="I182" s="15"/>
      <c r="J182" s="263" t="e">
        <f t="shared" si="19"/>
        <v>#N/A</v>
      </c>
      <c r="K182" s="263"/>
      <c r="L182" s="6" t="e">
        <f t="shared" si="20"/>
        <v>#N/A</v>
      </c>
      <c r="M182" s="201" t="e">
        <f t="shared" si="21"/>
        <v>#N/A</v>
      </c>
      <c r="N182" s="8"/>
    </row>
    <row r="183" spans="3:14" ht="19.5" customHeight="1" x14ac:dyDescent="0.2">
      <c r="D183" s="201">
        <f t="shared" si="16"/>
        <v>781.21</v>
      </c>
      <c r="E183" s="86" t="str">
        <f t="shared" si="17"/>
        <v>EH</v>
      </c>
      <c r="F183" s="15" t="s">
        <v>151</v>
      </c>
      <c r="G183" s="28">
        <f t="shared" si="18"/>
        <v>220034</v>
      </c>
      <c r="I183" s="15"/>
      <c r="J183" s="263" t="e">
        <f t="shared" si="19"/>
        <v>#N/A</v>
      </c>
      <c r="K183" s="263"/>
      <c r="L183" s="6" t="e">
        <f t="shared" si="20"/>
        <v>#N/A</v>
      </c>
      <c r="M183" s="201" t="e">
        <f t="shared" si="21"/>
        <v>#N/A</v>
      </c>
      <c r="N183" s="8"/>
    </row>
    <row r="184" spans="3:14" ht="19.5" customHeight="1" x14ac:dyDescent="0.2">
      <c r="D184" s="201">
        <f t="shared" si="16"/>
        <v>80.260000000000005</v>
      </c>
      <c r="E184" s="86" t="str">
        <f t="shared" si="17"/>
        <v>CZ</v>
      </c>
      <c r="F184" s="15" t="s">
        <v>152</v>
      </c>
      <c r="G184" s="28">
        <f t="shared" si="18"/>
        <v>221135</v>
      </c>
      <c r="I184" s="15"/>
      <c r="J184" s="263" t="e">
        <f t="shared" si="19"/>
        <v>#N/A</v>
      </c>
      <c r="K184" s="263"/>
      <c r="L184" s="6" t="e">
        <f t="shared" si="20"/>
        <v>#N/A</v>
      </c>
      <c r="M184" s="201" t="e">
        <f t="shared" si="21"/>
        <v>#N/A</v>
      </c>
      <c r="N184" s="8"/>
    </row>
    <row r="185" spans="3:14" ht="19.5" customHeight="1" x14ac:dyDescent="0.2">
      <c r="D185" s="201" t="e">
        <f t="shared" si="16"/>
        <v>#N/A</v>
      </c>
      <c r="E185" s="86" t="e">
        <f t="shared" si="17"/>
        <v>#N/A</v>
      </c>
      <c r="F185" s="15" t="s">
        <v>169</v>
      </c>
      <c r="G185" s="28" t="e">
        <f t="shared" si="18"/>
        <v>#N/A</v>
      </c>
      <c r="I185" s="15"/>
      <c r="J185" s="263" t="e">
        <f t="shared" si="19"/>
        <v>#N/A</v>
      </c>
      <c r="K185" s="263"/>
      <c r="L185" s="6" t="e">
        <f t="shared" si="20"/>
        <v>#N/A</v>
      </c>
      <c r="M185" s="201" t="e">
        <f t="shared" si="21"/>
        <v>#N/A</v>
      </c>
      <c r="N185" s="8"/>
    </row>
    <row r="186" spans="3:14" ht="19.5" customHeight="1" x14ac:dyDescent="0.2">
      <c r="D186" s="201" t="e">
        <f t="shared" si="16"/>
        <v>#N/A</v>
      </c>
      <c r="E186" s="86" t="e">
        <f t="shared" si="17"/>
        <v>#N/A</v>
      </c>
      <c r="F186" s="15" t="s">
        <v>170</v>
      </c>
      <c r="G186" s="28" t="e">
        <f t="shared" si="18"/>
        <v>#N/A</v>
      </c>
      <c r="I186" s="15"/>
      <c r="J186" s="263" t="e">
        <f t="shared" si="19"/>
        <v>#N/A</v>
      </c>
      <c r="K186" s="263"/>
      <c r="L186" s="6" t="e">
        <f t="shared" si="20"/>
        <v>#N/A</v>
      </c>
      <c r="M186" s="201" t="e">
        <f t="shared" si="21"/>
        <v>#N/A</v>
      </c>
      <c r="N186" s="8"/>
    </row>
    <row r="187" spans="3:14" ht="19.5" customHeight="1" x14ac:dyDescent="0.2">
      <c r="C187" s="92" t="s">
        <v>92</v>
      </c>
      <c r="D187" s="202">
        <f>SUMIF(D153:D186,"&gt;0")</f>
        <v>26437.769999999993</v>
      </c>
      <c r="E187" s="42" t="s">
        <v>19</v>
      </c>
      <c r="F187" s="7">
        <f>COUNTIF(D153:D186,"&gt;=0")</f>
        <v>32</v>
      </c>
      <c r="G187" s="84"/>
      <c r="I187" s="42" t="s">
        <v>20</v>
      </c>
      <c r="J187" s="7">
        <f>COUNTIF(M153:M180,"&gt;=0")</f>
        <v>20</v>
      </c>
      <c r="L187" s="92" t="s">
        <v>93</v>
      </c>
      <c r="M187" s="202">
        <f>SUMIF(M153:M180,"&gt;0")</f>
        <v>17430.88</v>
      </c>
    </row>
    <row r="188" spans="3:14" ht="19.5" customHeight="1" x14ac:dyDescent="0.2">
      <c r="C188" s="6" t="s">
        <v>160</v>
      </c>
      <c r="D188" s="202">
        <f>D187+M187</f>
        <v>43868.649999999994</v>
      </c>
      <c r="E188" s="42" t="s">
        <v>160</v>
      </c>
      <c r="F188" s="7">
        <f>F187+J187</f>
        <v>52</v>
      </c>
      <c r="G188" s="84"/>
      <c r="I188" s="42"/>
      <c r="J188" s="7"/>
      <c r="L188" s="92"/>
      <c r="M188" s="202"/>
    </row>
    <row r="189" spans="3:14" ht="19.5" customHeight="1" x14ac:dyDescent="0.2">
      <c r="G189" s="84"/>
    </row>
  </sheetData>
  <mergeCells count="54">
    <mergeCell ref="J186:K186"/>
    <mergeCell ref="L61:M61"/>
    <mergeCell ref="I150:J150"/>
    <mergeCell ref="J152:K152"/>
    <mergeCell ref="L94:M94"/>
    <mergeCell ref="L108:M108"/>
    <mergeCell ref="J171:K171"/>
    <mergeCell ref="J172:K172"/>
    <mergeCell ref="J173:K173"/>
    <mergeCell ref="J174:K174"/>
    <mergeCell ref="J159:K159"/>
    <mergeCell ref="J160:K160"/>
    <mergeCell ref="J185:K185"/>
    <mergeCell ref="J179:K179"/>
    <mergeCell ref="J180:K180"/>
    <mergeCell ref="J184:K184"/>
    <mergeCell ref="J169:K169"/>
    <mergeCell ref="J170:K170"/>
    <mergeCell ref="J158:K158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57:K157"/>
    <mergeCell ref="D108:E108"/>
    <mergeCell ref="D124:E124"/>
    <mergeCell ref="D47:E47"/>
    <mergeCell ref="D61:E61"/>
    <mergeCell ref="D94:E94"/>
    <mergeCell ref="D3:E3"/>
    <mergeCell ref="L3:M3"/>
    <mergeCell ref="J155:K155"/>
    <mergeCell ref="J156:K156"/>
    <mergeCell ref="J153:K153"/>
    <mergeCell ref="J154:K154"/>
    <mergeCell ref="D135:E135"/>
    <mergeCell ref="L135:M135"/>
    <mergeCell ref="L47:M47"/>
    <mergeCell ref="L124:M124"/>
    <mergeCell ref="D23:E23"/>
    <mergeCell ref="L23:M23"/>
    <mergeCell ref="D35:E35"/>
    <mergeCell ref="L35:M35"/>
    <mergeCell ref="J175:K175"/>
    <mergeCell ref="J176:K176"/>
    <mergeCell ref="J181:K181"/>
    <mergeCell ref="J182:K182"/>
    <mergeCell ref="J183:K183"/>
    <mergeCell ref="J177:K177"/>
    <mergeCell ref="J178:K178"/>
  </mergeCells>
  <phoneticPr fontId="0" type="noConversion"/>
  <conditionalFormatting sqref="E153:E186">
    <cfRule type="expression" dxfId="320" priority="39" stopIfTrue="1">
      <formula>F153=0</formula>
    </cfRule>
  </conditionalFormatting>
  <conditionalFormatting sqref="G153:G186">
    <cfRule type="cellIs" dxfId="319" priority="40" stopIfTrue="1" operator="between">
      <formula>221100</formula>
      <formula>221140</formula>
    </cfRule>
    <cfRule type="expression" dxfId="318" priority="41" stopIfTrue="1">
      <formula>F153=0</formula>
    </cfRule>
  </conditionalFormatting>
  <conditionalFormatting sqref="D153:D186">
    <cfRule type="expression" dxfId="317" priority="42" stopIfTrue="1">
      <formula>F153=0</formula>
    </cfRule>
  </conditionalFormatting>
  <conditionalFormatting sqref="F153:F186 I153:I186">
    <cfRule type="expression" dxfId="316" priority="43" stopIfTrue="1">
      <formula>G153&gt;221144</formula>
    </cfRule>
    <cfRule type="expression" dxfId="315" priority="44" stopIfTrue="1">
      <formula>G153=0</formula>
    </cfRule>
  </conditionalFormatting>
  <conditionalFormatting sqref="L153:L186">
    <cfRule type="expression" dxfId="314" priority="45" stopIfTrue="1">
      <formula>I153=0</formula>
    </cfRule>
  </conditionalFormatting>
  <conditionalFormatting sqref="J153:K186">
    <cfRule type="cellIs" dxfId="313" priority="46" stopIfTrue="1" operator="between">
      <formula>220001</formula>
      <formula>220034</formula>
    </cfRule>
    <cfRule type="cellIs" dxfId="312" priority="47" stopIfTrue="1" operator="between">
      <formula>221141</formula>
      <formula>221144</formula>
    </cfRule>
    <cfRule type="expression" dxfId="311" priority="48" stopIfTrue="1">
      <formula>I153=0</formula>
    </cfRule>
  </conditionalFormatting>
  <conditionalFormatting sqref="M153:M186">
    <cfRule type="expression" dxfId="310" priority="49" stopIfTrue="1">
      <formula>I153=0</formula>
    </cfRule>
  </conditionalFormatting>
  <conditionalFormatting sqref="O126:O127 O137:O145 O96:O99 E126 E137:E140 E110:E119 E96:E103 O110:O119 E63:E64 E49:E50 O50 O37:O42 E37:E39 O25:O30 E25 O5:O17 E5:E17 E76:E78 E74 E143:E145 E80:E83 E128:E130 E52:E56 E27:E30 E89 E70:E72 E41:E42 E66:E68 O66:O70 O73:O86 O53:O56 O88:O89 O129:O130 O101:O103">
    <cfRule type="cellIs" dxfId="309" priority="50" stopIfTrue="1" operator="between">
      <formula>221101</formula>
      <formula>221140</formula>
    </cfRule>
  </conditionalFormatting>
  <conditionalFormatting sqref="F126 F137:F140 F96:F103 F110:F119 F63:F64 F49:F50 F37:F39 F25 F5:F17 F76:F78 F74 F143:F145 F80:F89 F128:F130 F52:F56 F27:F30 F70:F72 F41:F42 F66:F68">
    <cfRule type="cellIs" dxfId="308" priority="51" stopIfTrue="1" operator="notEqual">
      <formula>"FP"</formula>
    </cfRule>
  </conditionalFormatting>
  <conditionalFormatting sqref="A25:A30 I25:I30 A37:A42 I37:I42 A49:A56 I49:I56 A63:A89 I63:I89 A96:A103 I96:I103 A110:A119 I110:I119 A126:A130 I126:I130 A137:A145 I137:I145 A5:A17 I5:I17">
    <cfRule type="cellIs" dxfId="307" priority="52" stopIfTrue="1" operator="between">
      <formula>"XC 501"</formula>
      <formula>"XC 549"</formula>
    </cfRule>
    <cfRule type="cellIs" dxfId="306" priority="53" stopIfTrue="1" operator="between">
      <formula>"XC 201"</formula>
      <formula>"XC 399"</formula>
    </cfRule>
    <cfRule type="cellIs" dxfId="305" priority="54" stopIfTrue="1" operator="between">
      <formula>"XC 801"</formula>
      <formula>"XC 899"</formula>
    </cfRule>
  </conditionalFormatting>
  <conditionalFormatting sqref="E75">
    <cfRule type="cellIs" dxfId="304" priority="37" stopIfTrue="1" operator="between">
      <formula>221101</formula>
      <formula>221140</formula>
    </cfRule>
  </conditionalFormatting>
  <conditionalFormatting sqref="F75">
    <cfRule type="cellIs" dxfId="303" priority="38" stopIfTrue="1" operator="notEqual">
      <formula>"FP"</formula>
    </cfRule>
  </conditionalFormatting>
  <conditionalFormatting sqref="E73">
    <cfRule type="cellIs" dxfId="302" priority="35" stopIfTrue="1" operator="between">
      <formula>221101</formula>
      <formula>221140</formula>
    </cfRule>
  </conditionalFormatting>
  <conditionalFormatting sqref="F73">
    <cfRule type="cellIs" dxfId="301" priority="36" stopIfTrue="1" operator="notEqual">
      <formula>"FP"</formula>
    </cfRule>
  </conditionalFormatting>
  <conditionalFormatting sqref="E142">
    <cfRule type="cellIs" dxfId="300" priority="33" stopIfTrue="1" operator="between">
      <formula>221101</formula>
      <formula>221140</formula>
    </cfRule>
  </conditionalFormatting>
  <conditionalFormatting sqref="F142">
    <cfRule type="cellIs" dxfId="299" priority="34" stopIfTrue="1" operator="notEqual">
      <formula>"FP"</formula>
    </cfRule>
  </conditionalFormatting>
  <conditionalFormatting sqref="E79">
    <cfRule type="cellIs" dxfId="298" priority="31" stopIfTrue="1" operator="between">
      <formula>221101</formula>
      <formula>221140</formula>
    </cfRule>
  </conditionalFormatting>
  <conditionalFormatting sqref="F79">
    <cfRule type="cellIs" dxfId="297" priority="32" stopIfTrue="1" operator="notEqual">
      <formula>"FP"</formula>
    </cfRule>
  </conditionalFormatting>
  <conditionalFormatting sqref="E127">
    <cfRule type="cellIs" dxfId="296" priority="29" stopIfTrue="1" operator="between">
      <formula>221101</formula>
      <formula>221140</formula>
    </cfRule>
  </conditionalFormatting>
  <conditionalFormatting sqref="F127">
    <cfRule type="cellIs" dxfId="295" priority="30" stopIfTrue="1" operator="notEqual">
      <formula>"FP"</formula>
    </cfRule>
  </conditionalFormatting>
  <conditionalFormatting sqref="E141">
    <cfRule type="cellIs" dxfId="294" priority="27" stopIfTrue="1" operator="between">
      <formula>221101</formula>
      <formula>221140</formula>
    </cfRule>
  </conditionalFormatting>
  <conditionalFormatting sqref="F141">
    <cfRule type="cellIs" dxfId="293" priority="28" stopIfTrue="1" operator="notEqual">
      <formula>"FP"</formula>
    </cfRule>
  </conditionalFormatting>
  <conditionalFormatting sqref="E51">
    <cfRule type="cellIs" dxfId="292" priority="25" stopIfTrue="1" operator="between">
      <formula>221101</formula>
      <formula>221140</formula>
    </cfRule>
  </conditionalFormatting>
  <conditionalFormatting sqref="F51">
    <cfRule type="cellIs" dxfId="291" priority="26" stopIfTrue="1" operator="notEqual">
      <formula>"FP"</formula>
    </cfRule>
  </conditionalFormatting>
  <conditionalFormatting sqref="E26">
    <cfRule type="cellIs" dxfId="290" priority="23" stopIfTrue="1" operator="between">
      <formula>221101</formula>
      <formula>221140</formula>
    </cfRule>
  </conditionalFormatting>
  <conditionalFormatting sqref="F26">
    <cfRule type="cellIs" dxfId="289" priority="24" stopIfTrue="1" operator="notEqual">
      <formula>"FP"</formula>
    </cfRule>
  </conditionalFormatting>
  <conditionalFormatting sqref="E40">
    <cfRule type="cellIs" dxfId="288" priority="14" stopIfTrue="1" operator="between">
      <formula>221101</formula>
      <formula>221140</formula>
    </cfRule>
  </conditionalFormatting>
  <conditionalFormatting sqref="E69">
    <cfRule type="cellIs" dxfId="287" priority="20" stopIfTrue="1" operator="between">
      <formula>221101</formula>
      <formula>221140</formula>
    </cfRule>
  </conditionalFormatting>
  <conditionalFormatting sqref="F69">
    <cfRule type="cellIs" dxfId="286" priority="21" stopIfTrue="1" operator="notEqual">
      <formula>"FP"</formula>
    </cfRule>
  </conditionalFormatting>
  <conditionalFormatting sqref="E65">
    <cfRule type="cellIs" dxfId="285" priority="12" stopIfTrue="1" operator="between">
      <formula>221101</formula>
      <formula>221140</formula>
    </cfRule>
  </conditionalFormatting>
  <conditionalFormatting sqref="E84 E86:E88">
    <cfRule type="cellIs" dxfId="284" priority="17" stopIfTrue="1" operator="between">
      <formula>221101</formula>
      <formula>221140</formula>
    </cfRule>
  </conditionalFormatting>
  <conditionalFormatting sqref="E85">
    <cfRule type="cellIs" dxfId="283" priority="16" stopIfTrue="1" operator="between">
      <formula>221101</formula>
      <formula>221140</formula>
    </cfRule>
  </conditionalFormatting>
  <conditionalFormatting sqref="F40">
    <cfRule type="cellIs" dxfId="282" priority="15" stopIfTrue="1" operator="notEqual">
      <formula>"FP"</formula>
    </cfRule>
  </conditionalFormatting>
  <conditionalFormatting sqref="F65">
    <cfRule type="cellIs" dxfId="281" priority="13" stopIfTrue="1" operator="notEqual">
      <formula>"FP"</formula>
    </cfRule>
  </conditionalFormatting>
  <conditionalFormatting sqref="O71">
    <cfRule type="cellIs" dxfId="280" priority="1" stopIfTrue="1" operator="between">
      <formula>221101</formula>
      <formula>221140</formula>
    </cfRule>
  </conditionalFormatting>
  <conditionalFormatting sqref="O64">
    <cfRule type="cellIs" dxfId="279" priority="11" stopIfTrue="1" operator="between">
      <formula>221101</formula>
      <formula>221140</formula>
    </cfRule>
  </conditionalFormatting>
  <conditionalFormatting sqref="O63">
    <cfRule type="cellIs" dxfId="278" priority="5" stopIfTrue="1" operator="between">
      <formula>221101</formula>
      <formula>221140</formula>
    </cfRule>
  </conditionalFormatting>
  <conditionalFormatting sqref="O72">
    <cfRule type="cellIs" dxfId="277" priority="9" stopIfTrue="1" operator="between">
      <formula>221101</formula>
      <formula>221140</formula>
    </cfRule>
  </conditionalFormatting>
  <conditionalFormatting sqref="O49">
    <cfRule type="cellIs" dxfId="276" priority="8" stopIfTrue="1" operator="between">
      <formula>221101</formula>
      <formula>221140</formula>
    </cfRule>
  </conditionalFormatting>
  <conditionalFormatting sqref="O51">
    <cfRule type="cellIs" dxfId="275" priority="7" stopIfTrue="1" operator="between">
      <formula>221101</formula>
      <formula>221140</formula>
    </cfRule>
  </conditionalFormatting>
  <conditionalFormatting sqref="O52">
    <cfRule type="cellIs" dxfId="274" priority="6" stopIfTrue="1" operator="between">
      <formula>221101</formula>
      <formula>221140</formula>
    </cfRule>
  </conditionalFormatting>
  <conditionalFormatting sqref="O87">
    <cfRule type="cellIs" dxfId="273" priority="4" stopIfTrue="1" operator="between">
      <formula>221101</formula>
      <formula>221140</formula>
    </cfRule>
  </conditionalFormatting>
  <conditionalFormatting sqref="O128">
    <cfRule type="cellIs" dxfId="272" priority="3" stopIfTrue="1" operator="between">
      <formula>221101</formula>
      <formula>221140</formula>
    </cfRule>
  </conditionalFormatting>
  <conditionalFormatting sqref="O100">
    <cfRule type="cellIs" dxfId="271" priority="2" stopIfTrue="1" operator="between">
      <formula>221101</formula>
      <formula>221140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189"/>
  <sheetViews>
    <sheetView view="pageBreakPreview" topLeftCell="A67" zoomScale="85" zoomScaleNormal="70" zoomScaleSheetLayoutView="85" workbookViewId="0">
      <selection activeCell="O7" sqref="O7"/>
    </sheetView>
  </sheetViews>
  <sheetFormatPr defaultRowHeight="15" customHeight="1" x14ac:dyDescent="0.2"/>
  <cols>
    <col min="1" max="3" width="10.7109375" style="6" customWidth="1"/>
    <col min="4" max="4" width="10.7109375" style="7" customWidth="1"/>
    <col min="5" max="5" width="13" style="37" customWidth="1"/>
    <col min="6" max="6" width="10.7109375" style="7" customWidth="1"/>
    <col min="7" max="7" width="30.7109375" style="6" customWidth="1"/>
    <col min="8" max="8" width="2" style="177" customWidth="1"/>
    <col min="9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 x14ac:dyDescent="0.2">
      <c r="B1" s="118"/>
      <c r="J1" s="118"/>
    </row>
    <row r="2" spans="1:17" ht="21.75" customHeight="1" x14ac:dyDescent="0.2">
      <c r="A2" s="91" t="s">
        <v>121</v>
      </c>
      <c r="B2" s="118"/>
      <c r="I2" s="43" t="s">
        <v>62</v>
      </c>
      <c r="J2" s="118"/>
    </row>
    <row r="3" spans="1:17" ht="21.75" customHeight="1" thickBot="1" x14ac:dyDescent="0.25">
      <c r="A3" s="8" t="s">
        <v>0</v>
      </c>
      <c r="B3" s="118"/>
      <c r="C3" s="9"/>
      <c r="D3" s="264">
        <f>'DEPT BAL'!$C$4-1</f>
        <v>42665</v>
      </c>
      <c r="E3" s="264"/>
      <c r="I3" s="8" t="s">
        <v>7</v>
      </c>
      <c r="J3" s="118"/>
      <c r="L3" s="265">
        <f>D3+1</f>
        <v>42666</v>
      </c>
      <c r="M3" s="265"/>
    </row>
    <row r="4" spans="1:17" s="1" customFormat="1" ht="21.75" customHeight="1" thickBot="1" x14ac:dyDescent="0.25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7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 x14ac:dyDescent="0.2">
      <c r="A5" s="14" t="s">
        <v>32</v>
      </c>
      <c r="B5" s="121" t="s">
        <v>513</v>
      </c>
      <c r="C5" s="15" t="s">
        <v>132</v>
      </c>
      <c r="D5" s="18" t="s">
        <v>509</v>
      </c>
      <c r="E5" s="40">
        <v>221119</v>
      </c>
      <c r="F5" s="135" t="s">
        <v>570</v>
      </c>
      <c r="G5" s="17" t="s">
        <v>570</v>
      </c>
      <c r="H5" s="177" t="str">
        <f>$I$2</f>
        <v>EC</v>
      </c>
      <c r="I5" s="10" t="s">
        <v>33</v>
      </c>
      <c r="J5" s="120" t="s">
        <v>338</v>
      </c>
      <c r="K5" s="212" t="s">
        <v>339</v>
      </c>
      <c r="L5" s="11" t="s">
        <v>58</v>
      </c>
      <c r="M5" s="143" t="s">
        <v>480</v>
      </c>
      <c r="N5" s="144">
        <v>829.29</v>
      </c>
      <c r="O5" s="39">
        <v>220011</v>
      </c>
      <c r="P5" s="107"/>
      <c r="Q5" s="115" t="str">
        <f>IF(N5&gt;0,"Yes","")</f>
        <v>Yes</v>
      </c>
    </row>
    <row r="6" spans="1:17" ht="21.75" customHeight="1" x14ac:dyDescent="0.2">
      <c r="A6" s="14" t="s">
        <v>28</v>
      </c>
      <c r="B6" s="126" t="s">
        <v>514</v>
      </c>
      <c r="C6" s="15" t="s">
        <v>132</v>
      </c>
      <c r="D6" s="18" t="s">
        <v>342</v>
      </c>
      <c r="E6" s="225">
        <v>220023</v>
      </c>
      <c r="F6" s="135" t="s">
        <v>570</v>
      </c>
      <c r="G6" s="17" t="s">
        <v>580</v>
      </c>
      <c r="H6" s="177" t="str">
        <f t="shared" ref="H6:H17" si="0">$I$2</f>
        <v>EC</v>
      </c>
      <c r="I6" s="14" t="s">
        <v>27</v>
      </c>
      <c r="J6" s="126" t="s">
        <v>258</v>
      </c>
      <c r="K6" s="135" t="s">
        <v>387</v>
      </c>
      <c r="L6" s="15" t="s">
        <v>61</v>
      </c>
      <c r="M6" s="19" t="s">
        <v>390</v>
      </c>
      <c r="N6" s="79">
        <v>763.91</v>
      </c>
      <c r="O6" s="40">
        <v>221119</v>
      </c>
      <c r="P6" s="17" t="s">
        <v>621</v>
      </c>
      <c r="Q6" s="116" t="str">
        <f>IF(N6&gt;0,"Yes","")</f>
        <v>Yes</v>
      </c>
    </row>
    <row r="7" spans="1:17" ht="21.75" customHeight="1" x14ac:dyDescent="0.2">
      <c r="A7" s="14" t="s">
        <v>53</v>
      </c>
      <c r="B7" s="126" t="s">
        <v>155</v>
      </c>
      <c r="C7" s="15" t="s">
        <v>132</v>
      </c>
      <c r="D7" s="18" t="s">
        <v>512</v>
      </c>
      <c r="E7" s="40">
        <v>220011</v>
      </c>
      <c r="F7" s="135"/>
      <c r="G7" s="17"/>
      <c r="H7" s="177" t="str">
        <f t="shared" si="0"/>
        <v>EC</v>
      </c>
      <c r="I7" s="14" t="s">
        <v>106</v>
      </c>
      <c r="J7" s="126" t="s">
        <v>282</v>
      </c>
      <c r="K7" s="135" t="s">
        <v>441</v>
      </c>
      <c r="L7" s="15" t="s">
        <v>61</v>
      </c>
      <c r="M7" s="19" t="s">
        <v>354</v>
      </c>
      <c r="N7" s="79">
        <v>647.62</v>
      </c>
      <c r="O7" s="40">
        <v>221123</v>
      </c>
      <c r="P7" s="17" t="s">
        <v>568</v>
      </c>
      <c r="Q7" s="116" t="str">
        <f t="shared" ref="Q7:Q16" si="1">IF(N7&gt;0,"Yes","")</f>
        <v>Yes</v>
      </c>
    </row>
    <row r="8" spans="1:17" ht="21.75" customHeight="1" x14ac:dyDescent="0.2">
      <c r="A8" s="14" t="s">
        <v>41</v>
      </c>
      <c r="B8" s="126" t="s">
        <v>299</v>
      </c>
      <c r="C8" s="72" t="s">
        <v>133</v>
      </c>
      <c r="D8" s="18" t="s">
        <v>365</v>
      </c>
      <c r="E8" s="40">
        <v>220017</v>
      </c>
      <c r="F8" s="135"/>
      <c r="G8" s="17"/>
      <c r="H8" s="177" t="str">
        <f t="shared" si="0"/>
        <v>EC</v>
      </c>
      <c r="I8" s="14" t="s">
        <v>53</v>
      </c>
      <c r="J8" s="121" t="s">
        <v>154</v>
      </c>
      <c r="K8" s="140" t="s">
        <v>481</v>
      </c>
      <c r="L8" s="15" t="s">
        <v>56</v>
      </c>
      <c r="M8" s="19" t="s">
        <v>482</v>
      </c>
      <c r="N8" s="79">
        <v>491.04</v>
      </c>
      <c r="O8" s="225">
        <v>220017</v>
      </c>
      <c r="P8" s="17" t="s">
        <v>622</v>
      </c>
      <c r="Q8" s="116" t="str">
        <f t="shared" si="1"/>
        <v>Yes</v>
      </c>
    </row>
    <row r="9" spans="1:17" ht="21.75" customHeight="1" x14ac:dyDescent="0.2">
      <c r="A9" s="14" t="s">
        <v>106</v>
      </c>
      <c r="B9" s="126" t="s">
        <v>247</v>
      </c>
      <c r="C9" s="70" t="s">
        <v>132</v>
      </c>
      <c r="D9" s="18" t="s">
        <v>510</v>
      </c>
      <c r="E9" s="40">
        <v>221123</v>
      </c>
      <c r="F9" s="135"/>
      <c r="G9" s="17" t="s">
        <v>567</v>
      </c>
      <c r="H9" s="177" t="str">
        <f>$I$2</f>
        <v>EC</v>
      </c>
      <c r="I9" s="14" t="s">
        <v>54</v>
      </c>
      <c r="J9" s="186"/>
      <c r="K9" s="214"/>
      <c r="L9" s="15" t="s">
        <v>58</v>
      </c>
      <c r="M9" s="19" t="s">
        <v>355</v>
      </c>
      <c r="N9" s="79">
        <v>684.78</v>
      </c>
      <c r="O9" s="225">
        <v>220023</v>
      </c>
      <c r="P9" s="17" t="s">
        <v>603</v>
      </c>
      <c r="Q9" s="116" t="str">
        <f t="shared" si="1"/>
        <v>Yes</v>
      </c>
    </row>
    <row r="10" spans="1:17" ht="21.75" customHeight="1" x14ac:dyDescent="0.2">
      <c r="A10" s="68" t="s">
        <v>26</v>
      </c>
      <c r="B10" s="126" t="s">
        <v>156</v>
      </c>
      <c r="C10" s="15" t="s">
        <v>132</v>
      </c>
      <c r="D10" s="18" t="s">
        <v>467</v>
      </c>
      <c r="E10" s="40">
        <v>221132</v>
      </c>
      <c r="F10" s="135"/>
      <c r="G10" s="17"/>
      <c r="H10" s="177" t="str">
        <f t="shared" si="0"/>
        <v>EC</v>
      </c>
      <c r="I10" s="68" t="s">
        <v>32</v>
      </c>
      <c r="J10" s="126" t="s">
        <v>344</v>
      </c>
      <c r="K10" s="135" t="s">
        <v>388</v>
      </c>
      <c r="L10" s="30" t="s">
        <v>58</v>
      </c>
      <c r="M10" s="35" t="s">
        <v>354</v>
      </c>
      <c r="N10" s="97">
        <v>568.49</v>
      </c>
      <c r="O10" s="69">
        <v>221132</v>
      </c>
      <c r="P10" s="109"/>
      <c r="Q10" s="116" t="str">
        <f t="shared" si="1"/>
        <v>Yes</v>
      </c>
    </row>
    <row r="11" spans="1:17" ht="21.75" customHeight="1" x14ac:dyDescent="0.2">
      <c r="A11" s="68"/>
      <c r="B11" s="126"/>
      <c r="C11" s="72"/>
      <c r="D11" s="18"/>
      <c r="E11" s="40"/>
      <c r="F11" s="135"/>
      <c r="G11" s="17"/>
      <c r="H11" s="177" t="str">
        <f t="shared" si="0"/>
        <v>EC</v>
      </c>
      <c r="I11" s="68"/>
      <c r="J11" s="126"/>
      <c r="K11" s="135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 x14ac:dyDescent="0.2">
      <c r="A12" s="68"/>
      <c r="B12" s="126"/>
      <c r="C12" s="15"/>
      <c r="D12" s="18"/>
      <c r="E12" s="40"/>
      <c r="F12" s="135"/>
      <c r="G12" s="17"/>
      <c r="H12" s="177" t="str">
        <f t="shared" si="0"/>
        <v>EC</v>
      </c>
      <c r="I12" s="68"/>
      <c r="J12" s="126"/>
      <c r="K12" s="135"/>
      <c r="L12" s="30"/>
      <c r="M12" s="35"/>
      <c r="N12" s="97"/>
      <c r="O12" s="40" t="s">
        <v>570</v>
      </c>
      <c r="P12" s="17" t="s">
        <v>570</v>
      </c>
      <c r="Q12" s="116" t="str">
        <f t="shared" si="1"/>
        <v/>
      </c>
    </row>
    <row r="13" spans="1:17" ht="21.75" customHeight="1" x14ac:dyDescent="0.2">
      <c r="A13" s="93"/>
      <c r="B13" s="184"/>
      <c r="C13" s="29"/>
      <c r="D13" s="71"/>
      <c r="E13" s="40"/>
      <c r="F13" s="135"/>
      <c r="G13" s="17"/>
      <c r="H13" s="177" t="str">
        <f t="shared" si="0"/>
        <v>EC</v>
      </c>
      <c r="I13" s="68"/>
      <c r="J13" s="126"/>
      <c r="K13" s="135"/>
      <c r="L13" s="30"/>
      <c r="M13" s="35"/>
      <c r="N13" s="97"/>
      <c r="O13" s="69"/>
      <c r="P13" s="109"/>
      <c r="Q13" s="116" t="str">
        <f t="shared" si="1"/>
        <v/>
      </c>
    </row>
    <row r="14" spans="1:17" ht="21.75" customHeight="1" x14ac:dyDescent="0.2">
      <c r="A14" s="68"/>
      <c r="B14" s="126"/>
      <c r="C14" s="15"/>
      <c r="D14" s="18"/>
      <c r="E14" s="40"/>
      <c r="F14" s="135"/>
      <c r="G14" s="17"/>
      <c r="H14" s="177" t="str">
        <f t="shared" si="0"/>
        <v>EC</v>
      </c>
      <c r="I14" s="68"/>
      <c r="J14" s="126"/>
      <c r="K14" s="135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 x14ac:dyDescent="0.2">
      <c r="A15" s="68"/>
      <c r="B15" s="126"/>
      <c r="C15" s="15"/>
      <c r="D15" s="18"/>
      <c r="E15" s="40"/>
      <c r="F15" s="135"/>
      <c r="G15" s="17"/>
      <c r="H15" s="177" t="str">
        <f t="shared" si="0"/>
        <v>EC</v>
      </c>
      <c r="I15" s="68"/>
      <c r="J15" s="126"/>
      <c r="K15" s="135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 x14ac:dyDescent="0.2">
      <c r="A16" s="68"/>
      <c r="B16" s="126"/>
      <c r="C16" s="15"/>
      <c r="D16" s="18"/>
      <c r="E16" s="40"/>
      <c r="F16" s="135"/>
      <c r="G16" s="17"/>
      <c r="H16" s="177" t="str">
        <f t="shared" si="0"/>
        <v>EC</v>
      </c>
      <c r="I16" s="68"/>
      <c r="J16" s="126"/>
      <c r="K16" s="135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 x14ac:dyDescent="0.25">
      <c r="A17" s="106"/>
      <c r="B17" s="123"/>
      <c r="C17" s="21"/>
      <c r="D17" s="22"/>
      <c r="E17" s="41"/>
      <c r="F17" s="136"/>
      <c r="G17" s="24"/>
      <c r="H17" s="177" t="str">
        <f t="shared" si="0"/>
        <v>EC</v>
      </c>
      <c r="I17" s="106"/>
      <c r="J17" s="123"/>
      <c r="K17" s="136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 x14ac:dyDescent="0.25">
      <c r="A18" s="104" t="s">
        <v>96</v>
      </c>
      <c r="B18" s="124"/>
      <c r="D18" s="102"/>
      <c r="E18" s="103"/>
      <c r="F18" s="137"/>
      <c r="H18" s="178"/>
      <c r="J18" s="124"/>
      <c r="K18" s="102"/>
      <c r="O18" s="103"/>
      <c r="P18" s="111"/>
    </row>
    <row r="19" spans="1:17" ht="21.75" customHeight="1" x14ac:dyDescent="0.2">
      <c r="A19" s="8" t="s">
        <v>95</v>
      </c>
      <c r="B19" s="118"/>
      <c r="F19" s="138"/>
      <c r="G19" s="231" t="s">
        <v>632</v>
      </c>
      <c r="I19" s="8" t="s">
        <v>13</v>
      </c>
      <c r="J19" s="118"/>
      <c r="O19" s="42" t="s">
        <v>14</v>
      </c>
    </row>
    <row r="20" spans="1:17" ht="21.75" customHeight="1" x14ac:dyDescent="0.2">
      <c r="B20" s="118"/>
      <c r="F20" s="138"/>
      <c r="J20" s="118"/>
    </row>
    <row r="21" spans="1:17" ht="21.75" customHeight="1" x14ac:dyDescent="0.2">
      <c r="B21" s="118"/>
      <c r="F21" s="138"/>
      <c r="J21" s="118"/>
    </row>
    <row r="22" spans="1:17" s="44" customFormat="1" ht="21.75" customHeight="1" x14ac:dyDescent="0.2">
      <c r="A22" s="43" t="s">
        <v>15</v>
      </c>
      <c r="B22" s="125"/>
      <c r="D22" s="45"/>
      <c r="E22" s="46"/>
      <c r="F22" s="139"/>
      <c r="H22" s="177"/>
      <c r="I22" s="43" t="s">
        <v>66</v>
      </c>
      <c r="J22" s="125"/>
      <c r="K22" s="45"/>
      <c r="O22" s="46"/>
    </row>
    <row r="23" spans="1:17" ht="21.75" customHeight="1" thickBot="1" x14ac:dyDescent="0.25">
      <c r="A23" s="8" t="s">
        <v>0</v>
      </c>
      <c r="B23" s="118"/>
      <c r="C23" s="9"/>
      <c r="D23" s="264">
        <f>'DEPT BAL'!$C$4-1</f>
        <v>42665</v>
      </c>
      <c r="E23" s="264"/>
      <c r="F23" s="138"/>
      <c r="I23" s="8" t="s">
        <v>7</v>
      </c>
      <c r="J23" s="118"/>
      <c r="L23" s="265">
        <f>D23+1</f>
        <v>42666</v>
      </c>
      <c r="M23" s="265"/>
    </row>
    <row r="24" spans="1:17" s="1" customFormat="1" ht="21.75" customHeight="1" thickBot="1" x14ac:dyDescent="0.25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7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35</v>
      </c>
      <c r="B25" s="120" t="s">
        <v>139</v>
      </c>
      <c r="C25" s="11" t="s">
        <v>138</v>
      </c>
      <c r="D25" s="25" t="s">
        <v>511</v>
      </c>
      <c r="E25" s="39">
        <v>220020</v>
      </c>
      <c r="F25" s="134"/>
      <c r="G25" s="112"/>
      <c r="H25" s="177" t="str">
        <f t="shared" ref="H25:H30" si="2">$I$22</f>
        <v>TY</v>
      </c>
      <c r="I25" s="10" t="s">
        <v>64</v>
      </c>
      <c r="J25" s="120" t="s">
        <v>288</v>
      </c>
      <c r="K25" s="212" t="s">
        <v>370</v>
      </c>
      <c r="L25" s="11" t="s">
        <v>56</v>
      </c>
      <c r="M25" s="13" t="s">
        <v>447</v>
      </c>
      <c r="N25" s="78">
        <v>696.75</v>
      </c>
      <c r="O25" s="39">
        <v>220034</v>
      </c>
      <c r="P25" s="12" t="s">
        <v>612</v>
      </c>
      <c r="Q25" s="115" t="str">
        <f t="shared" ref="Q25:Q30" si="3">IF(N25&gt;0,"Yes","")</f>
        <v>Yes</v>
      </c>
    </row>
    <row r="26" spans="1:17" ht="21.75" customHeight="1" x14ac:dyDescent="0.2">
      <c r="A26" s="68" t="s">
        <v>39</v>
      </c>
      <c r="B26" s="126" t="s">
        <v>259</v>
      </c>
      <c r="C26" s="70" t="s">
        <v>138</v>
      </c>
      <c r="D26" s="18" t="s">
        <v>325</v>
      </c>
      <c r="E26" s="40">
        <v>220034</v>
      </c>
      <c r="F26" s="135"/>
      <c r="G26" s="17"/>
      <c r="H26" s="177" t="str">
        <f t="shared" si="2"/>
        <v>TY</v>
      </c>
      <c r="I26" s="14" t="s">
        <v>150</v>
      </c>
      <c r="J26" s="126" t="s">
        <v>211</v>
      </c>
      <c r="K26" s="135" t="s">
        <v>319</v>
      </c>
      <c r="L26" s="15" t="s">
        <v>56</v>
      </c>
      <c r="M26" s="19" t="s">
        <v>410</v>
      </c>
      <c r="N26" s="79">
        <v>688.87</v>
      </c>
      <c r="O26" s="40">
        <v>220015</v>
      </c>
      <c r="P26" s="237" t="s">
        <v>610</v>
      </c>
      <c r="Q26" s="116" t="str">
        <f t="shared" si="3"/>
        <v>Yes</v>
      </c>
    </row>
    <row r="27" spans="1:17" ht="21.75" customHeight="1" x14ac:dyDescent="0.2">
      <c r="A27" s="14" t="s">
        <v>87</v>
      </c>
      <c r="B27" s="126" t="s">
        <v>423</v>
      </c>
      <c r="C27" s="15" t="s">
        <v>138</v>
      </c>
      <c r="D27" s="18" t="s">
        <v>412</v>
      </c>
      <c r="E27" s="40">
        <v>220015</v>
      </c>
      <c r="F27" s="135"/>
      <c r="G27" s="17"/>
      <c r="H27" s="177" t="str">
        <f t="shared" si="2"/>
        <v>TY</v>
      </c>
      <c r="I27" s="14" t="s">
        <v>47</v>
      </c>
      <c r="J27" s="126" t="s">
        <v>267</v>
      </c>
      <c r="K27" s="135" t="s">
        <v>490</v>
      </c>
      <c r="L27" s="15" t="s">
        <v>59</v>
      </c>
      <c r="M27" s="19" t="s">
        <v>458</v>
      </c>
      <c r="N27" s="79">
        <v>596.21</v>
      </c>
      <c r="O27" s="40">
        <v>220020</v>
      </c>
      <c r="P27" s="17" t="s">
        <v>626</v>
      </c>
      <c r="Q27" s="116" t="str">
        <f t="shared" si="3"/>
        <v>Yes</v>
      </c>
    </row>
    <row r="28" spans="1:17" ht="21.75" customHeight="1" x14ac:dyDescent="0.2">
      <c r="A28" s="14" t="s">
        <v>44</v>
      </c>
      <c r="B28" s="126" t="s">
        <v>199</v>
      </c>
      <c r="C28" s="15" t="s">
        <v>138</v>
      </c>
      <c r="D28" s="18" t="s">
        <v>323</v>
      </c>
      <c r="E28" s="40">
        <v>220025</v>
      </c>
      <c r="F28" s="154"/>
      <c r="G28" s="17" t="s">
        <v>556</v>
      </c>
      <c r="H28" s="177" t="str">
        <f t="shared" si="2"/>
        <v>TY</v>
      </c>
      <c r="I28" s="14" t="s">
        <v>43</v>
      </c>
      <c r="J28" s="126" t="s">
        <v>445</v>
      </c>
      <c r="K28" s="135" t="s">
        <v>446</v>
      </c>
      <c r="L28" s="15" t="s">
        <v>56</v>
      </c>
      <c r="M28" s="19" t="s">
        <v>447</v>
      </c>
      <c r="N28" s="79">
        <v>431.25</v>
      </c>
      <c r="O28" s="40">
        <v>220025</v>
      </c>
      <c r="P28" s="17" t="s">
        <v>556</v>
      </c>
      <c r="Q28" s="116" t="str">
        <f t="shared" si="3"/>
        <v>Yes</v>
      </c>
    </row>
    <row r="29" spans="1:17" ht="21.75" customHeight="1" x14ac:dyDescent="0.2">
      <c r="A29" s="14"/>
      <c r="B29" s="126"/>
      <c r="C29" s="15"/>
      <c r="D29" s="16"/>
      <c r="E29" s="40"/>
      <c r="F29" s="135"/>
      <c r="G29" s="17"/>
      <c r="H29" s="177" t="str">
        <f t="shared" si="2"/>
        <v>TY</v>
      </c>
      <c r="I29" s="14"/>
      <c r="J29" s="126"/>
      <c r="K29" s="135"/>
      <c r="L29" s="15"/>
      <c r="M29" s="19"/>
      <c r="N29" s="79"/>
      <c r="O29" s="40"/>
      <c r="P29" s="113"/>
      <c r="Q29" s="116" t="str">
        <f t="shared" si="3"/>
        <v/>
      </c>
    </row>
    <row r="30" spans="1:17" ht="21.75" customHeight="1" thickBot="1" x14ac:dyDescent="0.25">
      <c r="A30" s="20"/>
      <c r="B30" s="123"/>
      <c r="C30" s="21"/>
      <c r="D30" s="22"/>
      <c r="E30" s="41"/>
      <c r="F30" s="136"/>
      <c r="G30" s="24"/>
      <c r="H30" s="177" t="str">
        <f t="shared" si="2"/>
        <v>TY</v>
      </c>
      <c r="I30" s="20"/>
      <c r="J30" s="123"/>
      <c r="K30" s="136"/>
      <c r="L30" s="21"/>
      <c r="M30" s="89"/>
      <c r="N30" s="80"/>
      <c r="O30" s="41"/>
      <c r="P30" s="110"/>
      <c r="Q30" s="117" t="str">
        <f t="shared" si="3"/>
        <v/>
      </c>
    </row>
    <row r="31" spans="1:17" s="101" customFormat="1" ht="30" customHeight="1" x14ac:dyDescent="0.25">
      <c r="A31" s="104" t="s">
        <v>96</v>
      </c>
      <c r="B31" s="124"/>
      <c r="D31" s="102"/>
      <c r="E31" s="103"/>
      <c r="F31" s="137"/>
      <c r="H31" s="178"/>
      <c r="J31" s="124"/>
      <c r="K31" s="102"/>
      <c r="O31" s="103"/>
      <c r="P31" s="111"/>
    </row>
    <row r="32" spans="1:17" ht="21.75" customHeight="1" x14ac:dyDescent="0.2">
      <c r="A32" s="8" t="s">
        <v>95</v>
      </c>
      <c r="B32" s="118"/>
      <c r="F32" s="138"/>
      <c r="G32" s="6" t="s">
        <v>606</v>
      </c>
      <c r="I32" s="8" t="s">
        <v>13</v>
      </c>
      <c r="J32" s="118"/>
      <c r="O32" s="42" t="s">
        <v>14</v>
      </c>
    </row>
    <row r="33" spans="1:17" ht="21.75" customHeight="1" x14ac:dyDescent="0.2">
      <c r="B33" s="118"/>
      <c r="F33" s="138"/>
      <c r="J33" s="118"/>
    </row>
    <row r="34" spans="1:17" s="44" customFormat="1" ht="21.75" customHeight="1" x14ac:dyDescent="0.2">
      <c r="A34" s="43" t="s">
        <v>63</v>
      </c>
      <c r="B34" s="125"/>
      <c r="D34" s="45"/>
      <c r="E34" s="46"/>
      <c r="F34" s="139"/>
      <c r="H34" s="177"/>
      <c r="I34" s="43" t="s">
        <v>60</v>
      </c>
      <c r="J34" s="125"/>
      <c r="K34" s="45"/>
      <c r="O34" s="46"/>
    </row>
    <row r="35" spans="1:17" ht="21.75" customHeight="1" thickBot="1" x14ac:dyDescent="0.25">
      <c r="A35" s="8" t="s">
        <v>0</v>
      </c>
      <c r="B35" s="118"/>
      <c r="C35" s="9"/>
      <c r="D35" s="264">
        <f>'DEPT BAL'!$C$4-1</f>
        <v>42665</v>
      </c>
      <c r="E35" s="264"/>
      <c r="F35" s="138"/>
      <c r="I35" s="8" t="s">
        <v>7</v>
      </c>
      <c r="J35" s="118"/>
      <c r="L35" s="265">
        <f>D35+1</f>
        <v>42666</v>
      </c>
      <c r="M35" s="265"/>
    </row>
    <row r="36" spans="1:17" s="1" customFormat="1" ht="21.75" customHeight="1" thickBot="1" x14ac:dyDescent="0.25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7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 x14ac:dyDescent="0.2">
      <c r="A37" s="10" t="s">
        <v>54</v>
      </c>
      <c r="B37" s="120" t="s">
        <v>200</v>
      </c>
      <c r="C37" s="11" t="s">
        <v>140</v>
      </c>
      <c r="D37" s="25" t="s">
        <v>477</v>
      </c>
      <c r="E37" s="39">
        <v>220019</v>
      </c>
      <c r="F37" s="134"/>
      <c r="G37" s="12"/>
      <c r="H37" s="177" t="str">
        <f t="shared" ref="H37:H42" si="4">$I$34</f>
        <v>XW</v>
      </c>
      <c r="I37" s="10" t="s">
        <v>103</v>
      </c>
      <c r="J37" s="120" t="s">
        <v>491</v>
      </c>
      <c r="K37" s="212" t="s">
        <v>492</v>
      </c>
      <c r="L37" s="11" t="s">
        <v>57</v>
      </c>
      <c r="M37" s="13" t="s">
        <v>255</v>
      </c>
      <c r="N37" s="78">
        <v>865.81</v>
      </c>
      <c r="O37" s="39">
        <v>220019</v>
      </c>
      <c r="P37" s="222" t="s">
        <v>570</v>
      </c>
      <c r="Q37" s="115" t="str">
        <f t="shared" ref="Q37:Q42" si="5">IF(N37&gt;0,"Yes","")</f>
        <v>Yes</v>
      </c>
    </row>
    <row r="38" spans="1:17" ht="21.75" customHeight="1" x14ac:dyDescent="0.2">
      <c r="A38" s="14" t="s">
        <v>31</v>
      </c>
      <c r="B38" s="126" t="s">
        <v>198</v>
      </c>
      <c r="C38" s="15" t="s">
        <v>141</v>
      </c>
      <c r="D38" s="18" t="s">
        <v>476</v>
      </c>
      <c r="E38" s="40">
        <v>221131</v>
      </c>
      <c r="F38" s="135" t="s">
        <v>544</v>
      </c>
      <c r="G38" s="17" t="s">
        <v>545</v>
      </c>
      <c r="H38" s="177" t="str">
        <f t="shared" si="4"/>
        <v>XW</v>
      </c>
      <c r="I38" s="14" t="s">
        <v>29</v>
      </c>
      <c r="J38" s="126" t="s">
        <v>269</v>
      </c>
      <c r="K38" s="135" t="s">
        <v>300</v>
      </c>
      <c r="L38" s="15" t="s">
        <v>58</v>
      </c>
      <c r="M38" s="19" t="s">
        <v>493</v>
      </c>
      <c r="N38" s="79">
        <v>927.87</v>
      </c>
      <c r="O38" s="40">
        <v>221131</v>
      </c>
      <c r="P38" s="17" t="s">
        <v>619</v>
      </c>
      <c r="Q38" s="116" t="str">
        <f t="shared" si="5"/>
        <v>Yes</v>
      </c>
    </row>
    <row r="39" spans="1:17" ht="21.75" customHeight="1" x14ac:dyDescent="0.2">
      <c r="A39" s="14" t="s">
        <v>27</v>
      </c>
      <c r="B39" s="126" t="s">
        <v>201</v>
      </c>
      <c r="C39" s="15" t="s">
        <v>141</v>
      </c>
      <c r="D39" s="18" t="s">
        <v>417</v>
      </c>
      <c r="E39" s="40">
        <v>221141</v>
      </c>
      <c r="F39" s="135"/>
      <c r="G39" s="222" t="s">
        <v>570</v>
      </c>
      <c r="H39" s="177" t="str">
        <f t="shared" si="4"/>
        <v>XW</v>
      </c>
      <c r="I39" s="14" t="s">
        <v>35</v>
      </c>
      <c r="J39" s="126" t="s">
        <v>224</v>
      </c>
      <c r="K39" s="135" t="s">
        <v>358</v>
      </c>
      <c r="L39" s="15" t="s">
        <v>60</v>
      </c>
      <c r="M39" s="19" t="s">
        <v>193</v>
      </c>
      <c r="N39" s="79">
        <v>750.03</v>
      </c>
      <c r="O39" s="40">
        <v>221141</v>
      </c>
      <c r="P39" s="108"/>
      <c r="Q39" s="116" t="str">
        <f t="shared" si="5"/>
        <v>Yes</v>
      </c>
    </row>
    <row r="40" spans="1:17" ht="21.75" customHeight="1" x14ac:dyDescent="0.2">
      <c r="A40" s="14"/>
      <c r="B40" s="126"/>
      <c r="C40" s="15"/>
      <c r="D40" s="18"/>
      <c r="E40" s="40"/>
      <c r="F40" s="135"/>
      <c r="G40" s="17"/>
      <c r="H40" s="177" t="str">
        <f t="shared" si="4"/>
        <v>XW</v>
      </c>
      <c r="I40" s="14"/>
      <c r="J40" s="126"/>
      <c r="K40" s="135"/>
      <c r="L40" s="15"/>
      <c r="M40" s="19"/>
      <c r="N40" s="79"/>
      <c r="O40" s="40"/>
      <c r="P40" s="108"/>
      <c r="Q40" s="116" t="str">
        <f t="shared" si="5"/>
        <v/>
      </c>
    </row>
    <row r="41" spans="1:17" ht="21.75" customHeight="1" x14ac:dyDescent="0.2">
      <c r="A41" s="14"/>
      <c r="B41" s="126"/>
      <c r="C41" s="15"/>
      <c r="D41" s="16"/>
      <c r="E41" s="40"/>
      <c r="F41" s="135"/>
      <c r="G41" s="17"/>
      <c r="H41" s="177" t="str">
        <f t="shared" si="4"/>
        <v>XW</v>
      </c>
      <c r="I41" s="14"/>
      <c r="J41" s="126"/>
      <c r="K41" s="135"/>
      <c r="L41" s="30"/>
      <c r="M41" s="35"/>
      <c r="N41" s="79"/>
      <c r="O41" s="69"/>
      <c r="P41" s="108"/>
      <c r="Q41" s="116" t="str">
        <f t="shared" si="5"/>
        <v/>
      </c>
    </row>
    <row r="42" spans="1:17" ht="21.75" customHeight="1" thickBot="1" x14ac:dyDescent="0.25">
      <c r="A42" s="20"/>
      <c r="B42" s="123"/>
      <c r="C42" s="21"/>
      <c r="D42" s="22"/>
      <c r="E42" s="41"/>
      <c r="F42" s="136"/>
      <c r="G42" s="24"/>
      <c r="H42" s="177" t="str">
        <f t="shared" si="4"/>
        <v>XW</v>
      </c>
      <c r="I42" s="20"/>
      <c r="J42" s="123"/>
      <c r="K42" s="136"/>
      <c r="L42" s="21"/>
      <c r="M42" s="89"/>
      <c r="N42" s="80"/>
      <c r="O42" s="41"/>
      <c r="P42" s="110"/>
      <c r="Q42" s="117" t="str">
        <f t="shared" si="5"/>
        <v/>
      </c>
    </row>
    <row r="43" spans="1:17" s="101" customFormat="1" ht="30" customHeight="1" x14ac:dyDescent="0.25">
      <c r="A43" s="104" t="s">
        <v>96</v>
      </c>
      <c r="B43" s="124"/>
      <c r="D43" s="102"/>
      <c r="E43" s="103"/>
      <c r="F43" s="137"/>
      <c r="H43" s="178"/>
      <c r="J43" s="124"/>
      <c r="K43" s="102"/>
      <c r="O43" s="103"/>
      <c r="P43" s="111"/>
    </row>
    <row r="44" spans="1:17" ht="21.75" customHeight="1" x14ac:dyDescent="0.2">
      <c r="A44" s="8" t="s">
        <v>95</v>
      </c>
      <c r="B44" s="118"/>
      <c r="F44" s="138"/>
      <c r="G44" s="6" t="s">
        <v>606</v>
      </c>
      <c r="I44" s="8" t="s">
        <v>13</v>
      </c>
      <c r="J44" s="118"/>
      <c r="O44" s="42" t="s">
        <v>14</v>
      </c>
    </row>
    <row r="45" spans="1:17" ht="21.75" customHeight="1" x14ac:dyDescent="0.2">
      <c r="B45" s="118"/>
      <c r="F45" s="138"/>
      <c r="J45" s="118"/>
    </row>
    <row r="46" spans="1:17" s="44" customFormat="1" ht="21.75" customHeight="1" x14ac:dyDescent="0.2">
      <c r="A46" s="91" t="s">
        <v>97</v>
      </c>
      <c r="B46" s="125"/>
      <c r="D46" s="45"/>
      <c r="E46" s="46"/>
      <c r="F46" s="139"/>
      <c r="H46" s="177"/>
      <c r="I46" s="43" t="s">
        <v>55</v>
      </c>
      <c r="J46" s="125"/>
      <c r="K46" s="45"/>
      <c r="O46" s="46"/>
    </row>
    <row r="47" spans="1:17" ht="21.75" customHeight="1" thickBot="1" x14ac:dyDescent="0.25">
      <c r="A47" s="8" t="s">
        <v>0</v>
      </c>
      <c r="B47" s="118"/>
      <c r="C47" s="9"/>
      <c r="D47" s="264">
        <f>'DEPT BAL'!$C$4-1</f>
        <v>42665</v>
      </c>
      <c r="E47" s="264"/>
      <c r="F47" s="138"/>
      <c r="I47" s="8" t="s">
        <v>7</v>
      </c>
      <c r="J47" s="118"/>
      <c r="L47" s="265">
        <f>D47+1</f>
        <v>42666</v>
      </c>
      <c r="M47" s="265"/>
    </row>
    <row r="48" spans="1:17" s="1" customFormat="1" ht="21.75" customHeight="1" thickBot="1" x14ac:dyDescent="0.25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7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51</v>
      </c>
      <c r="B49" s="121" t="s">
        <v>216</v>
      </c>
      <c r="C49" s="15" t="s">
        <v>243</v>
      </c>
      <c r="D49" s="18" t="s">
        <v>183</v>
      </c>
      <c r="E49" s="225">
        <v>221135</v>
      </c>
      <c r="F49" s="135"/>
      <c r="G49" s="222" t="s">
        <v>570</v>
      </c>
      <c r="H49" s="177" t="str">
        <f t="shared" ref="H49:H56" si="6">$I$46</f>
        <v>MA</v>
      </c>
      <c r="I49" s="10" t="s">
        <v>22</v>
      </c>
      <c r="J49" s="120" t="s">
        <v>283</v>
      </c>
      <c r="K49" s="212" t="s">
        <v>303</v>
      </c>
      <c r="L49" s="11" t="s">
        <v>57</v>
      </c>
      <c r="M49" s="13" t="s">
        <v>479</v>
      </c>
      <c r="N49" s="78">
        <v>690.14</v>
      </c>
      <c r="O49" s="39">
        <v>221135</v>
      </c>
      <c r="P49" s="222" t="s">
        <v>570</v>
      </c>
      <c r="Q49" s="115" t="str">
        <f t="shared" ref="Q49:Q56" si="7">IF(N49&gt;0,"Yes","")</f>
        <v>Yes</v>
      </c>
    </row>
    <row r="50" spans="1:17" ht="21.75" customHeight="1" x14ac:dyDescent="0.2">
      <c r="A50" s="14" t="s">
        <v>107</v>
      </c>
      <c r="B50" s="126" t="s">
        <v>191</v>
      </c>
      <c r="C50" s="15" t="s">
        <v>243</v>
      </c>
      <c r="D50" s="18" t="s">
        <v>380</v>
      </c>
      <c r="E50" s="40">
        <v>220007</v>
      </c>
      <c r="F50" s="135"/>
      <c r="G50" s="17"/>
      <c r="H50" s="177" t="str">
        <f t="shared" si="6"/>
        <v>MA</v>
      </c>
      <c r="I50" s="14" t="s">
        <v>85</v>
      </c>
      <c r="J50" s="126" t="s">
        <v>284</v>
      </c>
      <c r="K50" s="135" t="s">
        <v>332</v>
      </c>
      <c r="L50" s="15" t="s">
        <v>57</v>
      </c>
      <c r="M50" s="19" t="s">
        <v>340</v>
      </c>
      <c r="N50" s="79">
        <v>688.74</v>
      </c>
      <c r="O50" s="40">
        <v>220007</v>
      </c>
      <c r="P50" s="17"/>
      <c r="Q50" s="116" t="str">
        <f t="shared" si="7"/>
        <v>Yes</v>
      </c>
    </row>
    <row r="51" spans="1:17" ht="21.75" customHeight="1" x14ac:dyDescent="0.2">
      <c r="A51" s="14" t="s">
        <v>40</v>
      </c>
      <c r="B51" s="126" t="s">
        <v>192</v>
      </c>
      <c r="C51" s="29" t="s">
        <v>243</v>
      </c>
      <c r="D51" s="71" t="s">
        <v>210</v>
      </c>
      <c r="E51" s="225">
        <v>220002</v>
      </c>
      <c r="F51" s="135"/>
      <c r="G51" s="17" t="s">
        <v>591</v>
      </c>
      <c r="H51" s="177" t="str">
        <f t="shared" si="6"/>
        <v>MA</v>
      </c>
      <c r="I51" s="14" t="s">
        <v>104</v>
      </c>
      <c r="J51" s="126" t="s">
        <v>212</v>
      </c>
      <c r="K51" s="135" t="s">
        <v>444</v>
      </c>
      <c r="L51" s="15" t="s">
        <v>56</v>
      </c>
      <c r="M51" s="19" t="s">
        <v>443</v>
      </c>
      <c r="N51" s="79">
        <v>622.79</v>
      </c>
      <c r="O51" s="40">
        <v>221140</v>
      </c>
      <c r="P51" s="17" t="s">
        <v>153</v>
      </c>
      <c r="Q51" s="116" t="str">
        <f t="shared" si="7"/>
        <v>Yes</v>
      </c>
    </row>
    <row r="52" spans="1:17" ht="21.75" customHeight="1" x14ac:dyDescent="0.2">
      <c r="A52" s="14" t="s">
        <v>33</v>
      </c>
      <c r="B52" s="126" t="s">
        <v>194</v>
      </c>
      <c r="C52" s="15" t="s">
        <v>243</v>
      </c>
      <c r="D52" s="18" t="s">
        <v>271</v>
      </c>
      <c r="E52" s="40">
        <v>221140</v>
      </c>
      <c r="F52" s="214"/>
      <c r="G52" s="222" t="s">
        <v>570</v>
      </c>
      <c r="H52" s="177" t="str">
        <f t="shared" si="6"/>
        <v>MA</v>
      </c>
      <c r="I52" s="14" t="s">
        <v>46</v>
      </c>
      <c r="J52" s="126" t="s">
        <v>286</v>
      </c>
      <c r="K52" s="135" t="s">
        <v>489</v>
      </c>
      <c r="L52" s="15" t="s">
        <v>56</v>
      </c>
      <c r="M52" s="19" t="s">
        <v>333</v>
      </c>
      <c r="N52" s="79">
        <v>498.53</v>
      </c>
      <c r="O52" s="40">
        <v>220002</v>
      </c>
      <c r="P52" s="17" t="s">
        <v>591</v>
      </c>
      <c r="Q52" s="116" t="str">
        <f t="shared" si="7"/>
        <v>Yes</v>
      </c>
    </row>
    <row r="53" spans="1:17" ht="21.75" customHeight="1" x14ac:dyDescent="0.2">
      <c r="A53" s="14" t="s">
        <v>65</v>
      </c>
      <c r="B53" s="126" t="s">
        <v>196</v>
      </c>
      <c r="C53" s="70" t="s">
        <v>243</v>
      </c>
      <c r="D53" s="18" t="s">
        <v>346</v>
      </c>
      <c r="E53" s="40">
        <v>220004</v>
      </c>
      <c r="F53" s="135"/>
      <c r="G53" s="17"/>
      <c r="H53" s="177" t="str">
        <f t="shared" si="6"/>
        <v>MA</v>
      </c>
      <c r="I53" s="14" t="s">
        <v>41</v>
      </c>
      <c r="J53" s="126" t="s">
        <v>217</v>
      </c>
      <c r="K53" s="154" t="s">
        <v>287</v>
      </c>
      <c r="L53" s="15" t="s">
        <v>56</v>
      </c>
      <c r="M53" s="19" t="s">
        <v>414</v>
      </c>
      <c r="N53" s="98">
        <v>458.51</v>
      </c>
      <c r="O53" s="40">
        <v>220004</v>
      </c>
      <c r="P53" s="17" t="s">
        <v>570</v>
      </c>
      <c r="Q53" s="116" t="str">
        <f t="shared" si="7"/>
        <v>Yes</v>
      </c>
    </row>
    <row r="54" spans="1:17" ht="21.75" customHeight="1" x14ac:dyDescent="0.2">
      <c r="A54" s="14"/>
      <c r="B54" s="126"/>
      <c r="C54" s="83"/>
      <c r="D54" s="31"/>
      <c r="E54" s="69"/>
      <c r="F54" s="140"/>
      <c r="G54" s="17"/>
      <c r="H54" s="177" t="str">
        <f t="shared" si="6"/>
        <v>MA</v>
      </c>
      <c r="I54" s="14"/>
      <c r="J54" s="184"/>
      <c r="K54" s="154"/>
      <c r="L54" s="81"/>
      <c r="M54" s="94"/>
      <c r="N54" s="99"/>
      <c r="O54" s="69"/>
      <c r="P54" s="109"/>
      <c r="Q54" s="116" t="str">
        <f t="shared" si="7"/>
        <v/>
      </c>
    </row>
    <row r="55" spans="1:17" ht="21.75" customHeight="1" x14ac:dyDescent="0.2">
      <c r="A55" s="14"/>
      <c r="B55" s="126"/>
      <c r="C55" s="30"/>
      <c r="D55" s="31"/>
      <c r="E55" s="69"/>
      <c r="F55" s="140"/>
      <c r="G55" s="90"/>
      <c r="H55" s="177" t="str">
        <f t="shared" si="6"/>
        <v>MA</v>
      </c>
      <c r="I55" s="14"/>
      <c r="J55" s="184"/>
      <c r="K55" s="154"/>
      <c r="L55" s="81"/>
      <c r="M55" s="94"/>
      <c r="N55" s="99"/>
      <c r="O55" s="69"/>
      <c r="P55" s="114"/>
      <c r="Q55" s="116" t="str">
        <f t="shared" si="7"/>
        <v/>
      </c>
    </row>
    <row r="56" spans="1:17" ht="21.75" customHeight="1" thickBot="1" x14ac:dyDescent="0.25">
      <c r="A56" s="20"/>
      <c r="B56" s="123"/>
      <c r="C56" s="21"/>
      <c r="D56" s="88"/>
      <c r="E56" s="41"/>
      <c r="F56" s="136"/>
      <c r="G56" s="24"/>
      <c r="H56" s="177" t="str">
        <f t="shared" si="6"/>
        <v>MA</v>
      </c>
      <c r="I56" s="131"/>
      <c r="J56" s="132"/>
      <c r="K56" s="216"/>
      <c r="L56" s="133"/>
      <c r="M56" s="150"/>
      <c r="N56" s="151"/>
      <c r="O56" s="41"/>
      <c r="P56" s="110"/>
      <c r="Q56" s="117" t="str">
        <f t="shared" si="7"/>
        <v/>
      </c>
    </row>
    <row r="57" spans="1:17" s="101" customFormat="1" ht="30" customHeight="1" x14ac:dyDescent="0.25">
      <c r="A57" s="104" t="s">
        <v>96</v>
      </c>
      <c r="B57" s="124"/>
      <c r="D57" s="102"/>
      <c r="E57" s="103"/>
      <c r="F57" s="137"/>
      <c r="H57" s="178"/>
      <c r="J57" s="124"/>
      <c r="K57" s="102"/>
      <c r="O57" s="103"/>
      <c r="P57" s="111"/>
    </row>
    <row r="58" spans="1:17" ht="21.75" customHeight="1" x14ac:dyDescent="0.2">
      <c r="A58" s="8" t="s">
        <v>95</v>
      </c>
      <c r="B58" s="118"/>
      <c r="F58" s="138"/>
      <c r="G58" s="6" t="s">
        <v>606</v>
      </c>
      <c r="I58" s="8" t="s">
        <v>13</v>
      </c>
      <c r="J58" s="118"/>
      <c r="O58" s="42" t="s">
        <v>14</v>
      </c>
    </row>
    <row r="59" spans="1:17" ht="21.75" customHeight="1" x14ac:dyDescent="0.2">
      <c r="A59" s="84"/>
      <c r="B59" s="118"/>
      <c r="F59" s="138"/>
      <c r="J59" s="118"/>
    </row>
    <row r="60" spans="1:17" s="44" customFormat="1" ht="21.75" customHeight="1" x14ac:dyDescent="0.2">
      <c r="A60" s="43" t="s">
        <v>16</v>
      </c>
      <c r="B60" s="125"/>
      <c r="D60" s="45"/>
      <c r="E60" s="46"/>
      <c r="F60" s="139"/>
      <c r="H60" s="177"/>
      <c r="I60" s="43" t="s">
        <v>56</v>
      </c>
      <c r="J60" s="125"/>
      <c r="K60" s="45"/>
      <c r="O60" s="46"/>
    </row>
    <row r="61" spans="1:17" ht="21.75" customHeight="1" thickBot="1" x14ac:dyDescent="0.25">
      <c r="A61" s="8" t="s">
        <v>0</v>
      </c>
      <c r="B61" s="118"/>
      <c r="C61" s="9"/>
      <c r="D61" s="264">
        <f>'DEPT BAL'!$C$4-1</f>
        <v>42665</v>
      </c>
      <c r="E61" s="264"/>
      <c r="F61" s="138"/>
      <c r="I61" s="8" t="s">
        <v>7</v>
      </c>
      <c r="J61" s="118"/>
      <c r="L61" s="265">
        <f>D61+1</f>
        <v>42666</v>
      </c>
      <c r="M61" s="265"/>
    </row>
    <row r="62" spans="1:17" s="1" customFormat="1" ht="21.75" customHeight="1" thickBot="1" x14ac:dyDescent="0.25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7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 x14ac:dyDescent="0.2">
      <c r="A63" s="14" t="s">
        <v>152</v>
      </c>
      <c r="B63" s="121" t="s">
        <v>182</v>
      </c>
      <c r="C63" s="15" t="s">
        <v>240</v>
      </c>
      <c r="D63" s="18" t="s">
        <v>463</v>
      </c>
      <c r="E63" s="40" t="s">
        <v>597</v>
      </c>
      <c r="F63" s="135"/>
      <c r="G63" s="107"/>
      <c r="H63" s="177" t="str">
        <f>$I$60</f>
        <v>CZ</v>
      </c>
      <c r="I63" s="10" t="s">
        <v>23</v>
      </c>
      <c r="J63" s="120" t="s">
        <v>280</v>
      </c>
      <c r="K63" s="212" t="s">
        <v>428</v>
      </c>
      <c r="L63" s="11" t="s">
        <v>55</v>
      </c>
      <c r="M63" s="13" t="s">
        <v>385</v>
      </c>
      <c r="N63" s="78">
        <v>622.39</v>
      </c>
      <c r="O63" s="39">
        <v>221125</v>
      </c>
      <c r="P63" s="107"/>
      <c r="Q63" s="115" t="str">
        <f>IF(N63&gt;0,"Yes","")</f>
        <v>Yes</v>
      </c>
    </row>
    <row r="64" spans="1:17" ht="21.75" customHeight="1" x14ac:dyDescent="0.2">
      <c r="A64" s="14" t="s">
        <v>151</v>
      </c>
      <c r="B64" s="126" t="s">
        <v>229</v>
      </c>
      <c r="C64" s="32" t="s">
        <v>240</v>
      </c>
      <c r="D64" s="71" t="s">
        <v>408</v>
      </c>
      <c r="E64" s="40">
        <v>220006</v>
      </c>
      <c r="F64" s="135"/>
      <c r="G64" s="108"/>
      <c r="H64" s="177" t="str">
        <f t="shared" ref="H64:H85" si="8">$I$60</f>
        <v>CZ</v>
      </c>
      <c r="I64" s="14" t="s">
        <v>21</v>
      </c>
      <c r="J64" s="186"/>
      <c r="K64" s="214"/>
      <c r="L64" s="15" t="s">
        <v>56</v>
      </c>
      <c r="M64" s="19" t="s">
        <v>442</v>
      </c>
      <c r="N64" s="79">
        <v>746.52</v>
      </c>
      <c r="O64" s="69">
        <v>221121</v>
      </c>
      <c r="P64" s="108" t="s">
        <v>153</v>
      </c>
      <c r="Q64" s="116" t="str">
        <f>IF(N64&gt;0,"Yes","")</f>
        <v>Yes</v>
      </c>
    </row>
    <row r="65" spans="1:17" ht="21.75" customHeight="1" x14ac:dyDescent="0.2">
      <c r="A65" s="68" t="s">
        <v>46</v>
      </c>
      <c r="B65" s="121" t="s">
        <v>455</v>
      </c>
      <c r="C65" s="70" t="s">
        <v>240</v>
      </c>
      <c r="D65" s="18" t="s">
        <v>313</v>
      </c>
      <c r="E65" s="40">
        <v>220032</v>
      </c>
      <c r="F65" s="238"/>
      <c r="G65" s="188"/>
      <c r="H65" s="177" t="str">
        <f t="shared" si="8"/>
        <v>CZ</v>
      </c>
      <c r="I65" s="14" t="s">
        <v>65</v>
      </c>
      <c r="J65" s="121" t="s">
        <v>276</v>
      </c>
      <c r="K65" s="140" t="s">
        <v>429</v>
      </c>
      <c r="L65" s="70" t="s">
        <v>60</v>
      </c>
      <c r="M65" s="19" t="s">
        <v>350</v>
      </c>
      <c r="N65" s="79">
        <v>753.37</v>
      </c>
      <c r="O65" s="40">
        <v>220032</v>
      </c>
      <c r="P65" s="108" t="s">
        <v>153</v>
      </c>
      <c r="Q65" s="116" t="str">
        <f t="shared" ref="Q65:Q88" si="9">IF(N65&gt;0,"Yes","")</f>
        <v>Yes</v>
      </c>
    </row>
    <row r="66" spans="1:17" ht="21.75" customHeight="1" x14ac:dyDescent="0.2">
      <c r="A66" s="68" t="s">
        <v>103</v>
      </c>
      <c r="B66" s="122"/>
      <c r="C66" s="70" t="s">
        <v>240</v>
      </c>
      <c r="D66" s="18" t="s">
        <v>313</v>
      </c>
      <c r="E66" s="40">
        <v>221121</v>
      </c>
      <c r="F66" s="135"/>
      <c r="G66" s="188"/>
      <c r="H66" s="177" t="str">
        <f t="shared" si="8"/>
        <v>CZ</v>
      </c>
      <c r="I66" s="14" t="s">
        <v>38</v>
      </c>
      <c r="J66" s="186"/>
      <c r="K66" s="214"/>
      <c r="L66" s="70" t="s">
        <v>56</v>
      </c>
      <c r="M66" s="19" t="s">
        <v>478</v>
      </c>
      <c r="N66" s="79">
        <v>748.76</v>
      </c>
      <c r="O66" s="225">
        <v>220024</v>
      </c>
      <c r="P66" s="17" t="s">
        <v>153</v>
      </c>
      <c r="Q66" s="116" t="str">
        <f t="shared" si="9"/>
        <v>Yes</v>
      </c>
    </row>
    <row r="67" spans="1:17" ht="21.75" customHeight="1" x14ac:dyDescent="0.2">
      <c r="A67" s="68" t="s">
        <v>598</v>
      </c>
      <c r="B67" s="186"/>
      <c r="C67" s="83" t="s">
        <v>240</v>
      </c>
      <c r="D67" s="18" t="s">
        <v>313</v>
      </c>
      <c r="E67" s="40">
        <v>220003</v>
      </c>
      <c r="F67" s="135"/>
      <c r="G67" s="17"/>
      <c r="H67" s="177" t="str">
        <f t="shared" si="8"/>
        <v>CZ</v>
      </c>
      <c r="I67" s="14" t="s">
        <v>152</v>
      </c>
      <c r="J67" s="126" t="s">
        <v>222</v>
      </c>
      <c r="K67" s="135" t="s">
        <v>351</v>
      </c>
      <c r="L67" s="70" t="s">
        <v>56</v>
      </c>
      <c r="M67" s="19" t="s">
        <v>430</v>
      </c>
      <c r="N67" s="79">
        <v>52.3</v>
      </c>
      <c r="O67" s="40">
        <v>220006</v>
      </c>
      <c r="P67" s="108"/>
      <c r="Q67" s="116" t="str">
        <f t="shared" si="9"/>
        <v>Yes</v>
      </c>
    </row>
    <row r="68" spans="1:17" ht="21.75" customHeight="1" x14ac:dyDescent="0.2">
      <c r="A68" s="68" t="s">
        <v>37</v>
      </c>
      <c r="B68" s="122" t="s">
        <v>184</v>
      </c>
      <c r="C68" s="30" t="s">
        <v>240</v>
      </c>
      <c r="D68" s="18" t="s">
        <v>404</v>
      </c>
      <c r="E68" s="69">
        <v>221127</v>
      </c>
      <c r="F68" s="140"/>
      <c r="G68" s="190" t="s">
        <v>604</v>
      </c>
      <c r="H68" s="177" t="str">
        <f t="shared" si="8"/>
        <v>CZ</v>
      </c>
      <c r="I68" s="14" t="s">
        <v>34</v>
      </c>
      <c r="J68" s="121" t="s">
        <v>367</v>
      </c>
      <c r="K68" s="140" t="s">
        <v>352</v>
      </c>
      <c r="L68" s="15" t="s">
        <v>55</v>
      </c>
      <c r="M68" s="19" t="s">
        <v>386</v>
      </c>
      <c r="N68" s="79">
        <v>622.79</v>
      </c>
      <c r="O68" s="225">
        <v>220012</v>
      </c>
      <c r="P68" s="17" t="s">
        <v>633</v>
      </c>
      <c r="Q68" s="116" t="str">
        <f t="shared" si="9"/>
        <v>Yes</v>
      </c>
    </row>
    <row r="69" spans="1:17" ht="21.75" customHeight="1" x14ac:dyDescent="0.2">
      <c r="A69" s="68" t="s">
        <v>34</v>
      </c>
      <c r="B69" s="186"/>
      <c r="C69" s="32" t="s">
        <v>240</v>
      </c>
      <c r="D69" s="18" t="s">
        <v>404</v>
      </c>
      <c r="E69" s="40">
        <v>220033</v>
      </c>
      <c r="F69" s="135"/>
      <c r="G69" s="108"/>
      <c r="H69" s="177" t="str">
        <f t="shared" si="8"/>
        <v>CZ</v>
      </c>
      <c r="I69" s="163" t="s">
        <v>28</v>
      </c>
      <c r="J69" s="186"/>
      <c r="K69" s="214"/>
      <c r="L69" s="15" t="s">
        <v>56</v>
      </c>
      <c r="M69" s="19" t="s">
        <v>431</v>
      </c>
      <c r="N69" s="79">
        <v>859.96</v>
      </c>
      <c r="O69" s="40">
        <v>221128</v>
      </c>
      <c r="P69" s="237" t="s">
        <v>624</v>
      </c>
      <c r="Q69" s="116" t="str">
        <f t="shared" si="9"/>
        <v>Yes</v>
      </c>
    </row>
    <row r="70" spans="1:17" ht="21.75" customHeight="1" x14ac:dyDescent="0.2">
      <c r="A70" s="68" t="s">
        <v>45</v>
      </c>
      <c r="B70" s="121" t="s">
        <v>250</v>
      </c>
      <c r="C70" s="15" t="s">
        <v>240</v>
      </c>
      <c r="D70" s="18" t="s">
        <v>410</v>
      </c>
      <c r="E70" s="40">
        <v>220030</v>
      </c>
      <c r="F70" s="135" t="s">
        <v>539</v>
      </c>
      <c r="G70" s="17" t="s">
        <v>562</v>
      </c>
      <c r="H70" s="177" t="str">
        <f t="shared" si="8"/>
        <v>CZ</v>
      </c>
      <c r="I70" s="68" t="s">
        <v>26</v>
      </c>
      <c r="J70" s="121" t="s">
        <v>432</v>
      </c>
      <c r="K70" s="140" t="s">
        <v>433</v>
      </c>
      <c r="L70" s="30" t="s">
        <v>66</v>
      </c>
      <c r="M70" s="35" t="s">
        <v>434</v>
      </c>
      <c r="N70" s="97">
        <v>459.98</v>
      </c>
      <c r="O70" s="69">
        <v>221138</v>
      </c>
      <c r="P70" s="223" t="s">
        <v>569</v>
      </c>
      <c r="Q70" s="116" t="str">
        <f t="shared" si="9"/>
        <v>Yes</v>
      </c>
    </row>
    <row r="71" spans="1:17" ht="21.75" customHeight="1" x14ac:dyDescent="0.2">
      <c r="A71" s="68" t="s">
        <v>25</v>
      </c>
      <c r="B71" s="186"/>
      <c r="C71" s="15" t="s">
        <v>240</v>
      </c>
      <c r="D71" s="18" t="s">
        <v>410</v>
      </c>
      <c r="E71" s="40">
        <v>221138</v>
      </c>
      <c r="F71" s="135"/>
      <c r="G71" s="223" t="s">
        <v>569</v>
      </c>
      <c r="H71" s="177" t="str">
        <f t="shared" si="8"/>
        <v>CZ</v>
      </c>
      <c r="I71" s="68" t="s">
        <v>24</v>
      </c>
      <c r="J71" s="186"/>
      <c r="K71" s="214"/>
      <c r="L71" s="30" t="s">
        <v>56</v>
      </c>
      <c r="M71" s="35" t="s">
        <v>431</v>
      </c>
      <c r="N71" s="97">
        <v>668.01</v>
      </c>
      <c r="O71" s="69">
        <v>221130</v>
      </c>
      <c r="P71" s="113"/>
      <c r="Q71" s="116" t="str">
        <f t="shared" si="9"/>
        <v>Yes</v>
      </c>
    </row>
    <row r="72" spans="1:17" ht="21.75" customHeight="1" x14ac:dyDescent="0.2">
      <c r="A72" s="68" t="s">
        <v>50</v>
      </c>
      <c r="B72" s="121" t="s">
        <v>185</v>
      </c>
      <c r="C72" s="15" t="s">
        <v>240</v>
      </c>
      <c r="D72" s="18" t="s">
        <v>414</v>
      </c>
      <c r="E72" s="40">
        <v>220009</v>
      </c>
      <c r="F72" s="135"/>
      <c r="G72" s="188"/>
      <c r="H72" s="177" t="str">
        <f t="shared" si="8"/>
        <v>CZ</v>
      </c>
      <c r="I72" s="68" t="s">
        <v>39</v>
      </c>
      <c r="J72" s="121" t="s">
        <v>353</v>
      </c>
      <c r="K72" s="140" t="s">
        <v>435</v>
      </c>
      <c r="L72" s="30" t="s">
        <v>59</v>
      </c>
      <c r="M72" s="35" t="s">
        <v>487</v>
      </c>
      <c r="N72" s="97">
        <v>401.62</v>
      </c>
      <c r="O72" s="69">
        <v>220031</v>
      </c>
      <c r="P72" s="108" t="s">
        <v>153</v>
      </c>
      <c r="Q72" s="116" t="str">
        <f t="shared" si="9"/>
        <v>Yes</v>
      </c>
    </row>
    <row r="73" spans="1:17" ht="21.75" customHeight="1" x14ac:dyDescent="0.2">
      <c r="A73" s="68" t="s">
        <v>48</v>
      </c>
      <c r="B73" s="186"/>
      <c r="C73" s="15" t="s">
        <v>240</v>
      </c>
      <c r="D73" s="18" t="s">
        <v>414</v>
      </c>
      <c r="E73" s="40">
        <v>221134</v>
      </c>
      <c r="F73" s="135" t="s">
        <v>540</v>
      </c>
      <c r="G73" s="108"/>
      <c r="H73" s="177" t="str">
        <f t="shared" si="8"/>
        <v>CZ</v>
      </c>
      <c r="I73" s="68" t="s">
        <v>40</v>
      </c>
      <c r="J73" s="122"/>
      <c r="K73" s="218"/>
      <c r="L73" s="30" t="s">
        <v>59</v>
      </c>
      <c r="M73" s="35" t="s">
        <v>487</v>
      </c>
      <c r="N73" s="97">
        <v>401.62</v>
      </c>
      <c r="O73" s="69">
        <v>220003</v>
      </c>
      <c r="P73" s="108" t="s">
        <v>153</v>
      </c>
      <c r="Q73" s="116" t="str">
        <f t="shared" si="9"/>
        <v>Yes</v>
      </c>
    </row>
    <row r="74" spans="1:17" ht="21.75" customHeight="1" x14ac:dyDescent="0.2">
      <c r="A74" s="68" t="s">
        <v>90</v>
      </c>
      <c r="B74" s="121" t="s">
        <v>186</v>
      </c>
      <c r="C74" s="15" t="s">
        <v>240</v>
      </c>
      <c r="D74" s="18" t="s">
        <v>365</v>
      </c>
      <c r="E74" s="40">
        <v>220024</v>
      </c>
      <c r="F74" s="135" t="s">
        <v>561</v>
      </c>
      <c r="G74" s="17" t="s">
        <v>560</v>
      </c>
      <c r="H74" s="177" t="str">
        <f t="shared" si="8"/>
        <v>CZ</v>
      </c>
      <c r="I74" s="68" t="s">
        <v>49</v>
      </c>
      <c r="J74" s="186"/>
      <c r="K74" s="214"/>
      <c r="L74" s="30" t="s">
        <v>59</v>
      </c>
      <c r="M74" s="35" t="s">
        <v>458</v>
      </c>
      <c r="N74" s="97">
        <v>631.45000000000005</v>
      </c>
      <c r="O74" s="69">
        <v>220033</v>
      </c>
      <c r="P74" s="108" t="s">
        <v>153</v>
      </c>
      <c r="Q74" s="116" t="str">
        <f t="shared" si="9"/>
        <v>Yes</v>
      </c>
    </row>
    <row r="75" spans="1:17" ht="21.75" customHeight="1" x14ac:dyDescent="0.2">
      <c r="A75" s="14" t="s">
        <v>104</v>
      </c>
      <c r="B75" s="186"/>
      <c r="C75" s="15" t="s">
        <v>240</v>
      </c>
      <c r="D75" s="18" t="s">
        <v>365</v>
      </c>
      <c r="E75" s="40">
        <v>221133</v>
      </c>
      <c r="F75" s="135"/>
      <c r="G75" s="189"/>
      <c r="H75" s="177" t="str">
        <f t="shared" si="8"/>
        <v>CZ</v>
      </c>
      <c r="I75" s="68" t="s">
        <v>52</v>
      </c>
      <c r="J75" s="121" t="s">
        <v>368</v>
      </c>
      <c r="K75" s="140" t="s">
        <v>436</v>
      </c>
      <c r="L75" s="15" t="s">
        <v>59</v>
      </c>
      <c r="M75" s="19" t="s">
        <v>484</v>
      </c>
      <c r="N75" s="79">
        <v>512.66999999999996</v>
      </c>
      <c r="O75" s="69">
        <v>220009</v>
      </c>
      <c r="P75" s="17" t="s">
        <v>628</v>
      </c>
      <c r="Q75" s="116" t="str">
        <f t="shared" si="9"/>
        <v>Yes</v>
      </c>
    </row>
    <row r="76" spans="1:17" ht="21.75" customHeight="1" x14ac:dyDescent="0.2">
      <c r="A76" s="68" t="s">
        <v>24</v>
      </c>
      <c r="B76" s="121" t="s">
        <v>422</v>
      </c>
      <c r="C76" s="32" t="s">
        <v>240</v>
      </c>
      <c r="D76" s="71" t="s">
        <v>508</v>
      </c>
      <c r="E76" s="40">
        <v>220013</v>
      </c>
      <c r="F76" s="135"/>
      <c r="G76" s="108"/>
      <c r="H76" s="177" t="str">
        <f t="shared" si="8"/>
        <v>CZ</v>
      </c>
      <c r="I76" s="68" t="s">
        <v>50</v>
      </c>
      <c r="J76" s="186"/>
      <c r="K76" s="214"/>
      <c r="L76" s="15" t="s">
        <v>62</v>
      </c>
      <c r="M76" s="19" t="s">
        <v>206</v>
      </c>
      <c r="N76" s="79">
        <v>553.83000000000004</v>
      </c>
      <c r="O76" s="69">
        <v>220030</v>
      </c>
      <c r="P76" s="17" t="s">
        <v>562</v>
      </c>
      <c r="Q76" s="116" t="str">
        <f t="shared" si="9"/>
        <v>Yes</v>
      </c>
    </row>
    <row r="77" spans="1:17" ht="21.75" customHeight="1" x14ac:dyDescent="0.2">
      <c r="A77" s="68" t="s">
        <v>21</v>
      </c>
      <c r="B77" s="186"/>
      <c r="C77" s="15" t="s">
        <v>240</v>
      </c>
      <c r="D77" s="31" t="s">
        <v>508</v>
      </c>
      <c r="E77" s="40">
        <v>220005</v>
      </c>
      <c r="F77" s="135" t="s">
        <v>544</v>
      </c>
      <c r="G77" s="17" t="s">
        <v>551</v>
      </c>
      <c r="H77" s="177" t="str">
        <f t="shared" si="8"/>
        <v>CZ</v>
      </c>
      <c r="I77" s="14" t="s">
        <v>44</v>
      </c>
      <c r="J77" s="126" t="s">
        <v>437</v>
      </c>
      <c r="K77" s="135" t="s">
        <v>438</v>
      </c>
      <c r="L77" s="15" t="s">
        <v>66</v>
      </c>
      <c r="M77" s="19" t="s">
        <v>318</v>
      </c>
      <c r="N77" s="79">
        <v>533.73</v>
      </c>
      <c r="O77" s="69">
        <v>220013</v>
      </c>
      <c r="P77" s="109"/>
      <c r="Q77" s="116" t="str">
        <f t="shared" si="9"/>
        <v>Yes</v>
      </c>
    </row>
    <row r="78" spans="1:17" ht="21.75" customHeight="1" x14ac:dyDescent="0.2">
      <c r="A78" s="68" t="s">
        <v>47</v>
      </c>
      <c r="B78" s="126" t="s">
        <v>215</v>
      </c>
      <c r="C78" s="15" t="s">
        <v>240</v>
      </c>
      <c r="D78" s="31" t="s">
        <v>504</v>
      </c>
      <c r="E78" s="40">
        <v>221130</v>
      </c>
      <c r="F78" s="135"/>
      <c r="G78" s="17"/>
      <c r="H78" s="177" t="str">
        <f t="shared" si="8"/>
        <v>CZ</v>
      </c>
      <c r="I78" s="95" t="s">
        <v>36</v>
      </c>
      <c r="J78" s="126" t="s">
        <v>273</v>
      </c>
      <c r="K78" s="135" t="s">
        <v>439</v>
      </c>
      <c r="L78" s="30" t="s">
        <v>66</v>
      </c>
      <c r="M78" s="35" t="s">
        <v>440</v>
      </c>
      <c r="N78" s="99">
        <v>468.71</v>
      </c>
      <c r="O78" s="69">
        <v>220005</v>
      </c>
      <c r="P78" s="109"/>
      <c r="Q78" s="116" t="str">
        <f t="shared" si="9"/>
        <v>Yes</v>
      </c>
    </row>
    <row r="79" spans="1:17" ht="21.75" customHeight="1" x14ac:dyDescent="0.2">
      <c r="A79" s="68" t="s">
        <v>49</v>
      </c>
      <c r="B79" s="126" t="s">
        <v>328</v>
      </c>
      <c r="C79" s="15"/>
      <c r="D79" s="31"/>
      <c r="E79" s="69" t="s">
        <v>597</v>
      </c>
      <c r="F79" s="140"/>
      <c r="G79" s="17"/>
      <c r="H79" s="177" t="str">
        <f t="shared" si="8"/>
        <v>CZ</v>
      </c>
      <c r="I79" s="95"/>
      <c r="J79" s="126"/>
      <c r="K79" s="135"/>
      <c r="L79" s="30"/>
      <c r="M79" s="35"/>
      <c r="N79" s="97"/>
      <c r="O79" s="69"/>
      <c r="P79" s="109"/>
      <c r="Q79" s="116" t="str">
        <f t="shared" si="9"/>
        <v/>
      </c>
    </row>
    <row r="80" spans="1:17" ht="21.75" customHeight="1" x14ac:dyDescent="0.2">
      <c r="A80" s="95" t="s">
        <v>595</v>
      </c>
      <c r="B80" s="126" t="s">
        <v>631</v>
      </c>
      <c r="C80" s="15" t="s">
        <v>240</v>
      </c>
      <c r="D80" s="31" t="s">
        <v>404</v>
      </c>
      <c r="E80" s="69">
        <v>221128</v>
      </c>
      <c r="F80" s="140"/>
      <c r="G80" s="190" t="s">
        <v>570</v>
      </c>
      <c r="H80" s="177" t="str">
        <f t="shared" si="8"/>
        <v>CZ</v>
      </c>
      <c r="I80" s="163"/>
      <c r="J80" s="126"/>
      <c r="K80" s="135"/>
      <c r="L80" s="30"/>
      <c r="M80" s="35"/>
      <c r="N80" s="99"/>
      <c r="O80" s="69"/>
      <c r="P80" s="108"/>
      <c r="Q80" s="116" t="str">
        <f t="shared" si="9"/>
        <v/>
      </c>
    </row>
    <row r="81" spans="1:17" ht="21.75" customHeight="1" x14ac:dyDescent="0.2">
      <c r="A81" s="95" t="s">
        <v>570</v>
      </c>
      <c r="B81" s="126" t="s">
        <v>570</v>
      </c>
      <c r="C81" s="15" t="s">
        <v>570</v>
      </c>
      <c r="D81" s="31" t="s">
        <v>570</v>
      </c>
      <c r="E81" s="69" t="s">
        <v>570</v>
      </c>
      <c r="F81" s="140"/>
      <c r="G81" s="17"/>
      <c r="H81" s="177" t="str">
        <f t="shared" si="8"/>
        <v>CZ</v>
      </c>
      <c r="I81" s="95"/>
      <c r="J81" s="126"/>
      <c r="K81" s="135"/>
      <c r="L81" s="30"/>
      <c r="M81" s="35"/>
      <c r="N81" s="99"/>
      <c r="O81" s="69"/>
      <c r="P81" s="109"/>
      <c r="Q81" s="116" t="str">
        <f t="shared" si="9"/>
        <v/>
      </c>
    </row>
    <row r="82" spans="1:17" ht="21.75" customHeight="1" x14ac:dyDescent="0.2">
      <c r="A82" s="95"/>
      <c r="B82" s="126"/>
      <c r="C82" s="15"/>
      <c r="D82" s="31"/>
      <c r="E82" s="69"/>
      <c r="F82" s="140"/>
      <c r="G82" s="17"/>
      <c r="H82" s="177" t="str">
        <f t="shared" si="8"/>
        <v>CZ</v>
      </c>
      <c r="I82" s="95"/>
      <c r="J82" s="126"/>
      <c r="K82" s="135"/>
      <c r="L82" s="30"/>
      <c r="M82" s="35"/>
      <c r="N82" s="97"/>
      <c r="O82" s="69"/>
      <c r="P82" s="109"/>
      <c r="Q82" s="116" t="str">
        <f t="shared" si="9"/>
        <v/>
      </c>
    </row>
    <row r="83" spans="1:17" ht="21.75" customHeight="1" x14ac:dyDescent="0.2">
      <c r="A83" s="95"/>
      <c r="B83" s="126"/>
      <c r="C83" s="15"/>
      <c r="D83" s="31"/>
      <c r="E83" s="69"/>
      <c r="F83" s="141"/>
      <c r="G83" s="17"/>
      <c r="H83" s="177" t="str">
        <f t="shared" si="8"/>
        <v>CZ</v>
      </c>
      <c r="I83" s="95"/>
      <c r="J83" s="126"/>
      <c r="K83" s="135"/>
      <c r="L83" s="30"/>
      <c r="M83" s="35"/>
      <c r="N83" s="97"/>
      <c r="O83" s="69"/>
      <c r="P83" s="109"/>
      <c r="Q83" s="116" t="str">
        <f t="shared" si="9"/>
        <v/>
      </c>
    </row>
    <row r="84" spans="1:17" ht="21.75" customHeight="1" x14ac:dyDescent="0.2">
      <c r="A84" s="194"/>
      <c r="B84" s="126"/>
      <c r="C84" s="30"/>
      <c r="D84" s="31"/>
      <c r="E84" s="69">
        <v>220010</v>
      </c>
      <c r="F84" s="141"/>
      <c r="G84" s="193" t="s">
        <v>571</v>
      </c>
      <c r="H84" s="177" t="str">
        <f t="shared" si="8"/>
        <v>CZ</v>
      </c>
      <c r="I84" s="194"/>
      <c r="J84" s="126"/>
      <c r="K84" s="135"/>
      <c r="L84" s="30"/>
      <c r="M84" s="35"/>
      <c r="N84" s="97"/>
      <c r="O84" s="69">
        <v>220010</v>
      </c>
      <c r="P84" s="193" t="s">
        <v>544</v>
      </c>
      <c r="Q84" s="116" t="str">
        <f t="shared" si="9"/>
        <v/>
      </c>
    </row>
    <row r="85" spans="1:17" ht="21.75" customHeight="1" x14ac:dyDescent="0.2">
      <c r="A85" s="95"/>
      <c r="B85" s="126"/>
      <c r="C85" s="15"/>
      <c r="D85" s="31"/>
      <c r="E85" s="69">
        <v>220012</v>
      </c>
      <c r="F85" s="140"/>
      <c r="G85" s="193" t="s">
        <v>539</v>
      </c>
      <c r="H85" s="177" t="str">
        <f t="shared" si="8"/>
        <v>CZ</v>
      </c>
      <c r="I85" s="14"/>
      <c r="J85" s="15"/>
      <c r="K85" s="126"/>
      <c r="L85" s="15"/>
      <c r="M85" s="15"/>
      <c r="N85" s="15"/>
      <c r="O85" s="69">
        <v>221127</v>
      </c>
      <c r="P85" s="17" t="s">
        <v>607</v>
      </c>
      <c r="Q85" s="116" t="str">
        <f t="shared" si="9"/>
        <v/>
      </c>
    </row>
    <row r="86" spans="1:17" ht="21.75" customHeight="1" x14ac:dyDescent="0.2">
      <c r="A86" s="95"/>
      <c r="B86" s="126"/>
      <c r="C86" s="15"/>
      <c r="D86" s="31"/>
      <c r="E86" s="69">
        <v>220031</v>
      </c>
      <c r="F86" s="140"/>
      <c r="G86" s="193" t="s">
        <v>572</v>
      </c>
      <c r="I86" s="95"/>
      <c r="J86" s="126"/>
      <c r="K86" s="135"/>
      <c r="L86" s="30"/>
      <c r="M86" s="35"/>
      <c r="N86" s="97"/>
      <c r="O86" s="69">
        <v>221133</v>
      </c>
      <c r="P86" s="17" t="s">
        <v>607</v>
      </c>
      <c r="Q86" s="116" t="str">
        <f t="shared" si="9"/>
        <v/>
      </c>
    </row>
    <row r="87" spans="1:17" ht="21.75" customHeight="1" x14ac:dyDescent="0.2">
      <c r="A87" s="95"/>
      <c r="B87" s="126"/>
      <c r="C87" s="15"/>
      <c r="D87" s="31"/>
      <c r="E87" s="69">
        <v>221125</v>
      </c>
      <c r="F87" s="141"/>
      <c r="G87" s="193" t="s">
        <v>583</v>
      </c>
      <c r="I87" s="95"/>
      <c r="J87" s="126"/>
      <c r="K87" s="135"/>
      <c r="L87" s="30"/>
      <c r="M87" s="35"/>
      <c r="N87" s="97"/>
      <c r="O87" s="69">
        <v>221134</v>
      </c>
      <c r="P87" s="193" t="s">
        <v>540</v>
      </c>
      <c r="Q87" s="116" t="str">
        <f t="shared" si="9"/>
        <v/>
      </c>
    </row>
    <row r="88" spans="1:17" ht="21.75" customHeight="1" x14ac:dyDescent="0.2">
      <c r="A88" s="95"/>
      <c r="B88" s="126"/>
      <c r="C88" s="15"/>
      <c r="D88" s="31"/>
      <c r="E88" s="69">
        <v>221139</v>
      </c>
      <c r="F88" s="141"/>
      <c r="G88" s="193" t="s">
        <v>584</v>
      </c>
      <c r="I88" s="95"/>
      <c r="J88" s="126"/>
      <c r="K88" s="135"/>
      <c r="L88" s="30"/>
      <c r="M88" s="35"/>
      <c r="N88" s="97"/>
      <c r="O88" s="69">
        <v>221139</v>
      </c>
      <c r="P88" s="193" t="s">
        <v>584</v>
      </c>
      <c r="Q88" s="116" t="str">
        <f t="shared" si="9"/>
        <v/>
      </c>
    </row>
    <row r="89" spans="1:17" ht="21.75" customHeight="1" thickBot="1" x14ac:dyDescent="0.25">
      <c r="A89" s="131"/>
      <c r="B89" s="132"/>
      <c r="C89" s="133"/>
      <c r="D89" s="41"/>
      <c r="E89" s="41"/>
      <c r="F89" s="136"/>
      <c r="G89" s="24"/>
      <c r="I89" s="20"/>
      <c r="J89" s="123"/>
      <c r="K89" s="136"/>
      <c r="L89" s="21"/>
      <c r="M89" s="89"/>
      <c r="N89" s="80"/>
      <c r="O89" s="41"/>
      <c r="P89" s="110"/>
      <c r="Q89" s="117" t="str">
        <f>IF(N89&gt;0,"Yes","")</f>
        <v/>
      </c>
    </row>
    <row r="90" spans="1:17" s="101" customFormat="1" ht="30" customHeight="1" x14ac:dyDescent="0.25">
      <c r="A90" s="104" t="s">
        <v>96</v>
      </c>
      <c r="B90" s="124"/>
      <c r="D90" s="102"/>
      <c r="E90" s="103"/>
      <c r="F90" s="137"/>
      <c r="H90" s="178"/>
      <c r="J90" s="124"/>
      <c r="K90" s="102"/>
      <c r="O90" s="103"/>
      <c r="P90" s="111"/>
    </row>
    <row r="91" spans="1:17" ht="21.75" customHeight="1" x14ac:dyDescent="0.2">
      <c r="A91" s="8" t="s">
        <v>95</v>
      </c>
      <c r="B91" s="118"/>
      <c r="F91" s="138"/>
      <c r="G91" s="231" t="s">
        <v>635</v>
      </c>
      <c r="I91" s="8" t="s">
        <v>13</v>
      </c>
      <c r="J91" s="118"/>
      <c r="O91" s="42" t="s">
        <v>14</v>
      </c>
    </row>
    <row r="92" spans="1:17" ht="21.75" customHeight="1" x14ac:dyDescent="0.2">
      <c r="B92" s="118"/>
      <c r="F92" s="138"/>
      <c r="J92" s="118"/>
    </row>
    <row r="93" spans="1:17" s="44" customFormat="1" ht="21.75" customHeight="1" x14ac:dyDescent="0.2">
      <c r="A93" s="91" t="s">
        <v>94</v>
      </c>
      <c r="B93" s="125"/>
      <c r="D93" s="45"/>
      <c r="E93" s="46"/>
      <c r="F93" s="139"/>
      <c r="H93" s="177"/>
      <c r="I93" s="43" t="s">
        <v>57</v>
      </c>
      <c r="J93" s="125"/>
      <c r="K93" s="45"/>
      <c r="O93" s="46"/>
    </row>
    <row r="94" spans="1:17" ht="21.75" customHeight="1" thickBot="1" x14ac:dyDescent="0.25">
      <c r="A94" s="8" t="s">
        <v>0</v>
      </c>
      <c r="B94" s="118"/>
      <c r="C94" s="9"/>
      <c r="D94" s="264">
        <f>'DEPT BAL'!$C$4-1</f>
        <v>42665</v>
      </c>
      <c r="E94" s="264"/>
      <c r="F94" s="138"/>
      <c r="I94" s="8" t="s">
        <v>7</v>
      </c>
      <c r="J94" s="118"/>
      <c r="L94" s="265">
        <f>D94+1</f>
        <v>42666</v>
      </c>
      <c r="M94" s="265"/>
    </row>
    <row r="95" spans="1:17" s="1" customFormat="1" ht="21.75" customHeight="1" thickBot="1" x14ac:dyDescent="0.25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7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88</v>
      </c>
      <c r="B96" s="121" t="s">
        <v>453</v>
      </c>
      <c r="C96" s="15" t="s">
        <v>239</v>
      </c>
      <c r="D96" s="18" t="s">
        <v>462</v>
      </c>
      <c r="E96" s="40">
        <v>221129</v>
      </c>
      <c r="F96" s="135"/>
      <c r="G96" s="12"/>
      <c r="H96" s="177" t="str">
        <f>$I$93</f>
        <v>BK</v>
      </c>
      <c r="I96" s="10" t="s">
        <v>48</v>
      </c>
      <c r="J96" s="120" t="s">
        <v>424</v>
      </c>
      <c r="K96" s="212" t="s">
        <v>425</v>
      </c>
      <c r="L96" s="11" t="s">
        <v>59</v>
      </c>
      <c r="M96" s="13" t="s">
        <v>350</v>
      </c>
      <c r="N96" s="78">
        <v>721.2</v>
      </c>
      <c r="O96" s="39">
        <v>220018</v>
      </c>
      <c r="P96" s="12" t="s">
        <v>608</v>
      </c>
      <c r="Q96" s="115" t="str">
        <f t="shared" ref="Q96:Q103" si="10">IF(N96&gt;0,"Yes","")</f>
        <v>Yes</v>
      </c>
    </row>
    <row r="97" spans="1:17" ht="21.75" customHeight="1" x14ac:dyDescent="0.2">
      <c r="A97" s="14" t="s">
        <v>23</v>
      </c>
      <c r="B97" s="126" t="s">
        <v>420</v>
      </c>
      <c r="C97" s="15" t="s">
        <v>421</v>
      </c>
      <c r="D97" s="18" t="s">
        <v>416</v>
      </c>
      <c r="E97" s="40">
        <v>220018</v>
      </c>
      <c r="F97" s="135"/>
      <c r="G97" s="17"/>
      <c r="H97" s="177" t="str">
        <f t="shared" ref="H97:H103" si="11">$I$93</f>
        <v>BK</v>
      </c>
      <c r="I97" s="14" t="s">
        <v>119</v>
      </c>
      <c r="J97" s="126" t="s">
        <v>279</v>
      </c>
      <c r="K97" s="135" t="s">
        <v>332</v>
      </c>
      <c r="L97" s="15" t="s">
        <v>57</v>
      </c>
      <c r="M97" s="19" t="s">
        <v>180</v>
      </c>
      <c r="N97" s="79">
        <v>874.86</v>
      </c>
      <c r="O97" s="40">
        <v>221120</v>
      </c>
      <c r="P97" s="17" t="s">
        <v>614</v>
      </c>
      <c r="Q97" s="116" t="str">
        <f t="shared" si="10"/>
        <v>Yes</v>
      </c>
    </row>
    <row r="98" spans="1:17" ht="21.75" customHeight="1" x14ac:dyDescent="0.2">
      <c r="A98" s="14" t="s">
        <v>42</v>
      </c>
      <c r="B98" s="126" t="s">
        <v>181</v>
      </c>
      <c r="C98" s="15" t="s">
        <v>239</v>
      </c>
      <c r="D98" s="18" t="s">
        <v>334</v>
      </c>
      <c r="E98" s="40">
        <v>220027</v>
      </c>
      <c r="F98" s="135"/>
      <c r="G98" s="17"/>
      <c r="H98" s="177" t="str">
        <f t="shared" si="11"/>
        <v>BK</v>
      </c>
      <c r="I98" s="14" t="s">
        <v>37</v>
      </c>
      <c r="J98" s="126" t="s">
        <v>426</v>
      </c>
      <c r="K98" s="135" t="s">
        <v>427</v>
      </c>
      <c r="L98" s="15" t="s">
        <v>59</v>
      </c>
      <c r="M98" s="19" t="s">
        <v>365</v>
      </c>
      <c r="N98" s="79">
        <v>663.22</v>
      </c>
      <c r="O98" s="40">
        <v>220027</v>
      </c>
      <c r="P98" s="108"/>
      <c r="Q98" s="116" t="str">
        <f t="shared" si="10"/>
        <v>Yes</v>
      </c>
    </row>
    <row r="99" spans="1:17" ht="21.75" customHeight="1" x14ac:dyDescent="0.2">
      <c r="A99" s="14" t="s">
        <v>119</v>
      </c>
      <c r="B99" s="126" t="s">
        <v>249</v>
      </c>
      <c r="C99" s="15" t="s">
        <v>239</v>
      </c>
      <c r="D99" s="71" t="s">
        <v>157</v>
      </c>
      <c r="E99" s="40">
        <v>221120</v>
      </c>
      <c r="F99" s="135"/>
      <c r="G99" s="17"/>
      <c r="H99" s="177" t="str">
        <f t="shared" si="11"/>
        <v>BK</v>
      </c>
      <c r="I99" s="14" t="s">
        <v>105</v>
      </c>
      <c r="J99" s="126" t="s">
        <v>214</v>
      </c>
      <c r="K99" s="135" t="s">
        <v>322</v>
      </c>
      <c r="L99" s="15" t="s">
        <v>66</v>
      </c>
      <c r="M99" s="19" t="s">
        <v>366</v>
      </c>
      <c r="N99" s="79">
        <v>680</v>
      </c>
      <c r="O99" s="40">
        <v>221129</v>
      </c>
      <c r="P99" s="17" t="s">
        <v>630</v>
      </c>
      <c r="Q99" s="116" t="str">
        <f t="shared" si="10"/>
        <v>Yes</v>
      </c>
    </row>
    <row r="100" spans="1:17" ht="21.75" customHeight="1" x14ac:dyDescent="0.2">
      <c r="A100" s="14"/>
      <c r="B100" s="126"/>
      <c r="C100" s="15"/>
      <c r="D100" s="18"/>
      <c r="E100" s="40"/>
      <c r="F100" s="135"/>
      <c r="G100" s="17"/>
      <c r="H100" s="177" t="str">
        <f t="shared" si="11"/>
        <v>BK</v>
      </c>
      <c r="I100" s="14"/>
      <c r="J100" s="126"/>
      <c r="K100" s="135"/>
      <c r="L100" s="15"/>
      <c r="M100" s="19"/>
      <c r="N100" s="79"/>
      <c r="O100" s="40"/>
      <c r="P100" s="108"/>
      <c r="Q100" s="116" t="str">
        <f t="shared" si="10"/>
        <v/>
      </c>
    </row>
    <row r="101" spans="1:17" ht="21.75" customHeight="1" x14ac:dyDescent="0.2">
      <c r="A101" s="14"/>
      <c r="B101" s="126"/>
      <c r="C101" s="15"/>
      <c r="D101" s="18"/>
      <c r="E101" s="40"/>
      <c r="F101" s="135"/>
      <c r="G101" s="17"/>
      <c r="H101" s="177" t="str">
        <f t="shared" si="11"/>
        <v>BK</v>
      </c>
      <c r="I101" s="14"/>
      <c r="J101" s="126"/>
      <c r="K101" s="135"/>
      <c r="L101" s="30"/>
      <c r="M101" s="35"/>
      <c r="N101" s="97"/>
      <c r="O101" s="69"/>
      <c r="P101" s="108"/>
      <c r="Q101" s="116" t="str">
        <f t="shared" si="10"/>
        <v/>
      </c>
    </row>
    <row r="102" spans="1:17" ht="21.75" customHeight="1" x14ac:dyDescent="0.2">
      <c r="A102" s="95"/>
      <c r="B102" s="126"/>
      <c r="C102" s="15"/>
      <c r="D102" s="18"/>
      <c r="E102" s="40"/>
      <c r="F102" s="135"/>
      <c r="G102" s="17"/>
      <c r="H102" s="177" t="str">
        <f t="shared" si="11"/>
        <v>BK</v>
      </c>
      <c r="I102" s="95"/>
      <c r="J102" s="126"/>
      <c r="K102" s="135"/>
      <c r="L102" s="30"/>
      <c r="M102" s="35"/>
      <c r="N102" s="97"/>
      <c r="O102" s="69"/>
      <c r="P102" s="108"/>
      <c r="Q102" s="116" t="str">
        <f t="shared" si="10"/>
        <v/>
      </c>
    </row>
    <row r="103" spans="1:17" ht="21.75" customHeight="1" thickBot="1" x14ac:dyDescent="0.25">
      <c r="A103" s="20"/>
      <c r="B103" s="123"/>
      <c r="C103" s="21"/>
      <c r="D103" s="22"/>
      <c r="E103" s="41"/>
      <c r="F103" s="136"/>
      <c r="G103" s="24"/>
      <c r="H103" s="177" t="str">
        <f t="shared" si="11"/>
        <v>BK</v>
      </c>
      <c r="I103" s="20"/>
      <c r="J103" s="152"/>
      <c r="K103" s="136"/>
      <c r="L103" s="21"/>
      <c r="M103" s="89"/>
      <c r="N103" s="80"/>
      <c r="O103" s="41"/>
      <c r="P103" s="110"/>
      <c r="Q103" s="117" t="str">
        <f t="shared" si="10"/>
        <v/>
      </c>
    </row>
    <row r="104" spans="1:17" s="101" customFormat="1" ht="30" customHeight="1" x14ac:dyDescent="0.25">
      <c r="A104" s="104" t="s">
        <v>96</v>
      </c>
      <c r="B104" s="124"/>
      <c r="D104" s="102"/>
      <c r="E104" s="103"/>
      <c r="F104" s="137"/>
      <c r="H104" s="178"/>
      <c r="J104" s="124"/>
      <c r="K104" s="102"/>
      <c r="O104" s="103"/>
      <c r="P104" s="111"/>
    </row>
    <row r="105" spans="1:17" ht="21.75" customHeight="1" x14ac:dyDescent="0.2">
      <c r="A105" s="8" t="s">
        <v>95</v>
      </c>
      <c r="B105" s="118"/>
      <c r="F105" s="138"/>
      <c r="G105" s="6" t="s">
        <v>606</v>
      </c>
      <c r="I105" s="8" t="s">
        <v>13</v>
      </c>
      <c r="J105" s="118"/>
      <c r="O105" s="42" t="s">
        <v>14</v>
      </c>
    </row>
    <row r="106" spans="1:17" ht="21.75" customHeight="1" x14ac:dyDescent="0.2">
      <c r="B106" s="118"/>
      <c r="F106" s="138"/>
      <c r="J106" s="118"/>
    </row>
    <row r="107" spans="1:17" s="44" customFormat="1" ht="21.75" customHeight="1" x14ac:dyDescent="0.2">
      <c r="A107" s="43" t="s">
        <v>122</v>
      </c>
      <c r="B107" s="125"/>
      <c r="D107" s="45"/>
      <c r="E107" s="46"/>
      <c r="F107" s="139"/>
      <c r="H107" s="177"/>
      <c r="I107" s="43" t="s">
        <v>58</v>
      </c>
      <c r="J107" s="125"/>
      <c r="K107" s="45"/>
      <c r="O107" s="46"/>
    </row>
    <row r="108" spans="1:17" ht="21.75" customHeight="1" thickBot="1" x14ac:dyDescent="0.25">
      <c r="A108" s="8" t="s">
        <v>0</v>
      </c>
      <c r="B108" s="118"/>
      <c r="C108" s="9"/>
      <c r="D108" s="264">
        <f>'DEPT BAL'!$C$4-1</f>
        <v>42665</v>
      </c>
      <c r="E108" s="264"/>
      <c r="F108" s="138"/>
      <c r="I108" s="8" t="s">
        <v>7</v>
      </c>
      <c r="J108" s="118"/>
      <c r="L108" s="265">
        <f>D108+1</f>
        <v>42666</v>
      </c>
      <c r="M108" s="265"/>
    </row>
    <row r="109" spans="1:17" s="1" customFormat="1" ht="21.75" customHeight="1" thickBot="1" x14ac:dyDescent="0.25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7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 x14ac:dyDescent="0.2">
      <c r="A110" s="14" t="s">
        <v>30</v>
      </c>
      <c r="B110" s="122" t="s">
        <v>254</v>
      </c>
      <c r="C110" s="15" t="s">
        <v>136</v>
      </c>
      <c r="D110" s="18" t="s">
        <v>473</v>
      </c>
      <c r="E110" s="40">
        <v>221124</v>
      </c>
      <c r="F110" s="135" t="s">
        <v>576</v>
      </c>
      <c r="G110" s="17" t="s">
        <v>578</v>
      </c>
      <c r="H110" s="177" t="str">
        <f>$I$107</f>
        <v>LA</v>
      </c>
      <c r="I110" s="10" t="s">
        <v>107</v>
      </c>
      <c r="J110" s="120" t="s">
        <v>301</v>
      </c>
      <c r="K110" s="212" t="s">
        <v>351</v>
      </c>
      <c r="L110" s="15" t="s">
        <v>62</v>
      </c>
      <c r="M110" s="19" t="s">
        <v>337</v>
      </c>
      <c r="N110" s="79">
        <v>829.3</v>
      </c>
      <c r="O110" s="40">
        <v>221137</v>
      </c>
      <c r="P110" s="108"/>
      <c r="Q110" s="115" t="str">
        <f>IF(N110&gt;0,"Yes","")</f>
        <v>Yes</v>
      </c>
    </row>
    <row r="111" spans="1:17" ht="21.75" customHeight="1" x14ac:dyDescent="0.2">
      <c r="A111" s="170" t="s">
        <v>38</v>
      </c>
      <c r="B111" s="121" t="s">
        <v>256</v>
      </c>
      <c r="C111" s="30" t="s">
        <v>136</v>
      </c>
      <c r="D111" s="31" t="s">
        <v>474</v>
      </c>
      <c r="E111" s="69">
        <v>220016</v>
      </c>
      <c r="F111" s="165"/>
      <c r="G111" s="17"/>
      <c r="H111" s="177" t="str">
        <f t="shared" ref="H111:H119" si="12">$I$107</f>
        <v>LA</v>
      </c>
      <c r="I111" s="95" t="s">
        <v>31</v>
      </c>
      <c r="J111" s="186"/>
      <c r="K111" s="214"/>
      <c r="L111" s="30" t="s">
        <v>59</v>
      </c>
      <c r="M111" s="35" t="s">
        <v>206</v>
      </c>
      <c r="N111" s="97">
        <v>611.41999999999996</v>
      </c>
      <c r="O111" s="69">
        <v>221124</v>
      </c>
      <c r="P111" s="17" t="s">
        <v>578</v>
      </c>
      <c r="Q111" s="116" t="str">
        <f>IF(N111&gt;0,"Yes","")</f>
        <v>Yes</v>
      </c>
    </row>
    <row r="112" spans="1:17" ht="21.75" customHeight="1" x14ac:dyDescent="0.2">
      <c r="A112" s="14" t="s">
        <v>22</v>
      </c>
      <c r="B112" s="186"/>
      <c r="C112" s="15" t="s">
        <v>136</v>
      </c>
      <c r="D112" s="18" t="s">
        <v>474</v>
      </c>
      <c r="E112" s="40">
        <v>221126</v>
      </c>
      <c r="F112" s="154" t="s">
        <v>576</v>
      </c>
      <c r="G112" s="90"/>
      <c r="H112" s="177" t="str">
        <f t="shared" si="12"/>
        <v>LA</v>
      </c>
      <c r="I112" s="148" t="s">
        <v>25</v>
      </c>
      <c r="J112" s="184" t="s">
        <v>188</v>
      </c>
      <c r="K112" s="154" t="s">
        <v>302</v>
      </c>
      <c r="L112" s="81" t="s">
        <v>62</v>
      </c>
      <c r="M112" s="94" t="s">
        <v>334</v>
      </c>
      <c r="N112" s="99">
        <v>683.36</v>
      </c>
      <c r="O112" s="69">
        <v>221126</v>
      </c>
      <c r="P112" s="108"/>
      <c r="Q112" s="116" t="str">
        <f t="shared" ref="Q112:Q118" si="13">IF(N112&gt;0,"Yes","")</f>
        <v>Yes</v>
      </c>
    </row>
    <row r="113" spans="1:17" ht="21.75" customHeight="1" x14ac:dyDescent="0.2">
      <c r="A113" s="14" t="s">
        <v>105</v>
      </c>
      <c r="B113" s="121" t="s">
        <v>257</v>
      </c>
      <c r="C113" s="32" t="s">
        <v>136</v>
      </c>
      <c r="D113" s="18" t="s">
        <v>466</v>
      </c>
      <c r="E113" s="40">
        <v>221137</v>
      </c>
      <c r="F113" s="135" t="s">
        <v>576</v>
      </c>
      <c r="G113" s="17" t="s">
        <v>570</v>
      </c>
      <c r="H113" s="177" t="str">
        <f t="shared" si="12"/>
        <v>LA</v>
      </c>
      <c r="I113" s="14" t="s">
        <v>89</v>
      </c>
      <c r="J113" s="121" t="s">
        <v>291</v>
      </c>
      <c r="K113" s="140" t="s">
        <v>356</v>
      </c>
      <c r="L113" s="30" t="s">
        <v>62</v>
      </c>
      <c r="M113" s="35" t="s">
        <v>488</v>
      </c>
      <c r="N113" s="97">
        <v>683.36</v>
      </c>
      <c r="O113" s="69">
        <v>220016</v>
      </c>
      <c r="P113" s="108" t="s">
        <v>153</v>
      </c>
      <c r="Q113" s="116" t="str">
        <f t="shared" si="13"/>
        <v>Yes</v>
      </c>
    </row>
    <row r="114" spans="1:17" ht="21.75" customHeight="1" x14ac:dyDescent="0.2">
      <c r="A114" s="14" t="s">
        <v>64</v>
      </c>
      <c r="B114" s="186"/>
      <c r="C114" s="15" t="s">
        <v>136</v>
      </c>
      <c r="D114" s="18" t="s">
        <v>466</v>
      </c>
      <c r="E114" s="40">
        <v>220029</v>
      </c>
      <c r="F114" s="135"/>
      <c r="G114" s="17"/>
      <c r="H114" s="177" t="str">
        <f t="shared" si="12"/>
        <v>LA</v>
      </c>
      <c r="I114" s="14" t="s">
        <v>87</v>
      </c>
      <c r="J114" s="186"/>
      <c r="K114" s="214"/>
      <c r="L114" s="30" t="s">
        <v>62</v>
      </c>
      <c r="M114" s="35" t="s">
        <v>488</v>
      </c>
      <c r="N114" s="97">
        <v>683.36</v>
      </c>
      <c r="O114" s="69">
        <v>220029</v>
      </c>
      <c r="P114" s="108" t="s">
        <v>153</v>
      </c>
      <c r="Q114" s="116" t="str">
        <f t="shared" si="13"/>
        <v>Yes</v>
      </c>
    </row>
    <row r="115" spans="1:17" ht="21.75" customHeight="1" x14ac:dyDescent="0.2">
      <c r="A115" s="14"/>
      <c r="B115" s="126"/>
      <c r="C115" s="15"/>
      <c r="D115" s="18"/>
      <c r="E115" s="40"/>
      <c r="F115" s="166"/>
      <c r="G115" s="96"/>
      <c r="H115" s="177" t="str">
        <f t="shared" si="12"/>
        <v>LA</v>
      </c>
      <c r="I115" s="148"/>
      <c r="J115" s="184"/>
      <c r="K115" s="154"/>
      <c r="L115" s="29"/>
      <c r="M115" s="77"/>
      <c r="N115" s="98"/>
      <c r="O115" s="40"/>
      <c r="P115" s="108"/>
      <c r="Q115" s="116" t="str">
        <f t="shared" si="13"/>
        <v/>
      </c>
    </row>
    <row r="116" spans="1:17" ht="21.75" customHeight="1" x14ac:dyDescent="0.2">
      <c r="A116" s="181"/>
      <c r="B116" s="126"/>
      <c r="C116" s="15"/>
      <c r="D116" s="18"/>
      <c r="E116" s="40"/>
      <c r="F116" s="135"/>
      <c r="G116" s="175"/>
      <c r="H116" s="177" t="str">
        <f t="shared" si="12"/>
        <v>LA</v>
      </c>
      <c r="I116" s="182"/>
      <c r="J116" s="184"/>
      <c r="K116" s="154"/>
      <c r="L116" s="29"/>
      <c r="M116" s="77"/>
      <c r="N116" s="98"/>
      <c r="O116" s="40"/>
      <c r="P116" s="174"/>
      <c r="Q116" s="116" t="str">
        <f t="shared" si="13"/>
        <v/>
      </c>
    </row>
    <row r="117" spans="1:17" ht="21.75" customHeight="1" x14ac:dyDescent="0.2">
      <c r="A117" s="95"/>
      <c r="B117" s="126"/>
      <c r="C117" s="15"/>
      <c r="D117" s="18"/>
      <c r="E117" s="40"/>
      <c r="F117" s="166"/>
      <c r="G117" s="17"/>
      <c r="H117" s="177" t="str">
        <f t="shared" si="12"/>
        <v>LA</v>
      </c>
      <c r="I117" s="95"/>
      <c r="J117" s="126"/>
      <c r="K117" s="135"/>
      <c r="L117" s="32"/>
      <c r="M117" s="36"/>
      <c r="N117" s="168"/>
      <c r="O117" s="85"/>
      <c r="P117" s="169"/>
      <c r="Q117" s="116" t="str">
        <f t="shared" si="13"/>
        <v/>
      </c>
    </row>
    <row r="118" spans="1:17" ht="21.75" customHeight="1" x14ac:dyDescent="0.2">
      <c r="A118" s="14"/>
      <c r="B118" s="126"/>
      <c r="C118" s="15"/>
      <c r="D118" s="18"/>
      <c r="E118" s="40"/>
      <c r="F118" s="135"/>
      <c r="G118" s="17"/>
      <c r="H118" s="177" t="str">
        <f t="shared" si="12"/>
        <v>LA</v>
      </c>
      <c r="I118" s="14"/>
      <c r="J118" s="126"/>
      <c r="K118" s="135"/>
      <c r="L118" s="30"/>
      <c r="M118" s="35"/>
      <c r="N118" s="97"/>
      <c r="O118" s="69"/>
      <c r="P118" s="109"/>
      <c r="Q118" s="116" t="str">
        <f t="shared" si="13"/>
        <v/>
      </c>
    </row>
    <row r="119" spans="1:17" ht="21.75" customHeight="1" thickBot="1" x14ac:dyDescent="0.25">
      <c r="A119" s="87"/>
      <c r="B119" s="123"/>
      <c r="C119" s="21"/>
      <c r="D119" s="22"/>
      <c r="E119" s="41"/>
      <c r="F119" s="136"/>
      <c r="G119" s="24"/>
      <c r="H119" s="177" t="str">
        <f t="shared" si="12"/>
        <v>LA</v>
      </c>
      <c r="I119" s="87"/>
      <c r="J119" s="123"/>
      <c r="K119" s="136"/>
      <c r="L119" s="21"/>
      <c r="M119" s="89"/>
      <c r="N119" s="80"/>
      <c r="O119" s="41"/>
      <c r="P119" s="110"/>
      <c r="Q119" s="117" t="str">
        <f>IF(N119&gt;0,"Yes","")</f>
        <v/>
      </c>
    </row>
    <row r="120" spans="1:17" s="101" customFormat="1" ht="30" customHeight="1" x14ac:dyDescent="0.25">
      <c r="A120" s="104" t="s">
        <v>96</v>
      </c>
      <c r="B120" s="124"/>
      <c r="D120" s="102"/>
      <c r="E120" s="103"/>
      <c r="F120" s="137"/>
      <c r="H120" s="178"/>
      <c r="J120" s="124"/>
      <c r="K120" s="102"/>
      <c r="O120" s="103"/>
      <c r="P120" s="111"/>
    </row>
    <row r="121" spans="1:17" ht="21.75" customHeight="1" x14ac:dyDescent="0.2">
      <c r="A121" s="8" t="s">
        <v>95</v>
      </c>
      <c r="B121" s="118"/>
      <c r="F121" s="138"/>
      <c r="G121" s="6" t="s">
        <v>606</v>
      </c>
      <c r="I121" s="8" t="s">
        <v>13</v>
      </c>
      <c r="J121" s="118"/>
      <c r="O121" s="42" t="s">
        <v>14</v>
      </c>
    </row>
    <row r="122" spans="1:17" ht="21.75" customHeight="1" x14ac:dyDescent="0.2">
      <c r="B122" s="118"/>
      <c r="F122" s="138"/>
      <c r="J122" s="118"/>
    </row>
    <row r="123" spans="1:17" s="44" customFormat="1" ht="21.75" customHeight="1" x14ac:dyDescent="0.2">
      <c r="A123" s="43" t="s">
        <v>17</v>
      </c>
      <c r="B123" s="125"/>
      <c r="D123" s="45"/>
      <c r="E123" s="46"/>
      <c r="F123" s="139"/>
      <c r="H123" s="177"/>
      <c r="I123" s="43" t="s">
        <v>61</v>
      </c>
      <c r="J123" s="125"/>
      <c r="K123" s="45"/>
      <c r="O123" s="46"/>
    </row>
    <row r="124" spans="1:17" ht="21.75" customHeight="1" thickBot="1" x14ac:dyDescent="0.25">
      <c r="A124" s="8" t="s">
        <v>0</v>
      </c>
      <c r="B124" s="118"/>
      <c r="C124" s="9"/>
      <c r="D124" s="264">
        <f>'DEPT BAL'!$C$4-1</f>
        <v>42665</v>
      </c>
      <c r="E124" s="264"/>
      <c r="F124" s="138"/>
      <c r="I124" s="8" t="s">
        <v>7</v>
      </c>
      <c r="J124" s="118"/>
      <c r="L124" s="265">
        <f>D124+1</f>
        <v>42666</v>
      </c>
      <c r="M124" s="265"/>
    </row>
    <row r="125" spans="1:17" s="1" customFormat="1" ht="21.75" customHeight="1" thickBot="1" x14ac:dyDescent="0.25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7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 x14ac:dyDescent="0.2">
      <c r="A126" s="14" t="s">
        <v>29</v>
      </c>
      <c r="B126" s="121" t="s">
        <v>344</v>
      </c>
      <c r="C126" s="15" t="s">
        <v>376</v>
      </c>
      <c r="D126" s="18" t="s">
        <v>383</v>
      </c>
      <c r="E126" s="40">
        <v>221122</v>
      </c>
      <c r="F126" s="229" t="s">
        <v>565</v>
      </c>
      <c r="G126" s="17" t="s">
        <v>578</v>
      </c>
      <c r="H126" s="177" t="str">
        <f>$I$123</f>
        <v>PZ</v>
      </c>
      <c r="I126" s="14" t="s">
        <v>30</v>
      </c>
      <c r="J126" s="121" t="s">
        <v>299</v>
      </c>
      <c r="K126" s="140" t="s">
        <v>352</v>
      </c>
      <c r="L126" s="15" t="s">
        <v>62</v>
      </c>
      <c r="M126" s="19" t="s">
        <v>357</v>
      </c>
      <c r="N126" s="79">
        <v>647.62</v>
      </c>
      <c r="O126" s="40">
        <v>220008</v>
      </c>
      <c r="P126" s="192"/>
      <c r="Q126" s="115" t="str">
        <f>IF(N126&gt;0,"Yes","")</f>
        <v>Yes</v>
      </c>
    </row>
    <row r="127" spans="1:17" ht="21.75" customHeight="1" x14ac:dyDescent="0.2">
      <c r="A127" s="14" t="s">
        <v>85</v>
      </c>
      <c r="B127" s="126" t="s">
        <v>258</v>
      </c>
      <c r="C127" s="15" t="s">
        <v>376</v>
      </c>
      <c r="D127" s="18" t="s">
        <v>323</v>
      </c>
      <c r="E127" s="40">
        <v>220008</v>
      </c>
      <c r="F127" s="135"/>
      <c r="G127" s="17"/>
      <c r="H127" s="177" t="str">
        <f>$I$123</f>
        <v>PZ</v>
      </c>
      <c r="I127" s="14" t="s">
        <v>45</v>
      </c>
      <c r="J127" s="126" t="s">
        <v>391</v>
      </c>
      <c r="K127" s="135" t="s">
        <v>392</v>
      </c>
      <c r="L127" s="15" t="s">
        <v>56</v>
      </c>
      <c r="M127" s="19" t="s">
        <v>443</v>
      </c>
      <c r="N127" s="79">
        <v>490.59</v>
      </c>
      <c r="O127" s="40">
        <v>221122</v>
      </c>
      <c r="P127" s="17" t="s">
        <v>579</v>
      </c>
      <c r="Q127" s="116" t="str">
        <f>IF(N127&gt;0,"Yes","")</f>
        <v>Yes</v>
      </c>
    </row>
    <row r="128" spans="1:17" ht="21.75" customHeight="1" x14ac:dyDescent="0.2">
      <c r="A128" s="14"/>
      <c r="B128" s="126"/>
      <c r="C128" s="15"/>
      <c r="D128" s="16"/>
      <c r="E128" s="40"/>
      <c r="F128" s="135"/>
      <c r="G128" s="17"/>
      <c r="H128" s="177" t="str">
        <f>$I$123</f>
        <v>PZ</v>
      </c>
      <c r="I128" s="148"/>
      <c r="J128" s="184"/>
      <c r="K128" s="154"/>
      <c r="L128" s="29"/>
      <c r="M128" s="77"/>
      <c r="N128" s="98"/>
      <c r="O128" s="40"/>
      <c r="P128" s="108"/>
      <c r="Q128" s="116" t="str">
        <f>IF(N128&gt;0,"Yes","")</f>
        <v/>
      </c>
    </row>
    <row r="129" spans="1:17" ht="21.75" customHeight="1" x14ac:dyDescent="0.2">
      <c r="A129" s="14"/>
      <c r="B129" s="126"/>
      <c r="C129" s="15"/>
      <c r="D129" s="16"/>
      <c r="E129" s="40"/>
      <c r="F129" s="135"/>
      <c r="G129" s="17"/>
      <c r="H129" s="177" t="str">
        <f>$I$123</f>
        <v>PZ</v>
      </c>
      <c r="I129" s="148"/>
      <c r="J129" s="184"/>
      <c r="K129" s="154"/>
      <c r="L129" s="29"/>
      <c r="M129" s="77"/>
      <c r="N129" s="98"/>
      <c r="O129" s="40"/>
      <c r="P129" s="108"/>
      <c r="Q129" s="116" t="str">
        <f>IF(N129&gt;0,"Yes","")</f>
        <v/>
      </c>
    </row>
    <row r="130" spans="1:17" ht="21.75" customHeight="1" thickBot="1" x14ac:dyDescent="0.25">
      <c r="A130" s="87"/>
      <c r="B130" s="123"/>
      <c r="C130" s="21"/>
      <c r="D130" s="22"/>
      <c r="E130" s="41"/>
      <c r="F130" s="136"/>
      <c r="G130" s="24"/>
      <c r="H130" s="177" t="str">
        <f>$I$123</f>
        <v>PZ</v>
      </c>
      <c r="I130" s="87"/>
      <c r="J130" s="123"/>
      <c r="K130" s="136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 x14ac:dyDescent="0.25">
      <c r="A131" s="104" t="s">
        <v>96</v>
      </c>
      <c r="B131" s="124"/>
      <c r="D131" s="102"/>
      <c r="E131" s="103"/>
      <c r="F131" s="137"/>
      <c r="H131" s="178"/>
      <c r="J131" s="124"/>
      <c r="K131" s="102"/>
      <c r="O131" s="103"/>
      <c r="P131" s="111"/>
    </row>
    <row r="132" spans="1:17" ht="21.75" customHeight="1" x14ac:dyDescent="0.2">
      <c r="A132" s="8" t="s">
        <v>95</v>
      </c>
      <c r="B132" s="118"/>
      <c r="F132" s="138"/>
      <c r="G132" s="6" t="s">
        <v>606</v>
      </c>
      <c r="I132" s="8" t="s">
        <v>13</v>
      </c>
      <c r="J132" s="118"/>
      <c r="O132" s="42" t="s">
        <v>14</v>
      </c>
    </row>
    <row r="133" spans="1:17" ht="21.75" customHeight="1" x14ac:dyDescent="0.2">
      <c r="B133" s="118"/>
      <c r="F133" s="138"/>
      <c r="J133" s="118"/>
    </row>
    <row r="134" spans="1:17" s="44" customFormat="1" ht="21.75" customHeight="1" x14ac:dyDescent="0.2">
      <c r="A134" s="43" t="s">
        <v>18</v>
      </c>
      <c r="B134" s="125"/>
      <c r="D134" s="45"/>
      <c r="E134" s="46"/>
      <c r="F134" s="139"/>
      <c r="H134" s="177"/>
      <c r="I134" s="43" t="s">
        <v>59</v>
      </c>
      <c r="J134" s="125"/>
      <c r="K134" s="45"/>
      <c r="O134" s="46"/>
    </row>
    <row r="135" spans="1:17" ht="21.75" customHeight="1" thickBot="1" x14ac:dyDescent="0.25">
      <c r="A135" s="8" t="s">
        <v>0</v>
      </c>
      <c r="B135" s="118"/>
      <c r="C135" s="9"/>
      <c r="D135" s="264">
        <f>'DEPT BAL'!$C$4-1</f>
        <v>42665</v>
      </c>
      <c r="E135" s="264"/>
      <c r="F135" s="138"/>
      <c r="I135" s="8" t="s">
        <v>7</v>
      </c>
      <c r="J135" s="118"/>
      <c r="L135" s="265">
        <f>D135+1</f>
        <v>42666</v>
      </c>
      <c r="M135" s="265"/>
    </row>
    <row r="136" spans="1:17" s="1" customFormat="1" ht="21.75" customHeight="1" thickBot="1" x14ac:dyDescent="0.25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7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43</v>
      </c>
      <c r="B137" s="122" t="s">
        <v>396</v>
      </c>
      <c r="C137" s="149" t="s">
        <v>220</v>
      </c>
      <c r="D137" s="18" t="s">
        <v>465</v>
      </c>
      <c r="E137" s="40">
        <v>220021</v>
      </c>
      <c r="F137" s="135"/>
      <c r="G137" s="12"/>
      <c r="H137" s="177" t="str">
        <f>$I$134</f>
        <v>EH</v>
      </c>
      <c r="I137" s="10" t="s">
        <v>88</v>
      </c>
      <c r="J137" s="120" t="s">
        <v>260</v>
      </c>
      <c r="K137" s="212" t="s">
        <v>515</v>
      </c>
      <c r="L137" s="11" t="s">
        <v>58</v>
      </c>
      <c r="M137" s="13" t="s">
        <v>480</v>
      </c>
      <c r="N137" s="78">
        <v>708.97</v>
      </c>
      <c r="O137" s="40">
        <v>220001</v>
      </c>
      <c r="P137" s="17"/>
      <c r="Q137" s="115" t="str">
        <f>IF(N137&gt;0,"Yes","")</f>
        <v>Yes</v>
      </c>
    </row>
    <row r="138" spans="1:17" ht="21.75" customHeight="1" x14ac:dyDescent="0.2">
      <c r="A138" s="14" t="s">
        <v>86</v>
      </c>
      <c r="B138" s="126" t="s">
        <v>251</v>
      </c>
      <c r="C138" s="15" t="s">
        <v>241</v>
      </c>
      <c r="D138" s="18" t="s">
        <v>464</v>
      </c>
      <c r="E138" s="40">
        <v>220028</v>
      </c>
      <c r="F138" s="135"/>
      <c r="G138" s="90" t="s">
        <v>570</v>
      </c>
      <c r="H138" s="177" t="str">
        <f t="shared" ref="H138:H145" si="14">$I$134</f>
        <v>EH</v>
      </c>
      <c r="I138" s="14" t="s">
        <v>90</v>
      </c>
      <c r="J138" s="126" t="s">
        <v>209</v>
      </c>
      <c r="K138" s="135" t="s">
        <v>483</v>
      </c>
      <c r="L138" s="15" t="s">
        <v>55</v>
      </c>
      <c r="M138" s="19" t="s">
        <v>225</v>
      </c>
      <c r="N138" s="79">
        <v>736.33</v>
      </c>
      <c r="O138" s="40">
        <v>220021</v>
      </c>
      <c r="P138" s="108" t="s">
        <v>558</v>
      </c>
      <c r="Q138" s="116" t="str">
        <f>IF(N138&gt;0,"Yes","")</f>
        <v>Yes</v>
      </c>
    </row>
    <row r="139" spans="1:17" ht="21.75" customHeight="1" x14ac:dyDescent="0.2">
      <c r="A139" s="14" t="s">
        <v>108</v>
      </c>
      <c r="B139" s="121" t="s">
        <v>252</v>
      </c>
      <c r="C139" s="15" t="s">
        <v>241</v>
      </c>
      <c r="D139" s="18" t="s">
        <v>135</v>
      </c>
      <c r="E139" s="40">
        <v>220022</v>
      </c>
      <c r="F139" s="135"/>
      <c r="G139" s="108"/>
      <c r="H139" s="177" t="str">
        <f t="shared" si="14"/>
        <v>EH</v>
      </c>
      <c r="I139" s="14" t="s">
        <v>42</v>
      </c>
      <c r="J139" s="126" t="s">
        <v>226</v>
      </c>
      <c r="K139" s="135" t="s">
        <v>389</v>
      </c>
      <c r="L139" s="15" t="s">
        <v>55</v>
      </c>
      <c r="M139" s="19" t="s">
        <v>285</v>
      </c>
      <c r="N139" s="79">
        <v>641.24</v>
      </c>
      <c r="O139" s="40">
        <v>220022</v>
      </c>
      <c r="P139" s="17"/>
      <c r="Q139" s="116" t="str">
        <f t="shared" ref="Q139:Q144" si="15">IF(N139&gt;0,"Yes","")</f>
        <v>Yes</v>
      </c>
    </row>
    <row r="140" spans="1:17" ht="21.75" customHeight="1" x14ac:dyDescent="0.2">
      <c r="A140" s="14" t="s">
        <v>52</v>
      </c>
      <c r="B140" s="186"/>
      <c r="C140" s="15" t="s">
        <v>241</v>
      </c>
      <c r="D140" s="18" t="s">
        <v>135</v>
      </c>
      <c r="E140" s="40">
        <v>220001</v>
      </c>
      <c r="F140" s="135"/>
      <c r="G140" s="17"/>
      <c r="H140" s="177" t="str">
        <f t="shared" si="14"/>
        <v>EH</v>
      </c>
      <c r="I140" s="14" t="s">
        <v>86</v>
      </c>
      <c r="J140" s="126" t="s">
        <v>227</v>
      </c>
      <c r="K140" s="135" t="s">
        <v>485</v>
      </c>
      <c r="L140" s="15" t="s">
        <v>56</v>
      </c>
      <c r="M140" s="19" t="s">
        <v>442</v>
      </c>
      <c r="N140" s="79">
        <v>690.19</v>
      </c>
      <c r="O140" s="40">
        <v>220028</v>
      </c>
      <c r="P140" s="17" t="s">
        <v>611</v>
      </c>
      <c r="Q140" s="116" t="str">
        <f t="shared" si="15"/>
        <v>Yes</v>
      </c>
    </row>
    <row r="141" spans="1:17" ht="21.75" customHeight="1" x14ac:dyDescent="0.2">
      <c r="A141" s="14" t="s">
        <v>89</v>
      </c>
      <c r="B141" s="126" t="s">
        <v>398</v>
      </c>
      <c r="C141" s="15" t="s">
        <v>242</v>
      </c>
      <c r="D141" s="18" t="s">
        <v>195</v>
      </c>
      <c r="E141" s="40">
        <v>220014</v>
      </c>
      <c r="F141" s="135"/>
      <c r="G141" s="17"/>
      <c r="H141" s="177" t="str">
        <f t="shared" si="14"/>
        <v>EH</v>
      </c>
      <c r="I141" s="14" t="s">
        <v>51</v>
      </c>
      <c r="J141" s="126" t="s">
        <v>369</v>
      </c>
      <c r="K141" s="135" t="s">
        <v>486</v>
      </c>
      <c r="L141" s="15" t="s">
        <v>56</v>
      </c>
      <c r="M141" s="19" t="s">
        <v>442</v>
      </c>
      <c r="N141" s="79">
        <v>585.35</v>
      </c>
      <c r="O141" s="40">
        <v>220014</v>
      </c>
      <c r="P141" s="17" t="s">
        <v>617</v>
      </c>
      <c r="Q141" s="116" t="str">
        <f t="shared" si="15"/>
        <v>Yes</v>
      </c>
    </row>
    <row r="142" spans="1:17" ht="21.75" customHeight="1" x14ac:dyDescent="0.2">
      <c r="A142" s="14" t="s">
        <v>150</v>
      </c>
      <c r="B142" s="121" t="s">
        <v>228</v>
      </c>
      <c r="C142" s="15" t="s">
        <v>241</v>
      </c>
      <c r="D142" s="18" t="s">
        <v>461</v>
      </c>
      <c r="E142" s="40">
        <v>221136</v>
      </c>
      <c r="F142" s="135"/>
      <c r="G142" s="17"/>
      <c r="H142" s="177" t="str">
        <f t="shared" si="14"/>
        <v>EH</v>
      </c>
      <c r="I142" s="14" t="s">
        <v>108</v>
      </c>
      <c r="J142" s="126" t="s">
        <v>516</v>
      </c>
      <c r="K142" s="135" t="s">
        <v>517</v>
      </c>
      <c r="L142" s="15" t="s">
        <v>56</v>
      </c>
      <c r="M142" s="19" t="s">
        <v>333</v>
      </c>
      <c r="N142" s="79">
        <v>631.19000000000005</v>
      </c>
      <c r="O142" s="40">
        <v>221136</v>
      </c>
      <c r="P142" s="108"/>
      <c r="Q142" s="116" t="str">
        <f t="shared" si="15"/>
        <v>Yes</v>
      </c>
    </row>
    <row r="143" spans="1:17" ht="21.75" customHeight="1" x14ac:dyDescent="0.2">
      <c r="A143" s="14" t="s">
        <v>36</v>
      </c>
      <c r="B143" s="186"/>
      <c r="C143" s="19" t="s">
        <v>242</v>
      </c>
      <c r="D143" s="18" t="s">
        <v>461</v>
      </c>
      <c r="E143" s="40">
        <v>220026</v>
      </c>
      <c r="F143" s="135"/>
      <c r="G143" s="17" t="s">
        <v>585</v>
      </c>
      <c r="H143" s="177" t="str">
        <f t="shared" si="14"/>
        <v>EH</v>
      </c>
      <c r="I143" s="14" t="s">
        <v>151</v>
      </c>
      <c r="J143" s="126" t="s">
        <v>518</v>
      </c>
      <c r="K143" s="135" t="s">
        <v>519</v>
      </c>
      <c r="L143" s="15" t="s">
        <v>56</v>
      </c>
      <c r="M143" s="19" t="s">
        <v>414</v>
      </c>
      <c r="N143" s="79">
        <v>583.34</v>
      </c>
      <c r="O143" s="40">
        <v>220026</v>
      </c>
      <c r="P143" s="17" t="s">
        <v>585</v>
      </c>
      <c r="Q143" s="116" t="str">
        <f t="shared" si="15"/>
        <v>Yes</v>
      </c>
    </row>
    <row r="144" spans="1:17" ht="21.75" customHeight="1" x14ac:dyDescent="0.2">
      <c r="A144" s="14"/>
      <c r="B144" s="126"/>
      <c r="C144" s="19"/>
      <c r="D144" s="18"/>
      <c r="E144" s="40"/>
      <c r="F144" s="135"/>
      <c r="G144" s="17"/>
      <c r="H144" s="177" t="str">
        <f t="shared" si="14"/>
        <v>EH</v>
      </c>
      <c r="I144" s="14"/>
      <c r="J144" s="126"/>
      <c r="K144" s="135"/>
      <c r="L144" s="15"/>
      <c r="M144" s="19"/>
      <c r="N144" s="79"/>
      <c r="O144" s="40"/>
      <c r="P144" s="108"/>
      <c r="Q144" s="116" t="str">
        <f t="shared" si="15"/>
        <v/>
      </c>
    </row>
    <row r="145" spans="1:17" ht="21.75" customHeight="1" thickBot="1" x14ac:dyDescent="0.25">
      <c r="A145" s="20"/>
      <c r="B145" s="123"/>
      <c r="C145" s="21"/>
      <c r="D145" s="22"/>
      <c r="E145" s="41"/>
      <c r="F145" s="136"/>
      <c r="G145" s="24"/>
      <c r="H145" s="177" t="str">
        <f t="shared" si="14"/>
        <v>EH</v>
      </c>
      <c r="I145" s="20"/>
      <c r="J145" s="123"/>
      <c r="K145" s="136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 x14ac:dyDescent="0.25">
      <c r="A146" s="104" t="s">
        <v>96</v>
      </c>
      <c r="B146" s="124"/>
      <c r="D146" s="102"/>
      <c r="E146" s="103"/>
      <c r="F146" s="137"/>
      <c r="H146" s="178"/>
      <c r="J146" s="124"/>
      <c r="K146" s="102"/>
      <c r="O146" s="103"/>
      <c r="P146" s="111"/>
    </row>
    <row r="147" spans="1:17" ht="21.75" customHeight="1" x14ac:dyDescent="0.2">
      <c r="A147" s="8" t="s">
        <v>95</v>
      </c>
      <c r="B147" s="118"/>
      <c r="F147" s="138"/>
      <c r="G147" s="6" t="s">
        <v>606</v>
      </c>
      <c r="I147" s="8" t="s">
        <v>13</v>
      </c>
      <c r="J147" s="118"/>
      <c r="O147" s="42" t="s">
        <v>14</v>
      </c>
    </row>
    <row r="148" spans="1:17" ht="21.75" customHeight="1" x14ac:dyDescent="0.2">
      <c r="B148" s="118"/>
      <c r="F148" s="138"/>
      <c r="J148" s="118"/>
    </row>
    <row r="149" spans="1:17" s="44" customFormat="1" ht="19.5" customHeight="1" x14ac:dyDescent="0.2">
      <c r="A149" s="6">
        <f>COUNTIF($A$3:$A$148,"XC 4*")+COUNTIF($A$3:$A$148,"XC 5*")</f>
        <v>52</v>
      </c>
      <c r="B149" s="8" t="s">
        <v>175</v>
      </c>
      <c r="C149" s="6"/>
      <c r="D149" s="7"/>
      <c r="E149" s="37"/>
      <c r="F149" s="7"/>
      <c r="G149" s="6"/>
      <c r="H149" s="177"/>
      <c r="I149" s="6">
        <f>COUNTIF($I$3:$I$148,"XC 4*")+ COUNTIF($I$3:$I$148,"XC 5*")</f>
        <v>52</v>
      </c>
      <c r="J149" s="8" t="s">
        <v>176</v>
      </c>
      <c r="K149" s="7"/>
      <c r="L149" s="6"/>
      <c r="M149" s="6"/>
      <c r="N149" s="6"/>
      <c r="O149" s="37"/>
      <c r="P149" s="105"/>
    </row>
    <row r="150" spans="1:17" ht="19.5" customHeight="1" x14ac:dyDescent="0.2">
      <c r="G150" s="26" t="str">
        <f>I3</f>
        <v>Departures for Sunday</v>
      </c>
      <c r="H150" s="179"/>
      <c r="I150" s="266">
        <f>$L$3</f>
        <v>42666</v>
      </c>
      <c r="J150" s="266"/>
    </row>
    <row r="151" spans="1:17" s="1" customFormat="1" ht="5.25" customHeight="1" x14ac:dyDescent="0.2">
      <c r="A151" s="6"/>
      <c r="B151" s="6"/>
      <c r="C151" s="6"/>
      <c r="D151" s="7"/>
      <c r="E151" s="37"/>
      <c r="F151" s="7"/>
      <c r="G151" s="6"/>
      <c r="H151" s="177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 x14ac:dyDescent="0.2">
      <c r="D152" s="105" t="s">
        <v>98</v>
      </c>
      <c r="F152" s="27" t="s">
        <v>19</v>
      </c>
      <c r="G152" s="15" t="s">
        <v>5</v>
      </c>
      <c r="I152" s="15" t="s">
        <v>20</v>
      </c>
      <c r="J152" s="267" t="s">
        <v>5</v>
      </c>
      <c r="K152" s="267"/>
      <c r="M152" s="6" t="s">
        <v>98</v>
      </c>
    </row>
    <row r="153" spans="1:17" ht="19.5" customHeight="1" x14ac:dyDescent="0.2">
      <c r="D153" s="201">
        <f t="shared" ref="D153:D186" si="16">INDEX($I$5:$N$148, MATCH($F153,I$5:I$148,0),6)</f>
        <v>622.79</v>
      </c>
      <c r="E153" s="86" t="str">
        <f t="shared" ref="E153:E186" si="17">INDEX($H$5:$H$148, MATCH($F153,I$5:I$148,0))</f>
        <v>CZ</v>
      </c>
      <c r="F153" s="15" t="s">
        <v>34</v>
      </c>
      <c r="G153" s="28">
        <f t="shared" ref="G153:G186" si="18">INDEX($I$5:$O$148, MATCH($F153,I$5:I$148,0),7)</f>
        <v>220012</v>
      </c>
      <c r="I153" s="15" t="s">
        <v>21</v>
      </c>
      <c r="J153" s="263">
        <f t="shared" ref="J153:J186" si="19">INDEX($I$5:$O$148, MATCH($I153,I$5:I$148,0),7)</f>
        <v>221121</v>
      </c>
      <c r="K153" s="263"/>
      <c r="L153" s="6" t="str">
        <f t="shared" ref="L153:L186" si="20">INDEX($H$5:$H$148, MATCH($I153,I$5:I$148,0))</f>
        <v>CZ</v>
      </c>
      <c r="M153" s="201">
        <f t="shared" ref="M153:M186" si="21">INDEX($I$5:$N$148, MATCH($I153,I$5:I$148,0),6)</f>
        <v>746.52</v>
      </c>
      <c r="N153" s="8"/>
    </row>
    <row r="154" spans="1:17" ht="19.5" customHeight="1" x14ac:dyDescent="0.2">
      <c r="D154" s="201">
        <f t="shared" si="16"/>
        <v>750.03</v>
      </c>
      <c r="E154" s="86" t="str">
        <f t="shared" si="17"/>
        <v>XW</v>
      </c>
      <c r="F154" s="15" t="s">
        <v>35</v>
      </c>
      <c r="G154" s="28">
        <f t="shared" si="18"/>
        <v>221141</v>
      </c>
      <c r="I154" s="15" t="s">
        <v>22</v>
      </c>
      <c r="J154" s="263">
        <f t="shared" si="19"/>
        <v>221135</v>
      </c>
      <c r="K154" s="263"/>
      <c r="L154" s="6" t="str">
        <f t="shared" si="20"/>
        <v>MA</v>
      </c>
      <c r="M154" s="201">
        <f t="shared" si="21"/>
        <v>690.14</v>
      </c>
      <c r="N154" s="8"/>
    </row>
    <row r="155" spans="1:17" ht="19.5" customHeight="1" x14ac:dyDescent="0.2">
      <c r="D155" s="201">
        <f t="shared" si="16"/>
        <v>468.71</v>
      </c>
      <c r="E155" s="86" t="str">
        <f t="shared" si="17"/>
        <v>CZ</v>
      </c>
      <c r="F155" s="15" t="s">
        <v>36</v>
      </c>
      <c r="G155" s="28">
        <f t="shared" si="18"/>
        <v>220005</v>
      </c>
      <c r="I155" s="15" t="s">
        <v>23</v>
      </c>
      <c r="J155" s="263">
        <f t="shared" si="19"/>
        <v>221125</v>
      </c>
      <c r="K155" s="263"/>
      <c r="L155" s="6" t="str">
        <f t="shared" si="20"/>
        <v>CZ</v>
      </c>
      <c r="M155" s="201">
        <f t="shared" si="21"/>
        <v>622.39</v>
      </c>
      <c r="N155" s="8"/>
    </row>
    <row r="156" spans="1:17" ht="19.5" customHeight="1" x14ac:dyDescent="0.2">
      <c r="D156" s="201">
        <f t="shared" si="16"/>
        <v>663.22</v>
      </c>
      <c r="E156" s="86" t="str">
        <f t="shared" si="17"/>
        <v>BK</v>
      </c>
      <c r="F156" s="15" t="s">
        <v>37</v>
      </c>
      <c r="G156" s="28">
        <f t="shared" si="18"/>
        <v>220027</v>
      </c>
      <c r="I156" s="15" t="s">
        <v>24</v>
      </c>
      <c r="J156" s="263">
        <f t="shared" si="19"/>
        <v>221130</v>
      </c>
      <c r="K156" s="263"/>
      <c r="L156" s="6" t="str">
        <f t="shared" si="20"/>
        <v>CZ</v>
      </c>
      <c r="M156" s="201">
        <f t="shared" si="21"/>
        <v>668.01</v>
      </c>
      <c r="N156" s="8"/>
    </row>
    <row r="157" spans="1:17" s="101" customFormat="1" ht="19.5" customHeight="1" x14ac:dyDescent="0.2">
      <c r="A157" s="6"/>
      <c r="B157" s="6"/>
      <c r="C157" s="6"/>
      <c r="D157" s="201">
        <f t="shared" si="16"/>
        <v>748.76</v>
      </c>
      <c r="E157" s="86" t="str">
        <f t="shared" si="17"/>
        <v>CZ</v>
      </c>
      <c r="F157" s="15" t="s">
        <v>38</v>
      </c>
      <c r="G157" s="28">
        <f t="shared" si="18"/>
        <v>220024</v>
      </c>
      <c r="H157" s="177"/>
      <c r="I157" s="15" t="s">
        <v>25</v>
      </c>
      <c r="J157" s="263">
        <f t="shared" si="19"/>
        <v>221126</v>
      </c>
      <c r="K157" s="263"/>
      <c r="L157" s="6" t="str">
        <f t="shared" si="20"/>
        <v>LA</v>
      </c>
      <c r="M157" s="201">
        <f t="shared" si="21"/>
        <v>683.36</v>
      </c>
      <c r="N157" s="8"/>
      <c r="O157" s="37"/>
      <c r="P157" s="105"/>
    </row>
    <row r="158" spans="1:17" ht="19.5" customHeight="1" x14ac:dyDescent="0.2">
      <c r="D158" s="201">
        <f t="shared" si="16"/>
        <v>401.62</v>
      </c>
      <c r="E158" s="86" t="str">
        <f t="shared" si="17"/>
        <v>CZ</v>
      </c>
      <c r="F158" s="15" t="s">
        <v>39</v>
      </c>
      <c r="G158" s="28">
        <f t="shared" si="18"/>
        <v>220031</v>
      </c>
      <c r="I158" s="15" t="s">
        <v>26</v>
      </c>
      <c r="J158" s="263">
        <f t="shared" si="19"/>
        <v>221138</v>
      </c>
      <c r="K158" s="263"/>
      <c r="L158" s="6" t="str">
        <f t="shared" si="20"/>
        <v>CZ</v>
      </c>
      <c r="M158" s="201">
        <f t="shared" si="21"/>
        <v>459.98</v>
      </c>
      <c r="N158" s="8"/>
    </row>
    <row r="159" spans="1:17" ht="19.5" customHeight="1" x14ac:dyDescent="0.2">
      <c r="D159" s="201">
        <f t="shared" si="16"/>
        <v>401.62</v>
      </c>
      <c r="E159" s="86" t="str">
        <f t="shared" si="17"/>
        <v>CZ</v>
      </c>
      <c r="F159" s="15" t="s">
        <v>40</v>
      </c>
      <c r="G159" s="28">
        <f t="shared" si="18"/>
        <v>220003</v>
      </c>
      <c r="I159" s="15" t="s">
        <v>27</v>
      </c>
      <c r="J159" s="263">
        <f t="shared" si="19"/>
        <v>221119</v>
      </c>
      <c r="K159" s="263"/>
      <c r="L159" s="6" t="str">
        <f t="shared" si="20"/>
        <v>EC</v>
      </c>
      <c r="M159" s="201">
        <f t="shared" si="21"/>
        <v>763.91</v>
      </c>
      <c r="N159" s="8"/>
    </row>
    <row r="160" spans="1:17" ht="19.5" customHeight="1" x14ac:dyDescent="0.2">
      <c r="D160" s="201">
        <f t="shared" si="16"/>
        <v>458.51</v>
      </c>
      <c r="E160" s="86" t="str">
        <f t="shared" si="17"/>
        <v>MA</v>
      </c>
      <c r="F160" s="15" t="s">
        <v>41</v>
      </c>
      <c r="G160" s="28">
        <f t="shared" si="18"/>
        <v>220004</v>
      </c>
      <c r="I160" s="15" t="s">
        <v>28</v>
      </c>
      <c r="J160" s="263">
        <f t="shared" si="19"/>
        <v>221128</v>
      </c>
      <c r="K160" s="263"/>
      <c r="L160" s="6" t="str">
        <f t="shared" si="20"/>
        <v>CZ</v>
      </c>
      <c r="M160" s="201">
        <f t="shared" si="21"/>
        <v>859.96</v>
      </c>
      <c r="N160" s="8"/>
    </row>
    <row r="161" spans="4:14" ht="19.5" customHeight="1" x14ac:dyDescent="0.2">
      <c r="D161" s="201">
        <f t="shared" si="16"/>
        <v>641.24</v>
      </c>
      <c r="E161" s="86" t="str">
        <f t="shared" si="17"/>
        <v>EH</v>
      </c>
      <c r="F161" s="15" t="s">
        <v>42</v>
      </c>
      <c r="G161" s="28">
        <f t="shared" si="18"/>
        <v>220022</v>
      </c>
      <c r="I161" s="15" t="s">
        <v>29</v>
      </c>
      <c r="J161" s="263">
        <f t="shared" si="19"/>
        <v>221131</v>
      </c>
      <c r="K161" s="263"/>
      <c r="L161" s="6" t="str">
        <f t="shared" si="20"/>
        <v>XW</v>
      </c>
      <c r="M161" s="201">
        <f t="shared" si="21"/>
        <v>927.87</v>
      </c>
      <c r="N161" s="8"/>
    </row>
    <row r="162" spans="4:14" ht="19.5" customHeight="1" x14ac:dyDescent="0.2">
      <c r="D162" s="201">
        <f t="shared" si="16"/>
        <v>431.25</v>
      </c>
      <c r="E162" s="86" t="str">
        <f t="shared" si="17"/>
        <v>TY</v>
      </c>
      <c r="F162" s="15" t="s">
        <v>43</v>
      </c>
      <c r="G162" s="28">
        <f t="shared" si="18"/>
        <v>220025</v>
      </c>
      <c r="I162" s="15" t="s">
        <v>30</v>
      </c>
      <c r="J162" s="263">
        <f t="shared" si="19"/>
        <v>220008</v>
      </c>
      <c r="K162" s="263"/>
      <c r="L162" s="6" t="str">
        <f t="shared" si="20"/>
        <v>PZ</v>
      </c>
      <c r="M162" s="201">
        <f t="shared" si="21"/>
        <v>647.62</v>
      </c>
      <c r="N162" s="8"/>
    </row>
    <row r="163" spans="4:14" ht="19.5" customHeight="1" x14ac:dyDescent="0.2">
      <c r="D163" s="201">
        <f t="shared" si="16"/>
        <v>533.73</v>
      </c>
      <c r="E163" s="86" t="str">
        <f t="shared" si="17"/>
        <v>CZ</v>
      </c>
      <c r="F163" s="15" t="s">
        <v>44</v>
      </c>
      <c r="G163" s="28">
        <f t="shared" si="18"/>
        <v>220013</v>
      </c>
      <c r="I163" s="15" t="s">
        <v>31</v>
      </c>
      <c r="J163" s="263">
        <f t="shared" si="19"/>
        <v>221124</v>
      </c>
      <c r="K163" s="263"/>
      <c r="L163" s="6" t="str">
        <f t="shared" si="20"/>
        <v>LA</v>
      </c>
      <c r="M163" s="201">
        <f t="shared" si="21"/>
        <v>611.41999999999996</v>
      </c>
      <c r="N163" s="8"/>
    </row>
    <row r="164" spans="4:14" ht="19.5" customHeight="1" x14ac:dyDescent="0.2">
      <c r="D164" s="201">
        <f t="shared" si="16"/>
        <v>490.59</v>
      </c>
      <c r="E164" s="86" t="str">
        <f t="shared" si="17"/>
        <v>PZ</v>
      </c>
      <c r="F164" s="15" t="s">
        <v>45</v>
      </c>
      <c r="G164" s="28">
        <f t="shared" si="18"/>
        <v>221122</v>
      </c>
      <c r="I164" s="15" t="s">
        <v>32</v>
      </c>
      <c r="J164" s="263">
        <f t="shared" si="19"/>
        <v>221132</v>
      </c>
      <c r="K164" s="263"/>
      <c r="L164" s="6" t="str">
        <f t="shared" si="20"/>
        <v>EC</v>
      </c>
      <c r="M164" s="201">
        <f t="shared" si="21"/>
        <v>568.49</v>
      </c>
      <c r="N164" s="8"/>
    </row>
    <row r="165" spans="4:14" ht="19.5" customHeight="1" x14ac:dyDescent="0.2">
      <c r="D165" s="201">
        <f t="shared" si="16"/>
        <v>498.53</v>
      </c>
      <c r="E165" s="86" t="str">
        <f t="shared" si="17"/>
        <v>MA</v>
      </c>
      <c r="F165" s="15" t="s">
        <v>46</v>
      </c>
      <c r="G165" s="28">
        <f t="shared" si="18"/>
        <v>220002</v>
      </c>
      <c r="I165" s="15" t="s">
        <v>33</v>
      </c>
      <c r="J165" s="263">
        <f t="shared" si="19"/>
        <v>220011</v>
      </c>
      <c r="K165" s="263"/>
      <c r="L165" s="6" t="str">
        <f t="shared" si="20"/>
        <v>EC</v>
      </c>
      <c r="M165" s="201">
        <f t="shared" si="21"/>
        <v>829.29</v>
      </c>
      <c r="N165" s="8"/>
    </row>
    <row r="166" spans="4:14" ht="19.5" customHeight="1" x14ac:dyDescent="0.2">
      <c r="D166" s="201">
        <f t="shared" si="16"/>
        <v>596.21</v>
      </c>
      <c r="E166" s="86" t="str">
        <f t="shared" si="17"/>
        <v>TY</v>
      </c>
      <c r="F166" s="15" t="s">
        <v>47</v>
      </c>
      <c r="G166" s="28">
        <f t="shared" si="18"/>
        <v>220020</v>
      </c>
      <c r="I166" s="15" t="s">
        <v>107</v>
      </c>
      <c r="J166" s="263">
        <f t="shared" si="19"/>
        <v>221137</v>
      </c>
      <c r="K166" s="263"/>
      <c r="L166" s="6" t="str">
        <f t="shared" si="20"/>
        <v>LA</v>
      </c>
      <c r="M166" s="201">
        <f t="shared" si="21"/>
        <v>829.3</v>
      </c>
      <c r="N166" s="8"/>
    </row>
    <row r="167" spans="4:14" ht="19.5" customHeight="1" x14ac:dyDescent="0.2">
      <c r="D167" s="201">
        <f t="shared" si="16"/>
        <v>721.2</v>
      </c>
      <c r="E167" s="86" t="str">
        <f t="shared" si="17"/>
        <v>BK</v>
      </c>
      <c r="F167" s="15" t="s">
        <v>48</v>
      </c>
      <c r="G167" s="28">
        <f t="shared" si="18"/>
        <v>220018</v>
      </c>
      <c r="I167" s="15" t="s">
        <v>104</v>
      </c>
      <c r="J167" s="263">
        <f t="shared" si="19"/>
        <v>221140</v>
      </c>
      <c r="K167" s="263"/>
      <c r="L167" s="6" t="str">
        <f t="shared" si="20"/>
        <v>MA</v>
      </c>
      <c r="M167" s="201">
        <f t="shared" si="21"/>
        <v>622.79</v>
      </c>
      <c r="N167" s="8"/>
    </row>
    <row r="168" spans="4:14" ht="19.5" customHeight="1" x14ac:dyDescent="0.2">
      <c r="D168" s="201">
        <f t="shared" si="16"/>
        <v>631.45000000000005</v>
      </c>
      <c r="E168" s="86" t="str">
        <f t="shared" si="17"/>
        <v>CZ</v>
      </c>
      <c r="F168" s="15" t="s">
        <v>49</v>
      </c>
      <c r="G168" s="28">
        <f t="shared" si="18"/>
        <v>220033</v>
      </c>
      <c r="I168" s="15" t="s">
        <v>106</v>
      </c>
      <c r="J168" s="263">
        <f t="shared" si="19"/>
        <v>221123</v>
      </c>
      <c r="K168" s="263"/>
      <c r="L168" s="6" t="str">
        <f t="shared" si="20"/>
        <v>EC</v>
      </c>
      <c r="M168" s="201">
        <f t="shared" si="21"/>
        <v>647.62</v>
      </c>
      <c r="N168" s="8"/>
    </row>
    <row r="169" spans="4:14" ht="19.5" customHeight="1" x14ac:dyDescent="0.2">
      <c r="D169" s="201">
        <f t="shared" si="16"/>
        <v>553.83000000000004</v>
      </c>
      <c r="E169" s="86" t="str">
        <f t="shared" si="17"/>
        <v>CZ</v>
      </c>
      <c r="F169" s="15" t="s">
        <v>50</v>
      </c>
      <c r="G169" s="28">
        <f t="shared" si="18"/>
        <v>220030</v>
      </c>
      <c r="I169" s="15" t="s">
        <v>103</v>
      </c>
      <c r="J169" s="263">
        <f t="shared" si="19"/>
        <v>220019</v>
      </c>
      <c r="K169" s="263"/>
      <c r="L169" s="6" t="str">
        <f t="shared" si="20"/>
        <v>XW</v>
      </c>
      <c r="M169" s="201">
        <f t="shared" si="21"/>
        <v>865.81</v>
      </c>
      <c r="N169" s="8"/>
    </row>
    <row r="170" spans="4:14" ht="19.5" customHeight="1" x14ac:dyDescent="0.2">
      <c r="D170" s="201">
        <f t="shared" si="16"/>
        <v>585.35</v>
      </c>
      <c r="E170" s="86" t="str">
        <f t="shared" si="17"/>
        <v>EH</v>
      </c>
      <c r="F170" s="15" t="s">
        <v>51</v>
      </c>
      <c r="G170" s="28">
        <f t="shared" si="18"/>
        <v>220014</v>
      </c>
      <c r="I170" s="15" t="s">
        <v>105</v>
      </c>
      <c r="J170" s="263">
        <f t="shared" si="19"/>
        <v>221129</v>
      </c>
      <c r="K170" s="263"/>
      <c r="L170" s="6" t="str">
        <f t="shared" si="20"/>
        <v>BK</v>
      </c>
      <c r="M170" s="201">
        <f t="shared" si="21"/>
        <v>680</v>
      </c>
      <c r="N170" s="8"/>
    </row>
    <row r="171" spans="4:14" ht="19.5" customHeight="1" x14ac:dyDescent="0.2">
      <c r="D171" s="201">
        <f t="shared" si="16"/>
        <v>512.66999999999996</v>
      </c>
      <c r="E171" s="86" t="str">
        <f t="shared" si="17"/>
        <v>CZ</v>
      </c>
      <c r="F171" s="15" t="s">
        <v>52</v>
      </c>
      <c r="G171" s="28">
        <f t="shared" si="18"/>
        <v>220009</v>
      </c>
      <c r="I171" s="15" t="s">
        <v>108</v>
      </c>
      <c r="J171" s="263">
        <f t="shared" si="19"/>
        <v>221136</v>
      </c>
      <c r="K171" s="263"/>
      <c r="L171" s="6" t="str">
        <f t="shared" si="20"/>
        <v>EH</v>
      </c>
      <c r="M171" s="201">
        <f t="shared" si="21"/>
        <v>631.19000000000005</v>
      </c>
      <c r="N171" s="8"/>
    </row>
    <row r="172" spans="4:14" ht="19.5" customHeight="1" x14ac:dyDescent="0.2">
      <c r="D172" s="201">
        <f t="shared" si="16"/>
        <v>491.04</v>
      </c>
      <c r="E172" s="86" t="str">
        <f t="shared" si="17"/>
        <v>EC</v>
      </c>
      <c r="F172" s="15" t="s">
        <v>53</v>
      </c>
      <c r="G172" s="28">
        <f t="shared" si="18"/>
        <v>220017</v>
      </c>
      <c r="I172" s="15" t="s">
        <v>119</v>
      </c>
      <c r="J172" s="263">
        <f t="shared" si="19"/>
        <v>221120</v>
      </c>
      <c r="K172" s="263"/>
      <c r="L172" s="6" t="str">
        <f t="shared" si="20"/>
        <v>BK</v>
      </c>
      <c r="M172" s="201">
        <f t="shared" si="21"/>
        <v>874.86</v>
      </c>
      <c r="N172" s="8"/>
    </row>
    <row r="173" spans="4:14" ht="19.5" customHeight="1" x14ac:dyDescent="0.2">
      <c r="D173" s="201">
        <f t="shared" si="16"/>
        <v>684.78</v>
      </c>
      <c r="E173" s="86" t="str">
        <f t="shared" si="17"/>
        <v>EC</v>
      </c>
      <c r="F173" s="15" t="s">
        <v>54</v>
      </c>
      <c r="G173" s="28">
        <f t="shared" si="18"/>
        <v>220023</v>
      </c>
      <c r="I173" s="15" t="s">
        <v>120</v>
      </c>
      <c r="J173" s="263" t="e">
        <f t="shared" si="19"/>
        <v>#N/A</v>
      </c>
      <c r="K173" s="263"/>
      <c r="L173" s="6" t="e">
        <f t="shared" si="20"/>
        <v>#N/A</v>
      </c>
      <c r="M173" s="201" t="e">
        <f t="shared" si="21"/>
        <v>#N/A</v>
      </c>
      <c r="N173" s="8"/>
    </row>
    <row r="174" spans="4:14" ht="19.5" customHeight="1" x14ac:dyDescent="0.2">
      <c r="D174" s="201">
        <f t="shared" si="16"/>
        <v>696.75</v>
      </c>
      <c r="E174" s="86" t="str">
        <f t="shared" si="17"/>
        <v>TY</v>
      </c>
      <c r="F174" s="15" t="s">
        <v>64</v>
      </c>
      <c r="G174" s="28">
        <f t="shared" si="18"/>
        <v>220034</v>
      </c>
      <c r="I174" s="15" t="s">
        <v>144</v>
      </c>
      <c r="J174" s="263" t="e">
        <f t="shared" si="19"/>
        <v>#N/A</v>
      </c>
      <c r="K174" s="263"/>
      <c r="L174" s="6" t="e">
        <f t="shared" si="20"/>
        <v>#N/A</v>
      </c>
      <c r="M174" s="201" t="e">
        <f t="shared" si="21"/>
        <v>#N/A</v>
      </c>
      <c r="N174" s="8"/>
    </row>
    <row r="175" spans="4:14" ht="19.5" customHeight="1" x14ac:dyDescent="0.2">
      <c r="D175" s="201">
        <f t="shared" si="16"/>
        <v>753.37</v>
      </c>
      <c r="E175" s="86" t="str">
        <f t="shared" si="17"/>
        <v>CZ</v>
      </c>
      <c r="F175" s="15" t="s">
        <v>65</v>
      </c>
      <c r="G175" s="28">
        <f t="shared" si="18"/>
        <v>220032</v>
      </c>
      <c r="I175" s="15" t="s">
        <v>146</v>
      </c>
      <c r="J175" s="263" t="e">
        <f t="shared" si="19"/>
        <v>#N/A</v>
      </c>
      <c r="K175" s="263"/>
      <c r="L175" s="6" t="e">
        <f t="shared" si="20"/>
        <v>#N/A</v>
      </c>
      <c r="M175" s="201" t="e">
        <f t="shared" si="21"/>
        <v>#N/A</v>
      </c>
      <c r="N175" s="8"/>
    </row>
    <row r="176" spans="4:14" ht="19.5" customHeight="1" x14ac:dyDescent="0.2">
      <c r="D176" s="201">
        <f t="shared" si="16"/>
        <v>688.74</v>
      </c>
      <c r="E176" s="86" t="str">
        <f t="shared" si="17"/>
        <v>MA</v>
      </c>
      <c r="F176" s="15" t="s">
        <v>85</v>
      </c>
      <c r="G176" s="28">
        <f t="shared" si="18"/>
        <v>220007</v>
      </c>
      <c r="I176" s="15" t="s">
        <v>145</v>
      </c>
      <c r="J176" s="263" t="e">
        <f t="shared" si="19"/>
        <v>#N/A</v>
      </c>
      <c r="K176" s="263"/>
      <c r="L176" s="6" t="e">
        <f t="shared" si="20"/>
        <v>#N/A</v>
      </c>
      <c r="M176" s="201" t="e">
        <f t="shared" si="21"/>
        <v>#N/A</v>
      </c>
      <c r="N176" s="8"/>
    </row>
    <row r="177" spans="3:14" ht="19.5" customHeight="1" x14ac:dyDescent="0.2">
      <c r="D177" s="201">
        <f t="shared" si="16"/>
        <v>690.19</v>
      </c>
      <c r="E177" s="86" t="str">
        <f t="shared" si="17"/>
        <v>EH</v>
      </c>
      <c r="F177" s="15" t="s">
        <v>86</v>
      </c>
      <c r="G177" s="28">
        <f t="shared" si="18"/>
        <v>220028</v>
      </c>
      <c r="I177" s="15" t="s">
        <v>171</v>
      </c>
      <c r="J177" s="263" t="e">
        <f t="shared" si="19"/>
        <v>#N/A</v>
      </c>
      <c r="K177" s="263"/>
      <c r="L177" s="6" t="e">
        <f t="shared" si="20"/>
        <v>#N/A</v>
      </c>
      <c r="M177" s="201" t="e">
        <f t="shared" si="21"/>
        <v>#N/A</v>
      </c>
      <c r="N177" s="8"/>
    </row>
    <row r="178" spans="3:14" ht="19.5" customHeight="1" x14ac:dyDescent="0.2">
      <c r="D178" s="201">
        <f t="shared" si="16"/>
        <v>683.36</v>
      </c>
      <c r="E178" s="86" t="str">
        <f t="shared" si="17"/>
        <v>LA</v>
      </c>
      <c r="F178" s="15" t="s">
        <v>87</v>
      </c>
      <c r="G178" s="28">
        <f t="shared" si="18"/>
        <v>220029</v>
      </c>
      <c r="I178" s="15" t="s">
        <v>172</v>
      </c>
      <c r="J178" s="263" t="e">
        <f t="shared" si="19"/>
        <v>#N/A</v>
      </c>
      <c r="K178" s="263"/>
      <c r="L178" s="6" t="e">
        <f t="shared" si="20"/>
        <v>#N/A</v>
      </c>
      <c r="M178" s="201" t="e">
        <f t="shared" si="21"/>
        <v>#N/A</v>
      </c>
      <c r="N178" s="8"/>
    </row>
    <row r="179" spans="3:14" ht="19.5" customHeight="1" x14ac:dyDescent="0.2">
      <c r="D179" s="201">
        <f t="shared" si="16"/>
        <v>683.36</v>
      </c>
      <c r="E179" s="86" t="str">
        <f t="shared" si="17"/>
        <v>LA</v>
      </c>
      <c r="F179" s="15" t="s">
        <v>89</v>
      </c>
      <c r="G179" s="28">
        <f t="shared" si="18"/>
        <v>220016</v>
      </c>
      <c r="I179" s="15" t="s">
        <v>173</v>
      </c>
      <c r="J179" s="263" t="e">
        <f t="shared" si="19"/>
        <v>#N/A</v>
      </c>
      <c r="K179" s="263"/>
      <c r="L179" s="6" t="e">
        <f t="shared" si="20"/>
        <v>#N/A</v>
      </c>
      <c r="M179" s="201" t="e">
        <f t="shared" si="21"/>
        <v>#N/A</v>
      </c>
      <c r="N179" s="8"/>
    </row>
    <row r="180" spans="3:14" ht="19.5" customHeight="1" x14ac:dyDescent="0.2">
      <c r="D180" s="201">
        <f t="shared" si="16"/>
        <v>708.97</v>
      </c>
      <c r="E180" s="86" t="str">
        <f t="shared" si="17"/>
        <v>EH</v>
      </c>
      <c r="F180" s="15" t="s">
        <v>88</v>
      </c>
      <c r="G180" s="28">
        <f t="shared" si="18"/>
        <v>220001</v>
      </c>
      <c r="I180" s="15" t="s">
        <v>174</v>
      </c>
      <c r="J180" s="263" t="e">
        <f t="shared" si="19"/>
        <v>#N/A</v>
      </c>
      <c r="K180" s="263"/>
      <c r="L180" s="6" t="e">
        <f t="shared" si="20"/>
        <v>#N/A</v>
      </c>
      <c r="M180" s="201" t="e">
        <f t="shared" si="21"/>
        <v>#N/A</v>
      </c>
      <c r="N180" s="8"/>
    </row>
    <row r="181" spans="3:14" ht="19.5" customHeight="1" x14ac:dyDescent="0.2">
      <c r="D181" s="201">
        <f t="shared" si="16"/>
        <v>736.33</v>
      </c>
      <c r="E181" s="86" t="str">
        <f t="shared" si="17"/>
        <v>EH</v>
      </c>
      <c r="F181" s="15" t="s">
        <v>90</v>
      </c>
      <c r="G181" s="28">
        <f t="shared" si="18"/>
        <v>220021</v>
      </c>
      <c r="I181" s="15"/>
      <c r="J181" s="263" t="e">
        <f t="shared" si="19"/>
        <v>#N/A</v>
      </c>
      <c r="K181" s="263"/>
      <c r="L181" s="6" t="e">
        <f t="shared" si="20"/>
        <v>#N/A</v>
      </c>
      <c r="M181" s="201" t="e">
        <f t="shared" si="21"/>
        <v>#N/A</v>
      </c>
      <c r="N181" s="8"/>
    </row>
    <row r="182" spans="3:14" ht="19.5" customHeight="1" x14ac:dyDescent="0.2">
      <c r="D182" s="201">
        <f t="shared" si="16"/>
        <v>688.87</v>
      </c>
      <c r="E182" s="86" t="str">
        <f t="shared" si="17"/>
        <v>TY</v>
      </c>
      <c r="F182" s="15" t="s">
        <v>150</v>
      </c>
      <c r="G182" s="28">
        <f t="shared" si="18"/>
        <v>220015</v>
      </c>
      <c r="I182" s="15"/>
      <c r="J182" s="263" t="e">
        <f t="shared" si="19"/>
        <v>#N/A</v>
      </c>
      <c r="K182" s="263"/>
      <c r="L182" s="6" t="e">
        <f t="shared" si="20"/>
        <v>#N/A</v>
      </c>
      <c r="M182" s="201" t="e">
        <f t="shared" si="21"/>
        <v>#N/A</v>
      </c>
      <c r="N182" s="8"/>
    </row>
    <row r="183" spans="3:14" ht="19.5" customHeight="1" x14ac:dyDescent="0.2">
      <c r="D183" s="201">
        <f t="shared" si="16"/>
        <v>583.34</v>
      </c>
      <c r="E183" s="86" t="str">
        <f t="shared" si="17"/>
        <v>EH</v>
      </c>
      <c r="F183" s="15" t="s">
        <v>151</v>
      </c>
      <c r="G183" s="28">
        <f t="shared" si="18"/>
        <v>220026</v>
      </c>
      <c r="I183" s="15"/>
      <c r="J183" s="263" t="e">
        <f t="shared" si="19"/>
        <v>#N/A</v>
      </c>
      <c r="K183" s="263"/>
      <c r="L183" s="6" t="e">
        <f t="shared" si="20"/>
        <v>#N/A</v>
      </c>
      <c r="M183" s="201" t="e">
        <f t="shared" si="21"/>
        <v>#N/A</v>
      </c>
      <c r="N183" s="8"/>
    </row>
    <row r="184" spans="3:14" ht="19.5" customHeight="1" x14ac:dyDescent="0.2">
      <c r="D184" s="201">
        <f t="shared" si="16"/>
        <v>52.3</v>
      </c>
      <c r="E184" s="86" t="str">
        <f t="shared" si="17"/>
        <v>CZ</v>
      </c>
      <c r="F184" s="15" t="s">
        <v>152</v>
      </c>
      <c r="G184" s="28">
        <f t="shared" si="18"/>
        <v>220006</v>
      </c>
      <c r="I184" s="15"/>
      <c r="J184" s="263" t="e">
        <f t="shared" si="19"/>
        <v>#N/A</v>
      </c>
      <c r="K184" s="263"/>
      <c r="L184" s="6" t="e">
        <f t="shared" si="20"/>
        <v>#N/A</v>
      </c>
      <c r="M184" s="201" t="e">
        <f t="shared" si="21"/>
        <v>#N/A</v>
      </c>
      <c r="N184" s="8"/>
    </row>
    <row r="185" spans="3:14" ht="19.5" customHeight="1" x14ac:dyDescent="0.2">
      <c r="C185" s="130"/>
      <c r="D185" s="201" t="e">
        <f t="shared" si="16"/>
        <v>#N/A</v>
      </c>
      <c r="E185" s="86" t="e">
        <f t="shared" si="17"/>
        <v>#N/A</v>
      </c>
      <c r="F185" s="15" t="s">
        <v>169</v>
      </c>
      <c r="G185" s="28" t="e">
        <f t="shared" si="18"/>
        <v>#N/A</v>
      </c>
      <c r="I185" s="15"/>
      <c r="J185" s="263" t="e">
        <f t="shared" si="19"/>
        <v>#N/A</v>
      </c>
      <c r="K185" s="263"/>
      <c r="L185" s="6" t="e">
        <f t="shared" si="20"/>
        <v>#N/A</v>
      </c>
      <c r="M185" s="201" t="e">
        <f t="shared" si="21"/>
        <v>#N/A</v>
      </c>
      <c r="N185" s="8"/>
    </row>
    <row r="186" spans="3:14" ht="19.5" customHeight="1" x14ac:dyDescent="0.2">
      <c r="D186" s="201" t="e">
        <f t="shared" si="16"/>
        <v>#N/A</v>
      </c>
      <c r="E186" s="86" t="e">
        <f t="shared" si="17"/>
        <v>#N/A</v>
      </c>
      <c r="F186" s="15" t="s">
        <v>170</v>
      </c>
      <c r="G186" s="28" t="e">
        <f t="shared" si="18"/>
        <v>#N/A</v>
      </c>
      <c r="I186" s="15"/>
      <c r="J186" s="263" t="e">
        <f t="shared" si="19"/>
        <v>#N/A</v>
      </c>
      <c r="K186" s="263"/>
      <c r="L186" s="6" t="e">
        <f t="shared" si="20"/>
        <v>#N/A</v>
      </c>
      <c r="M186" s="201" t="e">
        <f t="shared" si="21"/>
        <v>#N/A</v>
      </c>
      <c r="N186" s="8"/>
    </row>
    <row r="187" spans="3:14" ht="19.5" customHeight="1" x14ac:dyDescent="0.2">
      <c r="C187" s="92" t="s">
        <v>92</v>
      </c>
      <c r="D187" s="202">
        <f>SUMIF(D153:D186,"&gt;0")</f>
        <v>18852.710000000006</v>
      </c>
      <c r="E187" s="42" t="s">
        <v>19</v>
      </c>
      <c r="F187" s="7">
        <f>COUNTIF(D153:D186,"&gt;=0")</f>
        <v>32</v>
      </c>
      <c r="I187" s="42" t="s">
        <v>20</v>
      </c>
      <c r="J187" s="7">
        <f>COUNTIF(M153:M180,"&gt;=0")</f>
        <v>20</v>
      </c>
      <c r="L187" s="92" t="s">
        <v>93</v>
      </c>
      <c r="M187" s="202">
        <f>SUMIF(M153:M180,"&gt;0")</f>
        <v>14230.53</v>
      </c>
    </row>
    <row r="188" spans="3:14" ht="20.100000000000001" customHeight="1" x14ac:dyDescent="0.2">
      <c r="C188" s="6" t="s">
        <v>160</v>
      </c>
      <c r="D188" s="202">
        <f>D187+M187</f>
        <v>33083.240000000005</v>
      </c>
      <c r="E188" s="42" t="s">
        <v>160</v>
      </c>
      <c r="F188" s="7">
        <f>F187+J187</f>
        <v>52</v>
      </c>
      <c r="I188" s="42"/>
      <c r="J188" s="7"/>
      <c r="L188" s="92"/>
      <c r="M188" s="202"/>
    </row>
    <row r="189" spans="3:14" ht="20.100000000000001" customHeight="1" x14ac:dyDescent="0.2"/>
  </sheetData>
  <mergeCells count="54">
    <mergeCell ref="J185:K185"/>
    <mergeCell ref="J186:K186"/>
    <mergeCell ref="J181:K181"/>
    <mergeCell ref="J182:K182"/>
    <mergeCell ref="J183:K183"/>
    <mergeCell ref="J184:K184"/>
    <mergeCell ref="J177:K177"/>
    <mergeCell ref="J178:K178"/>
    <mergeCell ref="J179:K179"/>
    <mergeCell ref="J180:K180"/>
    <mergeCell ref="J173:K173"/>
    <mergeCell ref="J174:K174"/>
    <mergeCell ref="J175:K175"/>
    <mergeCell ref="J176:K176"/>
    <mergeCell ref="J169:K169"/>
    <mergeCell ref="J170:K170"/>
    <mergeCell ref="J171:K171"/>
    <mergeCell ref="J172:K172"/>
    <mergeCell ref="J165:K165"/>
    <mergeCell ref="J166:K166"/>
    <mergeCell ref="J167:K167"/>
    <mergeCell ref="J168:K168"/>
    <mergeCell ref="J164:K164"/>
    <mergeCell ref="J153:K153"/>
    <mergeCell ref="J154:K154"/>
    <mergeCell ref="J161:K161"/>
    <mergeCell ref="J162:K162"/>
    <mergeCell ref="J160:K160"/>
    <mergeCell ref="J158:K158"/>
    <mergeCell ref="J163:K163"/>
    <mergeCell ref="L61:M61"/>
    <mergeCell ref="D135:E135"/>
    <mergeCell ref="J157:K157"/>
    <mergeCell ref="J159:K159"/>
    <mergeCell ref="I150:J150"/>
    <mergeCell ref="D61:E61"/>
    <mergeCell ref="D94:E94"/>
    <mergeCell ref="J155:K155"/>
    <mergeCell ref="J156:K156"/>
    <mergeCell ref="L94:M94"/>
    <mergeCell ref="L108:M108"/>
    <mergeCell ref="J152:K152"/>
    <mergeCell ref="L135:M135"/>
    <mergeCell ref="L124:M124"/>
    <mergeCell ref="D124:E124"/>
    <mergeCell ref="D108:E108"/>
    <mergeCell ref="L3:M3"/>
    <mergeCell ref="L23:M23"/>
    <mergeCell ref="D35:E35"/>
    <mergeCell ref="L35:M35"/>
    <mergeCell ref="D47:E47"/>
    <mergeCell ref="L47:M47"/>
    <mergeCell ref="D3:E3"/>
    <mergeCell ref="D23:E23"/>
  </mergeCells>
  <phoneticPr fontId="0" type="noConversion"/>
  <conditionalFormatting sqref="E153:E186">
    <cfRule type="expression" dxfId="270" priority="43" stopIfTrue="1">
      <formula>F153=0</formula>
    </cfRule>
  </conditionalFormatting>
  <conditionalFormatting sqref="G153:G186">
    <cfRule type="cellIs" dxfId="269" priority="44" stopIfTrue="1" operator="between">
      <formula>221100</formula>
      <formula>221140</formula>
    </cfRule>
    <cfRule type="expression" dxfId="268" priority="45" stopIfTrue="1">
      <formula>F153=0</formula>
    </cfRule>
  </conditionalFormatting>
  <conditionalFormatting sqref="D153:D186">
    <cfRule type="expression" dxfId="267" priority="46" stopIfTrue="1">
      <formula>F153=0</formula>
    </cfRule>
  </conditionalFormatting>
  <conditionalFormatting sqref="F153:F186 I153:I186">
    <cfRule type="expression" dxfId="266" priority="47" stopIfTrue="1">
      <formula>G153&gt;221144</formula>
    </cfRule>
    <cfRule type="expression" dxfId="265" priority="48" stopIfTrue="1">
      <formula>G153=0</formula>
    </cfRule>
  </conditionalFormatting>
  <conditionalFormatting sqref="L153:L186">
    <cfRule type="expression" dxfId="264" priority="49" stopIfTrue="1">
      <formula>I153=0</formula>
    </cfRule>
  </conditionalFormatting>
  <conditionalFormatting sqref="J153:K186">
    <cfRule type="cellIs" dxfId="263" priority="50" stopIfTrue="1" operator="between">
      <formula>220001</formula>
      <formula>220034</formula>
    </cfRule>
    <cfRule type="cellIs" dxfId="262" priority="51" stopIfTrue="1" operator="between">
      <formula>221141</formula>
      <formula>221144</formula>
    </cfRule>
    <cfRule type="expression" dxfId="261" priority="52" stopIfTrue="1">
      <formula>I153=0</formula>
    </cfRule>
  </conditionalFormatting>
  <conditionalFormatting sqref="M153:M186">
    <cfRule type="expression" dxfId="260" priority="53" stopIfTrue="1">
      <formula>I153=0</formula>
    </cfRule>
  </conditionalFormatting>
  <conditionalFormatting sqref="E137 E96:E103 O126:O130 E127:E130 O110:O119 O137:O145 O96:O103 E110:E119 E50 O49:O52 O37:O42 E37:E42 O25:O30 E25:E27 E5 O5:O7 E53:E56 E29:E30 E142:E145 E63:E64 E66 O54:O56 E139:E140 E7:E17 E89 E69:E79 E81:E83 O63:O89 O13:O17 O10:O11">
    <cfRule type="cellIs" dxfId="259" priority="54" stopIfTrue="1" operator="between">
      <formula>221101</formula>
      <formula>221140</formula>
    </cfRule>
  </conditionalFormatting>
  <conditionalFormatting sqref="F110:F119 F137 F96:F103 F127:F130 F50 F37:F42 F25:F27 F5 F53:F56 F29:F30 F142:F145 F63:F64 F66 F139:F140 F7:F17 F69:F89">
    <cfRule type="cellIs" dxfId="258" priority="55" stopIfTrue="1" operator="notEqual">
      <formula>"FP"</formula>
    </cfRule>
  </conditionalFormatting>
  <conditionalFormatting sqref="A25:A30 I25:I30 A37:A42 I37:I42 A49:A56 I49:I56 I63:I89 A96:A103 I96:I103 A110:A119 I110:I119 A126:A130 I126:I130 A137:A145 I137:I145 A5:A17 I5:I17 A63:A79 A81:A89">
    <cfRule type="cellIs" dxfId="257" priority="56" stopIfTrue="1" operator="between">
      <formula>"XC 501"</formula>
      <formula>"XC 549"</formula>
    </cfRule>
    <cfRule type="cellIs" dxfId="256" priority="57" stopIfTrue="1" operator="between">
      <formula>"XC 201"</formula>
      <formula>"XC 399"</formula>
    </cfRule>
    <cfRule type="cellIs" dxfId="255" priority="58" stopIfTrue="1" operator="between">
      <formula>"XC 801"</formula>
      <formula>"XC 899"</formula>
    </cfRule>
  </conditionalFormatting>
  <conditionalFormatting sqref="E49">
    <cfRule type="cellIs" dxfId="254" priority="41" stopIfTrue="1" operator="between">
      <formula>221101</formula>
      <formula>221140</formula>
    </cfRule>
  </conditionalFormatting>
  <conditionalFormatting sqref="F49">
    <cfRule type="cellIs" dxfId="253" priority="42" stopIfTrue="1" operator="notEqual">
      <formula>"FP"</formula>
    </cfRule>
  </conditionalFormatting>
  <conditionalFormatting sqref="E52">
    <cfRule type="cellIs" dxfId="252" priority="39" stopIfTrue="1" operator="between">
      <formula>221101</formula>
      <formula>221140</formula>
    </cfRule>
  </conditionalFormatting>
  <conditionalFormatting sqref="F52">
    <cfRule type="cellIs" dxfId="251" priority="40" stopIfTrue="1" operator="notEqual">
      <formula>"FP"</formula>
    </cfRule>
  </conditionalFormatting>
  <conditionalFormatting sqref="E28">
    <cfRule type="cellIs" dxfId="250" priority="37" stopIfTrue="1" operator="between">
      <formula>221101</formula>
      <formula>221140</formula>
    </cfRule>
  </conditionalFormatting>
  <conditionalFormatting sqref="F28">
    <cfRule type="cellIs" dxfId="249" priority="38" stopIfTrue="1" operator="notEqual">
      <formula>"FP"</formula>
    </cfRule>
  </conditionalFormatting>
  <conditionalFormatting sqref="E126">
    <cfRule type="cellIs" dxfId="248" priority="35" stopIfTrue="1" operator="between">
      <formula>221101</formula>
      <formula>221140</formula>
    </cfRule>
  </conditionalFormatting>
  <conditionalFormatting sqref="F126">
    <cfRule type="cellIs" dxfId="247" priority="36" stopIfTrue="1" operator="notEqual">
      <formula>"FP"</formula>
    </cfRule>
  </conditionalFormatting>
  <conditionalFormatting sqref="E141">
    <cfRule type="cellIs" dxfId="246" priority="33" stopIfTrue="1" operator="between">
      <formula>221101</formula>
      <formula>221140</formula>
    </cfRule>
  </conditionalFormatting>
  <conditionalFormatting sqref="F141">
    <cfRule type="cellIs" dxfId="245" priority="34" stopIfTrue="1" operator="notEqual">
      <formula>"FP"</formula>
    </cfRule>
  </conditionalFormatting>
  <conditionalFormatting sqref="E68">
    <cfRule type="cellIs" dxfId="244" priority="8" stopIfTrue="1" operator="between">
      <formula>221101</formula>
      <formula>221140</formula>
    </cfRule>
  </conditionalFormatting>
  <conditionalFormatting sqref="F68">
    <cfRule type="cellIs" dxfId="243" priority="9" stopIfTrue="1" operator="notEqual">
      <formula>"FP"</formula>
    </cfRule>
  </conditionalFormatting>
  <conditionalFormatting sqref="O53">
    <cfRule type="cellIs" dxfId="242" priority="28" stopIfTrue="1" operator="between">
      <formula>221101</formula>
      <formula>221140</formula>
    </cfRule>
  </conditionalFormatting>
  <conditionalFormatting sqref="O9">
    <cfRule type="cellIs" dxfId="241" priority="1" stopIfTrue="1" operator="between">
      <formula>221101</formula>
      <formula>221140</formula>
    </cfRule>
  </conditionalFormatting>
  <conditionalFormatting sqref="E138">
    <cfRule type="cellIs" dxfId="240" priority="26" stopIfTrue="1" operator="between">
      <formula>221101</formula>
      <formula>221140</formula>
    </cfRule>
  </conditionalFormatting>
  <conditionalFormatting sqref="F138">
    <cfRule type="cellIs" dxfId="239" priority="27" stopIfTrue="1" operator="notEqual">
      <formula>"FP"</formula>
    </cfRule>
  </conditionalFormatting>
  <conditionalFormatting sqref="E67">
    <cfRule type="cellIs" dxfId="238" priority="24" stopIfTrue="1" operator="between">
      <formula>221101</formula>
      <formula>221140</formula>
    </cfRule>
  </conditionalFormatting>
  <conditionalFormatting sqref="F67">
    <cfRule type="cellIs" dxfId="237" priority="25" stopIfTrue="1" operator="notEqual">
      <formula>"FP"</formula>
    </cfRule>
  </conditionalFormatting>
  <conditionalFormatting sqref="E73">
    <cfRule type="cellIs" dxfId="236" priority="22" stopIfTrue="1" operator="between">
      <formula>221101</formula>
      <formula>221140</formula>
    </cfRule>
  </conditionalFormatting>
  <conditionalFormatting sqref="F73">
    <cfRule type="cellIs" dxfId="235" priority="23" stopIfTrue="1" operator="notEqual">
      <formula>"FP"</formula>
    </cfRule>
  </conditionalFormatting>
  <conditionalFormatting sqref="E51">
    <cfRule type="cellIs" dxfId="234" priority="20" stopIfTrue="1" operator="between">
      <formula>221101</formula>
      <formula>221140</formula>
    </cfRule>
  </conditionalFormatting>
  <conditionalFormatting sqref="F51">
    <cfRule type="cellIs" dxfId="233" priority="21" stopIfTrue="1" operator="notEqual">
      <formula>"FP"</formula>
    </cfRule>
  </conditionalFormatting>
  <conditionalFormatting sqref="E6">
    <cfRule type="cellIs" dxfId="232" priority="18" stopIfTrue="1" operator="between">
      <formula>221101</formula>
      <formula>221140</formula>
    </cfRule>
  </conditionalFormatting>
  <conditionalFormatting sqref="F6">
    <cfRule type="cellIs" dxfId="231" priority="19" stopIfTrue="1" operator="notEqual">
      <formula>"FP"</formula>
    </cfRule>
  </conditionalFormatting>
  <conditionalFormatting sqref="E84:E86 E88">
    <cfRule type="cellIs" dxfId="230" priority="17" stopIfTrue="1" operator="between">
      <formula>221101</formula>
      <formula>221140</formula>
    </cfRule>
  </conditionalFormatting>
  <conditionalFormatting sqref="E87">
    <cfRule type="cellIs" dxfId="229" priority="16" stopIfTrue="1" operator="between">
      <formula>221101</formula>
      <formula>221140</formula>
    </cfRule>
  </conditionalFormatting>
  <conditionalFormatting sqref="F76">
    <cfRule type="cellIs" dxfId="228" priority="15" stopIfTrue="1" operator="notEqual">
      <formula>"FP"</formula>
    </cfRule>
  </conditionalFormatting>
  <conditionalFormatting sqref="E80">
    <cfRule type="cellIs" dxfId="227" priority="4" stopIfTrue="1" operator="between">
      <formula>221101</formula>
      <formula>221140</formula>
    </cfRule>
  </conditionalFormatting>
  <conditionalFormatting sqref="E74">
    <cfRule type="cellIs" dxfId="226" priority="11" stopIfTrue="1" operator="between">
      <formula>221101</formula>
      <formula>221140</formula>
    </cfRule>
  </conditionalFormatting>
  <conditionalFormatting sqref="F74">
    <cfRule type="cellIs" dxfId="225" priority="12" stopIfTrue="1" operator="notEqual">
      <formula>"FP"</formula>
    </cfRule>
  </conditionalFormatting>
  <conditionalFormatting sqref="F77">
    <cfRule type="cellIs" dxfId="224" priority="10" stopIfTrue="1" operator="notEqual">
      <formula>"FP"</formula>
    </cfRule>
  </conditionalFormatting>
  <conditionalFormatting sqref="A80">
    <cfRule type="cellIs" dxfId="223" priority="5" stopIfTrue="1" operator="between">
      <formula>"XC 501"</formula>
      <formula>"XC 549"</formula>
    </cfRule>
    <cfRule type="cellIs" dxfId="222" priority="6" stopIfTrue="1" operator="between">
      <formula>"XC 201"</formula>
      <formula>"XC 399"</formula>
    </cfRule>
    <cfRule type="cellIs" dxfId="221" priority="7" stopIfTrue="1" operator="between">
      <formula>"XC 801"</formula>
      <formula>"XC 899"</formula>
    </cfRule>
  </conditionalFormatting>
  <conditionalFormatting sqref="O12">
    <cfRule type="cellIs" dxfId="220" priority="3" stopIfTrue="1" operator="between">
      <formula>221101</formula>
      <formula>221140</formula>
    </cfRule>
  </conditionalFormatting>
  <conditionalFormatting sqref="O8">
    <cfRule type="cellIs" dxfId="219" priority="2" stopIfTrue="1" operator="between">
      <formula>221101</formula>
      <formula>221140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Q189"/>
  <sheetViews>
    <sheetView view="pageBreakPreview" topLeftCell="A88" zoomScale="90" zoomScaleNormal="70" zoomScaleSheetLayoutView="90" workbookViewId="0">
      <selection activeCell="I84" sqref="I84"/>
    </sheetView>
  </sheetViews>
  <sheetFormatPr defaultRowHeight="15" customHeight="1" x14ac:dyDescent="0.2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7" customWidth="1"/>
    <col min="6" max="6" width="10.5703125" style="7" customWidth="1"/>
    <col min="7" max="7" width="30.7109375" style="6" customWidth="1"/>
    <col min="8" max="8" width="2" style="177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 x14ac:dyDescent="0.2">
      <c r="B1" s="118"/>
      <c r="J1" s="118"/>
    </row>
    <row r="2" spans="1:17" ht="21.75" customHeight="1" x14ac:dyDescent="0.2">
      <c r="A2" s="91" t="s">
        <v>121</v>
      </c>
      <c r="B2" s="118"/>
      <c r="I2" s="43" t="s">
        <v>62</v>
      </c>
      <c r="J2" s="118"/>
    </row>
    <row r="3" spans="1:17" ht="21.75" customHeight="1" thickBot="1" x14ac:dyDescent="0.25">
      <c r="A3" s="8" t="s">
        <v>109</v>
      </c>
      <c r="B3" s="118"/>
      <c r="C3" s="9"/>
      <c r="D3" s="264">
        <f>'DEPT BAL'!$D$4-1</f>
        <v>42666</v>
      </c>
      <c r="E3" s="264"/>
      <c r="I3" s="8" t="s">
        <v>110</v>
      </c>
      <c r="J3" s="118"/>
      <c r="L3" s="265">
        <f>D3+1</f>
        <v>42667</v>
      </c>
      <c r="M3" s="265"/>
    </row>
    <row r="4" spans="1:17" s="1" customFormat="1" ht="21.75" customHeight="1" thickBot="1" x14ac:dyDescent="0.25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7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 x14ac:dyDescent="0.2">
      <c r="A5" s="14" t="s">
        <v>30</v>
      </c>
      <c r="B5" s="142" t="s">
        <v>299</v>
      </c>
      <c r="C5" s="171" t="s">
        <v>132</v>
      </c>
      <c r="D5" s="71" t="s">
        <v>357</v>
      </c>
      <c r="E5" s="40">
        <v>220008</v>
      </c>
      <c r="F5" s="135"/>
      <c r="G5" s="12" t="s">
        <v>638</v>
      </c>
      <c r="H5" s="177" t="str">
        <f>$I$2</f>
        <v>EC</v>
      </c>
      <c r="I5" s="10" t="s">
        <v>51</v>
      </c>
      <c r="J5" s="120" t="s">
        <v>224</v>
      </c>
      <c r="K5" s="212" t="s">
        <v>341</v>
      </c>
      <c r="L5" s="11" t="s">
        <v>60</v>
      </c>
      <c r="M5" s="13" t="s">
        <v>244</v>
      </c>
      <c r="N5" s="78">
        <v>1032.8900000000001</v>
      </c>
      <c r="O5" s="227">
        <v>220016</v>
      </c>
      <c r="P5" s="12" t="s">
        <v>570</v>
      </c>
      <c r="Q5" s="115" t="str">
        <f>IF(N5&gt;0,"Yes","")</f>
        <v>Yes</v>
      </c>
    </row>
    <row r="6" spans="1:17" ht="21.75" customHeight="1" x14ac:dyDescent="0.2">
      <c r="A6" s="68" t="s">
        <v>25</v>
      </c>
      <c r="B6" s="184" t="s">
        <v>304</v>
      </c>
      <c r="C6" s="29" t="s">
        <v>132</v>
      </c>
      <c r="D6" s="71" t="s">
        <v>334</v>
      </c>
      <c r="E6" s="40">
        <v>221126</v>
      </c>
      <c r="F6" s="135"/>
      <c r="G6" s="17"/>
      <c r="H6" s="177" t="str">
        <f t="shared" ref="H6:H17" si="0">$I$2</f>
        <v>EC</v>
      </c>
      <c r="I6" s="14" t="s">
        <v>31</v>
      </c>
      <c r="J6" s="126" t="s">
        <v>265</v>
      </c>
      <c r="K6" s="135" t="s">
        <v>207</v>
      </c>
      <c r="L6" s="15" t="s">
        <v>61</v>
      </c>
      <c r="M6" s="19" t="s">
        <v>377</v>
      </c>
      <c r="N6" s="79">
        <v>920.97</v>
      </c>
      <c r="O6" s="40">
        <v>221126</v>
      </c>
      <c r="P6" s="108"/>
      <c r="Q6" s="116" t="str">
        <f>IF(N6&gt;0,"Yes","")</f>
        <v>Yes</v>
      </c>
    </row>
    <row r="7" spans="1:17" ht="21.75" customHeight="1" x14ac:dyDescent="0.2">
      <c r="A7" s="68" t="s">
        <v>50</v>
      </c>
      <c r="B7" s="126" t="s">
        <v>359</v>
      </c>
      <c r="C7" s="15" t="s">
        <v>132</v>
      </c>
      <c r="D7" s="18" t="s">
        <v>206</v>
      </c>
      <c r="E7" s="40">
        <v>220030</v>
      </c>
      <c r="F7" s="135"/>
      <c r="G7" s="17" t="s">
        <v>562</v>
      </c>
      <c r="H7" s="177" t="str">
        <f t="shared" si="0"/>
        <v>EC</v>
      </c>
      <c r="I7" s="14" t="s">
        <v>30</v>
      </c>
      <c r="J7" s="126" t="s">
        <v>288</v>
      </c>
      <c r="K7" s="135" t="s">
        <v>233</v>
      </c>
      <c r="L7" s="15" t="s">
        <v>60</v>
      </c>
      <c r="M7" s="19" t="s">
        <v>195</v>
      </c>
      <c r="N7" s="79">
        <v>1035.1400000000001</v>
      </c>
      <c r="O7" s="40">
        <v>221137</v>
      </c>
      <c r="P7" s="108"/>
      <c r="Q7" s="116" t="str">
        <f t="shared" ref="Q7:Q16" si="1">IF(N7&gt;0,"Yes","")</f>
        <v>Yes</v>
      </c>
    </row>
    <row r="8" spans="1:17" ht="21.75" customHeight="1" x14ac:dyDescent="0.2">
      <c r="A8" s="14" t="s">
        <v>87</v>
      </c>
      <c r="B8" s="121" t="s">
        <v>291</v>
      </c>
      <c r="C8" s="15" t="s">
        <v>448</v>
      </c>
      <c r="D8" s="18" t="s">
        <v>488</v>
      </c>
      <c r="E8" s="40">
        <v>220029</v>
      </c>
      <c r="F8" s="135"/>
      <c r="G8" s="17"/>
      <c r="H8" s="177" t="str">
        <f t="shared" si="0"/>
        <v>EC</v>
      </c>
      <c r="I8" s="68" t="s">
        <v>40</v>
      </c>
      <c r="J8" s="126" t="s">
        <v>267</v>
      </c>
      <c r="K8" s="135" t="s">
        <v>321</v>
      </c>
      <c r="L8" s="30" t="s">
        <v>56</v>
      </c>
      <c r="M8" s="94" t="s">
        <v>363</v>
      </c>
      <c r="N8" s="99">
        <v>971.07</v>
      </c>
      <c r="O8" s="40">
        <v>220030</v>
      </c>
      <c r="P8" s="17" t="s">
        <v>563</v>
      </c>
      <c r="Q8" s="116" t="str">
        <f t="shared" si="1"/>
        <v>Yes</v>
      </c>
    </row>
    <row r="9" spans="1:17" ht="21.75" customHeight="1" x14ac:dyDescent="0.2">
      <c r="A9" s="14" t="s">
        <v>89</v>
      </c>
      <c r="B9" s="186"/>
      <c r="C9" s="15" t="s">
        <v>448</v>
      </c>
      <c r="D9" s="18" t="s">
        <v>488</v>
      </c>
      <c r="E9" s="40">
        <v>220016</v>
      </c>
      <c r="F9" s="135"/>
      <c r="G9" s="17"/>
      <c r="H9" s="177" t="str">
        <f>$I$2</f>
        <v>EC</v>
      </c>
      <c r="I9" s="14" t="s">
        <v>38</v>
      </c>
      <c r="J9" s="121" t="s">
        <v>154</v>
      </c>
      <c r="K9" s="140" t="s">
        <v>335</v>
      </c>
      <c r="L9" s="15" t="s">
        <v>55</v>
      </c>
      <c r="M9" s="19" t="s">
        <v>496</v>
      </c>
      <c r="N9" s="79">
        <v>990.47</v>
      </c>
      <c r="O9" s="40">
        <v>220029</v>
      </c>
      <c r="P9" s="108"/>
      <c r="Q9" s="116" t="str">
        <f t="shared" si="1"/>
        <v>Yes</v>
      </c>
    </row>
    <row r="10" spans="1:17" ht="21.75" customHeight="1" x14ac:dyDescent="0.2">
      <c r="A10" s="68" t="s">
        <v>107</v>
      </c>
      <c r="B10" s="126" t="s">
        <v>156</v>
      </c>
      <c r="C10" s="15" t="s">
        <v>132</v>
      </c>
      <c r="D10" s="18" t="s">
        <v>337</v>
      </c>
      <c r="E10" s="40">
        <v>221137</v>
      </c>
      <c r="F10" s="135"/>
      <c r="G10" s="17"/>
      <c r="H10" s="177" t="str">
        <f t="shared" si="0"/>
        <v>EC</v>
      </c>
      <c r="I10" s="14" t="s">
        <v>105</v>
      </c>
      <c r="J10" s="186"/>
      <c r="K10" s="214"/>
      <c r="L10" s="15" t="s">
        <v>58</v>
      </c>
      <c r="M10" s="19" t="s">
        <v>364</v>
      </c>
      <c r="N10" s="79">
        <v>900.47</v>
      </c>
      <c r="O10" s="224">
        <v>220008</v>
      </c>
      <c r="P10" s="199" t="s">
        <v>638</v>
      </c>
      <c r="Q10" s="116" t="str">
        <f t="shared" si="1"/>
        <v>Yes</v>
      </c>
    </row>
    <row r="11" spans="1:17" ht="21.75" customHeight="1" x14ac:dyDescent="0.2">
      <c r="A11" s="68"/>
      <c r="B11" s="126"/>
      <c r="C11" s="15"/>
      <c r="D11" s="18"/>
      <c r="E11" s="40"/>
      <c r="F11" s="135"/>
      <c r="G11" s="17"/>
      <c r="H11" s="177" t="str">
        <f t="shared" si="0"/>
        <v>EC</v>
      </c>
      <c r="I11" s="14"/>
      <c r="J11" s="126"/>
      <c r="K11" s="135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 x14ac:dyDescent="0.2">
      <c r="A12" s="68"/>
      <c r="B12" s="126"/>
      <c r="C12" s="15"/>
      <c r="D12" s="18"/>
      <c r="E12" s="40"/>
      <c r="F12" s="135"/>
      <c r="G12" s="17"/>
      <c r="H12" s="177" t="str">
        <f t="shared" si="0"/>
        <v>EC</v>
      </c>
      <c r="I12" s="68"/>
      <c r="J12" s="126"/>
      <c r="K12" s="135"/>
      <c r="L12" s="30"/>
      <c r="M12" s="35"/>
      <c r="N12" s="97"/>
      <c r="O12" s="69"/>
      <c r="P12" s="109"/>
      <c r="Q12" s="116" t="str">
        <f t="shared" si="1"/>
        <v/>
      </c>
    </row>
    <row r="13" spans="1:17" ht="21.75" customHeight="1" x14ac:dyDescent="0.2">
      <c r="A13" s="68"/>
      <c r="B13" s="126"/>
      <c r="C13" s="15"/>
      <c r="D13" s="18"/>
      <c r="E13" s="40"/>
      <c r="F13" s="135"/>
      <c r="G13" s="17"/>
      <c r="H13" s="177" t="str">
        <f t="shared" si="0"/>
        <v>EC</v>
      </c>
      <c r="I13" s="68"/>
      <c r="J13" s="126"/>
      <c r="K13" s="135"/>
      <c r="L13" s="30"/>
      <c r="M13" s="94"/>
      <c r="N13" s="99"/>
      <c r="O13" s="69"/>
      <c r="P13" s="108"/>
      <c r="Q13" s="116" t="str">
        <f t="shared" si="1"/>
        <v/>
      </c>
    </row>
    <row r="14" spans="1:17" ht="21.75" customHeight="1" x14ac:dyDescent="0.2">
      <c r="A14" s="68"/>
      <c r="B14" s="126"/>
      <c r="C14" s="15"/>
      <c r="D14" s="18"/>
      <c r="E14" s="40"/>
      <c r="F14" s="135"/>
      <c r="G14" s="17"/>
      <c r="H14" s="177" t="str">
        <f t="shared" si="0"/>
        <v>EC</v>
      </c>
      <c r="I14" s="68"/>
      <c r="J14" s="126"/>
      <c r="K14" s="135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 x14ac:dyDescent="0.2">
      <c r="A15" s="68"/>
      <c r="B15" s="126"/>
      <c r="C15" s="15"/>
      <c r="D15" s="18"/>
      <c r="E15" s="40"/>
      <c r="F15" s="135"/>
      <c r="G15" s="17"/>
      <c r="H15" s="177" t="str">
        <f t="shared" si="0"/>
        <v>EC</v>
      </c>
      <c r="I15" s="68"/>
      <c r="J15" s="126"/>
      <c r="K15" s="135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 x14ac:dyDescent="0.2">
      <c r="A16" s="68"/>
      <c r="B16" s="126"/>
      <c r="C16" s="15"/>
      <c r="D16" s="18"/>
      <c r="E16" s="40"/>
      <c r="F16" s="135"/>
      <c r="G16" s="17"/>
      <c r="H16" s="177" t="str">
        <f t="shared" si="0"/>
        <v>EC</v>
      </c>
      <c r="I16" s="68"/>
      <c r="J16" s="126"/>
      <c r="K16" s="135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 x14ac:dyDescent="0.25">
      <c r="A17" s="106"/>
      <c r="B17" s="123"/>
      <c r="C17" s="21"/>
      <c r="D17" s="22"/>
      <c r="E17" s="41"/>
      <c r="F17" s="136"/>
      <c r="G17" s="24"/>
      <c r="H17" s="177" t="str">
        <f t="shared" si="0"/>
        <v>EC</v>
      </c>
      <c r="I17" s="106"/>
      <c r="J17" s="123"/>
      <c r="K17" s="136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 x14ac:dyDescent="0.25">
      <c r="A18" s="104" t="s">
        <v>96</v>
      </c>
      <c r="B18" s="124"/>
      <c r="D18" s="102"/>
      <c r="E18" s="103"/>
      <c r="F18" s="137"/>
      <c r="H18" s="178"/>
      <c r="J18" s="124"/>
      <c r="K18" s="102"/>
      <c r="O18" s="103"/>
      <c r="P18" s="111"/>
    </row>
    <row r="19" spans="1:17" ht="21.75" customHeight="1" x14ac:dyDescent="0.2">
      <c r="A19" s="8" t="s">
        <v>95</v>
      </c>
      <c r="B19" s="118"/>
      <c r="F19" s="138"/>
      <c r="G19" s="231" t="s">
        <v>648</v>
      </c>
      <c r="I19" s="8" t="s">
        <v>13</v>
      </c>
      <c r="J19" s="118"/>
      <c r="O19" s="42" t="s">
        <v>14</v>
      </c>
    </row>
    <row r="20" spans="1:17" ht="21.75" customHeight="1" x14ac:dyDescent="0.2">
      <c r="B20" s="118"/>
      <c r="F20" s="138"/>
      <c r="J20" s="118"/>
    </row>
    <row r="21" spans="1:17" ht="21.75" customHeight="1" x14ac:dyDescent="0.2">
      <c r="B21" s="118"/>
      <c r="F21" s="138"/>
      <c r="J21" s="118"/>
    </row>
    <row r="22" spans="1:17" s="44" customFormat="1" ht="21.75" customHeight="1" x14ac:dyDescent="0.2">
      <c r="A22" s="43" t="s">
        <v>15</v>
      </c>
      <c r="B22" s="125"/>
      <c r="D22" s="45"/>
      <c r="E22" s="46"/>
      <c r="F22" s="139"/>
      <c r="H22" s="177"/>
      <c r="I22" s="43" t="s">
        <v>66</v>
      </c>
      <c r="J22" s="125"/>
      <c r="K22" s="45"/>
      <c r="O22" s="37"/>
      <c r="P22" s="105"/>
    </row>
    <row r="23" spans="1:17" ht="21.75" customHeight="1" thickBot="1" x14ac:dyDescent="0.25">
      <c r="A23" s="8" t="s">
        <v>109</v>
      </c>
      <c r="B23" s="118"/>
      <c r="C23" s="9"/>
      <c r="D23" s="264">
        <f>'DEPT BAL'!$D$4-1</f>
        <v>42666</v>
      </c>
      <c r="E23" s="264"/>
      <c r="F23" s="138"/>
      <c r="I23" s="8" t="s">
        <v>110</v>
      </c>
      <c r="J23" s="118"/>
      <c r="L23" s="265">
        <f>D23+1</f>
        <v>42667</v>
      </c>
      <c r="M23" s="265"/>
    </row>
    <row r="24" spans="1:17" s="1" customFormat="1" ht="21.75" customHeight="1" thickBot="1" x14ac:dyDescent="0.25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7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26</v>
      </c>
      <c r="B25" s="120" t="s">
        <v>139</v>
      </c>
      <c r="C25" s="11" t="s">
        <v>138</v>
      </c>
      <c r="D25" s="25" t="s">
        <v>434</v>
      </c>
      <c r="E25" s="39">
        <v>221138</v>
      </c>
      <c r="F25" s="134"/>
      <c r="G25" s="12" t="s">
        <v>649</v>
      </c>
      <c r="H25" s="177" t="str">
        <f t="shared" ref="H25:H30" si="2">$I$22</f>
        <v>TY</v>
      </c>
      <c r="I25" s="10" t="s">
        <v>89</v>
      </c>
      <c r="J25" s="120" t="s">
        <v>273</v>
      </c>
      <c r="K25" s="212" t="s">
        <v>321</v>
      </c>
      <c r="L25" s="11" t="s">
        <v>59</v>
      </c>
      <c r="M25" s="13" t="s">
        <v>399</v>
      </c>
      <c r="N25" s="78">
        <v>965.76</v>
      </c>
      <c r="O25" s="39">
        <v>220005</v>
      </c>
      <c r="P25" s="107"/>
      <c r="Q25" s="115" t="str">
        <f t="shared" ref="Q25:Q30" si="3">IF(N25&gt;0,"Yes","")</f>
        <v>Yes</v>
      </c>
    </row>
    <row r="26" spans="1:17" ht="21.75" customHeight="1" x14ac:dyDescent="0.2">
      <c r="A26" s="14" t="s">
        <v>36</v>
      </c>
      <c r="B26" s="126" t="s">
        <v>423</v>
      </c>
      <c r="C26" s="30" t="s">
        <v>138</v>
      </c>
      <c r="D26" s="18" t="s">
        <v>440</v>
      </c>
      <c r="E26" s="40">
        <v>220005</v>
      </c>
      <c r="F26" s="135"/>
      <c r="G26" s="17"/>
      <c r="H26" s="177" t="str">
        <f t="shared" si="2"/>
        <v>TY</v>
      </c>
      <c r="I26" s="14" t="s">
        <v>25</v>
      </c>
      <c r="J26" s="126" t="s">
        <v>274</v>
      </c>
      <c r="K26" s="135" t="s">
        <v>308</v>
      </c>
      <c r="L26" s="15" t="s">
        <v>62</v>
      </c>
      <c r="M26" s="19" t="s">
        <v>324</v>
      </c>
      <c r="N26" s="79">
        <v>1009.6</v>
      </c>
      <c r="O26" s="225">
        <v>221138</v>
      </c>
      <c r="P26" s="199" t="s">
        <v>649</v>
      </c>
      <c r="Q26" s="116" t="str">
        <f t="shared" si="3"/>
        <v>Yes</v>
      </c>
    </row>
    <row r="27" spans="1:17" ht="21.75" customHeight="1" x14ac:dyDescent="0.2">
      <c r="A27" s="14" t="s">
        <v>105</v>
      </c>
      <c r="B27" s="126" t="s">
        <v>305</v>
      </c>
      <c r="C27" s="30" t="s">
        <v>138</v>
      </c>
      <c r="D27" s="18" t="s">
        <v>366</v>
      </c>
      <c r="E27" s="40">
        <v>221129</v>
      </c>
      <c r="F27" s="135"/>
      <c r="G27" s="17" t="s">
        <v>630</v>
      </c>
      <c r="H27" s="177" t="str">
        <f t="shared" si="2"/>
        <v>TY</v>
      </c>
      <c r="I27" s="14" t="s">
        <v>32</v>
      </c>
      <c r="J27" s="121" t="s">
        <v>275</v>
      </c>
      <c r="K27" s="140" t="s">
        <v>331</v>
      </c>
      <c r="L27" s="15" t="s">
        <v>61</v>
      </c>
      <c r="M27" s="19" t="s">
        <v>193</v>
      </c>
      <c r="N27" s="79">
        <v>889.99</v>
      </c>
      <c r="O27" s="225">
        <v>221129</v>
      </c>
      <c r="P27" s="112" t="s">
        <v>630</v>
      </c>
      <c r="Q27" s="116" t="str">
        <f t="shared" si="3"/>
        <v>Yes</v>
      </c>
    </row>
    <row r="28" spans="1:17" ht="21.75" customHeight="1" x14ac:dyDescent="0.2">
      <c r="A28" s="14" t="s">
        <v>44</v>
      </c>
      <c r="B28" s="126" t="s">
        <v>199</v>
      </c>
      <c r="C28" s="15" t="s">
        <v>138</v>
      </c>
      <c r="D28" s="18" t="s">
        <v>318</v>
      </c>
      <c r="E28" s="40">
        <v>220013</v>
      </c>
      <c r="F28" s="135"/>
      <c r="G28" s="17"/>
      <c r="H28" s="177" t="str">
        <f t="shared" si="2"/>
        <v>TY</v>
      </c>
      <c r="I28" s="14" t="s">
        <v>86</v>
      </c>
      <c r="J28" s="186"/>
      <c r="K28" s="214"/>
      <c r="L28" s="15" t="s">
        <v>62</v>
      </c>
      <c r="M28" s="19" t="s">
        <v>374</v>
      </c>
      <c r="N28" s="79">
        <v>844.14</v>
      </c>
      <c r="O28" s="40">
        <v>220013</v>
      </c>
      <c r="P28" s="108"/>
      <c r="Q28" s="116" t="str">
        <f t="shared" si="3"/>
        <v>Yes</v>
      </c>
    </row>
    <row r="29" spans="1:17" ht="21.75" customHeight="1" x14ac:dyDescent="0.2">
      <c r="A29" s="14"/>
      <c r="B29" s="126"/>
      <c r="C29" s="15"/>
      <c r="D29" s="16"/>
      <c r="E29" s="40"/>
      <c r="F29" s="135"/>
      <c r="G29" s="17"/>
      <c r="H29" s="177" t="str">
        <f t="shared" si="2"/>
        <v>TY</v>
      </c>
      <c r="I29" s="14"/>
      <c r="J29" s="126"/>
      <c r="K29" s="135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 x14ac:dyDescent="0.25">
      <c r="A30" s="20"/>
      <c r="B30" s="123"/>
      <c r="C30" s="21"/>
      <c r="D30" s="22"/>
      <c r="E30" s="41"/>
      <c r="F30" s="136"/>
      <c r="G30" s="24"/>
      <c r="H30" s="177" t="str">
        <f t="shared" si="2"/>
        <v>TY</v>
      </c>
      <c r="I30" s="20"/>
      <c r="J30" s="123"/>
      <c r="K30" s="136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 x14ac:dyDescent="0.25">
      <c r="A31" s="104" t="s">
        <v>96</v>
      </c>
      <c r="B31" s="124"/>
      <c r="D31" s="102"/>
      <c r="E31" s="103"/>
      <c r="F31" s="137"/>
      <c r="H31" s="178"/>
      <c r="J31" s="124"/>
      <c r="K31" s="102"/>
      <c r="O31" s="103"/>
      <c r="P31" s="111"/>
    </row>
    <row r="32" spans="1:17" ht="21.75" customHeight="1" x14ac:dyDescent="0.2">
      <c r="A32" s="8" t="s">
        <v>95</v>
      </c>
      <c r="B32" s="118"/>
      <c r="F32" s="138"/>
      <c r="G32" s="231" t="s">
        <v>650</v>
      </c>
      <c r="I32" s="8" t="s">
        <v>13</v>
      </c>
      <c r="J32" s="118"/>
      <c r="O32" s="42" t="s">
        <v>14</v>
      </c>
    </row>
    <row r="33" spans="1:17" ht="21.75" customHeight="1" x14ac:dyDescent="0.2">
      <c r="B33" s="118"/>
      <c r="F33" s="138"/>
      <c r="J33" s="118"/>
    </row>
    <row r="34" spans="1:17" s="44" customFormat="1" ht="21.75" customHeight="1" x14ac:dyDescent="0.2">
      <c r="A34" s="43" t="s">
        <v>63</v>
      </c>
      <c r="B34" s="125"/>
      <c r="D34" s="45"/>
      <c r="E34" s="46"/>
      <c r="F34" s="139"/>
      <c r="H34" s="177"/>
      <c r="I34" s="43" t="s">
        <v>60</v>
      </c>
      <c r="J34" s="125"/>
      <c r="K34" s="45"/>
      <c r="O34" s="46"/>
    </row>
    <row r="35" spans="1:17" ht="21.75" customHeight="1" thickBot="1" x14ac:dyDescent="0.25">
      <c r="A35" s="8" t="s">
        <v>109</v>
      </c>
      <c r="B35" s="118"/>
      <c r="C35" s="9"/>
      <c r="D35" s="264">
        <f>'DEPT BAL'!$D$4-1</f>
        <v>42666</v>
      </c>
      <c r="E35" s="264"/>
      <c r="F35" s="138"/>
      <c r="I35" s="8" t="s">
        <v>110</v>
      </c>
      <c r="J35" s="118"/>
      <c r="L35" s="265">
        <f>D35+1</f>
        <v>42667</v>
      </c>
      <c r="M35" s="265"/>
    </row>
    <row r="36" spans="1:17" s="1" customFormat="1" ht="21.75" customHeight="1" thickBot="1" x14ac:dyDescent="0.25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7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 x14ac:dyDescent="0.2">
      <c r="A37" s="10" t="s">
        <v>35</v>
      </c>
      <c r="B37" s="120" t="s">
        <v>200</v>
      </c>
      <c r="C37" s="11" t="s">
        <v>140</v>
      </c>
      <c r="D37" s="25" t="s">
        <v>193</v>
      </c>
      <c r="E37" s="39">
        <v>221141</v>
      </c>
      <c r="F37" s="134"/>
      <c r="G37" s="198"/>
      <c r="H37" s="177" t="str">
        <f t="shared" ref="H37:H42" si="4">$I$34</f>
        <v>XW</v>
      </c>
      <c r="I37" s="10" t="s">
        <v>45</v>
      </c>
      <c r="J37" s="120" t="s">
        <v>264</v>
      </c>
      <c r="K37" s="212" t="s">
        <v>336</v>
      </c>
      <c r="L37" s="11" t="s">
        <v>56</v>
      </c>
      <c r="M37" s="13" t="s">
        <v>323</v>
      </c>
      <c r="N37" s="78">
        <v>956.01</v>
      </c>
      <c r="O37" s="39">
        <v>221141</v>
      </c>
      <c r="P37" s="167"/>
      <c r="Q37" s="115" t="str">
        <f t="shared" ref="Q37:Q42" si="5">IF(N37&gt;0,"Yes","")</f>
        <v>Yes</v>
      </c>
    </row>
    <row r="38" spans="1:17" ht="21.75" customHeight="1" x14ac:dyDescent="0.2">
      <c r="A38" s="14" t="s">
        <v>65</v>
      </c>
      <c r="B38" s="126" t="s">
        <v>360</v>
      </c>
      <c r="C38" s="15" t="s">
        <v>140</v>
      </c>
      <c r="D38" s="18" t="s">
        <v>350</v>
      </c>
      <c r="E38" s="40">
        <v>220032</v>
      </c>
      <c r="F38" s="135"/>
      <c r="G38" s="90"/>
      <c r="H38" s="177" t="str">
        <f t="shared" si="4"/>
        <v>XW</v>
      </c>
      <c r="I38" s="14" t="s">
        <v>44</v>
      </c>
      <c r="J38" s="126" t="s">
        <v>277</v>
      </c>
      <c r="K38" s="135" t="s">
        <v>500</v>
      </c>
      <c r="L38" s="15" t="s">
        <v>56</v>
      </c>
      <c r="M38" s="19" t="s">
        <v>456</v>
      </c>
      <c r="N38" s="79">
        <v>869.21</v>
      </c>
      <c r="O38" s="40">
        <v>220032</v>
      </c>
      <c r="P38" s="113"/>
      <c r="Q38" s="116" t="str">
        <f t="shared" si="5"/>
        <v>Yes</v>
      </c>
    </row>
    <row r="39" spans="1:17" ht="21.75" customHeight="1" x14ac:dyDescent="0.2">
      <c r="A39" s="14"/>
      <c r="B39" s="126"/>
      <c r="C39" s="32"/>
      <c r="D39" s="18"/>
      <c r="E39" s="40"/>
      <c r="F39" s="135"/>
      <c r="G39" s="90"/>
      <c r="H39" s="177" t="str">
        <f t="shared" si="4"/>
        <v>XW</v>
      </c>
      <c r="I39" s="14"/>
      <c r="J39" s="126"/>
      <c r="K39" s="135"/>
      <c r="L39" s="15"/>
      <c r="M39" s="19"/>
      <c r="N39" s="79"/>
      <c r="O39" s="40"/>
      <c r="P39" s="113"/>
      <c r="Q39" s="116" t="str">
        <f t="shared" si="5"/>
        <v/>
      </c>
    </row>
    <row r="40" spans="1:17" ht="21.75" customHeight="1" x14ac:dyDescent="0.2">
      <c r="A40" s="14"/>
      <c r="B40" s="126"/>
      <c r="C40" s="15"/>
      <c r="D40" s="18"/>
      <c r="E40" s="40"/>
      <c r="F40" s="135"/>
      <c r="G40" s="17"/>
      <c r="H40" s="177" t="str">
        <f t="shared" si="4"/>
        <v>XW</v>
      </c>
      <c r="I40" s="14"/>
      <c r="J40" s="126"/>
      <c r="K40" s="135"/>
      <c r="L40" s="15"/>
      <c r="M40" s="19"/>
      <c r="N40" s="79"/>
      <c r="O40" s="40"/>
      <c r="P40" s="90"/>
      <c r="Q40" s="116" t="str">
        <f t="shared" si="5"/>
        <v/>
      </c>
    </row>
    <row r="41" spans="1:17" ht="21.75" customHeight="1" x14ac:dyDescent="0.2">
      <c r="A41" s="14"/>
      <c r="B41" s="126"/>
      <c r="C41" s="15"/>
      <c r="D41" s="18"/>
      <c r="E41" s="40"/>
      <c r="F41" s="135"/>
      <c r="G41" s="17"/>
      <c r="H41" s="177" t="str">
        <f t="shared" si="4"/>
        <v>XW</v>
      </c>
      <c r="I41" s="14"/>
      <c r="J41" s="126"/>
      <c r="K41" s="135"/>
      <c r="L41" s="30"/>
      <c r="M41" s="35"/>
      <c r="N41" s="79"/>
      <c r="O41" s="69"/>
      <c r="P41" s="113"/>
      <c r="Q41" s="116" t="str">
        <f t="shared" si="5"/>
        <v/>
      </c>
    </row>
    <row r="42" spans="1:17" ht="21.75" customHeight="1" thickBot="1" x14ac:dyDescent="0.25">
      <c r="A42" s="20"/>
      <c r="B42" s="123"/>
      <c r="C42" s="21"/>
      <c r="D42" s="22"/>
      <c r="E42" s="41"/>
      <c r="F42" s="136"/>
      <c r="G42" s="24"/>
      <c r="H42" s="177" t="str">
        <f t="shared" si="4"/>
        <v>XW</v>
      </c>
      <c r="I42" s="20"/>
      <c r="J42" s="123"/>
      <c r="K42" s="136"/>
      <c r="L42" s="21"/>
      <c r="M42" s="21"/>
      <c r="N42" s="80"/>
      <c r="O42" s="41"/>
      <c r="P42" s="110"/>
      <c r="Q42" s="117" t="str">
        <f t="shared" si="5"/>
        <v/>
      </c>
    </row>
    <row r="43" spans="1:17" s="101" customFormat="1" ht="30" customHeight="1" x14ac:dyDescent="0.25">
      <c r="A43" s="104" t="s">
        <v>96</v>
      </c>
      <c r="B43" s="124"/>
      <c r="D43" s="102"/>
      <c r="E43" s="103"/>
      <c r="F43" s="137"/>
      <c r="H43" s="178"/>
      <c r="J43" s="124"/>
      <c r="K43" s="102"/>
      <c r="O43" s="103"/>
      <c r="P43" s="111"/>
    </row>
    <row r="44" spans="1:17" ht="21.75" customHeight="1" x14ac:dyDescent="0.2">
      <c r="A44" s="8" t="s">
        <v>95</v>
      </c>
      <c r="B44" s="118"/>
      <c r="F44" s="138"/>
      <c r="G44" s="6" t="s">
        <v>641</v>
      </c>
      <c r="I44" s="8" t="s">
        <v>13</v>
      </c>
      <c r="J44" s="118"/>
      <c r="O44" s="42" t="s">
        <v>14</v>
      </c>
    </row>
    <row r="45" spans="1:17" ht="21.75" customHeight="1" x14ac:dyDescent="0.2">
      <c r="B45" s="118"/>
      <c r="F45" s="138"/>
      <c r="J45" s="118"/>
    </row>
    <row r="46" spans="1:17" s="44" customFormat="1" ht="21.75" customHeight="1" x14ac:dyDescent="0.2">
      <c r="A46" s="91" t="s">
        <v>97</v>
      </c>
      <c r="B46" s="125"/>
      <c r="D46" s="45"/>
      <c r="E46" s="46"/>
      <c r="F46" s="139"/>
      <c r="H46" s="177"/>
      <c r="I46" s="43" t="s">
        <v>55</v>
      </c>
      <c r="J46" s="125"/>
      <c r="K46" s="45"/>
      <c r="O46" s="46"/>
    </row>
    <row r="47" spans="1:17" ht="21.75" customHeight="1" thickBot="1" x14ac:dyDescent="0.25">
      <c r="A47" s="8" t="s">
        <v>109</v>
      </c>
      <c r="B47" s="118"/>
      <c r="C47" s="9"/>
      <c r="D47" s="264">
        <f>'DEPT BAL'!$D$4-1</f>
        <v>42666</v>
      </c>
      <c r="E47" s="264"/>
      <c r="F47" s="138"/>
      <c r="I47" s="8" t="s">
        <v>110</v>
      </c>
      <c r="J47" s="118"/>
      <c r="L47" s="265">
        <f>D47+1</f>
        <v>42667</v>
      </c>
      <c r="M47" s="265"/>
    </row>
    <row r="48" spans="1:17" s="1" customFormat="1" ht="21.75" customHeight="1" thickBot="1" x14ac:dyDescent="0.25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7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23</v>
      </c>
      <c r="B49" s="121" t="s">
        <v>216</v>
      </c>
      <c r="C49" s="15" t="s">
        <v>243</v>
      </c>
      <c r="D49" s="18" t="s">
        <v>385</v>
      </c>
      <c r="E49" s="40">
        <v>221125</v>
      </c>
      <c r="F49" s="134"/>
      <c r="G49" s="12"/>
      <c r="H49" s="177" t="str">
        <f t="shared" ref="H49:H56" si="6">$I$46</f>
        <v>MA</v>
      </c>
      <c r="I49" s="10" t="s">
        <v>34</v>
      </c>
      <c r="J49" s="120" t="s">
        <v>270</v>
      </c>
      <c r="K49" s="212" t="s">
        <v>233</v>
      </c>
      <c r="L49" s="11" t="s">
        <v>56</v>
      </c>
      <c r="M49" s="13" t="s">
        <v>314</v>
      </c>
      <c r="N49" s="78">
        <v>823.21</v>
      </c>
      <c r="O49" s="40">
        <v>220022</v>
      </c>
      <c r="P49" s="108"/>
      <c r="Q49" s="115" t="str">
        <f t="shared" ref="Q49:Q56" si="7">IF(N49&gt;0,"Yes","")</f>
        <v>Yes</v>
      </c>
    </row>
    <row r="50" spans="1:17" ht="21.75" customHeight="1" x14ac:dyDescent="0.2">
      <c r="A50" s="68" t="s">
        <v>42</v>
      </c>
      <c r="B50" s="126" t="s">
        <v>191</v>
      </c>
      <c r="C50" s="83" t="s">
        <v>243</v>
      </c>
      <c r="D50" s="18" t="s">
        <v>285</v>
      </c>
      <c r="E50" s="40">
        <v>220022</v>
      </c>
      <c r="F50" s="135"/>
      <c r="G50" s="17"/>
      <c r="H50" s="177" t="str">
        <f t="shared" si="6"/>
        <v>MA</v>
      </c>
      <c r="I50" s="14" t="s">
        <v>150</v>
      </c>
      <c r="J50" s="126" t="s">
        <v>142</v>
      </c>
      <c r="K50" s="154" t="s">
        <v>159</v>
      </c>
      <c r="L50" s="15" t="s">
        <v>55</v>
      </c>
      <c r="M50" s="19" t="s">
        <v>375</v>
      </c>
      <c r="N50" s="98">
        <v>863.74</v>
      </c>
      <c r="O50" s="40">
        <v>220012</v>
      </c>
      <c r="P50" s="17" t="s">
        <v>633</v>
      </c>
      <c r="Q50" s="116" t="str">
        <f t="shared" si="7"/>
        <v>Yes</v>
      </c>
    </row>
    <row r="51" spans="1:17" ht="21.75" customHeight="1" x14ac:dyDescent="0.2">
      <c r="A51" s="68" t="s">
        <v>34</v>
      </c>
      <c r="B51" s="126" t="s">
        <v>192</v>
      </c>
      <c r="C51" s="15" t="s">
        <v>243</v>
      </c>
      <c r="D51" s="18" t="s">
        <v>386</v>
      </c>
      <c r="E51" s="40">
        <v>220012</v>
      </c>
      <c r="F51" s="135"/>
      <c r="G51" s="17" t="s">
        <v>633</v>
      </c>
      <c r="H51" s="177" t="str">
        <f t="shared" si="6"/>
        <v>MA</v>
      </c>
      <c r="I51" s="14" t="s">
        <v>24</v>
      </c>
      <c r="J51" s="126" t="s">
        <v>272</v>
      </c>
      <c r="K51" s="135" t="s">
        <v>394</v>
      </c>
      <c r="L51" s="15" t="s">
        <v>56</v>
      </c>
      <c r="M51" s="19" t="s">
        <v>219</v>
      </c>
      <c r="N51" s="79">
        <v>802.87</v>
      </c>
      <c r="O51" s="40">
        <v>221125</v>
      </c>
      <c r="P51" s="108"/>
      <c r="Q51" s="116" t="str">
        <f t="shared" si="7"/>
        <v>Yes</v>
      </c>
    </row>
    <row r="52" spans="1:17" ht="21.75" customHeight="1" x14ac:dyDescent="0.2">
      <c r="A52" s="14" t="s">
        <v>90</v>
      </c>
      <c r="B52" s="126" t="s">
        <v>194</v>
      </c>
      <c r="C52" s="15" t="s">
        <v>243</v>
      </c>
      <c r="D52" s="31" t="s">
        <v>225</v>
      </c>
      <c r="E52" s="40">
        <v>220006</v>
      </c>
      <c r="F52" s="135"/>
      <c r="G52" s="17" t="s">
        <v>643</v>
      </c>
      <c r="H52" s="177" t="str">
        <f t="shared" si="6"/>
        <v>MA</v>
      </c>
      <c r="I52" s="14" t="s">
        <v>37</v>
      </c>
      <c r="J52" s="126" t="s">
        <v>280</v>
      </c>
      <c r="K52" s="135" t="s">
        <v>236</v>
      </c>
      <c r="L52" s="15" t="s">
        <v>58</v>
      </c>
      <c r="M52" s="19" t="s">
        <v>343</v>
      </c>
      <c r="N52" s="79">
        <v>817.99</v>
      </c>
      <c r="O52" s="225" t="s">
        <v>597</v>
      </c>
      <c r="P52" s="17" t="s">
        <v>570</v>
      </c>
      <c r="Q52" s="116" t="str">
        <f t="shared" si="7"/>
        <v>Yes</v>
      </c>
    </row>
    <row r="53" spans="1:17" ht="21.75" customHeight="1" x14ac:dyDescent="0.2">
      <c r="A53" s="14"/>
      <c r="B53" s="126"/>
      <c r="C53" s="15"/>
      <c r="D53" s="18"/>
      <c r="E53" s="40"/>
      <c r="F53" s="154"/>
      <c r="G53" s="90"/>
      <c r="H53" s="177" t="str">
        <f t="shared" si="6"/>
        <v>MA</v>
      </c>
      <c r="I53" s="14" t="s">
        <v>598</v>
      </c>
      <c r="J53" s="184" t="s">
        <v>272</v>
      </c>
      <c r="K53" s="135" t="s">
        <v>394</v>
      </c>
      <c r="L53" s="15" t="s">
        <v>58</v>
      </c>
      <c r="M53" s="19" t="s">
        <v>343</v>
      </c>
      <c r="N53" s="98" t="s">
        <v>652</v>
      </c>
      <c r="O53" s="40">
        <v>220006</v>
      </c>
      <c r="P53" s="17" t="s">
        <v>643</v>
      </c>
      <c r="Q53" s="116" t="str">
        <f t="shared" si="7"/>
        <v>Yes</v>
      </c>
    </row>
    <row r="54" spans="1:17" ht="21.75" customHeight="1" x14ac:dyDescent="0.2">
      <c r="A54" s="148"/>
      <c r="B54" s="184"/>
      <c r="C54" s="153"/>
      <c r="D54" s="82"/>
      <c r="E54" s="69"/>
      <c r="F54" s="140"/>
      <c r="G54" s="17"/>
      <c r="H54" s="177" t="str">
        <f t="shared" si="6"/>
        <v>MA</v>
      </c>
      <c r="I54" s="14"/>
      <c r="J54" s="184"/>
      <c r="K54" s="154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 x14ac:dyDescent="0.2">
      <c r="A55" s="14"/>
      <c r="B55" s="184"/>
      <c r="C55" s="81"/>
      <c r="D55" s="82"/>
      <c r="E55" s="69"/>
      <c r="F55" s="141"/>
      <c r="G55" s="90"/>
      <c r="H55" s="177" t="str">
        <f t="shared" si="6"/>
        <v>MA</v>
      </c>
      <c r="I55" s="14"/>
      <c r="J55" s="126"/>
      <c r="K55" s="135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 x14ac:dyDescent="0.25">
      <c r="A56" s="20"/>
      <c r="B56" s="123"/>
      <c r="C56" s="21"/>
      <c r="D56" s="23"/>
      <c r="E56" s="41"/>
      <c r="F56" s="136"/>
      <c r="G56" s="24"/>
      <c r="H56" s="177" t="str">
        <f t="shared" si="6"/>
        <v>MA</v>
      </c>
      <c r="I56" s="20"/>
      <c r="J56" s="123"/>
      <c r="K56" s="136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 x14ac:dyDescent="0.25">
      <c r="A57" s="104" t="s">
        <v>96</v>
      </c>
      <c r="B57" s="124"/>
      <c r="D57" s="102"/>
      <c r="E57" s="103"/>
      <c r="F57" s="137"/>
      <c r="H57" s="178"/>
      <c r="J57" s="124"/>
      <c r="K57" s="102"/>
      <c r="O57" s="103"/>
      <c r="P57" s="111"/>
    </row>
    <row r="58" spans="1:17" ht="21.75" customHeight="1" x14ac:dyDescent="0.2">
      <c r="A58" s="8" t="s">
        <v>95</v>
      </c>
      <c r="B58" s="118"/>
      <c r="F58" s="138"/>
      <c r="G58" s="231" t="s">
        <v>653</v>
      </c>
      <c r="I58" s="8" t="s">
        <v>13</v>
      </c>
      <c r="J58" s="118"/>
      <c r="O58" s="42" t="s">
        <v>14</v>
      </c>
    </row>
    <row r="59" spans="1:17" ht="21.75" customHeight="1" x14ac:dyDescent="0.2">
      <c r="A59" s="84"/>
      <c r="B59" s="118"/>
      <c r="F59" s="138"/>
      <c r="J59" s="118"/>
    </row>
    <row r="60" spans="1:17" s="44" customFormat="1" ht="21.75" customHeight="1" x14ac:dyDescent="0.2">
      <c r="A60" s="43" t="s">
        <v>16</v>
      </c>
      <c r="B60" s="125"/>
      <c r="D60" s="45"/>
      <c r="E60" s="46"/>
      <c r="F60" s="139"/>
      <c r="H60" s="177"/>
      <c r="I60" s="43" t="s">
        <v>56</v>
      </c>
      <c r="J60" s="125"/>
      <c r="K60" s="45"/>
      <c r="O60" s="46"/>
    </row>
    <row r="61" spans="1:17" ht="21.75" customHeight="1" thickBot="1" x14ac:dyDescent="0.25">
      <c r="A61" s="8" t="s">
        <v>109</v>
      </c>
      <c r="B61" s="118"/>
      <c r="C61" s="9"/>
      <c r="D61" s="264">
        <f>'DEPT BAL'!$D$4-1</f>
        <v>42666</v>
      </c>
      <c r="E61" s="264"/>
      <c r="F61" s="138"/>
      <c r="I61" s="8" t="s">
        <v>110</v>
      </c>
      <c r="J61" s="118"/>
      <c r="L61" s="265">
        <f>D61+1</f>
        <v>42667</v>
      </c>
      <c r="M61" s="265"/>
    </row>
    <row r="62" spans="1:17" s="1" customFormat="1" ht="21.75" customHeight="1" thickBot="1" x14ac:dyDescent="0.25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7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53</v>
      </c>
      <c r="B63" s="120" t="s">
        <v>494</v>
      </c>
      <c r="C63" s="11" t="s">
        <v>240</v>
      </c>
      <c r="D63" s="25" t="s">
        <v>482</v>
      </c>
      <c r="E63" s="40">
        <v>220017</v>
      </c>
      <c r="F63" s="154"/>
      <c r="G63" s="206" t="s">
        <v>623</v>
      </c>
      <c r="H63" s="177" t="str">
        <f>$I$60</f>
        <v>CZ</v>
      </c>
      <c r="I63" s="10" t="s">
        <v>52</v>
      </c>
      <c r="J63" s="120" t="s">
        <v>205</v>
      </c>
      <c r="K63" s="212" t="s">
        <v>245</v>
      </c>
      <c r="L63" s="11" t="s">
        <v>59</v>
      </c>
      <c r="M63" s="13" t="s">
        <v>458</v>
      </c>
      <c r="N63" s="78">
        <v>897.69</v>
      </c>
      <c r="O63" s="39">
        <v>220025</v>
      </c>
      <c r="P63" s="167"/>
      <c r="Q63" s="115" t="str">
        <f>IF(N63&gt;0,"Yes","")</f>
        <v>Yes</v>
      </c>
    </row>
    <row r="64" spans="1:17" ht="21.75" customHeight="1" x14ac:dyDescent="0.2">
      <c r="A64" s="68" t="s">
        <v>38</v>
      </c>
      <c r="B64" s="126" t="s">
        <v>495</v>
      </c>
      <c r="C64" s="100" t="s">
        <v>240</v>
      </c>
      <c r="D64" s="18" t="s">
        <v>478</v>
      </c>
      <c r="E64" s="40">
        <v>220024</v>
      </c>
      <c r="F64" s="154"/>
      <c r="G64" s="90"/>
      <c r="H64" s="177" t="str">
        <f t="shared" ref="H64:H89" si="8">$I$60</f>
        <v>CZ</v>
      </c>
      <c r="I64" s="14" t="s">
        <v>47</v>
      </c>
      <c r="J64" s="186"/>
      <c r="K64" s="214"/>
      <c r="L64" s="15" t="s">
        <v>55</v>
      </c>
      <c r="M64" s="19" t="s">
        <v>183</v>
      </c>
      <c r="N64" s="79">
        <v>806.31</v>
      </c>
      <c r="O64" s="40">
        <v>220017</v>
      </c>
      <c r="P64" s="113" t="s">
        <v>623</v>
      </c>
      <c r="Q64" s="116" t="str">
        <f>IF(N64&gt;0,"Yes","")</f>
        <v>Yes</v>
      </c>
    </row>
    <row r="65" spans="1:17" ht="21.75" customHeight="1" x14ac:dyDescent="0.2">
      <c r="A65" s="68" t="s">
        <v>152</v>
      </c>
      <c r="B65" s="121" t="s">
        <v>182</v>
      </c>
      <c r="C65" s="19" t="s">
        <v>240</v>
      </c>
      <c r="D65" s="18" t="s">
        <v>430</v>
      </c>
      <c r="E65" s="40">
        <v>220021</v>
      </c>
      <c r="F65" s="135"/>
      <c r="G65" s="108" t="s">
        <v>558</v>
      </c>
      <c r="H65" s="177" t="str">
        <f t="shared" si="8"/>
        <v>CZ</v>
      </c>
      <c r="I65" s="14" t="s">
        <v>119</v>
      </c>
      <c r="J65" s="121" t="s">
        <v>211</v>
      </c>
      <c r="K65" s="140" t="s">
        <v>231</v>
      </c>
      <c r="L65" s="70" t="s">
        <v>57</v>
      </c>
      <c r="M65" s="19" t="s">
        <v>342</v>
      </c>
      <c r="N65" s="79">
        <v>795.67</v>
      </c>
      <c r="O65" s="40">
        <v>221140</v>
      </c>
      <c r="P65" s="40"/>
      <c r="Q65" s="116" t="str">
        <f t="shared" ref="Q65:Q88" si="9">IF(N65&gt;0,"Yes","")</f>
        <v>Yes</v>
      </c>
    </row>
    <row r="66" spans="1:17" ht="21.75" customHeight="1" x14ac:dyDescent="0.2">
      <c r="A66" s="14" t="s">
        <v>43</v>
      </c>
      <c r="B66" s="121" t="s">
        <v>229</v>
      </c>
      <c r="C66" s="15" t="s">
        <v>240</v>
      </c>
      <c r="D66" s="18" t="s">
        <v>447</v>
      </c>
      <c r="E66" s="40">
        <v>220025</v>
      </c>
      <c r="F66" s="154" t="s">
        <v>637</v>
      </c>
      <c r="G66" s="17"/>
      <c r="H66" s="177" t="str">
        <f t="shared" si="8"/>
        <v>CZ</v>
      </c>
      <c r="I66" s="14" t="s">
        <v>27</v>
      </c>
      <c r="J66" s="186"/>
      <c r="K66" s="214"/>
      <c r="L66" s="70" t="s">
        <v>58</v>
      </c>
      <c r="M66" s="19" t="s">
        <v>343</v>
      </c>
      <c r="N66" s="79">
        <v>1053.7</v>
      </c>
      <c r="O66" s="40">
        <v>221136</v>
      </c>
      <c r="P66" s="113"/>
      <c r="Q66" s="116" t="str">
        <f t="shared" si="9"/>
        <v>Yes</v>
      </c>
    </row>
    <row r="67" spans="1:17" ht="21.75" customHeight="1" x14ac:dyDescent="0.2">
      <c r="A67" s="14" t="s">
        <v>64</v>
      </c>
      <c r="B67" s="186"/>
      <c r="C67" s="15" t="s">
        <v>240</v>
      </c>
      <c r="D67" s="18" t="s">
        <v>447</v>
      </c>
      <c r="E67" s="40">
        <v>220034</v>
      </c>
      <c r="F67" s="154"/>
      <c r="G67" s="90" t="s">
        <v>613</v>
      </c>
      <c r="H67" s="177" t="str">
        <f t="shared" si="8"/>
        <v>CZ</v>
      </c>
      <c r="I67" s="14" t="s">
        <v>103</v>
      </c>
      <c r="J67" s="126" t="s">
        <v>262</v>
      </c>
      <c r="K67" s="135" t="s">
        <v>293</v>
      </c>
      <c r="L67" s="70" t="s">
        <v>66</v>
      </c>
      <c r="M67" s="19" t="s">
        <v>378</v>
      </c>
      <c r="N67" s="79">
        <v>848.14</v>
      </c>
      <c r="O67" s="40">
        <v>221127</v>
      </c>
      <c r="P67" s="90" t="s">
        <v>640</v>
      </c>
      <c r="Q67" s="116" t="str">
        <f t="shared" si="9"/>
        <v>Yes</v>
      </c>
    </row>
    <row r="68" spans="1:17" ht="21.75" customHeight="1" x14ac:dyDescent="0.2">
      <c r="A68" s="68" t="s">
        <v>108</v>
      </c>
      <c r="B68" s="121" t="s">
        <v>184</v>
      </c>
      <c r="C68" s="15" t="s">
        <v>240</v>
      </c>
      <c r="D68" s="18" t="s">
        <v>333</v>
      </c>
      <c r="E68" s="40">
        <v>221136</v>
      </c>
      <c r="F68" s="154"/>
      <c r="G68" s="90"/>
      <c r="H68" s="177" t="str">
        <f t="shared" si="8"/>
        <v>CZ</v>
      </c>
      <c r="I68" s="14" t="s">
        <v>87</v>
      </c>
      <c r="J68" s="121" t="s">
        <v>261</v>
      </c>
      <c r="K68" s="140" t="s">
        <v>294</v>
      </c>
      <c r="L68" s="15" t="s">
        <v>66</v>
      </c>
      <c r="M68" s="19" t="s">
        <v>333</v>
      </c>
      <c r="N68" s="79">
        <v>889.04</v>
      </c>
      <c r="O68" s="40">
        <v>220004</v>
      </c>
      <c r="P68" s="90"/>
      <c r="Q68" s="116" t="str">
        <f t="shared" si="9"/>
        <v>Yes</v>
      </c>
    </row>
    <row r="69" spans="1:17" ht="21.75" customHeight="1" x14ac:dyDescent="0.2">
      <c r="A69" s="68" t="s">
        <v>46</v>
      </c>
      <c r="B69" s="186"/>
      <c r="C69" s="15" t="s">
        <v>240</v>
      </c>
      <c r="D69" s="18" t="s">
        <v>333</v>
      </c>
      <c r="E69" s="40">
        <v>220002</v>
      </c>
      <c r="F69" s="154" t="s">
        <v>546</v>
      </c>
      <c r="G69" s="222" t="s">
        <v>592</v>
      </c>
      <c r="H69" s="177" t="str">
        <f t="shared" si="8"/>
        <v>CZ</v>
      </c>
      <c r="I69" s="14" t="s">
        <v>85</v>
      </c>
      <c r="J69" s="186"/>
      <c r="K69" s="214"/>
      <c r="L69" s="15" t="s">
        <v>62</v>
      </c>
      <c r="M69" s="19" t="s">
        <v>317</v>
      </c>
      <c r="N69" s="79">
        <v>972.19</v>
      </c>
      <c r="O69" s="40">
        <v>220024</v>
      </c>
      <c r="P69" s="90" t="s">
        <v>153</v>
      </c>
      <c r="Q69" s="116" t="str">
        <f t="shared" si="9"/>
        <v>Yes</v>
      </c>
    </row>
    <row r="70" spans="1:17" ht="21.75" customHeight="1" x14ac:dyDescent="0.2">
      <c r="A70" s="14" t="s">
        <v>150</v>
      </c>
      <c r="B70" s="126" t="s">
        <v>250</v>
      </c>
      <c r="C70" s="15" t="s">
        <v>240</v>
      </c>
      <c r="D70" s="18" t="s">
        <v>410</v>
      </c>
      <c r="E70" s="40">
        <v>220015</v>
      </c>
      <c r="F70" s="154" t="s">
        <v>573</v>
      </c>
      <c r="G70" s="90"/>
      <c r="H70" s="177" t="str">
        <f t="shared" si="8"/>
        <v>CZ</v>
      </c>
      <c r="I70" s="95" t="s">
        <v>88</v>
      </c>
      <c r="J70" s="126" t="s">
        <v>306</v>
      </c>
      <c r="K70" s="135" t="s">
        <v>203</v>
      </c>
      <c r="L70" s="15" t="s">
        <v>57</v>
      </c>
      <c r="M70" s="19" t="s">
        <v>522</v>
      </c>
      <c r="N70" s="79">
        <v>770.39</v>
      </c>
      <c r="O70" s="40">
        <v>220014</v>
      </c>
      <c r="P70" s="90" t="s">
        <v>618</v>
      </c>
      <c r="Q70" s="116" t="str">
        <f t="shared" si="9"/>
        <v>Yes</v>
      </c>
    </row>
    <row r="71" spans="1:17" ht="21.75" customHeight="1" x14ac:dyDescent="0.2">
      <c r="A71" s="14" t="s">
        <v>41</v>
      </c>
      <c r="B71" s="121" t="s">
        <v>186</v>
      </c>
      <c r="C71" s="15" t="s">
        <v>240</v>
      </c>
      <c r="D71" s="18" t="s">
        <v>414</v>
      </c>
      <c r="E71" s="40">
        <v>220004</v>
      </c>
      <c r="F71" s="154"/>
      <c r="G71" s="90" t="s">
        <v>570</v>
      </c>
      <c r="H71" s="177" t="str">
        <f t="shared" si="8"/>
        <v>CZ</v>
      </c>
      <c r="I71" s="14" t="s">
        <v>21</v>
      </c>
      <c r="J71" s="121" t="s">
        <v>223</v>
      </c>
      <c r="K71" s="140" t="s">
        <v>307</v>
      </c>
      <c r="L71" s="30" t="s">
        <v>59</v>
      </c>
      <c r="M71" s="35" t="s">
        <v>149</v>
      </c>
      <c r="N71" s="97">
        <v>788.11</v>
      </c>
      <c r="O71" s="40">
        <v>221128</v>
      </c>
      <c r="P71" s="237" t="s">
        <v>624</v>
      </c>
      <c r="Q71" s="116" t="str">
        <f t="shared" si="9"/>
        <v>Yes</v>
      </c>
    </row>
    <row r="72" spans="1:17" ht="21.75" customHeight="1" x14ac:dyDescent="0.2">
      <c r="A72" s="14" t="s">
        <v>151</v>
      </c>
      <c r="B72" s="186"/>
      <c r="C72" s="15" t="s">
        <v>240</v>
      </c>
      <c r="D72" s="18" t="s">
        <v>414</v>
      </c>
      <c r="E72" s="40">
        <v>220026</v>
      </c>
      <c r="F72" s="154" t="s">
        <v>543</v>
      </c>
      <c r="G72" s="90"/>
      <c r="H72" s="177" t="str">
        <f t="shared" si="8"/>
        <v>CZ</v>
      </c>
      <c r="I72" s="14" t="s">
        <v>48</v>
      </c>
      <c r="J72" s="186"/>
      <c r="K72" s="214"/>
      <c r="L72" s="30" t="s">
        <v>56</v>
      </c>
      <c r="M72" s="35" t="s">
        <v>281</v>
      </c>
      <c r="N72" s="97">
        <v>952.57</v>
      </c>
      <c r="O72" s="40">
        <v>220021</v>
      </c>
      <c r="P72" s="108" t="s">
        <v>558</v>
      </c>
      <c r="Q72" s="116" t="str">
        <f t="shared" si="9"/>
        <v>Yes</v>
      </c>
    </row>
    <row r="73" spans="1:17" ht="21.75" customHeight="1" x14ac:dyDescent="0.2">
      <c r="A73" s="14" t="s">
        <v>104</v>
      </c>
      <c r="B73" s="121" t="s">
        <v>218</v>
      </c>
      <c r="C73" s="15" t="s">
        <v>240</v>
      </c>
      <c r="D73" s="18" t="s">
        <v>443</v>
      </c>
      <c r="E73" s="40">
        <v>221140</v>
      </c>
      <c r="F73" s="154"/>
      <c r="G73" s="90"/>
      <c r="H73" s="177" t="str">
        <f t="shared" si="8"/>
        <v>CZ</v>
      </c>
      <c r="I73" s="14" t="s">
        <v>36</v>
      </c>
      <c r="J73" s="121" t="s">
        <v>263</v>
      </c>
      <c r="K73" s="140" t="s">
        <v>295</v>
      </c>
      <c r="L73" s="30" t="s">
        <v>60</v>
      </c>
      <c r="M73" s="35" t="s">
        <v>379</v>
      </c>
      <c r="N73" s="97">
        <v>894.53</v>
      </c>
      <c r="O73" s="69">
        <v>221130</v>
      </c>
      <c r="P73" s="239" t="s">
        <v>570</v>
      </c>
      <c r="Q73" s="116" t="str">
        <f t="shared" si="9"/>
        <v>Yes</v>
      </c>
    </row>
    <row r="74" spans="1:17" ht="21.75" customHeight="1" x14ac:dyDescent="0.2">
      <c r="A74" s="14" t="s">
        <v>45</v>
      </c>
      <c r="B74" s="186"/>
      <c r="C74" s="15" t="s">
        <v>240</v>
      </c>
      <c r="D74" s="18" t="s">
        <v>443</v>
      </c>
      <c r="E74" s="40">
        <v>221122</v>
      </c>
      <c r="F74" s="154"/>
      <c r="G74" s="90" t="s">
        <v>578</v>
      </c>
      <c r="H74" s="177" t="str">
        <f t="shared" si="8"/>
        <v>CZ</v>
      </c>
      <c r="I74" s="14" t="s">
        <v>22</v>
      </c>
      <c r="J74" s="186"/>
      <c r="K74" s="214"/>
      <c r="L74" s="30" t="s">
        <v>56</v>
      </c>
      <c r="M74" s="35" t="s">
        <v>456</v>
      </c>
      <c r="N74" s="97">
        <v>738.81</v>
      </c>
      <c r="O74" s="69">
        <v>221122</v>
      </c>
      <c r="P74" s="90" t="s">
        <v>578</v>
      </c>
      <c r="Q74" s="116" t="str">
        <f t="shared" si="9"/>
        <v>Yes</v>
      </c>
    </row>
    <row r="75" spans="1:17" ht="21.75" customHeight="1" x14ac:dyDescent="0.2">
      <c r="A75" s="14" t="s">
        <v>24</v>
      </c>
      <c r="B75" s="121" t="s">
        <v>215</v>
      </c>
      <c r="C75" s="15" t="s">
        <v>240</v>
      </c>
      <c r="D75" s="18" t="s">
        <v>431</v>
      </c>
      <c r="E75" s="40">
        <v>221130</v>
      </c>
      <c r="F75" s="154"/>
      <c r="G75" s="90"/>
      <c r="H75" s="177" t="str">
        <f t="shared" si="8"/>
        <v>CZ</v>
      </c>
      <c r="I75" s="14" t="s">
        <v>152</v>
      </c>
      <c r="J75" s="126" t="s">
        <v>143</v>
      </c>
      <c r="K75" s="135" t="s">
        <v>335</v>
      </c>
      <c r="L75" s="30" t="s">
        <v>56</v>
      </c>
      <c r="M75" s="35" t="s">
        <v>365</v>
      </c>
      <c r="N75" s="79">
        <v>108.22</v>
      </c>
      <c r="O75" s="69">
        <v>221121</v>
      </c>
      <c r="P75" s="108"/>
      <c r="Q75" s="116" t="str">
        <f t="shared" si="9"/>
        <v>Yes</v>
      </c>
    </row>
    <row r="76" spans="1:17" ht="21.75" customHeight="1" x14ac:dyDescent="0.2">
      <c r="A76" s="14" t="s">
        <v>28</v>
      </c>
      <c r="B76" s="186"/>
      <c r="C76" s="15" t="s">
        <v>240</v>
      </c>
      <c r="D76" s="18" t="s">
        <v>431</v>
      </c>
      <c r="E76" s="40">
        <v>221128</v>
      </c>
      <c r="F76" s="154"/>
      <c r="G76" s="237" t="s">
        <v>624</v>
      </c>
      <c r="H76" s="177" t="str">
        <f t="shared" si="8"/>
        <v>CZ</v>
      </c>
      <c r="I76" s="14" t="s">
        <v>41</v>
      </c>
      <c r="J76" s="121" t="s">
        <v>269</v>
      </c>
      <c r="K76" s="140" t="s">
        <v>327</v>
      </c>
      <c r="L76" s="15" t="s">
        <v>59</v>
      </c>
      <c r="M76" s="19" t="s">
        <v>135</v>
      </c>
      <c r="N76" s="79">
        <v>750.82</v>
      </c>
      <c r="O76" s="224">
        <v>220028</v>
      </c>
      <c r="P76" s="193" t="s">
        <v>646</v>
      </c>
      <c r="Q76" s="116" t="str">
        <f t="shared" si="9"/>
        <v>Yes</v>
      </c>
    </row>
    <row r="77" spans="1:17" ht="21.75" customHeight="1" x14ac:dyDescent="0.2">
      <c r="A77" s="14" t="s">
        <v>51</v>
      </c>
      <c r="B77" s="121" t="s">
        <v>131</v>
      </c>
      <c r="C77" s="15" t="s">
        <v>240</v>
      </c>
      <c r="D77" s="18" t="s">
        <v>442</v>
      </c>
      <c r="E77" s="40">
        <v>220014</v>
      </c>
      <c r="F77" s="154"/>
      <c r="G77" s="90" t="s">
        <v>618</v>
      </c>
      <c r="H77" s="177" t="str">
        <f t="shared" si="8"/>
        <v>CZ</v>
      </c>
      <c r="I77" s="14" t="s">
        <v>50</v>
      </c>
      <c r="J77" s="122"/>
      <c r="K77" s="218"/>
      <c r="L77" s="15" t="s">
        <v>56</v>
      </c>
      <c r="M77" s="19" t="s">
        <v>371</v>
      </c>
      <c r="N77" s="79">
        <v>853.4</v>
      </c>
      <c r="O77" s="69">
        <v>220034</v>
      </c>
      <c r="P77" s="17" t="s">
        <v>612</v>
      </c>
      <c r="Q77" s="116" t="str">
        <f t="shared" si="9"/>
        <v>Yes</v>
      </c>
    </row>
    <row r="78" spans="1:17" ht="21.75" customHeight="1" x14ac:dyDescent="0.2">
      <c r="A78" s="93" t="s">
        <v>21</v>
      </c>
      <c r="B78" s="220"/>
      <c r="C78" s="29" t="s">
        <v>240</v>
      </c>
      <c r="D78" s="82" t="s">
        <v>442</v>
      </c>
      <c r="E78" s="69">
        <v>221121</v>
      </c>
      <c r="F78" s="141"/>
      <c r="G78" s="195"/>
      <c r="H78" s="177" t="str">
        <f t="shared" si="8"/>
        <v>CZ</v>
      </c>
      <c r="I78" s="14" t="s">
        <v>46</v>
      </c>
      <c r="J78" s="186"/>
      <c r="K78" s="214"/>
      <c r="L78" s="30" t="s">
        <v>58</v>
      </c>
      <c r="M78" s="35" t="s">
        <v>255</v>
      </c>
      <c r="N78" s="97">
        <v>941.23</v>
      </c>
      <c r="O78" s="224">
        <v>220026</v>
      </c>
      <c r="P78" s="90" t="s">
        <v>655</v>
      </c>
      <c r="Q78" s="116" t="str">
        <f t="shared" si="9"/>
        <v>Yes</v>
      </c>
    </row>
    <row r="79" spans="1:17" ht="21.75" customHeight="1" x14ac:dyDescent="0.2">
      <c r="A79" s="68" t="s">
        <v>86</v>
      </c>
      <c r="B79" s="186"/>
      <c r="C79" s="15" t="s">
        <v>240</v>
      </c>
      <c r="D79" s="31" t="s">
        <v>442</v>
      </c>
      <c r="E79" s="40">
        <v>220028</v>
      </c>
      <c r="F79" s="135" t="s">
        <v>616</v>
      </c>
      <c r="G79" s="17"/>
      <c r="I79" s="14" t="s">
        <v>35</v>
      </c>
      <c r="J79" s="126" t="s">
        <v>662</v>
      </c>
      <c r="K79" s="135" t="s">
        <v>663</v>
      </c>
      <c r="L79" s="30" t="s">
        <v>56</v>
      </c>
      <c r="M79" s="35"/>
      <c r="N79" s="97">
        <v>0</v>
      </c>
      <c r="O79" s="69">
        <v>220002</v>
      </c>
      <c r="P79" s="222" t="s">
        <v>651</v>
      </c>
      <c r="Q79" s="116" t="str">
        <f t="shared" si="9"/>
        <v/>
      </c>
    </row>
    <row r="80" spans="1:17" ht="21.75" customHeight="1" x14ac:dyDescent="0.2">
      <c r="A80" s="163"/>
      <c r="B80" s="126"/>
      <c r="C80" s="15"/>
      <c r="D80" s="31"/>
      <c r="E80" s="69"/>
      <c r="F80" s="141"/>
      <c r="G80" s="189"/>
      <c r="I80" s="14"/>
      <c r="J80" s="126"/>
      <c r="K80" s="135"/>
      <c r="L80" s="30"/>
      <c r="M80" s="35"/>
      <c r="N80" s="97"/>
      <c r="O80" s="69"/>
      <c r="P80" s="108"/>
      <c r="Q80" s="116" t="str">
        <f t="shared" si="9"/>
        <v/>
      </c>
    </row>
    <row r="81" spans="1:17" ht="21.75" customHeight="1" x14ac:dyDescent="0.2">
      <c r="A81" s="163"/>
      <c r="B81" s="126"/>
      <c r="C81" s="15"/>
      <c r="D81" s="31"/>
      <c r="E81" s="69"/>
      <c r="F81" s="141"/>
      <c r="G81" s="189"/>
      <c r="I81" s="14"/>
      <c r="J81" s="126"/>
      <c r="K81" s="135"/>
      <c r="L81" s="15"/>
      <c r="M81" s="19"/>
      <c r="N81" s="79"/>
      <c r="O81" s="69"/>
      <c r="P81" s="109"/>
      <c r="Q81" s="116" t="str">
        <f t="shared" si="9"/>
        <v/>
      </c>
    </row>
    <row r="82" spans="1:17" ht="21.75" customHeight="1" x14ac:dyDescent="0.2">
      <c r="A82" s="68"/>
      <c r="B82" s="126"/>
      <c r="C82" s="15"/>
      <c r="D82" s="31"/>
      <c r="E82" s="69"/>
      <c r="F82" s="141"/>
      <c r="G82" s="108"/>
      <c r="I82" s="14"/>
      <c r="J82" s="126"/>
      <c r="K82" s="135"/>
      <c r="L82" s="30"/>
      <c r="M82" s="35"/>
      <c r="N82" s="97"/>
      <c r="O82" s="69"/>
      <c r="P82" s="109"/>
      <c r="Q82" s="116" t="str">
        <f t="shared" si="9"/>
        <v/>
      </c>
    </row>
    <row r="83" spans="1:17" ht="21.75" customHeight="1" x14ac:dyDescent="0.2">
      <c r="A83" s="95"/>
      <c r="B83" s="126"/>
      <c r="C83" s="15"/>
      <c r="D83" s="31"/>
      <c r="E83" s="69"/>
      <c r="F83" s="140"/>
      <c r="G83" s="17"/>
      <c r="H83" s="177" t="str">
        <f t="shared" si="8"/>
        <v>CZ</v>
      </c>
      <c r="I83" s="95"/>
      <c r="J83" s="126"/>
      <c r="K83" s="135"/>
      <c r="L83" s="30"/>
      <c r="M83" s="35"/>
      <c r="N83" s="97"/>
      <c r="O83" s="69"/>
      <c r="P83" s="109"/>
      <c r="Q83" s="116" t="str">
        <f t="shared" si="9"/>
        <v/>
      </c>
    </row>
    <row r="84" spans="1:17" ht="21.75" customHeight="1" x14ac:dyDescent="0.2">
      <c r="A84" s="95"/>
      <c r="B84" s="126"/>
      <c r="C84" s="15"/>
      <c r="D84" s="31"/>
      <c r="E84" s="69">
        <v>220010</v>
      </c>
      <c r="F84" s="140"/>
      <c r="G84" s="193" t="s">
        <v>544</v>
      </c>
      <c r="H84" s="177" t="str">
        <f t="shared" si="8"/>
        <v>CZ</v>
      </c>
      <c r="I84" s="95"/>
      <c r="J84" s="126"/>
      <c r="K84" s="135"/>
      <c r="L84" s="30"/>
      <c r="M84" s="35"/>
      <c r="N84" s="97"/>
      <c r="O84" s="69">
        <v>220010</v>
      </c>
      <c r="P84" s="193" t="s">
        <v>544</v>
      </c>
      <c r="Q84" s="116" t="str">
        <f t="shared" si="9"/>
        <v/>
      </c>
    </row>
    <row r="85" spans="1:17" ht="21.75" customHeight="1" x14ac:dyDescent="0.2">
      <c r="A85" s="95"/>
      <c r="B85" s="126"/>
      <c r="C85" s="15"/>
      <c r="D85" s="31"/>
      <c r="E85" s="69">
        <v>221127</v>
      </c>
      <c r="F85" s="140"/>
      <c r="G85" s="17" t="s">
        <v>607</v>
      </c>
      <c r="H85" s="177" t="str">
        <f t="shared" si="8"/>
        <v>CZ</v>
      </c>
      <c r="I85" s="95"/>
      <c r="J85" s="126"/>
      <c r="K85" s="135"/>
      <c r="L85" s="30"/>
      <c r="M85" s="35"/>
      <c r="N85" s="97"/>
      <c r="O85" s="69">
        <v>220015</v>
      </c>
      <c r="P85" s="193" t="s">
        <v>573</v>
      </c>
      <c r="Q85" s="116" t="str">
        <f t="shared" si="9"/>
        <v/>
      </c>
    </row>
    <row r="86" spans="1:17" ht="21.75" customHeight="1" x14ac:dyDescent="0.2">
      <c r="A86" s="95"/>
      <c r="B86" s="184"/>
      <c r="C86" s="15"/>
      <c r="D86" s="18"/>
      <c r="E86" s="69">
        <v>221133</v>
      </c>
      <c r="F86" s="135"/>
      <c r="G86" s="17" t="s">
        <v>607</v>
      </c>
      <c r="H86" s="177" t="str">
        <f t="shared" si="8"/>
        <v>CZ</v>
      </c>
      <c r="I86" s="14"/>
      <c r="J86" s="126"/>
      <c r="K86" s="135"/>
      <c r="L86" s="30"/>
      <c r="M86" s="35"/>
      <c r="N86" s="99"/>
      <c r="O86" s="69">
        <v>221133</v>
      </c>
      <c r="P86" s="17" t="s">
        <v>607</v>
      </c>
      <c r="Q86" s="116" t="str">
        <f t="shared" si="9"/>
        <v/>
      </c>
    </row>
    <row r="87" spans="1:17" ht="21.75" customHeight="1" x14ac:dyDescent="0.2">
      <c r="A87" s="14"/>
      <c r="B87" s="126"/>
      <c r="C87" s="15"/>
      <c r="D87" s="16"/>
      <c r="E87" s="69">
        <v>221134</v>
      </c>
      <c r="F87" s="135"/>
      <c r="G87" s="193" t="s">
        <v>540</v>
      </c>
      <c r="H87" s="177" t="str">
        <f t="shared" si="8"/>
        <v>CZ</v>
      </c>
      <c r="I87" s="14"/>
      <c r="J87" s="183"/>
      <c r="K87" s="135"/>
      <c r="L87" s="30"/>
      <c r="M87" s="35"/>
      <c r="N87" s="97"/>
      <c r="O87" s="69">
        <v>221134</v>
      </c>
      <c r="P87" s="193" t="s">
        <v>540</v>
      </c>
      <c r="Q87" s="116" t="str">
        <f t="shared" si="9"/>
        <v/>
      </c>
    </row>
    <row r="88" spans="1:17" ht="21.75" customHeight="1" x14ac:dyDescent="0.2">
      <c r="A88" s="95"/>
      <c r="B88" s="126"/>
      <c r="C88" s="32"/>
      <c r="D88" s="33"/>
      <c r="E88" s="69">
        <v>221139</v>
      </c>
      <c r="F88" s="135"/>
      <c r="G88" s="193" t="s">
        <v>584</v>
      </c>
      <c r="H88" s="177" t="str">
        <f t="shared" si="8"/>
        <v>CZ</v>
      </c>
      <c r="I88" s="14"/>
      <c r="J88" s="183"/>
      <c r="K88" s="135"/>
      <c r="L88" s="15"/>
      <c r="M88" s="19"/>
      <c r="N88" s="79"/>
      <c r="O88" s="69">
        <v>221139</v>
      </c>
      <c r="P88" s="193" t="s">
        <v>584</v>
      </c>
      <c r="Q88" s="116" t="str">
        <f t="shared" si="9"/>
        <v/>
      </c>
    </row>
    <row r="89" spans="1:17" ht="21.75" customHeight="1" thickBot="1" x14ac:dyDescent="0.25">
      <c r="A89" s="131"/>
      <c r="B89" s="132"/>
      <c r="C89" s="133"/>
      <c r="D89" s="41"/>
      <c r="E89" s="41"/>
      <c r="F89" s="136"/>
      <c r="G89" s="24"/>
      <c r="H89" s="177" t="str">
        <f t="shared" si="8"/>
        <v>CZ</v>
      </c>
      <c r="I89" s="20"/>
      <c r="J89" s="123"/>
      <c r="K89" s="136"/>
      <c r="L89" s="21"/>
      <c r="M89" s="21"/>
      <c r="N89" s="80"/>
      <c r="O89" s="41"/>
      <c r="P89" s="110"/>
      <c r="Q89" s="117" t="str">
        <f>IF(N89&gt;0,"Yes","")</f>
        <v/>
      </c>
    </row>
    <row r="90" spans="1:17" s="101" customFormat="1" ht="30" customHeight="1" x14ac:dyDescent="0.25">
      <c r="A90" s="104" t="s">
        <v>96</v>
      </c>
      <c r="B90" s="124"/>
      <c r="D90" s="102"/>
      <c r="E90" s="103"/>
      <c r="F90" s="137"/>
      <c r="H90" s="178"/>
      <c r="J90" s="124"/>
      <c r="K90" s="102"/>
      <c r="O90" s="103"/>
      <c r="P90" s="111"/>
    </row>
    <row r="91" spans="1:17" ht="21.75" customHeight="1" x14ac:dyDescent="0.2">
      <c r="A91" s="8" t="s">
        <v>95</v>
      </c>
      <c r="B91" s="118"/>
      <c r="F91" s="138"/>
      <c r="G91" s="231" t="s">
        <v>656</v>
      </c>
      <c r="I91" s="8" t="s">
        <v>13</v>
      </c>
      <c r="J91" s="118"/>
      <c r="O91" s="42" t="s">
        <v>14</v>
      </c>
    </row>
    <row r="92" spans="1:17" ht="21.75" customHeight="1" x14ac:dyDescent="0.2">
      <c r="B92" s="118"/>
      <c r="F92" s="138"/>
      <c r="J92" s="118"/>
    </row>
    <row r="93" spans="1:17" s="44" customFormat="1" ht="21.75" customHeight="1" x14ac:dyDescent="0.2">
      <c r="A93" s="91" t="s">
        <v>94</v>
      </c>
      <c r="B93" s="125"/>
      <c r="D93" s="45"/>
      <c r="E93" s="46"/>
      <c r="F93" s="139"/>
      <c r="H93" s="177"/>
      <c r="I93" s="43" t="s">
        <v>57</v>
      </c>
      <c r="J93" s="125"/>
      <c r="K93" s="45"/>
      <c r="O93" s="46"/>
    </row>
    <row r="94" spans="1:17" ht="21.75" customHeight="1" thickBot="1" x14ac:dyDescent="0.25">
      <c r="A94" s="8" t="s">
        <v>109</v>
      </c>
      <c r="B94" s="118"/>
      <c r="C94" s="9"/>
      <c r="D94" s="264">
        <f>'DEPT BAL'!$D$4-1</f>
        <v>42666</v>
      </c>
      <c r="E94" s="264"/>
      <c r="F94" s="138"/>
      <c r="I94" s="8" t="s">
        <v>110</v>
      </c>
      <c r="J94" s="118"/>
      <c r="L94" s="265">
        <f>D94+1</f>
        <v>42667</v>
      </c>
      <c r="M94" s="265"/>
    </row>
    <row r="95" spans="1:17" s="1" customFormat="1" ht="21.75" customHeight="1" thickBot="1" x14ac:dyDescent="0.25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7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22</v>
      </c>
      <c r="B96" s="120" t="s">
        <v>181</v>
      </c>
      <c r="C96" s="34" t="s">
        <v>239</v>
      </c>
      <c r="D96" s="18" t="s">
        <v>479</v>
      </c>
      <c r="E96" s="40">
        <v>221135</v>
      </c>
      <c r="F96" s="154"/>
      <c r="G96" s="222" t="s">
        <v>645</v>
      </c>
      <c r="H96" s="177" t="str">
        <f>$I$93</f>
        <v>BK</v>
      </c>
      <c r="I96" s="10" t="s">
        <v>39</v>
      </c>
      <c r="J96" s="120" t="s">
        <v>521</v>
      </c>
      <c r="K96" s="212" t="s">
        <v>231</v>
      </c>
      <c r="L96" s="11" t="s">
        <v>56</v>
      </c>
      <c r="M96" s="13" t="s">
        <v>320</v>
      </c>
      <c r="N96" s="78">
        <v>870.28</v>
      </c>
      <c r="O96" s="39">
        <v>220019</v>
      </c>
      <c r="P96" s="90" t="s">
        <v>642</v>
      </c>
      <c r="Q96" s="115" t="str">
        <f t="shared" ref="Q96:Q103" si="10">IF(N96&gt;0,"Yes","")</f>
        <v>Yes</v>
      </c>
    </row>
    <row r="97" spans="1:17" ht="21.75" customHeight="1" x14ac:dyDescent="0.2">
      <c r="A97" s="14" t="s">
        <v>103</v>
      </c>
      <c r="B97" s="126" t="s">
        <v>249</v>
      </c>
      <c r="C97" s="15" t="s">
        <v>239</v>
      </c>
      <c r="D97" s="18" t="s">
        <v>255</v>
      </c>
      <c r="E97" s="40">
        <v>220019</v>
      </c>
      <c r="F97" s="154"/>
      <c r="G97" s="90" t="s">
        <v>642</v>
      </c>
      <c r="H97" s="177" t="str">
        <f t="shared" ref="H97:H103" si="11">$I$93</f>
        <v>BK</v>
      </c>
      <c r="I97" s="14" t="s">
        <v>107</v>
      </c>
      <c r="J97" s="126" t="s">
        <v>213</v>
      </c>
      <c r="K97" s="135" t="s">
        <v>310</v>
      </c>
      <c r="L97" s="15" t="s">
        <v>57</v>
      </c>
      <c r="M97" s="19" t="s">
        <v>130</v>
      </c>
      <c r="N97" s="79">
        <v>1017.1</v>
      </c>
      <c r="O97" s="40">
        <v>221135</v>
      </c>
      <c r="P97" s="222" t="s">
        <v>645</v>
      </c>
      <c r="Q97" s="116" t="str">
        <f t="shared" si="10"/>
        <v>Yes</v>
      </c>
    </row>
    <row r="98" spans="1:17" ht="21.75" customHeight="1" x14ac:dyDescent="0.2">
      <c r="A98" s="14" t="s">
        <v>85</v>
      </c>
      <c r="B98" s="126" t="s">
        <v>158</v>
      </c>
      <c r="C98" s="15" t="s">
        <v>239</v>
      </c>
      <c r="D98" s="71" t="s">
        <v>340</v>
      </c>
      <c r="E98" s="85">
        <v>220007</v>
      </c>
      <c r="F98" s="204"/>
      <c r="G98" s="226"/>
      <c r="H98" s="177" t="str">
        <f t="shared" si="11"/>
        <v>BK</v>
      </c>
      <c r="I98" s="68" t="s">
        <v>33</v>
      </c>
      <c r="J98" s="126" t="s">
        <v>202</v>
      </c>
      <c r="K98" s="135" t="s">
        <v>232</v>
      </c>
      <c r="L98" s="15" t="s">
        <v>62</v>
      </c>
      <c r="M98" s="19" t="s">
        <v>393</v>
      </c>
      <c r="N98" s="79">
        <v>954.92</v>
      </c>
      <c r="O98" s="236">
        <v>220007</v>
      </c>
      <c r="P98" s="113"/>
      <c r="Q98" s="116" t="str">
        <f t="shared" si="10"/>
        <v>Yes</v>
      </c>
    </row>
    <row r="99" spans="1:17" ht="21.75" customHeight="1" x14ac:dyDescent="0.2">
      <c r="A99" s="14" t="s">
        <v>119</v>
      </c>
      <c r="B99" s="126" t="s">
        <v>290</v>
      </c>
      <c r="C99" s="15" t="s">
        <v>239</v>
      </c>
      <c r="D99" s="18" t="s">
        <v>180</v>
      </c>
      <c r="E99" s="40">
        <v>221120</v>
      </c>
      <c r="F99" s="154"/>
      <c r="G99" s="17" t="s">
        <v>614</v>
      </c>
      <c r="H99" s="177" t="str">
        <f t="shared" si="11"/>
        <v>BK</v>
      </c>
      <c r="I99" s="68" t="s">
        <v>108</v>
      </c>
      <c r="J99" s="126" t="s">
        <v>204</v>
      </c>
      <c r="K99" s="135" t="s">
        <v>297</v>
      </c>
      <c r="L99" s="15" t="s">
        <v>56</v>
      </c>
      <c r="M99" s="19" t="s">
        <v>315</v>
      </c>
      <c r="N99" s="79">
        <v>795.28</v>
      </c>
      <c r="O99" s="40">
        <v>221120</v>
      </c>
      <c r="P99" s="90" t="s">
        <v>615</v>
      </c>
      <c r="Q99" s="116" t="str">
        <f t="shared" si="10"/>
        <v>Yes</v>
      </c>
    </row>
    <row r="100" spans="1:17" ht="21.75" customHeight="1" x14ac:dyDescent="0.2">
      <c r="A100" s="14"/>
      <c r="B100" s="126"/>
      <c r="C100" s="15"/>
      <c r="D100" s="18"/>
      <c r="E100" s="40"/>
      <c r="F100" s="135"/>
      <c r="G100" s="17"/>
      <c r="H100" s="177" t="str">
        <f t="shared" si="11"/>
        <v>BK</v>
      </c>
      <c r="I100" s="14"/>
      <c r="J100" s="126"/>
      <c r="K100" s="135"/>
      <c r="L100" s="15"/>
      <c r="M100" s="19"/>
      <c r="N100" s="79"/>
      <c r="O100" s="40"/>
      <c r="P100" s="108"/>
      <c r="Q100" s="116" t="str">
        <f t="shared" si="10"/>
        <v/>
      </c>
    </row>
    <row r="101" spans="1:17" ht="21.75" customHeight="1" x14ac:dyDescent="0.2">
      <c r="A101" s="95"/>
      <c r="B101" s="126"/>
      <c r="C101" s="15"/>
      <c r="D101" s="18"/>
      <c r="E101" s="40"/>
      <c r="F101" s="135"/>
      <c r="G101" s="17"/>
      <c r="H101" s="177" t="str">
        <f t="shared" si="11"/>
        <v>BK</v>
      </c>
      <c r="I101" s="14"/>
      <c r="J101" s="126"/>
      <c r="K101" s="135"/>
      <c r="L101" s="30"/>
      <c r="M101" s="35"/>
      <c r="N101" s="97"/>
      <c r="O101" s="69"/>
      <c r="P101" s="108"/>
      <c r="Q101" s="116" t="str">
        <f t="shared" si="10"/>
        <v/>
      </c>
    </row>
    <row r="102" spans="1:17" ht="21.75" customHeight="1" x14ac:dyDescent="0.2">
      <c r="A102" s="95"/>
      <c r="B102" s="126"/>
      <c r="C102" s="15"/>
      <c r="D102" s="18"/>
      <c r="E102" s="40"/>
      <c r="F102" s="135"/>
      <c r="G102" s="17"/>
      <c r="H102" s="177" t="str">
        <f t="shared" si="11"/>
        <v>BK</v>
      </c>
      <c r="I102" s="95"/>
      <c r="J102" s="126"/>
      <c r="K102" s="135"/>
      <c r="L102" s="30"/>
      <c r="M102" s="30"/>
      <c r="N102" s="97"/>
      <c r="O102" s="69"/>
      <c r="P102" s="108"/>
      <c r="Q102" s="116" t="str">
        <f t="shared" si="10"/>
        <v/>
      </c>
    </row>
    <row r="103" spans="1:17" ht="21.75" customHeight="1" thickBot="1" x14ac:dyDescent="0.25">
      <c r="A103" s="20"/>
      <c r="B103" s="123"/>
      <c r="C103" s="21"/>
      <c r="D103" s="22"/>
      <c r="E103" s="41"/>
      <c r="F103" s="136"/>
      <c r="G103" s="24"/>
      <c r="H103" s="177" t="str">
        <f t="shared" si="11"/>
        <v>BK</v>
      </c>
      <c r="I103" s="20"/>
      <c r="J103" s="123"/>
      <c r="K103" s="136"/>
      <c r="L103" s="21"/>
      <c r="M103" s="21"/>
      <c r="N103" s="80"/>
      <c r="O103" s="41"/>
      <c r="P103" s="110"/>
      <c r="Q103" s="117" t="str">
        <f t="shared" si="10"/>
        <v/>
      </c>
    </row>
    <row r="104" spans="1:17" s="101" customFormat="1" ht="30" customHeight="1" x14ac:dyDescent="0.25">
      <c r="A104" s="104" t="s">
        <v>96</v>
      </c>
      <c r="B104" s="124"/>
      <c r="D104" s="102"/>
      <c r="E104" s="103"/>
      <c r="F104" s="137"/>
      <c r="H104" s="178"/>
      <c r="J104" s="124"/>
      <c r="K104" s="102"/>
      <c r="O104" s="103"/>
      <c r="P104" s="111"/>
    </row>
    <row r="105" spans="1:17" ht="21.75" customHeight="1" x14ac:dyDescent="0.2">
      <c r="A105" s="8" t="s">
        <v>95</v>
      </c>
      <c r="B105" s="118"/>
      <c r="F105" s="138"/>
      <c r="G105" s="6" t="s">
        <v>641</v>
      </c>
      <c r="I105" s="8" t="s">
        <v>13</v>
      </c>
      <c r="J105" s="118"/>
      <c r="O105" s="42" t="s">
        <v>14</v>
      </c>
    </row>
    <row r="106" spans="1:17" ht="21.75" customHeight="1" x14ac:dyDescent="0.2">
      <c r="B106" s="118"/>
      <c r="F106" s="138"/>
      <c r="J106" s="118"/>
    </row>
    <row r="107" spans="1:17" s="44" customFormat="1" ht="21.75" customHeight="1" x14ac:dyDescent="0.2">
      <c r="A107" s="43" t="s">
        <v>122</v>
      </c>
      <c r="B107" s="125"/>
      <c r="D107" s="45"/>
      <c r="E107" s="46"/>
      <c r="F107" s="139"/>
      <c r="H107" s="177"/>
      <c r="I107" s="43" t="s">
        <v>58</v>
      </c>
      <c r="J107" s="125"/>
      <c r="K107" s="45"/>
      <c r="O107" s="46"/>
    </row>
    <row r="108" spans="1:17" ht="21.75" customHeight="1" thickBot="1" x14ac:dyDescent="0.25">
      <c r="A108" s="8" t="s">
        <v>109</v>
      </c>
      <c r="B108" s="118"/>
      <c r="C108" s="9"/>
      <c r="D108" s="264">
        <f>'DEPT BAL'!$D$4-1</f>
        <v>42666</v>
      </c>
      <c r="E108" s="264"/>
      <c r="F108" s="138"/>
      <c r="I108" s="8" t="s">
        <v>110</v>
      </c>
      <c r="J108" s="118"/>
      <c r="L108" s="265">
        <f>D108+1</f>
        <v>42667</v>
      </c>
      <c r="M108" s="265"/>
    </row>
    <row r="109" spans="1:17" s="1" customFormat="1" ht="21.75" customHeight="1" thickBot="1" x14ac:dyDescent="0.25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7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 x14ac:dyDescent="0.2">
      <c r="A110" s="14" t="s">
        <v>32</v>
      </c>
      <c r="B110" s="121" t="s">
        <v>344</v>
      </c>
      <c r="C110" s="15" t="s">
        <v>136</v>
      </c>
      <c r="D110" s="18" t="s">
        <v>354</v>
      </c>
      <c r="E110" s="40">
        <v>221132</v>
      </c>
      <c r="F110" s="154" t="s">
        <v>576</v>
      </c>
      <c r="G110" s="198"/>
      <c r="H110" s="177" t="str">
        <f>$I$107</f>
        <v>LA</v>
      </c>
      <c r="I110" s="14" t="s">
        <v>54</v>
      </c>
      <c r="J110" s="121" t="s">
        <v>347</v>
      </c>
      <c r="K110" s="217" t="s">
        <v>345</v>
      </c>
      <c r="L110" s="15" t="s">
        <v>55</v>
      </c>
      <c r="M110" s="19" t="s">
        <v>193</v>
      </c>
      <c r="N110" s="79">
        <v>835.16</v>
      </c>
      <c r="O110" s="40">
        <v>220023</v>
      </c>
      <c r="P110" s="90" t="s">
        <v>580</v>
      </c>
      <c r="Q110" s="115" t="str">
        <f>IF(N110&gt;0,"Yes","")</f>
        <v>Yes</v>
      </c>
    </row>
    <row r="111" spans="1:17" ht="21.75" customHeight="1" x14ac:dyDescent="0.2">
      <c r="A111" s="14" t="s">
        <v>54</v>
      </c>
      <c r="B111" s="126" t="s">
        <v>254</v>
      </c>
      <c r="C111" s="15" t="s">
        <v>136</v>
      </c>
      <c r="D111" s="18" t="s">
        <v>355</v>
      </c>
      <c r="E111" s="85">
        <v>220023</v>
      </c>
      <c r="F111" s="154" t="s">
        <v>576</v>
      </c>
      <c r="G111" s="90" t="s">
        <v>580</v>
      </c>
      <c r="H111" s="177" t="str">
        <f t="shared" ref="H111:H119" si="12">$I$107</f>
        <v>LA</v>
      </c>
      <c r="I111" s="14" t="s">
        <v>26</v>
      </c>
      <c r="J111" s="186"/>
      <c r="K111" s="214"/>
      <c r="L111" s="30" t="s">
        <v>58</v>
      </c>
      <c r="M111" s="35" t="s">
        <v>364</v>
      </c>
      <c r="N111" s="97">
        <v>1132.5899999999999</v>
      </c>
      <c r="O111" s="225">
        <v>221131</v>
      </c>
      <c r="P111" s="90" t="s">
        <v>620</v>
      </c>
      <c r="Q111" s="116" t="str">
        <f>IF(N111&gt;0,"Yes","")</f>
        <v>Yes</v>
      </c>
    </row>
    <row r="112" spans="1:17" ht="21.75" customHeight="1" x14ac:dyDescent="0.2">
      <c r="A112" s="14" t="s">
        <v>88</v>
      </c>
      <c r="B112" s="121" t="s">
        <v>256</v>
      </c>
      <c r="C112" s="15" t="s">
        <v>136</v>
      </c>
      <c r="D112" s="18" t="s">
        <v>480</v>
      </c>
      <c r="E112" s="40">
        <v>220001</v>
      </c>
      <c r="F112" s="229"/>
      <c r="G112" s="242" t="s">
        <v>659</v>
      </c>
      <c r="H112" s="177" t="str">
        <f t="shared" si="12"/>
        <v>LA</v>
      </c>
      <c r="I112" s="14" t="s">
        <v>23</v>
      </c>
      <c r="J112" s="121" t="s">
        <v>248</v>
      </c>
      <c r="K112" s="140" t="s">
        <v>235</v>
      </c>
      <c r="L112" s="30" t="s">
        <v>56</v>
      </c>
      <c r="M112" s="35" t="s">
        <v>281</v>
      </c>
      <c r="N112" s="97">
        <v>1059</v>
      </c>
      <c r="O112" s="40">
        <v>220001</v>
      </c>
      <c r="P112" s="90" t="s">
        <v>570</v>
      </c>
      <c r="Q112" s="116" t="str">
        <f t="shared" ref="Q112:Q118" si="13">IF(N112&gt;0,"Yes","")</f>
        <v>Yes</v>
      </c>
    </row>
    <row r="113" spans="1:17" ht="21.75" customHeight="1" x14ac:dyDescent="0.2">
      <c r="A113" s="148" t="s">
        <v>33</v>
      </c>
      <c r="B113" s="186"/>
      <c r="C113" s="15" t="s">
        <v>136</v>
      </c>
      <c r="D113" s="71" t="s">
        <v>480</v>
      </c>
      <c r="E113" s="40">
        <v>220011</v>
      </c>
      <c r="F113" s="229" t="s">
        <v>576</v>
      </c>
      <c r="G113" s="242" t="s">
        <v>660</v>
      </c>
      <c r="H113" s="177" t="str">
        <f t="shared" si="12"/>
        <v>LA</v>
      </c>
      <c r="I113" s="14" t="s">
        <v>64</v>
      </c>
      <c r="J113" s="186"/>
      <c r="K113" s="214"/>
      <c r="L113" s="30" t="s">
        <v>59</v>
      </c>
      <c r="M113" s="35" t="s">
        <v>135</v>
      </c>
      <c r="N113" s="97">
        <v>755.72</v>
      </c>
      <c r="O113" s="69">
        <v>220011</v>
      </c>
      <c r="P113" s="90"/>
      <c r="Q113" s="116" t="str">
        <f t="shared" si="13"/>
        <v>Yes</v>
      </c>
    </row>
    <row r="114" spans="1:17" ht="21.75" customHeight="1" x14ac:dyDescent="0.2">
      <c r="A114" s="148" t="s">
        <v>29</v>
      </c>
      <c r="B114" s="184" t="s">
        <v>257</v>
      </c>
      <c r="C114" s="29" t="s">
        <v>136</v>
      </c>
      <c r="D114" s="71" t="s">
        <v>493</v>
      </c>
      <c r="E114" s="40">
        <v>221131</v>
      </c>
      <c r="F114" s="154"/>
      <c r="G114" s="90" t="s">
        <v>620</v>
      </c>
      <c r="H114" s="177" t="str">
        <f t="shared" si="12"/>
        <v>LA</v>
      </c>
      <c r="I114" s="14" t="s">
        <v>104</v>
      </c>
      <c r="J114" s="126" t="s">
        <v>279</v>
      </c>
      <c r="K114" s="135" t="s">
        <v>349</v>
      </c>
      <c r="L114" s="30" t="s">
        <v>57</v>
      </c>
      <c r="M114" s="35" t="s">
        <v>312</v>
      </c>
      <c r="N114" s="97">
        <v>1003.16</v>
      </c>
      <c r="O114" s="225">
        <v>221132</v>
      </c>
      <c r="P114" s="90" t="s">
        <v>570</v>
      </c>
      <c r="Q114" s="116" t="str">
        <f t="shared" si="13"/>
        <v>Yes</v>
      </c>
    </row>
    <row r="115" spans="1:17" ht="21.75" customHeight="1" x14ac:dyDescent="0.2">
      <c r="A115" s="14"/>
      <c r="B115" s="126"/>
      <c r="C115" s="15"/>
      <c r="D115" s="18"/>
      <c r="E115" s="40"/>
      <c r="F115" s="135"/>
      <c r="G115" s="96"/>
      <c r="H115" s="177" t="str">
        <f t="shared" si="12"/>
        <v>LA</v>
      </c>
      <c r="I115" s="14"/>
      <c r="J115" s="126"/>
      <c r="K115" s="135"/>
      <c r="L115" s="30"/>
      <c r="M115" s="35"/>
      <c r="N115" s="97"/>
      <c r="O115" s="69"/>
      <c r="P115" s="109"/>
      <c r="Q115" s="116" t="str">
        <f t="shared" si="13"/>
        <v/>
      </c>
    </row>
    <row r="116" spans="1:17" ht="21.75" customHeight="1" x14ac:dyDescent="0.2">
      <c r="A116" s="14"/>
      <c r="B116" s="126"/>
      <c r="C116" s="15"/>
      <c r="D116" s="18"/>
      <c r="E116" s="40"/>
      <c r="F116" s="135"/>
      <c r="G116" s="17"/>
      <c r="H116" s="177" t="str">
        <f t="shared" si="12"/>
        <v>LA</v>
      </c>
      <c r="I116" s="14"/>
      <c r="J116" s="126"/>
      <c r="K116" s="135"/>
      <c r="L116" s="30"/>
      <c r="M116" s="35"/>
      <c r="N116" s="97"/>
      <c r="O116" s="69"/>
      <c r="P116" s="109"/>
      <c r="Q116" s="116" t="str">
        <f t="shared" si="13"/>
        <v/>
      </c>
    </row>
    <row r="117" spans="1:17" ht="21.75" customHeight="1" x14ac:dyDescent="0.2">
      <c r="A117" s="95"/>
      <c r="B117" s="126"/>
      <c r="C117" s="15"/>
      <c r="D117" s="16"/>
      <c r="E117" s="40"/>
      <c r="F117" s="135"/>
      <c r="G117" s="17"/>
      <c r="H117" s="177" t="str">
        <f t="shared" si="12"/>
        <v>LA</v>
      </c>
      <c r="I117" s="95"/>
      <c r="J117" s="126"/>
      <c r="K117" s="135"/>
      <c r="L117" s="30"/>
      <c r="M117" s="35"/>
      <c r="N117" s="97"/>
      <c r="O117" s="69"/>
      <c r="P117" s="109"/>
      <c r="Q117" s="116" t="str">
        <f t="shared" si="13"/>
        <v/>
      </c>
    </row>
    <row r="118" spans="1:17" ht="21.75" customHeight="1" x14ac:dyDescent="0.2">
      <c r="A118" s="14"/>
      <c r="B118" s="126"/>
      <c r="C118" s="15"/>
      <c r="D118" s="16"/>
      <c r="E118" s="40"/>
      <c r="F118" s="135"/>
      <c r="G118" s="17"/>
      <c r="H118" s="177" t="str">
        <f t="shared" si="12"/>
        <v>LA</v>
      </c>
      <c r="I118" s="14"/>
      <c r="J118" s="126"/>
      <c r="K118" s="135"/>
      <c r="L118" s="30"/>
      <c r="M118" s="30"/>
      <c r="N118" s="97"/>
      <c r="O118" s="69"/>
      <c r="P118" s="109"/>
      <c r="Q118" s="116" t="str">
        <f t="shared" si="13"/>
        <v/>
      </c>
    </row>
    <row r="119" spans="1:17" ht="21.75" customHeight="1" thickBot="1" x14ac:dyDescent="0.25">
      <c r="A119" s="87"/>
      <c r="B119" s="123"/>
      <c r="C119" s="21"/>
      <c r="D119" s="22"/>
      <c r="E119" s="41"/>
      <c r="F119" s="136"/>
      <c r="G119" s="24"/>
      <c r="H119" s="177" t="str">
        <f t="shared" si="12"/>
        <v>LA</v>
      </c>
      <c r="I119" s="87"/>
      <c r="J119" s="123"/>
      <c r="K119" s="136"/>
      <c r="L119" s="21"/>
      <c r="M119" s="21"/>
      <c r="N119" s="80"/>
      <c r="O119" s="41"/>
      <c r="P119" s="110"/>
      <c r="Q119" s="117" t="str">
        <f>IF(N119&gt;0,"Yes","")</f>
        <v/>
      </c>
    </row>
    <row r="120" spans="1:17" s="101" customFormat="1" ht="30" customHeight="1" x14ac:dyDescent="0.25">
      <c r="A120" s="104" t="s">
        <v>96</v>
      </c>
      <c r="B120" s="124"/>
      <c r="D120" s="102"/>
      <c r="E120" s="103"/>
      <c r="F120" s="137"/>
      <c r="H120" s="178"/>
      <c r="J120" s="124"/>
      <c r="K120" s="102"/>
      <c r="O120" s="103"/>
      <c r="P120" s="111"/>
    </row>
    <row r="121" spans="1:17" ht="21.75" customHeight="1" x14ac:dyDescent="0.2">
      <c r="A121" s="8" t="s">
        <v>95</v>
      </c>
      <c r="B121" s="118"/>
      <c r="F121" s="138"/>
      <c r="G121" s="231" t="s">
        <v>654</v>
      </c>
      <c r="I121" s="8" t="s">
        <v>13</v>
      </c>
      <c r="J121" s="118"/>
      <c r="O121" s="42" t="s">
        <v>14</v>
      </c>
    </row>
    <row r="122" spans="1:17" ht="21.75" customHeight="1" x14ac:dyDescent="0.2">
      <c r="B122" s="118"/>
      <c r="F122" s="138"/>
      <c r="J122" s="118"/>
    </row>
    <row r="123" spans="1:17" s="44" customFormat="1" ht="21.75" customHeight="1" x14ac:dyDescent="0.2">
      <c r="A123" s="43" t="s">
        <v>17</v>
      </c>
      <c r="B123" s="125"/>
      <c r="D123" s="45"/>
      <c r="E123" s="46"/>
      <c r="F123" s="139"/>
      <c r="H123" s="177"/>
      <c r="I123" s="43" t="s">
        <v>61</v>
      </c>
      <c r="J123" s="125"/>
      <c r="K123" s="45"/>
      <c r="O123" s="46"/>
    </row>
    <row r="124" spans="1:17" ht="21.75" customHeight="1" thickBot="1" x14ac:dyDescent="0.25">
      <c r="A124" s="8" t="s">
        <v>109</v>
      </c>
      <c r="B124" s="118"/>
      <c r="C124" s="9"/>
      <c r="D124" s="264">
        <f>'DEPT BAL'!$D$4-1</f>
        <v>42666</v>
      </c>
      <c r="E124" s="264"/>
      <c r="F124" s="138"/>
      <c r="I124" s="8" t="s">
        <v>110</v>
      </c>
      <c r="J124" s="118"/>
      <c r="L124" s="265">
        <f>D124+1</f>
        <v>42667</v>
      </c>
      <c r="M124" s="265"/>
    </row>
    <row r="125" spans="1:17" s="1" customFormat="1" ht="21.75" customHeight="1" thickBot="1" x14ac:dyDescent="0.25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7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 x14ac:dyDescent="0.2">
      <c r="A126" s="10" t="s">
        <v>106</v>
      </c>
      <c r="B126" s="120" t="s">
        <v>282</v>
      </c>
      <c r="C126" s="11" t="s">
        <v>376</v>
      </c>
      <c r="D126" s="25" t="s">
        <v>354</v>
      </c>
      <c r="E126" s="39">
        <v>221123</v>
      </c>
      <c r="F126" s="240" t="s">
        <v>565</v>
      </c>
      <c r="G126" s="17" t="s">
        <v>568</v>
      </c>
      <c r="H126" s="177" t="str">
        <f>$I$123</f>
        <v>PZ</v>
      </c>
      <c r="I126" s="10" t="s">
        <v>106</v>
      </c>
      <c r="J126" s="120" t="s">
        <v>214</v>
      </c>
      <c r="K126" s="212" t="s">
        <v>295</v>
      </c>
      <c r="L126" s="11" t="s">
        <v>66</v>
      </c>
      <c r="M126" s="13" t="s">
        <v>333</v>
      </c>
      <c r="N126" s="78">
        <v>891.23</v>
      </c>
      <c r="O126" s="39">
        <v>221123</v>
      </c>
      <c r="P126" s="17" t="s">
        <v>644</v>
      </c>
      <c r="Q126" s="115" t="str">
        <f>IF(N126&gt;0,"Yes","")</f>
        <v>Yes</v>
      </c>
    </row>
    <row r="127" spans="1:17" ht="21.75" customHeight="1" x14ac:dyDescent="0.2">
      <c r="A127" s="14" t="s">
        <v>27</v>
      </c>
      <c r="B127" s="126" t="s">
        <v>258</v>
      </c>
      <c r="C127" s="15" t="s">
        <v>376</v>
      </c>
      <c r="D127" s="18" t="s">
        <v>390</v>
      </c>
      <c r="E127" s="40">
        <v>221119</v>
      </c>
      <c r="F127" s="154"/>
      <c r="G127" s="17" t="s">
        <v>647</v>
      </c>
      <c r="H127" s="177" t="str">
        <f>$I$123</f>
        <v>PZ</v>
      </c>
      <c r="I127" s="14" t="s">
        <v>28</v>
      </c>
      <c r="J127" s="126" t="s">
        <v>188</v>
      </c>
      <c r="K127" s="135" t="s">
        <v>361</v>
      </c>
      <c r="L127" s="15" t="s">
        <v>62</v>
      </c>
      <c r="M127" s="19" t="s">
        <v>278</v>
      </c>
      <c r="N127" s="79">
        <v>769.78</v>
      </c>
      <c r="O127" s="40">
        <v>221119</v>
      </c>
      <c r="P127" s="17" t="s">
        <v>647</v>
      </c>
      <c r="Q127" s="116" t="str">
        <f>IF(N127&gt;0,"Yes","")</f>
        <v>Yes</v>
      </c>
    </row>
    <row r="128" spans="1:17" ht="21.75" customHeight="1" x14ac:dyDescent="0.2">
      <c r="A128" s="14"/>
      <c r="B128" s="126"/>
      <c r="C128" s="15"/>
      <c r="D128" s="18"/>
      <c r="E128" s="40"/>
      <c r="F128" s="135"/>
      <c r="G128" s="17"/>
      <c r="H128" s="177" t="str">
        <f>$I$123</f>
        <v>PZ</v>
      </c>
      <c r="I128" s="14"/>
      <c r="J128" s="126"/>
      <c r="K128" s="154"/>
      <c r="L128" s="15"/>
      <c r="M128" s="19"/>
      <c r="N128" s="79"/>
      <c r="O128" s="40"/>
      <c r="P128" s="108"/>
      <c r="Q128" s="116" t="str">
        <f>IF(N128&gt;0,"Yes","")</f>
        <v/>
      </c>
    </row>
    <row r="129" spans="1:17" ht="21.75" customHeight="1" x14ac:dyDescent="0.2">
      <c r="A129" s="14"/>
      <c r="B129" s="126"/>
      <c r="C129" s="15"/>
      <c r="D129" s="16"/>
      <c r="E129" s="40"/>
      <c r="F129" s="135"/>
      <c r="G129" s="17"/>
      <c r="H129" s="177" t="str">
        <f>$I$123</f>
        <v>PZ</v>
      </c>
      <c r="I129" s="14"/>
      <c r="J129" s="126"/>
      <c r="K129" s="135"/>
      <c r="L129" s="15"/>
      <c r="M129" s="19"/>
      <c r="N129" s="79"/>
      <c r="O129" s="40"/>
      <c r="P129" s="108"/>
      <c r="Q129" s="116" t="str">
        <f>IF(N129&gt;0,"Yes","")</f>
        <v/>
      </c>
    </row>
    <row r="130" spans="1:17" ht="21.75" customHeight="1" thickBot="1" x14ac:dyDescent="0.25">
      <c r="A130" s="87"/>
      <c r="B130" s="123"/>
      <c r="C130" s="21"/>
      <c r="D130" s="22"/>
      <c r="E130" s="41"/>
      <c r="F130" s="136"/>
      <c r="G130" s="24"/>
      <c r="H130" s="177" t="str">
        <f>$I$123</f>
        <v>PZ</v>
      </c>
      <c r="I130" s="87"/>
      <c r="J130" s="123"/>
      <c r="K130" s="136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 x14ac:dyDescent="0.25">
      <c r="A131" s="104" t="s">
        <v>96</v>
      </c>
      <c r="B131" s="124"/>
      <c r="D131" s="102"/>
      <c r="E131" s="103"/>
      <c r="F131" s="137"/>
      <c r="H131" s="178"/>
      <c r="J131" s="124"/>
      <c r="K131" s="102"/>
      <c r="O131" s="103"/>
      <c r="P131" s="111"/>
    </row>
    <row r="132" spans="1:17" ht="21.75" customHeight="1" x14ac:dyDescent="0.2">
      <c r="A132" s="8" t="s">
        <v>95</v>
      </c>
      <c r="B132" s="118"/>
      <c r="F132" s="138"/>
      <c r="G132" s="6" t="s">
        <v>641</v>
      </c>
      <c r="I132" s="8" t="s">
        <v>13</v>
      </c>
      <c r="J132" s="118"/>
      <c r="O132" s="42" t="s">
        <v>14</v>
      </c>
    </row>
    <row r="133" spans="1:17" ht="21.75" customHeight="1" x14ac:dyDescent="0.2">
      <c r="B133" s="118"/>
      <c r="F133" s="138"/>
      <c r="J133" s="118"/>
    </row>
    <row r="134" spans="1:17" s="44" customFormat="1" ht="21.75" customHeight="1" x14ac:dyDescent="0.2">
      <c r="A134" s="43" t="s">
        <v>18</v>
      </c>
      <c r="B134" s="125"/>
      <c r="D134" s="45"/>
      <c r="E134" s="46"/>
      <c r="F134" s="139"/>
      <c r="H134" s="177"/>
      <c r="I134" s="43" t="s">
        <v>59</v>
      </c>
      <c r="J134" s="125"/>
      <c r="K134" s="45"/>
      <c r="O134" s="46"/>
    </row>
    <row r="135" spans="1:17" ht="21.75" customHeight="1" thickBot="1" x14ac:dyDescent="0.25">
      <c r="A135" s="8" t="s">
        <v>109</v>
      </c>
      <c r="B135" s="118"/>
      <c r="C135" s="9"/>
      <c r="D135" s="264">
        <f>'DEPT BAL'!$D$4-1</f>
        <v>42666</v>
      </c>
      <c r="E135" s="264"/>
      <c r="F135" s="138"/>
      <c r="I135" s="8" t="s">
        <v>110</v>
      </c>
      <c r="J135" s="118"/>
      <c r="L135" s="265">
        <f>D135+1</f>
        <v>42667</v>
      </c>
      <c r="M135" s="265"/>
    </row>
    <row r="136" spans="1:17" s="1" customFormat="1" ht="21.75" customHeight="1" thickBot="1" x14ac:dyDescent="0.25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7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39</v>
      </c>
      <c r="B137" s="122" t="s">
        <v>251</v>
      </c>
      <c r="C137" s="36" t="s">
        <v>241</v>
      </c>
      <c r="D137" s="18" t="s">
        <v>487</v>
      </c>
      <c r="E137" s="40">
        <v>220031</v>
      </c>
      <c r="F137" s="154"/>
      <c r="G137" s="198"/>
      <c r="H137" s="177" t="str">
        <f>$I$134</f>
        <v>EH</v>
      </c>
      <c r="I137" s="10" t="s">
        <v>49</v>
      </c>
      <c r="J137" s="120" t="s">
        <v>148</v>
      </c>
      <c r="K137" s="212" t="s">
        <v>523</v>
      </c>
      <c r="L137" s="11" t="s">
        <v>66</v>
      </c>
      <c r="M137" s="13" t="s">
        <v>326</v>
      </c>
      <c r="N137" s="78">
        <v>1008.28</v>
      </c>
      <c r="O137" s="39">
        <v>220031</v>
      </c>
      <c r="P137" s="167"/>
      <c r="Q137" s="115" t="str">
        <f>IF(N137&gt;0,"Yes","")</f>
        <v>Yes</v>
      </c>
    </row>
    <row r="138" spans="1:17" ht="21.75" customHeight="1" x14ac:dyDescent="0.2">
      <c r="A138" s="14" t="s">
        <v>40</v>
      </c>
      <c r="B138" s="186"/>
      <c r="C138" s="15" t="s">
        <v>241</v>
      </c>
      <c r="D138" s="18" t="s">
        <v>487</v>
      </c>
      <c r="E138" s="40">
        <v>220003</v>
      </c>
      <c r="F138" s="154"/>
      <c r="G138" s="90"/>
      <c r="H138" s="177" t="str">
        <f t="shared" ref="H138:H145" si="14">$I$134</f>
        <v>EH</v>
      </c>
      <c r="I138" s="14" t="s">
        <v>42</v>
      </c>
      <c r="J138" s="186"/>
      <c r="K138" s="214"/>
      <c r="L138" s="15" t="s">
        <v>56</v>
      </c>
      <c r="M138" s="19" t="s">
        <v>363</v>
      </c>
      <c r="N138" s="79">
        <v>953.49</v>
      </c>
      <c r="O138" s="40">
        <v>220003</v>
      </c>
      <c r="P138" s="113" t="s">
        <v>153</v>
      </c>
      <c r="Q138" s="116" t="str">
        <f>IF(N138&gt;0,"Yes","")</f>
        <v>Yes</v>
      </c>
    </row>
    <row r="139" spans="1:17" ht="21.75" customHeight="1" x14ac:dyDescent="0.2">
      <c r="A139" s="14" t="s">
        <v>31</v>
      </c>
      <c r="B139" s="126" t="s">
        <v>134</v>
      </c>
      <c r="C139" s="15" t="s">
        <v>241</v>
      </c>
      <c r="D139" s="18" t="s">
        <v>206</v>
      </c>
      <c r="E139" s="40">
        <v>221124</v>
      </c>
      <c r="F139" s="135"/>
      <c r="G139" s="17" t="s">
        <v>578</v>
      </c>
      <c r="H139" s="177" t="str">
        <f t="shared" si="14"/>
        <v>EH</v>
      </c>
      <c r="I139" s="14" t="s">
        <v>29</v>
      </c>
      <c r="J139" s="121" t="s">
        <v>234</v>
      </c>
      <c r="K139" s="140" t="s">
        <v>159</v>
      </c>
      <c r="L139" s="15" t="s">
        <v>56</v>
      </c>
      <c r="M139" s="19" t="s">
        <v>315</v>
      </c>
      <c r="N139" s="79">
        <v>900.4</v>
      </c>
      <c r="O139" s="40">
        <v>221124</v>
      </c>
      <c r="P139" s="90" t="s">
        <v>579</v>
      </c>
      <c r="Q139" s="116" t="str">
        <f t="shared" ref="Q139:Q144" si="15">IF(N139&gt;0,"Yes","")</f>
        <v>Yes</v>
      </c>
    </row>
    <row r="140" spans="1:17" ht="21.75" customHeight="1" x14ac:dyDescent="0.2">
      <c r="A140" s="14" t="s">
        <v>37</v>
      </c>
      <c r="B140" s="126" t="s">
        <v>228</v>
      </c>
      <c r="C140" s="15" t="s">
        <v>242</v>
      </c>
      <c r="D140" s="18" t="s">
        <v>365</v>
      </c>
      <c r="E140" s="40">
        <v>220027</v>
      </c>
      <c r="F140" s="154"/>
      <c r="G140" s="195"/>
      <c r="H140" s="177" t="str">
        <f t="shared" si="14"/>
        <v>EH</v>
      </c>
      <c r="I140" s="14" t="s">
        <v>65</v>
      </c>
      <c r="J140" s="186"/>
      <c r="K140" s="214"/>
      <c r="L140" s="15" t="s">
        <v>56</v>
      </c>
      <c r="M140" s="19" t="s">
        <v>457</v>
      </c>
      <c r="N140" s="79">
        <v>757.26</v>
      </c>
      <c r="O140" s="40">
        <v>220018</v>
      </c>
      <c r="P140" s="17" t="s">
        <v>608</v>
      </c>
      <c r="Q140" s="116" t="str">
        <f t="shared" si="15"/>
        <v>Yes</v>
      </c>
    </row>
    <row r="141" spans="1:17" ht="21.75" customHeight="1" x14ac:dyDescent="0.2">
      <c r="A141" s="14" t="s">
        <v>48</v>
      </c>
      <c r="B141" s="126" t="s">
        <v>252</v>
      </c>
      <c r="C141" s="15" t="s">
        <v>241</v>
      </c>
      <c r="D141" s="18" t="s">
        <v>350</v>
      </c>
      <c r="E141" s="40">
        <v>220018</v>
      </c>
      <c r="F141" s="154"/>
      <c r="G141" s="195" t="s">
        <v>608</v>
      </c>
      <c r="H141" s="177" t="str">
        <f t="shared" si="14"/>
        <v>EH</v>
      </c>
      <c r="I141" s="14" t="s">
        <v>90</v>
      </c>
      <c r="J141" s="126" t="s">
        <v>208</v>
      </c>
      <c r="K141" s="135" t="s">
        <v>294</v>
      </c>
      <c r="L141" s="15" t="s">
        <v>59</v>
      </c>
      <c r="M141" s="19" t="s">
        <v>458</v>
      </c>
      <c r="N141" s="79">
        <v>883.4</v>
      </c>
      <c r="O141" s="40">
        <v>220027</v>
      </c>
      <c r="P141" s="113"/>
      <c r="Q141" s="116" t="str">
        <f t="shared" si="15"/>
        <v>Yes</v>
      </c>
    </row>
    <row r="142" spans="1:17" ht="21.75" customHeight="1" x14ac:dyDescent="0.2">
      <c r="A142" s="14" t="s">
        <v>52</v>
      </c>
      <c r="B142" s="126" t="s">
        <v>292</v>
      </c>
      <c r="C142" s="15" t="s">
        <v>179</v>
      </c>
      <c r="D142" s="16" t="s">
        <v>484</v>
      </c>
      <c r="E142" s="40">
        <v>220009</v>
      </c>
      <c r="F142" s="135"/>
      <c r="G142" s="17" t="s">
        <v>636</v>
      </c>
      <c r="H142" s="177" t="str">
        <f t="shared" si="14"/>
        <v>EH</v>
      </c>
      <c r="I142" s="14" t="s">
        <v>43</v>
      </c>
      <c r="J142" s="126" t="s">
        <v>449</v>
      </c>
      <c r="K142" s="135" t="s">
        <v>450</v>
      </c>
      <c r="L142" s="15" t="s">
        <v>59</v>
      </c>
      <c r="M142" s="19" t="s">
        <v>524</v>
      </c>
      <c r="N142" s="79">
        <v>741.71</v>
      </c>
      <c r="O142" s="40">
        <v>220020</v>
      </c>
      <c r="P142" s="17" t="s">
        <v>627</v>
      </c>
      <c r="Q142" s="116" t="str">
        <f t="shared" si="15"/>
        <v>Yes</v>
      </c>
    </row>
    <row r="143" spans="1:17" ht="21.75" customHeight="1" x14ac:dyDescent="0.2">
      <c r="A143" s="14" t="s">
        <v>47</v>
      </c>
      <c r="B143" s="121" t="s">
        <v>520</v>
      </c>
      <c r="C143" s="15" t="s">
        <v>220</v>
      </c>
      <c r="D143" s="16" t="s">
        <v>458</v>
      </c>
      <c r="E143" s="40">
        <v>220020</v>
      </c>
      <c r="F143" s="135"/>
      <c r="G143" s="17" t="s">
        <v>627</v>
      </c>
      <c r="H143" s="177" t="str">
        <f t="shared" si="14"/>
        <v>EH</v>
      </c>
      <c r="I143" s="14" t="s">
        <v>53</v>
      </c>
      <c r="J143" s="126" t="s">
        <v>227</v>
      </c>
      <c r="K143" s="135" t="s">
        <v>497</v>
      </c>
      <c r="L143" s="15" t="s">
        <v>56</v>
      </c>
      <c r="M143" s="15" t="s">
        <v>320</v>
      </c>
      <c r="N143" s="79">
        <v>798.64</v>
      </c>
      <c r="O143" s="40">
        <v>220009</v>
      </c>
      <c r="P143" s="17" t="s">
        <v>636</v>
      </c>
      <c r="Q143" s="116" t="str">
        <f t="shared" si="15"/>
        <v>Yes</v>
      </c>
    </row>
    <row r="144" spans="1:17" ht="21.75" customHeight="1" x14ac:dyDescent="0.2">
      <c r="A144" s="14" t="s">
        <v>49</v>
      </c>
      <c r="B144" s="186"/>
      <c r="C144" s="15" t="s">
        <v>220</v>
      </c>
      <c r="D144" s="16" t="s">
        <v>458</v>
      </c>
      <c r="E144" s="40">
        <v>220033</v>
      </c>
      <c r="F144" s="135"/>
      <c r="G144" s="17"/>
      <c r="H144" s="177" t="str">
        <f t="shared" si="14"/>
        <v>EH</v>
      </c>
      <c r="I144" s="14" t="s">
        <v>151</v>
      </c>
      <c r="J144" s="126" t="s">
        <v>451</v>
      </c>
      <c r="K144" s="135" t="s">
        <v>498</v>
      </c>
      <c r="L144" s="15" t="s">
        <v>59</v>
      </c>
      <c r="M144" s="15" t="s">
        <v>499</v>
      </c>
      <c r="N144" s="79">
        <v>883.15</v>
      </c>
      <c r="O144" s="40">
        <v>220033</v>
      </c>
      <c r="P144" s="17" t="s">
        <v>570</v>
      </c>
      <c r="Q144" s="116" t="str">
        <f t="shared" si="15"/>
        <v>Yes</v>
      </c>
    </row>
    <row r="145" spans="1:17" ht="21.75" customHeight="1" thickBot="1" x14ac:dyDescent="0.25">
      <c r="A145" s="20"/>
      <c r="B145" s="123"/>
      <c r="C145" s="21"/>
      <c r="D145" s="22"/>
      <c r="E145" s="41"/>
      <c r="F145" s="136"/>
      <c r="G145" s="24"/>
      <c r="H145" s="177" t="str">
        <f t="shared" si="14"/>
        <v>EH</v>
      </c>
      <c r="I145" s="20"/>
      <c r="J145" s="123"/>
      <c r="K145" s="136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 x14ac:dyDescent="0.25">
      <c r="A146" s="104" t="s">
        <v>96</v>
      </c>
      <c r="B146" s="124"/>
      <c r="D146" s="102"/>
      <c r="E146" s="103"/>
      <c r="F146" s="137"/>
      <c r="H146" s="178"/>
      <c r="J146" s="124"/>
      <c r="K146" s="102"/>
      <c r="O146" s="103"/>
      <c r="P146" s="111"/>
    </row>
    <row r="147" spans="1:17" ht="21.75" customHeight="1" x14ac:dyDescent="0.2">
      <c r="A147" s="8" t="s">
        <v>95</v>
      </c>
      <c r="B147" s="118"/>
      <c r="F147" s="138"/>
      <c r="G147" s="6" t="s">
        <v>641</v>
      </c>
      <c r="I147" s="8" t="s">
        <v>13</v>
      </c>
      <c r="J147" s="118"/>
      <c r="O147" s="42" t="s">
        <v>14</v>
      </c>
    </row>
    <row r="148" spans="1:17" ht="21.75" customHeight="1" x14ac:dyDescent="0.2">
      <c r="B148" s="118"/>
      <c r="F148" s="138"/>
      <c r="J148" s="118"/>
    </row>
    <row r="149" spans="1:17" s="44" customFormat="1" ht="19.5" customHeight="1" x14ac:dyDescent="0.2">
      <c r="A149" s="6">
        <f>COUNTIF($A$3:$A$148,"XC 4*")+COUNTIF($A$3:$A$148,"XC 5*")</f>
        <v>52</v>
      </c>
      <c r="B149" s="8" t="s">
        <v>175</v>
      </c>
      <c r="C149" s="6"/>
      <c r="D149" s="7"/>
      <c r="E149" s="37"/>
      <c r="F149" s="7"/>
      <c r="G149" s="6"/>
      <c r="H149" s="177"/>
      <c r="I149" s="6">
        <f>COUNTIF($I$3:$I$148,"XC 4*")+ COUNTIF($I$3:$I$148,"XC 5*")</f>
        <v>52</v>
      </c>
      <c r="J149" s="8" t="s">
        <v>176</v>
      </c>
      <c r="K149" s="7"/>
      <c r="L149" s="6"/>
      <c r="M149" s="6"/>
      <c r="N149" s="6"/>
      <c r="O149" s="37"/>
      <c r="P149" s="105"/>
    </row>
    <row r="150" spans="1:17" ht="19.5" customHeight="1" x14ac:dyDescent="0.2">
      <c r="G150" s="26" t="str">
        <f>I3</f>
        <v>Departures for Monday</v>
      </c>
      <c r="H150" s="179"/>
      <c r="I150" s="266">
        <f>$L$3</f>
        <v>42667</v>
      </c>
      <c r="J150" s="266"/>
    </row>
    <row r="151" spans="1:17" s="1" customFormat="1" ht="6" customHeight="1" x14ac:dyDescent="0.2">
      <c r="A151" s="6"/>
      <c r="B151" s="6"/>
      <c r="C151" s="6"/>
      <c r="D151" s="7"/>
      <c r="E151" s="37"/>
      <c r="F151" s="7"/>
      <c r="G151" s="6"/>
      <c r="H151" s="177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 x14ac:dyDescent="0.2">
      <c r="D152" s="105" t="s">
        <v>98</v>
      </c>
      <c r="F152" s="27" t="s">
        <v>19</v>
      </c>
      <c r="G152" s="15" t="s">
        <v>5</v>
      </c>
      <c r="I152" s="15" t="s">
        <v>20</v>
      </c>
      <c r="J152" s="267" t="s">
        <v>5</v>
      </c>
      <c r="K152" s="267"/>
      <c r="M152" s="6" t="s">
        <v>98</v>
      </c>
    </row>
    <row r="153" spans="1:17" ht="19.5" customHeight="1" x14ac:dyDescent="0.2">
      <c r="D153" s="201">
        <f t="shared" ref="D153:D186" si="16">INDEX($I$5:$N$148, MATCH($F153,I$5:I$148,0),6)</f>
        <v>823.21</v>
      </c>
      <c r="E153" s="86" t="str">
        <f t="shared" ref="E153:E186" si="17">INDEX($H$5:$H$148, MATCH($F153,I$5:I$148,0))</f>
        <v>MA</v>
      </c>
      <c r="F153" s="15" t="s">
        <v>34</v>
      </c>
      <c r="G153" s="28">
        <f t="shared" ref="G153:G186" si="18">INDEX($I$5:$O$148, MATCH($F153,I$5:I$148,0),7)</f>
        <v>220022</v>
      </c>
      <c r="I153" s="15" t="s">
        <v>21</v>
      </c>
      <c r="J153" s="263">
        <f t="shared" ref="J153:J186" si="19">INDEX($I$5:$O$148, MATCH($I153,I$5:I$148,0),7)</f>
        <v>221128</v>
      </c>
      <c r="K153" s="263"/>
      <c r="L153" s="6" t="str">
        <f t="shared" ref="L153:L186" si="20">INDEX($H$5:$H$148, MATCH($I153,I$5:I$148,0))</f>
        <v>CZ</v>
      </c>
      <c r="M153" s="201">
        <f t="shared" ref="M153:M186" si="21">INDEX($I$5:$N$148, MATCH($I153,I$5:I$148,0),6)</f>
        <v>788.11</v>
      </c>
      <c r="N153" s="8"/>
    </row>
    <row r="154" spans="1:17" ht="19.5" customHeight="1" x14ac:dyDescent="0.2">
      <c r="D154" s="201">
        <f t="shared" si="16"/>
        <v>0</v>
      </c>
      <c r="E154" s="86">
        <f t="shared" si="17"/>
        <v>0</v>
      </c>
      <c r="F154" s="15" t="s">
        <v>35</v>
      </c>
      <c r="G154" s="28">
        <f t="shared" si="18"/>
        <v>220002</v>
      </c>
      <c r="I154" s="15" t="s">
        <v>22</v>
      </c>
      <c r="J154" s="263">
        <f t="shared" si="19"/>
        <v>221122</v>
      </c>
      <c r="K154" s="263"/>
      <c r="L154" s="6" t="str">
        <f t="shared" si="20"/>
        <v>CZ</v>
      </c>
      <c r="M154" s="201">
        <f t="shared" si="21"/>
        <v>738.81</v>
      </c>
      <c r="N154" s="8"/>
    </row>
    <row r="155" spans="1:17" ht="19.5" customHeight="1" x14ac:dyDescent="0.2">
      <c r="D155" s="201">
        <f t="shared" si="16"/>
        <v>894.53</v>
      </c>
      <c r="E155" s="86" t="str">
        <f t="shared" si="17"/>
        <v>CZ</v>
      </c>
      <c r="F155" s="15" t="s">
        <v>36</v>
      </c>
      <c r="G155" s="28">
        <f t="shared" si="18"/>
        <v>221130</v>
      </c>
      <c r="I155" s="15" t="s">
        <v>23</v>
      </c>
      <c r="J155" s="263">
        <f t="shared" si="19"/>
        <v>220001</v>
      </c>
      <c r="K155" s="263"/>
      <c r="L155" s="6" t="str">
        <f t="shared" si="20"/>
        <v>LA</v>
      </c>
      <c r="M155" s="201">
        <f t="shared" si="21"/>
        <v>1059</v>
      </c>
      <c r="N155" s="8"/>
    </row>
    <row r="156" spans="1:17" ht="19.5" customHeight="1" x14ac:dyDescent="0.2">
      <c r="D156" s="201">
        <f t="shared" si="16"/>
        <v>817.99</v>
      </c>
      <c r="E156" s="86" t="str">
        <f t="shared" si="17"/>
        <v>MA</v>
      </c>
      <c r="F156" s="15" t="s">
        <v>37</v>
      </c>
      <c r="G156" s="28" t="str">
        <f t="shared" si="18"/>
        <v>U/C</v>
      </c>
      <c r="I156" s="15" t="s">
        <v>24</v>
      </c>
      <c r="J156" s="263">
        <f t="shared" si="19"/>
        <v>221125</v>
      </c>
      <c r="K156" s="263"/>
      <c r="L156" s="6" t="str">
        <f t="shared" si="20"/>
        <v>MA</v>
      </c>
      <c r="M156" s="201">
        <f t="shared" si="21"/>
        <v>802.87</v>
      </c>
      <c r="N156" s="8"/>
    </row>
    <row r="157" spans="1:17" s="101" customFormat="1" ht="19.5" customHeight="1" x14ac:dyDescent="0.2">
      <c r="A157" s="6"/>
      <c r="B157" s="6"/>
      <c r="C157" s="6"/>
      <c r="D157" s="201">
        <f t="shared" si="16"/>
        <v>990.47</v>
      </c>
      <c r="E157" s="86" t="str">
        <f t="shared" si="17"/>
        <v>EC</v>
      </c>
      <c r="F157" s="15" t="s">
        <v>38</v>
      </c>
      <c r="G157" s="28">
        <f t="shared" si="18"/>
        <v>220029</v>
      </c>
      <c r="H157" s="177"/>
      <c r="I157" s="15" t="s">
        <v>25</v>
      </c>
      <c r="J157" s="263">
        <f t="shared" si="19"/>
        <v>221138</v>
      </c>
      <c r="K157" s="263"/>
      <c r="L157" s="6" t="str">
        <f t="shared" si="20"/>
        <v>TY</v>
      </c>
      <c r="M157" s="201">
        <f t="shared" si="21"/>
        <v>1009.6</v>
      </c>
      <c r="N157" s="8"/>
      <c r="O157" s="37"/>
      <c r="P157" s="105"/>
    </row>
    <row r="158" spans="1:17" ht="19.5" customHeight="1" x14ac:dyDescent="0.2">
      <c r="D158" s="201">
        <f t="shared" si="16"/>
        <v>870.28</v>
      </c>
      <c r="E158" s="86" t="str">
        <f t="shared" si="17"/>
        <v>BK</v>
      </c>
      <c r="F158" s="15" t="s">
        <v>39</v>
      </c>
      <c r="G158" s="28">
        <f t="shared" si="18"/>
        <v>220019</v>
      </c>
      <c r="I158" s="15" t="s">
        <v>26</v>
      </c>
      <c r="J158" s="263">
        <f t="shared" si="19"/>
        <v>221131</v>
      </c>
      <c r="K158" s="263"/>
      <c r="L158" s="6" t="str">
        <f t="shared" si="20"/>
        <v>LA</v>
      </c>
      <c r="M158" s="201">
        <f t="shared" si="21"/>
        <v>1132.5899999999999</v>
      </c>
      <c r="N158" s="8"/>
    </row>
    <row r="159" spans="1:17" ht="19.5" customHeight="1" x14ac:dyDescent="0.2">
      <c r="D159" s="201">
        <f t="shared" si="16"/>
        <v>971.07</v>
      </c>
      <c r="E159" s="86" t="str">
        <f t="shared" si="17"/>
        <v>EC</v>
      </c>
      <c r="F159" s="15" t="s">
        <v>40</v>
      </c>
      <c r="G159" s="28">
        <f t="shared" si="18"/>
        <v>220030</v>
      </c>
      <c r="I159" s="15" t="s">
        <v>27</v>
      </c>
      <c r="J159" s="263">
        <f t="shared" si="19"/>
        <v>221136</v>
      </c>
      <c r="K159" s="263"/>
      <c r="L159" s="6" t="str">
        <f t="shared" si="20"/>
        <v>CZ</v>
      </c>
      <c r="M159" s="201">
        <f t="shared" si="21"/>
        <v>1053.7</v>
      </c>
      <c r="N159" s="8"/>
    </row>
    <row r="160" spans="1:17" ht="19.5" customHeight="1" x14ac:dyDescent="0.2">
      <c r="D160" s="201">
        <f t="shared" si="16"/>
        <v>750.82</v>
      </c>
      <c r="E160" s="86" t="str">
        <f t="shared" si="17"/>
        <v>CZ</v>
      </c>
      <c r="F160" s="15" t="s">
        <v>41</v>
      </c>
      <c r="G160" s="28">
        <f t="shared" si="18"/>
        <v>220028</v>
      </c>
      <c r="I160" s="15" t="s">
        <v>28</v>
      </c>
      <c r="J160" s="263">
        <f t="shared" si="19"/>
        <v>221119</v>
      </c>
      <c r="K160" s="263"/>
      <c r="L160" s="6" t="str">
        <f t="shared" si="20"/>
        <v>PZ</v>
      </c>
      <c r="M160" s="201">
        <f t="shared" si="21"/>
        <v>769.78</v>
      </c>
      <c r="N160" s="8"/>
    </row>
    <row r="161" spans="4:14" ht="19.5" customHeight="1" x14ac:dyDescent="0.2">
      <c r="D161" s="201">
        <f t="shared" si="16"/>
        <v>953.49</v>
      </c>
      <c r="E161" s="86" t="str">
        <f t="shared" si="17"/>
        <v>EH</v>
      </c>
      <c r="F161" s="15" t="s">
        <v>42</v>
      </c>
      <c r="G161" s="28">
        <f t="shared" si="18"/>
        <v>220003</v>
      </c>
      <c r="I161" s="15" t="s">
        <v>29</v>
      </c>
      <c r="J161" s="263">
        <f t="shared" si="19"/>
        <v>221124</v>
      </c>
      <c r="K161" s="263"/>
      <c r="L161" s="6" t="str">
        <f t="shared" si="20"/>
        <v>EH</v>
      </c>
      <c r="M161" s="201">
        <f t="shared" si="21"/>
        <v>900.4</v>
      </c>
      <c r="N161" s="8"/>
    </row>
    <row r="162" spans="4:14" ht="19.5" customHeight="1" x14ac:dyDescent="0.2">
      <c r="D162" s="201">
        <f t="shared" si="16"/>
        <v>741.71</v>
      </c>
      <c r="E162" s="86" t="str">
        <f t="shared" si="17"/>
        <v>EH</v>
      </c>
      <c r="F162" s="15" t="s">
        <v>43</v>
      </c>
      <c r="G162" s="28">
        <f t="shared" si="18"/>
        <v>220020</v>
      </c>
      <c r="I162" s="15" t="s">
        <v>30</v>
      </c>
      <c r="J162" s="263">
        <f t="shared" si="19"/>
        <v>221137</v>
      </c>
      <c r="K162" s="263"/>
      <c r="L162" s="6" t="str">
        <f t="shared" si="20"/>
        <v>EC</v>
      </c>
      <c r="M162" s="201">
        <f t="shared" si="21"/>
        <v>1035.1400000000001</v>
      </c>
      <c r="N162" s="8"/>
    </row>
    <row r="163" spans="4:14" ht="19.5" customHeight="1" x14ac:dyDescent="0.2">
      <c r="D163" s="201">
        <f t="shared" si="16"/>
        <v>869.21</v>
      </c>
      <c r="E163" s="86" t="str">
        <f t="shared" si="17"/>
        <v>XW</v>
      </c>
      <c r="F163" s="15" t="s">
        <v>44</v>
      </c>
      <c r="G163" s="28">
        <f t="shared" si="18"/>
        <v>220032</v>
      </c>
      <c r="I163" s="15" t="s">
        <v>31</v>
      </c>
      <c r="J163" s="263">
        <f t="shared" si="19"/>
        <v>221126</v>
      </c>
      <c r="K163" s="263"/>
      <c r="L163" s="6" t="str">
        <f t="shared" si="20"/>
        <v>EC</v>
      </c>
      <c r="M163" s="201">
        <f t="shared" si="21"/>
        <v>920.97</v>
      </c>
      <c r="N163" s="8"/>
    </row>
    <row r="164" spans="4:14" ht="19.5" customHeight="1" x14ac:dyDescent="0.2">
      <c r="D164" s="201">
        <f t="shared" si="16"/>
        <v>956.01</v>
      </c>
      <c r="E164" s="86" t="str">
        <f t="shared" si="17"/>
        <v>XW</v>
      </c>
      <c r="F164" s="15" t="s">
        <v>45</v>
      </c>
      <c r="G164" s="28">
        <f t="shared" si="18"/>
        <v>221141</v>
      </c>
      <c r="I164" s="15" t="s">
        <v>32</v>
      </c>
      <c r="J164" s="263">
        <f t="shared" si="19"/>
        <v>221129</v>
      </c>
      <c r="K164" s="263"/>
      <c r="L164" s="6" t="str">
        <f t="shared" si="20"/>
        <v>TY</v>
      </c>
      <c r="M164" s="201">
        <f t="shared" si="21"/>
        <v>889.99</v>
      </c>
      <c r="N164" s="8"/>
    </row>
    <row r="165" spans="4:14" ht="19.5" customHeight="1" x14ac:dyDescent="0.2">
      <c r="D165" s="201">
        <f t="shared" si="16"/>
        <v>941.23</v>
      </c>
      <c r="E165" s="86" t="str">
        <f t="shared" si="17"/>
        <v>CZ</v>
      </c>
      <c r="F165" s="15" t="s">
        <v>46</v>
      </c>
      <c r="G165" s="28">
        <f t="shared" si="18"/>
        <v>220026</v>
      </c>
      <c r="I165" s="15" t="s">
        <v>33</v>
      </c>
      <c r="J165" s="263">
        <f t="shared" si="19"/>
        <v>220007</v>
      </c>
      <c r="K165" s="263"/>
      <c r="L165" s="6" t="str">
        <f t="shared" si="20"/>
        <v>BK</v>
      </c>
      <c r="M165" s="201">
        <f t="shared" si="21"/>
        <v>954.92</v>
      </c>
      <c r="N165" s="8"/>
    </row>
    <row r="166" spans="4:14" ht="19.5" customHeight="1" x14ac:dyDescent="0.2">
      <c r="D166" s="201">
        <f t="shared" si="16"/>
        <v>806.31</v>
      </c>
      <c r="E166" s="86" t="str">
        <f t="shared" si="17"/>
        <v>CZ</v>
      </c>
      <c r="F166" s="15" t="s">
        <v>47</v>
      </c>
      <c r="G166" s="28">
        <f t="shared" si="18"/>
        <v>220017</v>
      </c>
      <c r="I166" s="15" t="s">
        <v>107</v>
      </c>
      <c r="J166" s="263">
        <f t="shared" si="19"/>
        <v>221135</v>
      </c>
      <c r="K166" s="263"/>
      <c r="L166" s="6" t="str">
        <f t="shared" si="20"/>
        <v>BK</v>
      </c>
      <c r="M166" s="201">
        <f t="shared" si="21"/>
        <v>1017.1</v>
      </c>
      <c r="N166" s="8"/>
    </row>
    <row r="167" spans="4:14" ht="19.5" customHeight="1" x14ac:dyDescent="0.2">
      <c r="D167" s="201">
        <f t="shared" si="16"/>
        <v>952.57</v>
      </c>
      <c r="E167" s="86" t="str">
        <f t="shared" si="17"/>
        <v>CZ</v>
      </c>
      <c r="F167" s="15" t="s">
        <v>48</v>
      </c>
      <c r="G167" s="28">
        <f t="shared" si="18"/>
        <v>220021</v>
      </c>
      <c r="I167" s="15" t="s">
        <v>104</v>
      </c>
      <c r="J167" s="263">
        <f t="shared" si="19"/>
        <v>221132</v>
      </c>
      <c r="K167" s="263"/>
      <c r="L167" s="6" t="str">
        <f t="shared" si="20"/>
        <v>LA</v>
      </c>
      <c r="M167" s="201">
        <f t="shared" si="21"/>
        <v>1003.16</v>
      </c>
      <c r="N167" s="8"/>
    </row>
    <row r="168" spans="4:14" ht="19.5" customHeight="1" x14ac:dyDescent="0.2">
      <c r="D168" s="201">
        <f t="shared" si="16"/>
        <v>1008.28</v>
      </c>
      <c r="E168" s="86" t="str">
        <f t="shared" si="17"/>
        <v>EH</v>
      </c>
      <c r="F168" s="15" t="s">
        <v>49</v>
      </c>
      <c r="G168" s="28">
        <f t="shared" si="18"/>
        <v>220031</v>
      </c>
      <c r="I168" s="15" t="s">
        <v>106</v>
      </c>
      <c r="J168" s="263">
        <f t="shared" si="19"/>
        <v>221123</v>
      </c>
      <c r="K168" s="263"/>
      <c r="L168" s="6" t="str">
        <f t="shared" si="20"/>
        <v>PZ</v>
      </c>
      <c r="M168" s="201">
        <f t="shared" si="21"/>
        <v>891.23</v>
      </c>
      <c r="N168" s="8"/>
    </row>
    <row r="169" spans="4:14" ht="19.5" customHeight="1" x14ac:dyDescent="0.2">
      <c r="D169" s="201">
        <f t="shared" si="16"/>
        <v>853.4</v>
      </c>
      <c r="E169" s="86" t="str">
        <f t="shared" si="17"/>
        <v>CZ</v>
      </c>
      <c r="F169" s="15" t="s">
        <v>50</v>
      </c>
      <c r="G169" s="28">
        <f t="shared" si="18"/>
        <v>220034</v>
      </c>
      <c r="I169" s="15" t="s">
        <v>103</v>
      </c>
      <c r="J169" s="263">
        <f t="shared" si="19"/>
        <v>221127</v>
      </c>
      <c r="K169" s="263"/>
      <c r="L169" s="6" t="str">
        <f t="shared" si="20"/>
        <v>CZ</v>
      </c>
      <c r="M169" s="201">
        <f t="shared" si="21"/>
        <v>848.14</v>
      </c>
      <c r="N169" s="8"/>
    </row>
    <row r="170" spans="4:14" ht="19.5" customHeight="1" x14ac:dyDescent="0.2">
      <c r="D170" s="201">
        <f t="shared" si="16"/>
        <v>1032.8900000000001</v>
      </c>
      <c r="E170" s="86" t="str">
        <f t="shared" si="17"/>
        <v>EC</v>
      </c>
      <c r="F170" s="15" t="s">
        <v>51</v>
      </c>
      <c r="G170" s="28">
        <f t="shared" si="18"/>
        <v>220016</v>
      </c>
      <c r="I170" s="15" t="s">
        <v>105</v>
      </c>
      <c r="J170" s="263">
        <f t="shared" si="19"/>
        <v>220008</v>
      </c>
      <c r="K170" s="263"/>
      <c r="L170" s="6" t="str">
        <f t="shared" si="20"/>
        <v>EC</v>
      </c>
      <c r="M170" s="201">
        <f t="shared" si="21"/>
        <v>900.47</v>
      </c>
      <c r="N170" s="8"/>
    </row>
    <row r="171" spans="4:14" ht="19.5" customHeight="1" x14ac:dyDescent="0.2">
      <c r="D171" s="201">
        <f t="shared" si="16"/>
        <v>897.69</v>
      </c>
      <c r="E171" s="86" t="str">
        <f t="shared" si="17"/>
        <v>CZ</v>
      </c>
      <c r="F171" s="15" t="s">
        <v>52</v>
      </c>
      <c r="G171" s="28">
        <f t="shared" si="18"/>
        <v>220025</v>
      </c>
      <c r="I171" s="15" t="s">
        <v>108</v>
      </c>
      <c r="J171" s="263">
        <f t="shared" si="19"/>
        <v>221120</v>
      </c>
      <c r="K171" s="263"/>
      <c r="L171" s="6" t="str">
        <f t="shared" si="20"/>
        <v>BK</v>
      </c>
      <c r="M171" s="201">
        <f t="shared" si="21"/>
        <v>795.28</v>
      </c>
      <c r="N171" s="8"/>
    </row>
    <row r="172" spans="4:14" ht="19.5" customHeight="1" x14ac:dyDescent="0.2">
      <c r="D172" s="201">
        <f t="shared" si="16"/>
        <v>798.64</v>
      </c>
      <c r="E172" s="86" t="str">
        <f t="shared" si="17"/>
        <v>EH</v>
      </c>
      <c r="F172" s="15" t="s">
        <v>53</v>
      </c>
      <c r="G172" s="28">
        <f t="shared" si="18"/>
        <v>220009</v>
      </c>
      <c r="I172" s="15" t="s">
        <v>119</v>
      </c>
      <c r="J172" s="263">
        <f t="shared" si="19"/>
        <v>221140</v>
      </c>
      <c r="K172" s="263"/>
      <c r="L172" s="6" t="str">
        <f t="shared" si="20"/>
        <v>CZ</v>
      </c>
      <c r="M172" s="201">
        <f t="shared" si="21"/>
        <v>795.67</v>
      </c>
      <c r="N172" s="8"/>
    </row>
    <row r="173" spans="4:14" ht="19.5" customHeight="1" x14ac:dyDescent="0.2">
      <c r="D173" s="201">
        <f t="shared" si="16"/>
        <v>835.16</v>
      </c>
      <c r="E173" s="86" t="str">
        <f t="shared" si="17"/>
        <v>LA</v>
      </c>
      <c r="F173" s="15" t="s">
        <v>54</v>
      </c>
      <c r="G173" s="28">
        <f t="shared" si="18"/>
        <v>220023</v>
      </c>
      <c r="I173" s="15" t="s">
        <v>120</v>
      </c>
      <c r="J173" s="263" t="e">
        <f t="shared" si="19"/>
        <v>#N/A</v>
      </c>
      <c r="K173" s="263"/>
      <c r="L173" s="6" t="e">
        <f t="shared" si="20"/>
        <v>#N/A</v>
      </c>
      <c r="M173" s="201" t="e">
        <f t="shared" si="21"/>
        <v>#N/A</v>
      </c>
      <c r="N173" s="8"/>
    </row>
    <row r="174" spans="4:14" ht="19.5" customHeight="1" x14ac:dyDescent="0.2">
      <c r="D174" s="201">
        <f t="shared" si="16"/>
        <v>755.72</v>
      </c>
      <c r="E174" s="86" t="str">
        <f t="shared" si="17"/>
        <v>LA</v>
      </c>
      <c r="F174" s="15" t="s">
        <v>64</v>
      </c>
      <c r="G174" s="28">
        <f t="shared" si="18"/>
        <v>220011</v>
      </c>
      <c r="I174" s="15" t="s">
        <v>144</v>
      </c>
      <c r="J174" s="263" t="e">
        <f t="shared" si="19"/>
        <v>#N/A</v>
      </c>
      <c r="K174" s="263"/>
      <c r="L174" s="6" t="e">
        <f t="shared" si="20"/>
        <v>#N/A</v>
      </c>
      <c r="M174" s="201" t="e">
        <f t="shared" si="21"/>
        <v>#N/A</v>
      </c>
      <c r="N174" s="8"/>
    </row>
    <row r="175" spans="4:14" ht="19.5" customHeight="1" x14ac:dyDescent="0.2">
      <c r="D175" s="201">
        <f t="shared" si="16"/>
        <v>757.26</v>
      </c>
      <c r="E175" s="86" t="str">
        <f t="shared" si="17"/>
        <v>EH</v>
      </c>
      <c r="F175" s="15" t="s">
        <v>65</v>
      </c>
      <c r="G175" s="28">
        <f t="shared" si="18"/>
        <v>220018</v>
      </c>
      <c r="I175" s="15" t="s">
        <v>146</v>
      </c>
      <c r="J175" s="263" t="e">
        <f t="shared" si="19"/>
        <v>#N/A</v>
      </c>
      <c r="K175" s="263"/>
      <c r="L175" s="6" t="e">
        <f t="shared" si="20"/>
        <v>#N/A</v>
      </c>
      <c r="M175" s="201" t="e">
        <f t="shared" si="21"/>
        <v>#N/A</v>
      </c>
      <c r="N175" s="8"/>
    </row>
    <row r="176" spans="4:14" ht="19.5" customHeight="1" x14ac:dyDescent="0.2">
      <c r="D176" s="201">
        <f t="shared" si="16"/>
        <v>972.19</v>
      </c>
      <c r="E176" s="86" t="str">
        <f t="shared" si="17"/>
        <v>CZ</v>
      </c>
      <c r="F176" s="15" t="s">
        <v>85</v>
      </c>
      <c r="G176" s="28">
        <f t="shared" si="18"/>
        <v>220024</v>
      </c>
      <c r="I176" s="15" t="s">
        <v>145</v>
      </c>
      <c r="J176" s="263" t="e">
        <f t="shared" si="19"/>
        <v>#N/A</v>
      </c>
      <c r="K176" s="263"/>
      <c r="L176" s="6" t="e">
        <f t="shared" si="20"/>
        <v>#N/A</v>
      </c>
      <c r="M176" s="201" t="e">
        <f t="shared" si="21"/>
        <v>#N/A</v>
      </c>
      <c r="N176" s="8"/>
    </row>
    <row r="177" spans="3:14" ht="19.5" customHeight="1" x14ac:dyDescent="0.2">
      <c r="D177" s="201">
        <f t="shared" si="16"/>
        <v>844.14</v>
      </c>
      <c r="E177" s="86" t="str">
        <f t="shared" si="17"/>
        <v>TY</v>
      </c>
      <c r="F177" s="15" t="s">
        <v>86</v>
      </c>
      <c r="G177" s="28">
        <f t="shared" si="18"/>
        <v>220013</v>
      </c>
      <c r="I177" s="15" t="s">
        <v>171</v>
      </c>
      <c r="J177" s="263" t="e">
        <f t="shared" si="19"/>
        <v>#N/A</v>
      </c>
      <c r="K177" s="263"/>
      <c r="L177" s="6" t="e">
        <f t="shared" si="20"/>
        <v>#N/A</v>
      </c>
      <c r="M177" s="201" t="e">
        <f t="shared" si="21"/>
        <v>#N/A</v>
      </c>
      <c r="N177" s="8"/>
    </row>
    <row r="178" spans="3:14" ht="19.5" customHeight="1" x14ac:dyDescent="0.2">
      <c r="D178" s="201">
        <f t="shared" si="16"/>
        <v>889.04</v>
      </c>
      <c r="E178" s="86" t="str">
        <f t="shared" si="17"/>
        <v>CZ</v>
      </c>
      <c r="F178" s="15" t="s">
        <v>87</v>
      </c>
      <c r="G178" s="28">
        <f t="shared" si="18"/>
        <v>220004</v>
      </c>
      <c r="I178" s="15" t="s">
        <v>172</v>
      </c>
      <c r="J178" s="263" t="e">
        <f t="shared" si="19"/>
        <v>#N/A</v>
      </c>
      <c r="K178" s="263"/>
      <c r="L178" s="6" t="e">
        <f t="shared" si="20"/>
        <v>#N/A</v>
      </c>
      <c r="M178" s="201" t="e">
        <f t="shared" si="21"/>
        <v>#N/A</v>
      </c>
      <c r="N178" s="8"/>
    </row>
    <row r="179" spans="3:14" ht="19.5" customHeight="1" x14ac:dyDescent="0.2">
      <c r="D179" s="201">
        <f t="shared" si="16"/>
        <v>965.76</v>
      </c>
      <c r="E179" s="86" t="str">
        <f t="shared" si="17"/>
        <v>TY</v>
      </c>
      <c r="F179" s="15" t="s">
        <v>89</v>
      </c>
      <c r="G179" s="28">
        <f t="shared" si="18"/>
        <v>220005</v>
      </c>
      <c r="I179" s="15" t="s">
        <v>173</v>
      </c>
      <c r="J179" s="263" t="e">
        <f t="shared" si="19"/>
        <v>#N/A</v>
      </c>
      <c r="K179" s="263"/>
      <c r="L179" s="6" t="e">
        <f t="shared" si="20"/>
        <v>#N/A</v>
      </c>
      <c r="M179" s="201" t="e">
        <f t="shared" si="21"/>
        <v>#N/A</v>
      </c>
      <c r="N179" s="8"/>
    </row>
    <row r="180" spans="3:14" ht="19.5" customHeight="1" x14ac:dyDescent="0.2">
      <c r="D180" s="201">
        <f t="shared" si="16"/>
        <v>770.39</v>
      </c>
      <c r="E180" s="86" t="str">
        <f t="shared" si="17"/>
        <v>CZ</v>
      </c>
      <c r="F180" s="15" t="s">
        <v>88</v>
      </c>
      <c r="G180" s="28">
        <f t="shared" si="18"/>
        <v>220014</v>
      </c>
      <c r="I180" s="15" t="s">
        <v>174</v>
      </c>
      <c r="J180" s="263" t="e">
        <f t="shared" si="19"/>
        <v>#N/A</v>
      </c>
      <c r="K180" s="263"/>
      <c r="L180" s="6" t="e">
        <f t="shared" si="20"/>
        <v>#N/A</v>
      </c>
      <c r="M180" s="201" t="e">
        <f t="shared" si="21"/>
        <v>#N/A</v>
      </c>
      <c r="N180" s="8"/>
    </row>
    <row r="181" spans="3:14" ht="19.5" customHeight="1" x14ac:dyDescent="0.2">
      <c r="D181" s="201">
        <f t="shared" si="16"/>
        <v>883.4</v>
      </c>
      <c r="E181" s="86" t="str">
        <f t="shared" si="17"/>
        <v>EH</v>
      </c>
      <c r="F181" s="15" t="s">
        <v>90</v>
      </c>
      <c r="G181" s="28">
        <f t="shared" si="18"/>
        <v>220027</v>
      </c>
      <c r="I181" s="15"/>
      <c r="J181" s="263" t="e">
        <f t="shared" si="19"/>
        <v>#N/A</v>
      </c>
      <c r="K181" s="263"/>
      <c r="L181" s="6" t="e">
        <f t="shared" si="20"/>
        <v>#N/A</v>
      </c>
      <c r="M181" s="201" t="e">
        <f t="shared" si="21"/>
        <v>#N/A</v>
      </c>
      <c r="N181" s="8"/>
    </row>
    <row r="182" spans="3:14" ht="19.5" customHeight="1" x14ac:dyDescent="0.2">
      <c r="D182" s="201">
        <f t="shared" si="16"/>
        <v>863.74</v>
      </c>
      <c r="E182" s="86" t="str">
        <f t="shared" si="17"/>
        <v>MA</v>
      </c>
      <c r="F182" s="15" t="s">
        <v>150</v>
      </c>
      <c r="G182" s="28">
        <f t="shared" si="18"/>
        <v>220012</v>
      </c>
      <c r="I182" s="15"/>
      <c r="J182" s="263" t="e">
        <f t="shared" si="19"/>
        <v>#N/A</v>
      </c>
      <c r="K182" s="263"/>
      <c r="L182" s="6" t="e">
        <f t="shared" si="20"/>
        <v>#N/A</v>
      </c>
      <c r="M182" s="201" t="e">
        <f t="shared" si="21"/>
        <v>#N/A</v>
      </c>
      <c r="N182" s="8"/>
    </row>
    <row r="183" spans="3:14" ht="19.5" customHeight="1" x14ac:dyDescent="0.2">
      <c r="D183" s="201">
        <f t="shared" si="16"/>
        <v>883.15</v>
      </c>
      <c r="E183" s="86" t="str">
        <f t="shared" si="17"/>
        <v>EH</v>
      </c>
      <c r="F183" s="15" t="s">
        <v>151</v>
      </c>
      <c r="G183" s="28">
        <f t="shared" si="18"/>
        <v>220033</v>
      </c>
      <c r="I183" s="15"/>
      <c r="J183" s="263" t="e">
        <f t="shared" si="19"/>
        <v>#N/A</v>
      </c>
      <c r="K183" s="263"/>
      <c r="L183" s="6" t="e">
        <f t="shared" si="20"/>
        <v>#N/A</v>
      </c>
      <c r="M183" s="201" t="e">
        <f t="shared" si="21"/>
        <v>#N/A</v>
      </c>
      <c r="N183" s="8"/>
    </row>
    <row r="184" spans="3:14" ht="19.5" customHeight="1" x14ac:dyDescent="0.2">
      <c r="D184" s="201">
        <f t="shared" si="16"/>
        <v>108.22</v>
      </c>
      <c r="E184" s="86" t="str">
        <f t="shared" si="17"/>
        <v>CZ</v>
      </c>
      <c r="F184" s="15" t="s">
        <v>152</v>
      </c>
      <c r="G184" s="28">
        <f t="shared" si="18"/>
        <v>221121</v>
      </c>
      <c r="I184" s="15"/>
      <c r="J184" s="263" t="e">
        <f t="shared" si="19"/>
        <v>#N/A</v>
      </c>
      <c r="K184" s="263"/>
      <c r="L184" s="6" t="e">
        <f t="shared" si="20"/>
        <v>#N/A</v>
      </c>
      <c r="M184" s="201" t="e">
        <f t="shared" si="21"/>
        <v>#N/A</v>
      </c>
      <c r="N184" s="8"/>
    </row>
    <row r="185" spans="3:14" ht="19.5" customHeight="1" x14ac:dyDescent="0.2">
      <c r="D185" s="201" t="e">
        <f t="shared" si="16"/>
        <v>#N/A</v>
      </c>
      <c r="E185" s="86" t="e">
        <f t="shared" si="17"/>
        <v>#N/A</v>
      </c>
      <c r="F185" s="15" t="s">
        <v>169</v>
      </c>
      <c r="G185" s="28" t="e">
        <f t="shared" si="18"/>
        <v>#N/A</v>
      </c>
      <c r="I185" s="15"/>
      <c r="J185" s="263" t="e">
        <f t="shared" si="19"/>
        <v>#N/A</v>
      </c>
      <c r="K185" s="263"/>
      <c r="L185" s="6" t="e">
        <f t="shared" si="20"/>
        <v>#N/A</v>
      </c>
      <c r="M185" s="201" t="e">
        <f t="shared" si="21"/>
        <v>#N/A</v>
      </c>
      <c r="N185" s="8"/>
    </row>
    <row r="186" spans="3:14" ht="19.5" customHeight="1" x14ac:dyDescent="0.2">
      <c r="C186" s="130"/>
      <c r="D186" s="201" t="e">
        <f t="shared" si="16"/>
        <v>#N/A</v>
      </c>
      <c r="E186" s="86" t="e">
        <f t="shared" si="17"/>
        <v>#N/A</v>
      </c>
      <c r="F186" s="15" t="s">
        <v>170</v>
      </c>
      <c r="G186" s="28" t="e">
        <f t="shared" si="18"/>
        <v>#N/A</v>
      </c>
      <c r="I186" s="15"/>
      <c r="J186" s="263" t="e">
        <f t="shared" si="19"/>
        <v>#N/A</v>
      </c>
      <c r="K186" s="263"/>
      <c r="L186" s="6" t="e">
        <f t="shared" si="20"/>
        <v>#N/A</v>
      </c>
      <c r="M186" s="201" t="e">
        <f t="shared" si="21"/>
        <v>#N/A</v>
      </c>
      <c r="N186" s="8"/>
    </row>
    <row r="187" spans="3:14" ht="19.5" customHeight="1" x14ac:dyDescent="0.2">
      <c r="C187" s="92" t="s">
        <v>92</v>
      </c>
      <c r="D187" s="202">
        <f>SUMIF(D153:D186,"&gt;0")</f>
        <v>26457.97</v>
      </c>
      <c r="E187" s="42" t="s">
        <v>19</v>
      </c>
      <c r="F187" s="7">
        <f>COUNTIF(D153:D186,"&gt;=0")</f>
        <v>32</v>
      </c>
      <c r="I187" s="42" t="s">
        <v>20</v>
      </c>
      <c r="J187" s="7">
        <f>COUNTIF(M153:M180,"&gt;=0")</f>
        <v>20</v>
      </c>
      <c r="L187" s="92" t="s">
        <v>93</v>
      </c>
      <c r="M187" s="202">
        <f>SUMIF(M153:M180,"&gt;0")</f>
        <v>18306.929999999997</v>
      </c>
    </row>
    <row r="188" spans="3:14" ht="20.100000000000001" customHeight="1" x14ac:dyDescent="0.2">
      <c r="C188" s="6" t="s">
        <v>160</v>
      </c>
      <c r="D188" s="202">
        <f>D187+M187</f>
        <v>44764.899999999994</v>
      </c>
      <c r="E188" s="42" t="s">
        <v>160</v>
      </c>
      <c r="F188" s="7">
        <f>F187+J187</f>
        <v>52</v>
      </c>
      <c r="I188" s="42"/>
      <c r="J188" s="7"/>
      <c r="L188" s="92"/>
      <c r="M188" s="202"/>
    </row>
    <row r="189" spans="3:14" ht="20.100000000000001" customHeight="1" x14ac:dyDescent="0.2"/>
  </sheetData>
  <mergeCells count="54">
    <mergeCell ref="J181:K181"/>
    <mergeCell ref="J184:K184"/>
    <mergeCell ref="J172:K172"/>
    <mergeCell ref="J173:K173"/>
    <mergeCell ref="J174:K174"/>
    <mergeCell ref="J179:K179"/>
    <mergeCell ref="J175:K175"/>
    <mergeCell ref="J176:K176"/>
    <mergeCell ref="J177:K177"/>
    <mergeCell ref="J178:K178"/>
    <mergeCell ref="J183:K183"/>
    <mergeCell ref="J182:K182"/>
    <mergeCell ref="J180:K180"/>
    <mergeCell ref="J161:K161"/>
    <mergeCell ref="J162:K162"/>
    <mergeCell ref="J163:K163"/>
    <mergeCell ref="J155:K155"/>
    <mergeCell ref="J159:K159"/>
    <mergeCell ref="J160:K160"/>
    <mergeCell ref="J157:K157"/>
    <mergeCell ref="J158:K158"/>
    <mergeCell ref="L61:M61"/>
    <mergeCell ref="L135:M135"/>
    <mergeCell ref="L47:M47"/>
    <mergeCell ref="D124:E124"/>
    <mergeCell ref="L124:M124"/>
    <mergeCell ref="I150:J150"/>
    <mergeCell ref="J152:K152"/>
    <mergeCell ref="D94:E94"/>
    <mergeCell ref="D108:E108"/>
    <mergeCell ref="L108:M108"/>
    <mergeCell ref="L94:M94"/>
    <mergeCell ref="D3:E3"/>
    <mergeCell ref="L3:M3"/>
    <mergeCell ref="L23:M23"/>
    <mergeCell ref="L35:M35"/>
    <mergeCell ref="D23:E23"/>
    <mergeCell ref="D35:E35"/>
    <mergeCell ref="J185:K185"/>
    <mergeCell ref="J186:K186"/>
    <mergeCell ref="J156:K156"/>
    <mergeCell ref="D47:E47"/>
    <mergeCell ref="J153:K153"/>
    <mergeCell ref="J154:K154"/>
    <mergeCell ref="D135:E135"/>
    <mergeCell ref="D61:E61"/>
    <mergeCell ref="J168:K168"/>
    <mergeCell ref="J169:K169"/>
    <mergeCell ref="J170:K170"/>
    <mergeCell ref="J171:K171"/>
    <mergeCell ref="J165:K165"/>
    <mergeCell ref="J166:K166"/>
    <mergeCell ref="J167:K167"/>
    <mergeCell ref="J164:K164"/>
  </mergeCells>
  <phoneticPr fontId="0" type="noConversion"/>
  <conditionalFormatting sqref="E153:E186">
    <cfRule type="expression" dxfId="218" priority="40" stopIfTrue="1">
      <formula>F153=0</formula>
    </cfRule>
  </conditionalFormatting>
  <conditionalFormatting sqref="G153:G186">
    <cfRule type="cellIs" dxfId="217" priority="41" stopIfTrue="1" operator="between">
      <formula>221100</formula>
      <formula>221140</formula>
    </cfRule>
    <cfRule type="expression" dxfId="216" priority="42" stopIfTrue="1">
      <formula>F153=0</formula>
    </cfRule>
  </conditionalFormatting>
  <conditionalFormatting sqref="D153:D186">
    <cfRule type="expression" dxfId="215" priority="43" stopIfTrue="1">
      <formula>F153=0</formula>
    </cfRule>
  </conditionalFormatting>
  <conditionalFormatting sqref="F153:F186 I153:I186">
    <cfRule type="expression" dxfId="214" priority="44" stopIfTrue="1">
      <formula>G153&gt;221144</formula>
    </cfRule>
    <cfRule type="expression" dxfId="213" priority="45" stopIfTrue="1">
      <formula>G153=0</formula>
    </cfRule>
  </conditionalFormatting>
  <conditionalFormatting sqref="L153:L186">
    <cfRule type="expression" dxfId="212" priority="46" stopIfTrue="1">
      <formula>I153=0</formula>
    </cfRule>
  </conditionalFormatting>
  <conditionalFormatting sqref="J153:K186">
    <cfRule type="cellIs" dxfId="211" priority="47" stopIfTrue="1" operator="between">
      <formula>220001</formula>
      <formula>220034</formula>
    </cfRule>
    <cfRule type="cellIs" dxfId="210" priority="48" stopIfTrue="1" operator="between">
      <formula>221141</formula>
      <formula>221144</formula>
    </cfRule>
    <cfRule type="expression" dxfId="209" priority="49" stopIfTrue="1">
      <formula>I153=0</formula>
    </cfRule>
  </conditionalFormatting>
  <conditionalFormatting sqref="M153:M186">
    <cfRule type="expression" dxfId="208" priority="50" stopIfTrue="1">
      <formula>I153=0</formula>
    </cfRule>
  </conditionalFormatting>
  <conditionalFormatting sqref="E126:E130 E137:E138 E96:E97 E63:E64 E110 O137:O139 O126:O130 O96:O98 O110 O50:O52 E49:E50 E37:E42 O37:O42 E25:E26 O25 E5:E6 O5:O17 E67:E75 E80:E83 E53:E56 E8:E17 E140 E100:E103 O145 O100:O103 O77:O84 E78 O115:O119 E115:E119 O113 E112:E113 O73:O75 E144:E145 O141 O28:O30 E28:E30 E89 O63:O64 O65:P65 O66:O70 O54:O56 O86:O89">
    <cfRule type="cellIs" dxfId="207" priority="51" stopIfTrue="1" operator="between">
      <formula>221101</formula>
      <formula>221140</formula>
    </cfRule>
  </conditionalFormatting>
  <conditionalFormatting sqref="F126:F130 F96:F97 F137:F138 F63:F64 F110:F119 F49:F50 F37:F42 F25:F30 F5:F6 F67:F78 F80:F89 F52:F56 F8:F17 F140:F145 F99:F103">
    <cfRule type="cellIs" dxfId="206" priority="52" stopIfTrue="1" operator="notEqual">
      <formula>"FP"</formula>
    </cfRule>
  </conditionalFormatting>
  <conditionalFormatting sqref="A25:A30 I25:I30 A37:A42 I37:I42 A49:A56 I49:I56 A63:A89 I63:I89 A96:A103 I96:I103 A110:A119 I110:I119 A126:A130 I126:I130 A137:A145 I137:I145 A5:A17 I5:I17">
    <cfRule type="cellIs" dxfId="205" priority="53" stopIfTrue="1" operator="between">
      <formula>"XC 501"</formula>
      <formula>"XC 549"</formula>
    </cfRule>
    <cfRule type="cellIs" dxfId="204" priority="54" stopIfTrue="1" operator="between">
      <formula>"XC 201"</formula>
      <formula>"XC 399"</formula>
    </cfRule>
    <cfRule type="cellIs" dxfId="203" priority="55" stopIfTrue="1" operator="between">
      <formula>"XC 801"</formula>
      <formula>"XC 899"</formula>
    </cfRule>
  </conditionalFormatting>
  <conditionalFormatting sqref="E66">
    <cfRule type="cellIs" dxfId="202" priority="38" stopIfTrue="1" operator="between">
      <formula>221101</formula>
      <formula>221140</formula>
    </cfRule>
  </conditionalFormatting>
  <conditionalFormatting sqref="F66">
    <cfRule type="cellIs" dxfId="201" priority="39" stopIfTrue="1" operator="notEqual">
      <formula>"FP"</formula>
    </cfRule>
  </conditionalFormatting>
  <conditionalFormatting sqref="E79">
    <cfRule type="cellIs" dxfId="200" priority="36" stopIfTrue="1" operator="between">
      <formula>221101</formula>
      <formula>221140</formula>
    </cfRule>
  </conditionalFormatting>
  <conditionalFormatting sqref="F79">
    <cfRule type="cellIs" dxfId="199" priority="37" stopIfTrue="1" operator="notEqual">
      <formula>"FP"</formula>
    </cfRule>
  </conditionalFormatting>
  <conditionalFormatting sqref="E51">
    <cfRule type="cellIs" dxfId="198" priority="34" stopIfTrue="1" operator="between">
      <formula>221101</formula>
      <formula>221140</formula>
    </cfRule>
  </conditionalFormatting>
  <conditionalFormatting sqref="F51">
    <cfRule type="cellIs" dxfId="197" priority="35" stopIfTrue="1" operator="notEqual">
      <formula>"FP"</formula>
    </cfRule>
  </conditionalFormatting>
  <conditionalFormatting sqref="E7">
    <cfRule type="cellIs" dxfId="196" priority="32" stopIfTrue="1" operator="between">
      <formula>221101</formula>
      <formula>221140</formula>
    </cfRule>
  </conditionalFormatting>
  <conditionalFormatting sqref="F7">
    <cfRule type="cellIs" dxfId="195" priority="33" stopIfTrue="1" operator="notEqual">
      <formula>"FP"</formula>
    </cfRule>
  </conditionalFormatting>
  <conditionalFormatting sqref="E139">
    <cfRule type="cellIs" dxfId="194" priority="30" stopIfTrue="1" operator="between">
      <formula>221101</formula>
      <formula>221140</formula>
    </cfRule>
  </conditionalFormatting>
  <conditionalFormatting sqref="F139">
    <cfRule type="cellIs" dxfId="193" priority="31" stopIfTrue="1" operator="notEqual">
      <formula>"FP"</formula>
    </cfRule>
  </conditionalFormatting>
  <conditionalFormatting sqref="E98">
    <cfRule type="cellIs" dxfId="192" priority="28" stopIfTrue="1" operator="between">
      <formula>221101</formula>
      <formula>221140</formula>
    </cfRule>
  </conditionalFormatting>
  <conditionalFormatting sqref="F98">
    <cfRule type="cellIs" dxfId="191" priority="29" stopIfTrue="1" operator="notEqual">
      <formula>"FP"</formula>
    </cfRule>
  </conditionalFormatting>
  <conditionalFormatting sqref="E141">
    <cfRule type="cellIs" dxfId="190" priority="27" stopIfTrue="1" operator="between">
      <formula>221101</formula>
      <formula>221140</formula>
    </cfRule>
  </conditionalFormatting>
  <conditionalFormatting sqref="E52 O49">
    <cfRule type="cellIs" dxfId="189" priority="26" stopIfTrue="1" operator="between">
      <formula>221101</formula>
      <formula>221140</formula>
    </cfRule>
  </conditionalFormatting>
  <conditionalFormatting sqref="E99 O99">
    <cfRule type="cellIs" dxfId="188" priority="25" stopIfTrue="1" operator="between">
      <formula>221101</formula>
      <formula>221140</formula>
    </cfRule>
  </conditionalFormatting>
  <conditionalFormatting sqref="O72">
    <cfRule type="cellIs" dxfId="187" priority="8" stopIfTrue="1" operator="between">
      <formula>221101</formula>
      <formula>221140</formula>
    </cfRule>
  </conditionalFormatting>
  <conditionalFormatting sqref="E77">
    <cfRule type="cellIs" dxfId="186" priority="24" stopIfTrue="1" operator="between">
      <formula>221101</formula>
      <formula>221140</formula>
    </cfRule>
  </conditionalFormatting>
  <conditionalFormatting sqref="E114">
    <cfRule type="cellIs" dxfId="185" priority="23" stopIfTrue="1" operator="between">
      <formula>221101</formula>
      <formula>221140</formula>
    </cfRule>
  </conditionalFormatting>
  <conditionalFormatting sqref="E111">
    <cfRule type="cellIs" dxfId="184" priority="22" stopIfTrue="1" operator="between">
      <formula>221101</formula>
      <formula>221140</formula>
    </cfRule>
  </conditionalFormatting>
  <conditionalFormatting sqref="E76 O71">
    <cfRule type="cellIs" dxfId="183" priority="21" stopIfTrue="1" operator="between">
      <formula>221101</formula>
      <formula>221140</formula>
    </cfRule>
  </conditionalFormatting>
  <conditionalFormatting sqref="E143 O144">
    <cfRule type="cellIs" dxfId="182" priority="20" stopIfTrue="1" operator="between">
      <formula>221101</formula>
      <formula>221140</formula>
    </cfRule>
  </conditionalFormatting>
  <conditionalFormatting sqref="E142">
    <cfRule type="cellIs" dxfId="181" priority="19" stopIfTrue="1" operator="between">
      <formula>221101</formula>
      <formula>221140</formula>
    </cfRule>
  </conditionalFormatting>
  <conditionalFormatting sqref="E27">
    <cfRule type="cellIs" dxfId="180" priority="18" stopIfTrue="1" operator="between">
      <formula>221101</formula>
      <formula>221140</formula>
    </cfRule>
  </conditionalFormatting>
  <conditionalFormatting sqref="E84:E88">
    <cfRule type="cellIs" dxfId="179" priority="17" stopIfTrue="1" operator="between">
      <formula>221101</formula>
      <formula>221140</formula>
    </cfRule>
  </conditionalFormatting>
  <conditionalFormatting sqref="O112">
    <cfRule type="cellIs" dxfId="178" priority="16" stopIfTrue="1" operator="between">
      <formula>221101</formula>
      <formula>221140</formula>
    </cfRule>
  </conditionalFormatting>
  <conditionalFormatting sqref="O114">
    <cfRule type="cellIs" dxfId="177" priority="15" stopIfTrue="1" operator="between">
      <formula>221101</formula>
      <formula>221140</formula>
    </cfRule>
  </conditionalFormatting>
  <conditionalFormatting sqref="O142">
    <cfRule type="cellIs" dxfId="176" priority="14" stopIfTrue="1" operator="between">
      <formula>221101</formula>
      <formula>221140</formula>
    </cfRule>
  </conditionalFormatting>
  <conditionalFormatting sqref="O143">
    <cfRule type="cellIs" dxfId="175" priority="12" stopIfTrue="1" operator="between">
      <formula>221101</formula>
      <formula>221140</formula>
    </cfRule>
  </conditionalFormatting>
  <conditionalFormatting sqref="O140">
    <cfRule type="cellIs" dxfId="174" priority="11" stopIfTrue="1" operator="between">
      <formula>221101</formula>
      <formula>221140</formula>
    </cfRule>
  </conditionalFormatting>
  <conditionalFormatting sqref="F65">
    <cfRule type="cellIs" dxfId="173" priority="10" stopIfTrue="1" operator="notEqual">
      <formula>"FP"</formula>
    </cfRule>
  </conditionalFormatting>
  <conditionalFormatting sqref="E65">
    <cfRule type="cellIs" dxfId="172" priority="9" stopIfTrue="1" operator="between">
      <formula>221101</formula>
      <formula>221140</formula>
    </cfRule>
  </conditionalFormatting>
  <conditionalFormatting sqref="O27">
    <cfRule type="cellIs" dxfId="171" priority="6" stopIfTrue="1" operator="between">
      <formula>221101</formula>
      <formula>221140</formula>
    </cfRule>
  </conditionalFormatting>
  <conditionalFormatting sqref="O26">
    <cfRule type="cellIs" dxfId="170" priority="5" stopIfTrue="1" operator="between">
      <formula>221101</formula>
      <formula>221140</formula>
    </cfRule>
  </conditionalFormatting>
  <conditionalFormatting sqref="O53">
    <cfRule type="cellIs" dxfId="169" priority="4" stopIfTrue="1" operator="between">
      <formula>221101</formula>
      <formula>221140</formula>
    </cfRule>
  </conditionalFormatting>
  <conditionalFormatting sqref="O76">
    <cfRule type="cellIs" dxfId="168" priority="3" stopIfTrue="1" operator="between">
      <formula>221101</formula>
      <formula>221140</formula>
    </cfRule>
  </conditionalFormatting>
  <conditionalFormatting sqref="O85">
    <cfRule type="cellIs" dxfId="167" priority="2" stopIfTrue="1" operator="between">
      <formula>221101</formula>
      <formula>221140</formula>
    </cfRule>
  </conditionalFormatting>
  <conditionalFormatting sqref="O111">
    <cfRule type="cellIs" dxfId="166" priority="1" stopIfTrue="1" operator="between">
      <formula>221101</formula>
      <formula>221140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89"/>
  <sheetViews>
    <sheetView view="pageBreakPreview" topLeftCell="A59" zoomScale="85" zoomScaleNormal="70" zoomScaleSheetLayoutView="85" workbookViewId="0">
      <selection activeCell="K73" sqref="K73"/>
    </sheetView>
  </sheetViews>
  <sheetFormatPr defaultRowHeight="15" customHeight="1" x14ac:dyDescent="0.2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7" customWidth="1"/>
    <col min="6" max="6" width="10.5703125" style="7" customWidth="1"/>
    <col min="7" max="7" width="30.7109375" style="6" customWidth="1"/>
    <col min="8" max="8" width="2" style="177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 x14ac:dyDescent="0.2">
      <c r="B1" s="118"/>
      <c r="J1" s="118"/>
    </row>
    <row r="2" spans="1:17" ht="21.75" customHeight="1" x14ac:dyDescent="0.2">
      <c r="A2" s="91" t="s">
        <v>121</v>
      </c>
      <c r="B2" s="118"/>
      <c r="I2" s="43" t="s">
        <v>62</v>
      </c>
      <c r="J2" s="118"/>
    </row>
    <row r="3" spans="1:17" ht="21.75" customHeight="1" thickBot="1" x14ac:dyDescent="0.25">
      <c r="A3" s="8" t="s">
        <v>117</v>
      </c>
      <c r="B3" s="118"/>
      <c r="C3" s="9"/>
      <c r="D3" s="264">
        <f>'DEPT BAL'!$E$4-1</f>
        <v>42667</v>
      </c>
      <c r="E3" s="264"/>
      <c r="I3" s="8" t="s">
        <v>118</v>
      </c>
      <c r="J3" s="118"/>
      <c r="L3" s="265">
        <f>D3+1</f>
        <v>42668</v>
      </c>
      <c r="M3" s="265"/>
    </row>
    <row r="4" spans="1:17" s="1" customFormat="1" ht="21.75" customHeight="1" thickBot="1" x14ac:dyDescent="0.25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7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 x14ac:dyDescent="0.2">
      <c r="A5" s="10" t="s">
        <v>86</v>
      </c>
      <c r="B5" s="120" t="s">
        <v>309</v>
      </c>
      <c r="C5" s="11" t="s">
        <v>132</v>
      </c>
      <c r="D5" s="25" t="s">
        <v>374</v>
      </c>
      <c r="E5" s="39">
        <v>220013</v>
      </c>
      <c r="F5" s="197"/>
      <c r="G5" s="198"/>
      <c r="H5" s="177" t="str">
        <f>$I$2</f>
        <v>EC</v>
      </c>
      <c r="I5" s="10" t="s">
        <v>51</v>
      </c>
      <c r="J5" s="120" t="s">
        <v>224</v>
      </c>
      <c r="K5" s="212" t="s">
        <v>501</v>
      </c>
      <c r="L5" s="11" t="s">
        <v>60</v>
      </c>
      <c r="M5" s="13" t="s">
        <v>244</v>
      </c>
      <c r="N5" s="78">
        <v>1031.6199999999999</v>
      </c>
      <c r="O5" s="37">
        <v>220013</v>
      </c>
      <c r="P5" s="107"/>
      <c r="Q5" s="115" t="str">
        <f>IF(N5&gt;0,"Yes","")</f>
        <v>Yes</v>
      </c>
    </row>
    <row r="6" spans="1:17" ht="21.75" customHeight="1" x14ac:dyDescent="0.2">
      <c r="A6" s="14" t="s">
        <v>28</v>
      </c>
      <c r="B6" s="126" t="s">
        <v>187</v>
      </c>
      <c r="C6" s="15" t="s">
        <v>132</v>
      </c>
      <c r="D6" s="18" t="s">
        <v>278</v>
      </c>
      <c r="E6" s="40">
        <v>221119</v>
      </c>
      <c r="F6" s="154"/>
      <c r="G6" s="17" t="s">
        <v>647</v>
      </c>
      <c r="H6" s="177" t="str">
        <f t="shared" ref="H6:H17" si="0">$I$2</f>
        <v>EC</v>
      </c>
      <c r="I6" s="14" t="s">
        <v>31</v>
      </c>
      <c r="J6" s="184" t="s">
        <v>265</v>
      </c>
      <c r="K6" s="154" t="s">
        <v>207</v>
      </c>
      <c r="L6" s="15" t="s">
        <v>61</v>
      </c>
      <c r="M6" s="19" t="s">
        <v>377</v>
      </c>
      <c r="N6" s="79">
        <v>920.97</v>
      </c>
      <c r="O6" s="40">
        <v>221138</v>
      </c>
      <c r="P6" s="199" t="s">
        <v>649</v>
      </c>
      <c r="Q6" s="116" t="str">
        <f>IF(N6&gt;0,"Yes","")</f>
        <v>Yes</v>
      </c>
    </row>
    <row r="7" spans="1:17" ht="21.75" customHeight="1" x14ac:dyDescent="0.2">
      <c r="A7" s="14" t="s">
        <v>25</v>
      </c>
      <c r="B7" s="126" t="s">
        <v>247</v>
      </c>
      <c r="C7" s="15" t="s">
        <v>132</v>
      </c>
      <c r="D7" s="18" t="s">
        <v>324</v>
      </c>
      <c r="E7" s="40">
        <v>221138</v>
      </c>
      <c r="F7" s="154"/>
      <c r="G7" s="199" t="s">
        <v>649</v>
      </c>
      <c r="H7" s="177" t="str">
        <f t="shared" si="0"/>
        <v>EC</v>
      </c>
      <c r="I7" s="14" t="s">
        <v>30</v>
      </c>
      <c r="J7" s="184" t="s">
        <v>267</v>
      </c>
      <c r="K7" s="154" t="s">
        <v>321</v>
      </c>
      <c r="L7" s="15" t="s">
        <v>56</v>
      </c>
      <c r="M7" s="19" t="s">
        <v>363</v>
      </c>
      <c r="N7" s="79">
        <v>971.07</v>
      </c>
      <c r="O7" s="236">
        <v>220024</v>
      </c>
      <c r="P7" s="113" t="s">
        <v>153</v>
      </c>
      <c r="Q7" s="116" t="str">
        <f t="shared" ref="Q7:Q16" si="1">IF(N7&gt;0,"Yes","")</f>
        <v>Yes</v>
      </c>
    </row>
    <row r="8" spans="1:17" ht="21.75" customHeight="1" x14ac:dyDescent="0.2">
      <c r="A8" s="14" t="s">
        <v>85</v>
      </c>
      <c r="B8" s="121" t="s">
        <v>299</v>
      </c>
      <c r="C8" s="15" t="s">
        <v>133</v>
      </c>
      <c r="D8" s="18" t="s">
        <v>317</v>
      </c>
      <c r="E8" s="40">
        <v>220024</v>
      </c>
      <c r="F8" s="154"/>
      <c r="G8" s="196"/>
      <c r="H8" s="177" t="str">
        <f t="shared" si="0"/>
        <v>EC</v>
      </c>
      <c r="I8" s="68" t="s">
        <v>38</v>
      </c>
      <c r="J8" s="127" t="s">
        <v>154</v>
      </c>
      <c r="K8" s="141" t="s">
        <v>335</v>
      </c>
      <c r="L8" s="30" t="s">
        <v>55</v>
      </c>
      <c r="M8" s="94" t="s">
        <v>496</v>
      </c>
      <c r="N8" s="99">
        <v>990.47</v>
      </c>
      <c r="O8" s="40">
        <v>220007</v>
      </c>
      <c r="P8" s="90" t="s">
        <v>678</v>
      </c>
      <c r="Q8" s="116" t="str">
        <f t="shared" si="1"/>
        <v>Yes</v>
      </c>
    </row>
    <row r="9" spans="1:17" ht="21.75" customHeight="1" x14ac:dyDescent="0.2">
      <c r="A9" s="14" t="s">
        <v>33</v>
      </c>
      <c r="B9" s="126" t="s">
        <v>156</v>
      </c>
      <c r="C9" s="15" t="s">
        <v>132</v>
      </c>
      <c r="D9" s="18" t="s">
        <v>393</v>
      </c>
      <c r="E9" s="40">
        <v>220007</v>
      </c>
      <c r="F9" s="154"/>
      <c r="G9" s="90"/>
      <c r="H9" s="177" t="str">
        <f>$I$2</f>
        <v>EC</v>
      </c>
      <c r="I9" s="14" t="s">
        <v>105</v>
      </c>
      <c r="J9" s="219"/>
      <c r="K9" s="204"/>
      <c r="L9" s="15" t="s">
        <v>58</v>
      </c>
      <c r="M9" s="19" t="s">
        <v>364</v>
      </c>
      <c r="N9" s="79">
        <v>900.47</v>
      </c>
      <c r="O9" s="85">
        <v>221119</v>
      </c>
      <c r="P9" s="17" t="s">
        <v>647</v>
      </c>
      <c r="Q9" s="116" t="str">
        <f t="shared" si="1"/>
        <v>Yes</v>
      </c>
    </row>
    <row r="10" spans="1:17" ht="21.75" customHeight="1" x14ac:dyDescent="0.2">
      <c r="A10" s="14"/>
      <c r="B10" s="126"/>
      <c r="C10" s="15"/>
      <c r="D10" s="18"/>
      <c r="E10" s="40"/>
      <c r="F10" s="154"/>
      <c r="G10" s="90"/>
      <c r="H10" s="177" t="str">
        <f t="shared" si="0"/>
        <v>EC</v>
      </c>
      <c r="I10" s="14"/>
      <c r="J10" s="184"/>
      <c r="K10" s="154"/>
      <c r="L10" s="15"/>
      <c r="M10" s="19"/>
      <c r="N10" s="79"/>
      <c r="O10" s="69"/>
      <c r="P10" s="17"/>
      <c r="Q10" s="116" t="str">
        <f t="shared" si="1"/>
        <v/>
      </c>
    </row>
    <row r="11" spans="1:17" ht="21.75" customHeight="1" x14ac:dyDescent="0.2">
      <c r="A11" s="68"/>
      <c r="B11" s="126"/>
      <c r="C11" s="15"/>
      <c r="D11" s="18"/>
      <c r="E11" s="40"/>
      <c r="F11" s="135"/>
      <c r="G11" s="17"/>
      <c r="H11" s="177" t="str">
        <f t="shared" si="0"/>
        <v>EC</v>
      </c>
      <c r="I11" s="14"/>
      <c r="J11" s="184"/>
      <c r="K11" s="154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 x14ac:dyDescent="0.2">
      <c r="A12" s="68"/>
      <c r="B12" s="126"/>
      <c r="C12" s="15"/>
      <c r="D12" s="18"/>
      <c r="E12" s="40"/>
      <c r="F12" s="135"/>
      <c r="G12" s="17"/>
      <c r="H12" s="177" t="str">
        <f t="shared" si="0"/>
        <v>EC</v>
      </c>
      <c r="I12" s="68"/>
      <c r="J12" s="184"/>
      <c r="K12" s="154"/>
      <c r="L12" s="30"/>
      <c r="M12" s="35"/>
      <c r="N12" s="97"/>
      <c r="O12" s="69"/>
      <c r="P12" s="109"/>
      <c r="Q12" s="116" t="str">
        <f t="shared" si="1"/>
        <v/>
      </c>
    </row>
    <row r="13" spans="1:17" ht="21.75" customHeight="1" x14ac:dyDescent="0.2">
      <c r="A13" s="68"/>
      <c r="B13" s="126"/>
      <c r="C13" s="15"/>
      <c r="D13" s="18"/>
      <c r="E13" s="40"/>
      <c r="F13" s="135"/>
      <c r="G13" s="17"/>
      <c r="H13" s="177" t="str">
        <f t="shared" si="0"/>
        <v>EC</v>
      </c>
      <c r="I13" s="68"/>
      <c r="J13" s="184"/>
      <c r="K13" s="154"/>
      <c r="L13" s="30"/>
      <c r="M13" s="94"/>
      <c r="N13" s="99"/>
      <c r="O13" s="69"/>
      <c r="P13" s="108"/>
      <c r="Q13" s="116" t="str">
        <f t="shared" si="1"/>
        <v/>
      </c>
    </row>
    <row r="14" spans="1:17" ht="21.75" customHeight="1" x14ac:dyDescent="0.2">
      <c r="A14" s="68"/>
      <c r="B14" s="126"/>
      <c r="C14" s="15"/>
      <c r="D14" s="18"/>
      <c r="E14" s="40"/>
      <c r="F14" s="135"/>
      <c r="G14" s="17"/>
      <c r="H14" s="177" t="str">
        <f t="shared" si="0"/>
        <v>EC</v>
      </c>
      <c r="I14" s="68"/>
      <c r="J14" s="126"/>
      <c r="K14" s="135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 x14ac:dyDescent="0.2">
      <c r="A15" s="68"/>
      <c r="B15" s="126"/>
      <c r="C15" s="15"/>
      <c r="D15" s="18"/>
      <c r="E15" s="40"/>
      <c r="F15" s="135"/>
      <c r="G15" s="17"/>
      <c r="H15" s="177" t="str">
        <f t="shared" si="0"/>
        <v>EC</v>
      </c>
      <c r="I15" s="68"/>
      <c r="J15" s="126"/>
      <c r="K15" s="135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 x14ac:dyDescent="0.2">
      <c r="A16" s="68"/>
      <c r="B16" s="126"/>
      <c r="C16" s="15"/>
      <c r="D16" s="18"/>
      <c r="E16" s="40"/>
      <c r="F16" s="135"/>
      <c r="G16" s="17"/>
      <c r="H16" s="177" t="str">
        <f t="shared" si="0"/>
        <v>EC</v>
      </c>
      <c r="I16" s="68"/>
      <c r="J16" s="126"/>
      <c r="K16" s="135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 x14ac:dyDescent="0.25">
      <c r="A17" s="106"/>
      <c r="B17" s="123"/>
      <c r="C17" s="21"/>
      <c r="D17" s="22"/>
      <c r="E17" s="41"/>
      <c r="F17" s="136"/>
      <c r="G17" s="24"/>
      <c r="H17" s="177" t="str">
        <f t="shared" si="0"/>
        <v>EC</v>
      </c>
      <c r="I17" s="106"/>
      <c r="J17" s="123"/>
      <c r="K17" s="136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 x14ac:dyDescent="0.25">
      <c r="A18" s="104" t="s">
        <v>96</v>
      </c>
      <c r="B18" s="124"/>
      <c r="D18" s="102"/>
      <c r="E18" s="103"/>
      <c r="F18" s="137"/>
      <c r="H18" s="178"/>
      <c r="J18" s="124"/>
      <c r="K18" s="102"/>
      <c r="O18" s="103"/>
      <c r="P18" s="111"/>
    </row>
    <row r="19" spans="1:17" ht="21.75" customHeight="1" x14ac:dyDescent="0.2">
      <c r="A19" s="8" t="s">
        <v>95</v>
      </c>
      <c r="B19" s="118"/>
      <c r="F19" s="138"/>
      <c r="G19" s="6" t="s">
        <v>661</v>
      </c>
      <c r="I19" s="8" t="s">
        <v>13</v>
      </c>
      <c r="J19" s="118"/>
      <c r="O19" s="42" t="s">
        <v>14</v>
      </c>
    </row>
    <row r="20" spans="1:17" ht="21.75" customHeight="1" x14ac:dyDescent="0.2">
      <c r="B20" s="118"/>
      <c r="F20" s="138"/>
      <c r="J20" s="118"/>
    </row>
    <row r="21" spans="1:17" ht="21.75" customHeight="1" x14ac:dyDescent="0.2">
      <c r="B21" s="118"/>
      <c r="F21" s="138"/>
      <c r="J21" s="118"/>
    </row>
    <row r="22" spans="1:17" s="44" customFormat="1" ht="21.75" customHeight="1" x14ac:dyDescent="0.2">
      <c r="A22" s="43" t="s">
        <v>15</v>
      </c>
      <c r="B22" s="125"/>
      <c r="D22" s="45"/>
      <c r="E22" s="46"/>
      <c r="F22" s="139"/>
      <c r="H22" s="177"/>
      <c r="I22" s="43" t="s">
        <v>66</v>
      </c>
      <c r="J22" s="125"/>
      <c r="K22" s="45"/>
      <c r="O22" s="46"/>
    </row>
    <row r="23" spans="1:17" ht="21.75" customHeight="1" thickBot="1" x14ac:dyDescent="0.25">
      <c r="A23" s="8" t="s">
        <v>117</v>
      </c>
      <c r="B23" s="118"/>
      <c r="C23" s="9"/>
      <c r="D23" s="264">
        <f>'DEPT BAL'!$E$4-1</f>
        <v>42667</v>
      </c>
      <c r="E23" s="264"/>
      <c r="F23" s="138"/>
      <c r="I23" s="8" t="s">
        <v>118</v>
      </c>
      <c r="J23" s="118"/>
      <c r="L23" s="265">
        <f>D23+1</f>
        <v>42668</v>
      </c>
      <c r="M23" s="265"/>
    </row>
    <row r="24" spans="1:17" s="1" customFormat="1" ht="21.75" customHeight="1" thickBot="1" x14ac:dyDescent="0.25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7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103</v>
      </c>
      <c r="B25" s="120" t="s">
        <v>259</v>
      </c>
      <c r="C25" s="11" t="s">
        <v>138</v>
      </c>
      <c r="D25" s="25" t="s">
        <v>378</v>
      </c>
      <c r="E25" s="39">
        <v>221127</v>
      </c>
      <c r="F25" s="197"/>
      <c r="G25" s="90" t="s">
        <v>640</v>
      </c>
      <c r="H25" s="177" t="str">
        <f t="shared" ref="H25:H30" si="2">$I$22</f>
        <v>TY</v>
      </c>
      <c r="I25" s="10" t="s">
        <v>89</v>
      </c>
      <c r="J25" s="120" t="s">
        <v>273</v>
      </c>
      <c r="K25" s="212" t="s">
        <v>321</v>
      </c>
      <c r="L25" s="11" t="s">
        <v>59</v>
      </c>
      <c r="M25" s="13" t="s">
        <v>399</v>
      </c>
      <c r="N25" s="78">
        <v>965.76</v>
      </c>
      <c r="O25" s="39">
        <v>220004</v>
      </c>
      <c r="P25" s="167"/>
      <c r="Q25" s="115" t="str">
        <f t="shared" ref="Q25:Q30" si="3">IF(N25&gt;0,"Yes","")</f>
        <v>Yes</v>
      </c>
    </row>
    <row r="26" spans="1:17" ht="21.75" customHeight="1" x14ac:dyDescent="0.2">
      <c r="A26" s="14" t="s">
        <v>106</v>
      </c>
      <c r="B26" s="121" t="s">
        <v>305</v>
      </c>
      <c r="C26" s="15" t="s">
        <v>138</v>
      </c>
      <c r="D26" s="18" t="s">
        <v>333</v>
      </c>
      <c r="E26" s="40">
        <v>221123</v>
      </c>
      <c r="F26" s="154" t="s">
        <v>565</v>
      </c>
      <c r="G26" s="17" t="s">
        <v>644</v>
      </c>
      <c r="H26" s="177" t="str">
        <f t="shared" si="2"/>
        <v>TY</v>
      </c>
      <c r="I26" s="14" t="s">
        <v>35</v>
      </c>
      <c r="J26" s="126" t="s">
        <v>274</v>
      </c>
      <c r="K26" s="135" t="s">
        <v>308</v>
      </c>
      <c r="L26" s="15" t="s">
        <v>62</v>
      </c>
      <c r="M26" s="19" t="s">
        <v>324</v>
      </c>
      <c r="N26" s="79">
        <v>1009.6</v>
      </c>
      <c r="O26" s="40">
        <v>221127</v>
      </c>
      <c r="P26" s="90" t="s">
        <v>640</v>
      </c>
      <c r="Q26" s="116" t="str">
        <f t="shared" si="3"/>
        <v>Yes</v>
      </c>
    </row>
    <row r="27" spans="1:17" ht="21.75" customHeight="1" x14ac:dyDescent="0.2">
      <c r="A27" s="14" t="s">
        <v>87</v>
      </c>
      <c r="B27" s="186"/>
      <c r="C27" s="15" t="s">
        <v>138</v>
      </c>
      <c r="D27" s="18" t="s">
        <v>333</v>
      </c>
      <c r="E27" s="40">
        <v>220004</v>
      </c>
      <c r="F27" s="154"/>
      <c r="G27" s="90"/>
      <c r="H27" s="177" t="str">
        <f t="shared" si="2"/>
        <v>TY</v>
      </c>
      <c r="I27" s="14" t="s">
        <v>32</v>
      </c>
      <c r="J27" s="121" t="s">
        <v>275</v>
      </c>
      <c r="K27" s="140" t="s">
        <v>331</v>
      </c>
      <c r="L27" s="15" t="s">
        <v>61</v>
      </c>
      <c r="M27" s="19" t="s">
        <v>193</v>
      </c>
      <c r="N27" s="79">
        <v>889.99</v>
      </c>
      <c r="O27" s="40">
        <v>220031</v>
      </c>
      <c r="P27" s="113"/>
      <c r="Q27" s="116" t="str">
        <f t="shared" si="3"/>
        <v>Yes</v>
      </c>
    </row>
    <row r="28" spans="1:17" ht="21.75" customHeight="1" x14ac:dyDescent="0.2">
      <c r="A28" s="14" t="s">
        <v>49</v>
      </c>
      <c r="B28" s="126" t="s">
        <v>199</v>
      </c>
      <c r="C28" s="15" t="s">
        <v>138</v>
      </c>
      <c r="D28" s="18" t="s">
        <v>326</v>
      </c>
      <c r="E28" s="40">
        <v>220031</v>
      </c>
      <c r="F28" s="154"/>
      <c r="G28" s="90"/>
      <c r="H28" s="177" t="str">
        <f t="shared" si="2"/>
        <v>TY</v>
      </c>
      <c r="I28" s="14" t="s">
        <v>24</v>
      </c>
      <c r="J28" s="186"/>
      <c r="K28" s="214"/>
      <c r="L28" s="15" t="s">
        <v>62</v>
      </c>
      <c r="M28" s="19" t="s">
        <v>374</v>
      </c>
      <c r="N28" s="79">
        <v>844.14</v>
      </c>
      <c r="O28" s="40">
        <v>221123</v>
      </c>
      <c r="P28" s="17" t="s">
        <v>644</v>
      </c>
      <c r="Q28" s="116" t="str">
        <f t="shared" si="3"/>
        <v>Yes</v>
      </c>
    </row>
    <row r="29" spans="1:17" ht="21.75" customHeight="1" x14ac:dyDescent="0.2">
      <c r="A29" s="14"/>
      <c r="B29" s="126"/>
      <c r="C29" s="15"/>
      <c r="D29" s="16"/>
      <c r="E29" s="40"/>
      <c r="F29" s="135"/>
      <c r="G29" s="17"/>
      <c r="H29" s="177" t="str">
        <f t="shared" si="2"/>
        <v>TY</v>
      </c>
      <c r="I29" s="14"/>
      <c r="J29" s="126"/>
      <c r="K29" s="135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 x14ac:dyDescent="0.25">
      <c r="A30" s="20"/>
      <c r="B30" s="123"/>
      <c r="C30" s="21"/>
      <c r="D30" s="22"/>
      <c r="E30" s="41"/>
      <c r="F30" s="136"/>
      <c r="G30" s="24"/>
      <c r="H30" s="177" t="str">
        <f t="shared" si="2"/>
        <v>TY</v>
      </c>
      <c r="I30" s="20"/>
      <c r="J30" s="123"/>
      <c r="K30" s="136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 x14ac:dyDescent="0.25">
      <c r="A31" s="104" t="s">
        <v>96</v>
      </c>
      <c r="B31" s="124"/>
      <c r="D31" s="102"/>
      <c r="E31" s="103"/>
      <c r="F31" s="137"/>
      <c r="H31" s="178"/>
      <c r="J31" s="124"/>
      <c r="K31" s="102"/>
      <c r="O31" s="103"/>
      <c r="P31" s="111"/>
    </row>
    <row r="32" spans="1:17" ht="21.75" customHeight="1" x14ac:dyDescent="0.2">
      <c r="A32" s="8" t="s">
        <v>95</v>
      </c>
      <c r="B32" s="118"/>
      <c r="F32" s="138"/>
      <c r="G32" s="6" t="s">
        <v>661</v>
      </c>
      <c r="I32" s="8" t="s">
        <v>13</v>
      </c>
      <c r="J32" s="118"/>
      <c r="O32" s="42" t="s">
        <v>14</v>
      </c>
    </row>
    <row r="33" spans="1:17" ht="21.75" customHeight="1" x14ac:dyDescent="0.2">
      <c r="B33" s="118"/>
      <c r="F33" s="138"/>
      <c r="J33" s="118"/>
    </row>
    <row r="34" spans="1:17" s="44" customFormat="1" ht="21.75" customHeight="1" x14ac:dyDescent="0.2">
      <c r="A34" s="43" t="s">
        <v>63</v>
      </c>
      <c r="B34" s="125"/>
      <c r="D34" s="45"/>
      <c r="E34" s="46"/>
      <c r="F34" s="139"/>
      <c r="H34" s="177"/>
      <c r="I34" s="43" t="s">
        <v>60</v>
      </c>
      <c r="J34" s="125"/>
      <c r="K34" s="45"/>
      <c r="O34" s="46"/>
    </row>
    <row r="35" spans="1:17" ht="21.75" customHeight="1" thickBot="1" x14ac:dyDescent="0.25">
      <c r="A35" s="8" t="s">
        <v>117</v>
      </c>
      <c r="B35" s="118"/>
      <c r="C35" s="9"/>
      <c r="D35" s="264">
        <f>'DEPT BAL'!$E$4-1</f>
        <v>42667</v>
      </c>
      <c r="E35" s="264"/>
      <c r="F35" s="138"/>
      <c r="I35" s="8" t="s">
        <v>118</v>
      </c>
      <c r="J35" s="118"/>
      <c r="L35" s="265">
        <f>D35+1</f>
        <v>42668</v>
      </c>
      <c r="M35" s="265"/>
    </row>
    <row r="36" spans="1:17" s="1" customFormat="1" ht="21.75" customHeight="1" thickBot="1" x14ac:dyDescent="0.25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7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 x14ac:dyDescent="0.2">
      <c r="A37" s="14" t="s">
        <v>51</v>
      </c>
      <c r="B37" s="121" t="s">
        <v>200</v>
      </c>
      <c r="C37" s="15" t="s">
        <v>140</v>
      </c>
      <c r="D37" s="18" t="s">
        <v>244</v>
      </c>
      <c r="E37" s="39">
        <v>220016</v>
      </c>
      <c r="F37" s="134"/>
      <c r="G37" s="12" t="s">
        <v>570</v>
      </c>
      <c r="H37" s="177" t="str">
        <f t="shared" ref="H37:H42" si="4">$I$34</f>
        <v>XW</v>
      </c>
      <c r="I37" s="10" t="s">
        <v>45</v>
      </c>
      <c r="J37" s="120" t="s">
        <v>264</v>
      </c>
      <c r="K37" s="212" t="s">
        <v>238</v>
      </c>
      <c r="L37" s="11" t="s">
        <v>56</v>
      </c>
      <c r="M37" s="13" t="s">
        <v>323</v>
      </c>
      <c r="N37" s="78">
        <v>956.01</v>
      </c>
      <c r="O37" s="39">
        <v>220016</v>
      </c>
      <c r="P37" s="12" t="s">
        <v>676</v>
      </c>
      <c r="Q37" s="115" t="str">
        <f t="shared" ref="Q37:Q42" si="5">IF(N37&gt;0,"Yes","")</f>
        <v>Yes</v>
      </c>
    </row>
    <row r="38" spans="1:17" ht="21.75" customHeight="1" x14ac:dyDescent="0.2">
      <c r="A38" s="14" t="s">
        <v>30</v>
      </c>
      <c r="B38" s="126" t="s">
        <v>360</v>
      </c>
      <c r="C38" s="15" t="s">
        <v>140</v>
      </c>
      <c r="D38" s="18" t="s">
        <v>195</v>
      </c>
      <c r="E38" s="40">
        <v>221137</v>
      </c>
      <c r="F38" s="135"/>
      <c r="G38" s="17"/>
      <c r="H38" s="177" t="str">
        <f t="shared" si="4"/>
        <v>XW</v>
      </c>
      <c r="I38" s="14" t="s">
        <v>25</v>
      </c>
      <c r="J38" s="126" t="s">
        <v>276</v>
      </c>
      <c r="K38" s="135" t="s">
        <v>362</v>
      </c>
      <c r="L38" s="15" t="s">
        <v>62</v>
      </c>
      <c r="M38" s="19" t="s">
        <v>289</v>
      </c>
      <c r="N38" s="79">
        <v>953.46</v>
      </c>
      <c r="O38" s="40">
        <v>221137</v>
      </c>
      <c r="P38" s="114"/>
      <c r="Q38" s="116" t="str">
        <f t="shared" si="5"/>
        <v>Yes</v>
      </c>
    </row>
    <row r="39" spans="1:17" ht="21.75" customHeight="1" x14ac:dyDescent="0.2">
      <c r="A39" s="14" t="s">
        <v>36</v>
      </c>
      <c r="B39" s="126" t="s">
        <v>201</v>
      </c>
      <c r="C39" s="15" t="s">
        <v>141</v>
      </c>
      <c r="D39" s="18" t="s">
        <v>379</v>
      </c>
      <c r="E39" s="40">
        <v>221130</v>
      </c>
      <c r="F39" s="154"/>
      <c r="G39" s="239"/>
      <c r="H39" s="177" t="str">
        <f t="shared" si="4"/>
        <v>XW</v>
      </c>
      <c r="I39" s="14" t="s">
        <v>44</v>
      </c>
      <c r="J39" s="126" t="s">
        <v>277</v>
      </c>
      <c r="K39" s="135" t="s">
        <v>502</v>
      </c>
      <c r="L39" s="15" t="s">
        <v>56</v>
      </c>
      <c r="M39" s="19" t="s">
        <v>456</v>
      </c>
      <c r="N39" s="79">
        <v>869.21</v>
      </c>
      <c r="O39" s="40">
        <v>221130</v>
      </c>
      <c r="P39" s="17" t="s">
        <v>570</v>
      </c>
      <c r="Q39" s="116" t="str">
        <f t="shared" si="5"/>
        <v>Yes</v>
      </c>
    </row>
    <row r="40" spans="1:17" ht="21.75" customHeight="1" x14ac:dyDescent="0.2">
      <c r="A40" s="14"/>
      <c r="B40" s="126"/>
      <c r="C40" s="15"/>
      <c r="D40" s="16"/>
      <c r="E40" s="40"/>
      <c r="F40" s="135"/>
      <c r="G40" s="90"/>
      <c r="H40" s="177" t="str">
        <f t="shared" si="4"/>
        <v>XW</v>
      </c>
      <c r="I40" s="14"/>
      <c r="J40" s="126"/>
      <c r="K40" s="135"/>
      <c r="L40" s="15"/>
      <c r="M40" s="19"/>
      <c r="N40" s="79"/>
      <c r="O40" s="40"/>
      <c r="P40" s="113"/>
      <c r="Q40" s="116" t="str">
        <f t="shared" si="5"/>
        <v/>
      </c>
    </row>
    <row r="41" spans="1:17" ht="21.75" customHeight="1" x14ac:dyDescent="0.2">
      <c r="A41" s="14"/>
      <c r="B41" s="126"/>
      <c r="C41" s="15"/>
      <c r="D41" s="16"/>
      <c r="E41" s="40"/>
      <c r="F41" s="135"/>
      <c r="G41" s="17"/>
      <c r="H41" s="177" t="str">
        <f t="shared" si="4"/>
        <v>XW</v>
      </c>
      <c r="I41" s="14"/>
      <c r="J41" s="126"/>
      <c r="K41" s="135"/>
      <c r="L41" s="30"/>
      <c r="M41" s="35"/>
      <c r="N41" s="79"/>
      <c r="O41" s="69"/>
      <c r="P41" s="108"/>
      <c r="Q41" s="116" t="str">
        <f t="shared" si="5"/>
        <v/>
      </c>
    </row>
    <row r="42" spans="1:17" ht="21.75" customHeight="1" thickBot="1" x14ac:dyDescent="0.25">
      <c r="A42" s="20"/>
      <c r="B42" s="123"/>
      <c r="C42" s="21"/>
      <c r="D42" s="22"/>
      <c r="E42" s="41"/>
      <c r="F42" s="136"/>
      <c r="G42" s="24"/>
      <c r="H42" s="177" t="str">
        <f t="shared" si="4"/>
        <v>XW</v>
      </c>
      <c r="I42" s="20"/>
      <c r="J42" s="123"/>
      <c r="K42" s="136"/>
      <c r="L42" s="21"/>
      <c r="M42" s="21"/>
      <c r="N42" s="80"/>
      <c r="O42" s="41"/>
      <c r="P42" s="110"/>
      <c r="Q42" s="117" t="str">
        <f t="shared" si="5"/>
        <v/>
      </c>
    </row>
    <row r="43" spans="1:17" s="101" customFormat="1" ht="30" customHeight="1" x14ac:dyDescent="0.25">
      <c r="A43" s="104" t="s">
        <v>96</v>
      </c>
      <c r="B43" s="124"/>
      <c r="D43" s="102"/>
      <c r="E43" s="103"/>
      <c r="F43" s="137"/>
      <c r="H43" s="178"/>
      <c r="J43" s="124"/>
      <c r="K43" s="102"/>
      <c r="O43" s="103"/>
      <c r="P43" s="111"/>
    </row>
    <row r="44" spans="1:17" ht="21.75" customHeight="1" x14ac:dyDescent="0.2">
      <c r="A44" s="8" t="s">
        <v>95</v>
      </c>
      <c r="B44" s="118"/>
      <c r="F44" s="138"/>
      <c r="G44" s="6" t="s">
        <v>698</v>
      </c>
      <c r="I44" s="8" t="s">
        <v>13</v>
      </c>
      <c r="J44" s="118"/>
      <c r="O44" s="42" t="s">
        <v>14</v>
      </c>
    </row>
    <row r="45" spans="1:17" ht="21.75" customHeight="1" x14ac:dyDescent="0.2">
      <c r="B45" s="118"/>
      <c r="F45" s="138"/>
      <c r="J45" s="118"/>
    </row>
    <row r="46" spans="1:17" s="44" customFormat="1" ht="21.75" customHeight="1" x14ac:dyDescent="0.2">
      <c r="A46" s="91" t="s">
        <v>97</v>
      </c>
      <c r="B46" s="125"/>
      <c r="D46" s="45"/>
      <c r="E46" s="46"/>
      <c r="F46" s="139"/>
      <c r="H46" s="177"/>
      <c r="I46" s="43" t="s">
        <v>55</v>
      </c>
      <c r="J46" s="125"/>
      <c r="K46" s="45"/>
      <c r="O46" s="46"/>
    </row>
    <row r="47" spans="1:17" ht="21.75" customHeight="1" thickBot="1" x14ac:dyDescent="0.25">
      <c r="A47" s="8" t="s">
        <v>117</v>
      </c>
      <c r="B47" s="118"/>
      <c r="C47" s="9"/>
      <c r="D47" s="264">
        <f>'DEPT BAL'!$E$4-1</f>
        <v>42667</v>
      </c>
      <c r="E47" s="264"/>
      <c r="F47" s="138"/>
      <c r="I47" s="8" t="s">
        <v>118</v>
      </c>
      <c r="J47" s="118"/>
      <c r="L47" s="265">
        <f>D47+1</f>
        <v>42668</v>
      </c>
      <c r="M47" s="265"/>
    </row>
    <row r="48" spans="1:17" s="1" customFormat="1" ht="21.75" customHeight="1" thickBot="1" x14ac:dyDescent="0.25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7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47</v>
      </c>
      <c r="B49" s="121" t="s">
        <v>191</v>
      </c>
      <c r="C49" s="15" t="s">
        <v>243</v>
      </c>
      <c r="D49" s="18" t="s">
        <v>183</v>
      </c>
      <c r="E49" s="85">
        <v>220017</v>
      </c>
      <c r="F49" s="154"/>
      <c r="G49" s="90" t="s">
        <v>623</v>
      </c>
      <c r="H49" s="177" t="str">
        <f t="shared" ref="H49:H56" si="6">$I$46</f>
        <v>MA</v>
      </c>
      <c r="I49" s="10" t="s">
        <v>34</v>
      </c>
      <c r="J49" s="120" t="s">
        <v>270</v>
      </c>
      <c r="K49" s="215" t="s">
        <v>233</v>
      </c>
      <c r="L49" s="11" t="s">
        <v>56</v>
      </c>
      <c r="M49" s="13" t="s">
        <v>314</v>
      </c>
      <c r="N49" s="144">
        <v>823.21</v>
      </c>
      <c r="O49" s="85">
        <v>220017</v>
      </c>
      <c r="P49" s="90" t="s">
        <v>623</v>
      </c>
      <c r="Q49" s="115" t="str">
        <f t="shared" ref="Q49:Q56" si="7">IF(N49&gt;0,"Yes","")</f>
        <v>Yes</v>
      </c>
    </row>
    <row r="50" spans="1:17" ht="21.75" customHeight="1" x14ac:dyDescent="0.2">
      <c r="A50" s="14" t="s">
        <v>54</v>
      </c>
      <c r="B50" s="126" t="s">
        <v>192</v>
      </c>
      <c r="C50" s="15" t="s">
        <v>243</v>
      </c>
      <c r="D50" s="18" t="s">
        <v>193</v>
      </c>
      <c r="E50" s="40">
        <v>220023</v>
      </c>
      <c r="F50" s="135"/>
      <c r="G50" s="90" t="s">
        <v>580</v>
      </c>
      <c r="H50" s="177" t="str">
        <f t="shared" si="6"/>
        <v>MA</v>
      </c>
      <c r="I50" s="14" t="s">
        <v>150</v>
      </c>
      <c r="J50" s="126" t="s">
        <v>142</v>
      </c>
      <c r="K50" s="135" t="s">
        <v>159</v>
      </c>
      <c r="L50" s="15" t="s">
        <v>55</v>
      </c>
      <c r="M50" s="19" t="s">
        <v>375</v>
      </c>
      <c r="N50" s="79">
        <v>863.74</v>
      </c>
      <c r="O50" s="40">
        <v>220012</v>
      </c>
      <c r="P50" s="17" t="s">
        <v>633</v>
      </c>
      <c r="Q50" s="116" t="str">
        <f t="shared" si="7"/>
        <v>Yes</v>
      </c>
    </row>
    <row r="51" spans="1:17" ht="21.75" customHeight="1" x14ac:dyDescent="0.2">
      <c r="A51" s="14" t="s">
        <v>150</v>
      </c>
      <c r="B51" s="126" t="s">
        <v>194</v>
      </c>
      <c r="C51" s="15" t="s">
        <v>243</v>
      </c>
      <c r="D51" s="18" t="s">
        <v>375</v>
      </c>
      <c r="E51" s="40">
        <v>220012</v>
      </c>
      <c r="F51" s="135"/>
      <c r="G51" s="17" t="s">
        <v>633</v>
      </c>
      <c r="H51" s="177" t="str">
        <f t="shared" si="6"/>
        <v>MA</v>
      </c>
      <c r="I51" s="14" t="s">
        <v>86</v>
      </c>
      <c r="J51" s="126" t="s">
        <v>272</v>
      </c>
      <c r="K51" s="135" t="s">
        <v>394</v>
      </c>
      <c r="L51" s="15" t="s">
        <v>56</v>
      </c>
      <c r="M51" s="19" t="s">
        <v>219</v>
      </c>
      <c r="N51" s="79">
        <v>802.87</v>
      </c>
      <c r="O51" s="85">
        <v>220023</v>
      </c>
      <c r="P51" s="90" t="s">
        <v>580</v>
      </c>
      <c r="Q51" s="116" t="str">
        <f t="shared" si="7"/>
        <v>Yes</v>
      </c>
    </row>
    <row r="52" spans="1:17" ht="21.75" customHeight="1" x14ac:dyDescent="0.2">
      <c r="A52" s="14" t="s">
        <v>38</v>
      </c>
      <c r="B52" s="126" t="s">
        <v>196</v>
      </c>
      <c r="C52" s="15" t="s">
        <v>243</v>
      </c>
      <c r="D52" s="18" t="s">
        <v>496</v>
      </c>
      <c r="E52" s="40">
        <v>220029</v>
      </c>
      <c r="F52" s="135"/>
      <c r="G52" s="90"/>
      <c r="H52" s="177" t="str">
        <f t="shared" si="6"/>
        <v>MA</v>
      </c>
      <c r="I52" s="14" t="s">
        <v>37</v>
      </c>
      <c r="J52" s="126" t="s">
        <v>280</v>
      </c>
      <c r="K52" s="135" t="s">
        <v>236</v>
      </c>
      <c r="L52" s="15" t="s">
        <v>58</v>
      </c>
      <c r="M52" s="19" t="s">
        <v>343</v>
      </c>
      <c r="N52" s="79">
        <v>817.99</v>
      </c>
      <c r="O52" s="40">
        <v>220029</v>
      </c>
      <c r="P52" s="90" t="s">
        <v>673</v>
      </c>
      <c r="Q52" s="116" t="str">
        <f t="shared" si="7"/>
        <v>Yes</v>
      </c>
    </row>
    <row r="53" spans="1:17" ht="21.75" customHeight="1" x14ac:dyDescent="0.2">
      <c r="A53" s="14"/>
      <c r="B53" s="126"/>
      <c r="C53" s="70"/>
      <c r="D53" s="18"/>
      <c r="E53" s="40"/>
      <c r="F53" s="135"/>
      <c r="G53" s="90"/>
      <c r="H53" s="177" t="str">
        <f t="shared" si="6"/>
        <v>MA</v>
      </c>
      <c r="I53" s="14"/>
      <c r="J53" s="184"/>
      <c r="K53" s="154"/>
      <c r="L53" s="29"/>
      <c r="M53" s="77"/>
      <c r="N53" s="98"/>
      <c r="O53" s="85"/>
      <c r="P53" s="90"/>
      <c r="Q53" s="116" t="str">
        <f t="shared" si="7"/>
        <v/>
      </c>
    </row>
    <row r="54" spans="1:17" ht="21.75" customHeight="1" x14ac:dyDescent="0.2">
      <c r="A54" s="14"/>
      <c r="B54" s="126"/>
      <c r="C54" s="83"/>
      <c r="D54" s="31"/>
      <c r="E54" s="69"/>
      <c r="F54" s="140"/>
      <c r="G54" s="17"/>
      <c r="H54" s="177" t="str">
        <f t="shared" si="6"/>
        <v>MA</v>
      </c>
      <c r="I54" s="14"/>
      <c r="J54" s="184"/>
      <c r="K54" s="154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 x14ac:dyDescent="0.2">
      <c r="A55" s="14"/>
      <c r="B55" s="184"/>
      <c r="C55" s="81"/>
      <c r="D55" s="82"/>
      <c r="E55" s="69"/>
      <c r="F55" s="141"/>
      <c r="G55" s="90"/>
      <c r="H55" s="177" t="str">
        <f t="shared" si="6"/>
        <v>MA</v>
      </c>
      <c r="I55" s="14"/>
      <c r="J55" s="126"/>
      <c r="K55" s="135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 x14ac:dyDescent="0.25">
      <c r="A56" s="20"/>
      <c r="B56" s="123"/>
      <c r="C56" s="21"/>
      <c r="D56" s="23"/>
      <c r="E56" s="41"/>
      <c r="F56" s="136"/>
      <c r="G56" s="24"/>
      <c r="H56" s="177" t="str">
        <f t="shared" si="6"/>
        <v>MA</v>
      </c>
      <c r="I56" s="20"/>
      <c r="J56" s="123"/>
      <c r="K56" s="136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 x14ac:dyDescent="0.25">
      <c r="A57" s="104" t="s">
        <v>96</v>
      </c>
      <c r="B57" s="124"/>
      <c r="D57" s="102"/>
      <c r="E57" s="103"/>
      <c r="F57" s="137"/>
      <c r="H57" s="178"/>
      <c r="J57" s="124"/>
      <c r="K57" s="102"/>
      <c r="O57" s="103"/>
      <c r="P57" s="111"/>
    </row>
    <row r="58" spans="1:17" ht="21.75" customHeight="1" x14ac:dyDescent="0.2">
      <c r="A58" s="8" t="s">
        <v>95</v>
      </c>
      <c r="B58" s="118"/>
      <c r="F58" s="138"/>
      <c r="G58" s="6" t="s">
        <v>661</v>
      </c>
      <c r="I58" s="8" t="s">
        <v>13</v>
      </c>
      <c r="J58" s="118"/>
      <c r="O58" s="42" t="s">
        <v>14</v>
      </c>
    </row>
    <row r="59" spans="1:17" ht="21.75" customHeight="1" x14ac:dyDescent="0.2">
      <c r="A59" s="84"/>
      <c r="B59" s="118"/>
      <c r="F59" s="138"/>
      <c r="J59" s="118"/>
    </row>
    <row r="60" spans="1:17" s="44" customFormat="1" ht="21.75" customHeight="1" x14ac:dyDescent="0.2">
      <c r="A60" s="43" t="s">
        <v>16</v>
      </c>
      <c r="B60" s="125"/>
      <c r="D60" s="45"/>
      <c r="E60" s="46"/>
      <c r="F60" s="139"/>
      <c r="H60" s="177"/>
      <c r="I60" s="43" t="s">
        <v>56</v>
      </c>
      <c r="J60" s="125"/>
      <c r="K60" s="45"/>
      <c r="O60" s="46"/>
    </row>
    <row r="61" spans="1:17" ht="21.75" customHeight="1" thickBot="1" x14ac:dyDescent="0.25">
      <c r="A61" s="8" t="s">
        <v>117</v>
      </c>
      <c r="B61" s="118"/>
      <c r="C61" s="9"/>
      <c r="D61" s="264">
        <f>'DEPT BAL'!$E$4-1</f>
        <v>42667</v>
      </c>
      <c r="E61" s="264"/>
      <c r="F61" s="138"/>
      <c r="I61" s="8" t="s">
        <v>118</v>
      </c>
      <c r="J61" s="118"/>
      <c r="L61" s="265">
        <f>D61+1</f>
        <v>42668</v>
      </c>
      <c r="M61" s="265"/>
    </row>
    <row r="62" spans="1:17" s="1" customFormat="1" ht="21.75" customHeight="1" thickBot="1" x14ac:dyDescent="0.25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7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50</v>
      </c>
      <c r="B63" s="120" t="s">
        <v>372</v>
      </c>
      <c r="C63" s="11" t="s">
        <v>373</v>
      </c>
      <c r="D63" s="25" t="s">
        <v>371</v>
      </c>
      <c r="E63" s="39">
        <v>220034</v>
      </c>
      <c r="F63" s="197" t="s">
        <v>542</v>
      </c>
      <c r="G63" s="198" t="s">
        <v>564</v>
      </c>
      <c r="H63" s="243" t="str">
        <f>$I$60</f>
        <v>CZ</v>
      </c>
      <c r="I63" s="244" t="s">
        <v>52</v>
      </c>
      <c r="J63" s="142" t="s">
        <v>205</v>
      </c>
      <c r="K63" s="215" t="s">
        <v>245</v>
      </c>
      <c r="L63" s="245" t="s">
        <v>59</v>
      </c>
      <c r="M63" s="143" t="s">
        <v>458</v>
      </c>
      <c r="N63" s="144">
        <v>897.69</v>
      </c>
      <c r="O63" s="39">
        <v>220010</v>
      </c>
      <c r="P63" s="107"/>
      <c r="Q63" s="115" t="str">
        <f>IF(N63&gt;0,"Yes","")</f>
        <v>Yes</v>
      </c>
    </row>
    <row r="64" spans="1:17" ht="21.75" customHeight="1" x14ac:dyDescent="0.2">
      <c r="A64" s="14" t="s">
        <v>44</v>
      </c>
      <c r="B64" s="121" t="s">
        <v>455</v>
      </c>
      <c r="C64" s="30" t="s">
        <v>240</v>
      </c>
      <c r="D64" s="18" t="s">
        <v>456</v>
      </c>
      <c r="E64" s="40">
        <v>220032</v>
      </c>
      <c r="F64" s="154"/>
      <c r="G64" s="90"/>
      <c r="H64" s="243" t="str">
        <f t="shared" ref="H64:H89" si="8">$I$60</f>
        <v>CZ</v>
      </c>
      <c r="I64" s="148" t="s">
        <v>85</v>
      </c>
      <c r="J64" s="219"/>
      <c r="K64" s="204"/>
      <c r="L64" s="29" t="s">
        <v>55</v>
      </c>
      <c r="M64" s="77" t="s">
        <v>183</v>
      </c>
      <c r="N64" s="98">
        <v>806.31</v>
      </c>
      <c r="O64" s="40">
        <v>220015</v>
      </c>
      <c r="P64" s="108"/>
      <c r="Q64" s="116" t="str">
        <f>IF(N64&gt;0,"Yes","")</f>
        <v>Yes</v>
      </c>
    </row>
    <row r="65" spans="1:17" ht="21.75" customHeight="1" x14ac:dyDescent="0.2">
      <c r="A65" s="14" t="s">
        <v>22</v>
      </c>
      <c r="B65" s="186"/>
      <c r="C65" s="15" t="s">
        <v>240</v>
      </c>
      <c r="D65" s="18" t="s">
        <v>456</v>
      </c>
      <c r="E65" s="40">
        <v>221122</v>
      </c>
      <c r="F65" s="154" t="s">
        <v>539</v>
      </c>
      <c r="G65" s="90"/>
      <c r="H65" s="243" t="str">
        <f t="shared" si="8"/>
        <v>CZ</v>
      </c>
      <c r="I65" s="148" t="s">
        <v>119</v>
      </c>
      <c r="J65" s="127" t="s">
        <v>211</v>
      </c>
      <c r="K65" s="141" t="s">
        <v>237</v>
      </c>
      <c r="L65" s="203" t="s">
        <v>57</v>
      </c>
      <c r="M65" s="77" t="s">
        <v>342</v>
      </c>
      <c r="N65" s="98">
        <v>793.87</v>
      </c>
      <c r="O65" s="40">
        <v>221134</v>
      </c>
      <c r="P65" s="17"/>
      <c r="Q65" s="116" t="str">
        <f t="shared" ref="Q65:Q88" si="9">IF(N65&gt;0,"Yes","")</f>
        <v>Yes</v>
      </c>
    </row>
    <row r="66" spans="1:17" ht="21.75" customHeight="1" x14ac:dyDescent="0.2">
      <c r="A66" s="14" t="s">
        <v>34</v>
      </c>
      <c r="B66" s="126" t="s">
        <v>184</v>
      </c>
      <c r="C66" s="15" t="s">
        <v>240</v>
      </c>
      <c r="D66" s="18" t="s">
        <v>314</v>
      </c>
      <c r="E66" s="40">
        <v>220022</v>
      </c>
      <c r="F66" s="154"/>
      <c r="G66" s="90"/>
      <c r="H66" s="243" t="str">
        <f t="shared" si="8"/>
        <v>CZ</v>
      </c>
      <c r="I66" s="148" t="s">
        <v>27</v>
      </c>
      <c r="J66" s="219"/>
      <c r="K66" s="204"/>
      <c r="L66" s="203" t="s">
        <v>58</v>
      </c>
      <c r="M66" s="77" t="s">
        <v>343</v>
      </c>
      <c r="N66" s="98">
        <v>1051.9000000000001</v>
      </c>
      <c r="O66" s="40">
        <v>221125</v>
      </c>
      <c r="P66" s="108"/>
      <c r="Q66" s="116" t="str">
        <f t="shared" si="9"/>
        <v>Yes</v>
      </c>
    </row>
    <row r="67" spans="1:17" ht="21.75" customHeight="1" x14ac:dyDescent="0.2">
      <c r="A67" s="14" t="s">
        <v>45</v>
      </c>
      <c r="B67" s="126" t="s">
        <v>250</v>
      </c>
      <c r="C67" s="15" t="s">
        <v>240</v>
      </c>
      <c r="D67" s="18" t="s">
        <v>323</v>
      </c>
      <c r="E67" s="40">
        <v>221141</v>
      </c>
      <c r="F67" s="154"/>
      <c r="G67" s="90"/>
      <c r="H67" s="243" t="str">
        <f t="shared" si="8"/>
        <v>CZ</v>
      </c>
      <c r="I67" s="148" t="s">
        <v>152</v>
      </c>
      <c r="J67" s="184" t="s">
        <v>143</v>
      </c>
      <c r="K67" s="154" t="s">
        <v>231</v>
      </c>
      <c r="L67" s="203" t="s">
        <v>56</v>
      </c>
      <c r="M67" s="77" t="s">
        <v>365</v>
      </c>
      <c r="N67" s="98">
        <v>111.19</v>
      </c>
      <c r="O67" s="69">
        <v>220032</v>
      </c>
      <c r="P67" s="17" t="s">
        <v>679</v>
      </c>
      <c r="Q67" s="116" t="str">
        <f t="shared" si="9"/>
        <v>Yes</v>
      </c>
    </row>
    <row r="68" spans="1:17" ht="21.75" customHeight="1" x14ac:dyDescent="0.2">
      <c r="A68" s="14" t="s">
        <v>65</v>
      </c>
      <c r="B68" s="126" t="s">
        <v>229</v>
      </c>
      <c r="C68" s="15" t="s">
        <v>240</v>
      </c>
      <c r="D68" s="18" t="s">
        <v>457</v>
      </c>
      <c r="E68" s="40">
        <v>220018</v>
      </c>
      <c r="F68" s="154" t="s">
        <v>544</v>
      </c>
      <c r="G68" s="90" t="s">
        <v>609</v>
      </c>
      <c r="H68" s="243" t="str">
        <f t="shared" si="8"/>
        <v>CZ</v>
      </c>
      <c r="I68" s="148" t="s">
        <v>47</v>
      </c>
      <c r="J68" s="184" t="s">
        <v>262</v>
      </c>
      <c r="K68" s="154" t="s">
        <v>293</v>
      </c>
      <c r="L68" s="29" t="s">
        <v>66</v>
      </c>
      <c r="M68" s="77" t="s">
        <v>378</v>
      </c>
      <c r="N68" s="98">
        <v>848.14</v>
      </c>
      <c r="O68" s="40">
        <v>221141</v>
      </c>
      <c r="P68" s="113"/>
      <c r="Q68" s="116" t="str">
        <f t="shared" si="9"/>
        <v>Yes</v>
      </c>
    </row>
    <row r="69" spans="1:17" ht="21.75" customHeight="1" x14ac:dyDescent="0.2">
      <c r="A69" s="14" t="s">
        <v>152</v>
      </c>
      <c r="B69" s="126" t="s">
        <v>182</v>
      </c>
      <c r="C69" s="15" t="s">
        <v>240</v>
      </c>
      <c r="D69" s="18" t="s">
        <v>365</v>
      </c>
      <c r="E69" s="40">
        <v>220002</v>
      </c>
      <c r="F69" s="154"/>
      <c r="G69" s="113"/>
      <c r="H69" s="243" t="str">
        <f t="shared" si="8"/>
        <v>CZ</v>
      </c>
      <c r="I69" s="148" t="s">
        <v>87</v>
      </c>
      <c r="J69" s="127" t="s">
        <v>261</v>
      </c>
      <c r="K69" s="141" t="s">
        <v>294</v>
      </c>
      <c r="L69" s="29" t="s">
        <v>66</v>
      </c>
      <c r="M69" s="77" t="s">
        <v>333</v>
      </c>
      <c r="N69" s="98">
        <v>889.04</v>
      </c>
      <c r="O69" s="40">
        <v>220002</v>
      </c>
      <c r="P69" s="17"/>
      <c r="Q69" s="116" t="str">
        <f t="shared" si="9"/>
        <v>Yes</v>
      </c>
    </row>
    <row r="70" spans="1:17" ht="21.75" customHeight="1" x14ac:dyDescent="0.2">
      <c r="A70" s="95" t="s">
        <v>42</v>
      </c>
      <c r="B70" s="121" t="s">
        <v>185</v>
      </c>
      <c r="C70" s="15" t="s">
        <v>240</v>
      </c>
      <c r="D70" s="18" t="s">
        <v>363</v>
      </c>
      <c r="E70" s="40">
        <v>220003</v>
      </c>
      <c r="F70" s="154"/>
      <c r="G70" s="113"/>
      <c r="H70" s="243" t="str">
        <f t="shared" si="8"/>
        <v>CZ</v>
      </c>
      <c r="I70" s="164" t="s">
        <v>103</v>
      </c>
      <c r="J70" s="219"/>
      <c r="K70" s="204"/>
      <c r="L70" s="29" t="s">
        <v>62</v>
      </c>
      <c r="M70" s="77" t="s">
        <v>317</v>
      </c>
      <c r="N70" s="98">
        <v>972.19</v>
      </c>
      <c r="O70" s="40">
        <v>221121</v>
      </c>
      <c r="P70" s="113" t="s">
        <v>153</v>
      </c>
      <c r="Q70" s="116" t="str">
        <f t="shared" si="9"/>
        <v>Yes</v>
      </c>
    </row>
    <row r="71" spans="1:17" ht="21.75" customHeight="1" x14ac:dyDescent="0.2">
      <c r="A71" s="14" t="s">
        <v>40</v>
      </c>
      <c r="B71" s="186"/>
      <c r="C71" s="15" t="s">
        <v>240</v>
      </c>
      <c r="D71" s="18" t="s">
        <v>363</v>
      </c>
      <c r="E71" s="40">
        <v>220030</v>
      </c>
      <c r="F71" s="154" t="s">
        <v>544</v>
      </c>
      <c r="G71" s="90" t="s">
        <v>564</v>
      </c>
      <c r="H71" s="243" t="str">
        <f t="shared" si="8"/>
        <v>CZ</v>
      </c>
      <c r="I71" s="148" t="s">
        <v>88</v>
      </c>
      <c r="J71" s="184" t="s">
        <v>306</v>
      </c>
      <c r="K71" s="154" t="s">
        <v>203</v>
      </c>
      <c r="L71" s="81" t="s">
        <v>57</v>
      </c>
      <c r="M71" s="94" t="s">
        <v>522</v>
      </c>
      <c r="N71" s="99">
        <v>770.39</v>
      </c>
      <c r="O71" s="69">
        <v>220003</v>
      </c>
      <c r="P71" s="108"/>
      <c r="Q71" s="116" t="str">
        <f t="shared" si="9"/>
        <v>Yes</v>
      </c>
    </row>
    <row r="72" spans="1:17" ht="21.75" customHeight="1" x14ac:dyDescent="0.2">
      <c r="A72" s="14" t="s">
        <v>24</v>
      </c>
      <c r="B72" s="121" t="s">
        <v>186</v>
      </c>
      <c r="C72" s="15" t="s">
        <v>240</v>
      </c>
      <c r="D72" s="18" t="s">
        <v>219</v>
      </c>
      <c r="E72" s="40">
        <v>221125</v>
      </c>
      <c r="F72" s="154"/>
      <c r="G72" s="196"/>
      <c r="H72" s="243" t="str">
        <f t="shared" si="8"/>
        <v>CZ</v>
      </c>
      <c r="I72" s="148" t="s">
        <v>21</v>
      </c>
      <c r="J72" s="127" t="s">
        <v>223</v>
      </c>
      <c r="K72" s="141" t="s">
        <v>307</v>
      </c>
      <c r="L72" s="81" t="s">
        <v>59</v>
      </c>
      <c r="M72" s="94" t="s">
        <v>149</v>
      </c>
      <c r="N72" s="99">
        <v>788.11</v>
      </c>
      <c r="O72" s="40">
        <v>221120</v>
      </c>
      <c r="P72" s="108"/>
      <c r="Q72" s="116" t="str">
        <f t="shared" si="9"/>
        <v>Yes</v>
      </c>
    </row>
    <row r="73" spans="1:17" ht="21.75" customHeight="1" x14ac:dyDescent="0.2">
      <c r="A73" s="14" t="s">
        <v>29</v>
      </c>
      <c r="B73" s="121" t="s">
        <v>218</v>
      </c>
      <c r="C73" s="15" t="s">
        <v>240</v>
      </c>
      <c r="D73" s="18" t="s">
        <v>315</v>
      </c>
      <c r="E73" s="40">
        <v>221124</v>
      </c>
      <c r="F73" s="154" t="s">
        <v>539</v>
      </c>
      <c r="G73" s="90"/>
      <c r="H73" s="243" t="str">
        <f t="shared" si="8"/>
        <v>CZ</v>
      </c>
      <c r="I73" s="148" t="s">
        <v>48</v>
      </c>
      <c r="J73" s="219"/>
      <c r="K73" s="204"/>
      <c r="L73" s="81" t="s">
        <v>56</v>
      </c>
      <c r="M73" s="94" t="s">
        <v>281</v>
      </c>
      <c r="N73" s="99">
        <v>952.57</v>
      </c>
      <c r="O73" s="85">
        <v>220001</v>
      </c>
      <c r="P73" s="90" t="s">
        <v>672</v>
      </c>
      <c r="Q73" s="116" t="str">
        <f t="shared" si="9"/>
        <v>Yes</v>
      </c>
    </row>
    <row r="74" spans="1:17" ht="21.75" customHeight="1" x14ac:dyDescent="0.2">
      <c r="A74" s="14" t="s">
        <v>108</v>
      </c>
      <c r="B74" s="186"/>
      <c r="C74" s="15" t="s">
        <v>240</v>
      </c>
      <c r="D74" s="18" t="s">
        <v>315</v>
      </c>
      <c r="E74" s="40">
        <v>221120</v>
      </c>
      <c r="F74" s="154" t="s">
        <v>616</v>
      </c>
      <c r="G74" s="195"/>
      <c r="H74" s="243" t="str">
        <f t="shared" si="8"/>
        <v>CZ</v>
      </c>
      <c r="I74" s="148" t="s">
        <v>36</v>
      </c>
      <c r="J74" s="127" t="s">
        <v>263</v>
      </c>
      <c r="K74" s="141" t="s">
        <v>295</v>
      </c>
      <c r="L74" s="81" t="s">
        <v>60</v>
      </c>
      <c r="M74" s="94" t="s">
        <v>379</v>
      </c>
      <c r="N74" s="98">
        <v>894.53</v>
      </c>
      <c r="O74" s="40">
        <v>220009</v>
      </c>
      <c r="P74" s="17" t="s">
        <v>636</v>
      </c>
      <c r="Q74" s="116" t="str">
        <f t="shared" si="9"/>
        <v>Yes</v>
      </c>
    </row>
    <row r="75" spans="1:17" ht="21.75" customHeight="1" x14ac:dyDescent="0.2">
      <c r="A75" s="14" t="s">
        <v>39</v>
      </c>
      <c r="B75" s="121" t="s">
        <v>230</v>
      </c>
      <c r="C75" s="15" t="s">
        <v>240</v>
      </c>
      <c r="D75" s="18" t="s">
        <v>320</v>
      </c>
      <c r="E75" s="85">
        <v>220019</v>
      </c>
      <c r="F75" s="204" t="s">
        <v>544</v>
      </c>
      <c r="G75" s="90" t="s">
        <v>642</v>
      </c>
      <c r="H75" s="243" t="str">
        <f t="shared" si="8"/>
        <v>CZ</v>
      </c>
      <c r="I75" s="148" t="s">
        <v>22</v>
      </c>
      <c r="J75" s="219"/>
      <c r="K75" s="204"/>
      <c r="L75" s="29" t="s">
        <v>56</v>
      </c>
      <c r="M75" s="77" t="s">
        <v>456</v>
      </c>
      <c r="N75" s="98">
        <v>738.81</v>
      </c>
      <c r="O75" s="40">
        <v>221122</v>
      </c>
      <c r="P75" s="17"/>
      <c r="Q75" s="116" t="str">
        <f t="shared" si="9"/>
        <v>Yes</v>
      </c>
    </row>
    <row r="76" spans="1:17" ht="21.75" customHeight="1" x14ac:dyDescent="0.2">
      <c r="A76" s="14" t="s">
        <v>53</v>
      </c>
      <c r="B76" s="186"/>
      <c r="C76" s="15" t="s">
        <v>240</v>
      </c>
      <c r="D76" s="18" t="s">
        <v>320</v>
      </c>
      <c r="E76" s="40">
        <v>220009</v>
      </c>
      <c r="F76" s="141"/>
      <c r="G76" s="90" t="s">
        <v>636</v>
      </c>
      <c r="H76" s="243" t="str">
        <f t="shared" si="8"/>
        <v>CZ</v>
      </c>
      <c r="I76" s="148" t="s">
        <v>41</v>
      </c>
      <c r="J76" s="127" t="s">
        <v>269</v>
      </c>
      <c r="K76" s="141" t="s">
        <v>395</v>
      </c>
      <c r="L76" s="29" t="s">
        <v>59</v>
      </c>
      <c r="M76" s="77" t="s">
        <v>135</v>
      </c>
      <c r="N76" s="98">
        <v>750.82</v>
      </c>
      <c r="O76" s="69">
        <v>220022</v>
      </c>
      <c r="P76" s="108"/>
      <c r="Q76" s="116" t="str">
        <f t="shared" si="9"/>
        <v>Yes</v>
      </c>
    </row>
    <row r="77" spans="1:17" ht="21.75" customHeight="1" x14ac:dyDescent="0.2">
      <c r="A77" s="14" t="s">
        <v>23</v>
      </c>
      <c r="B77" s="121" t="s">
        <v>215</v>
      </c>
      <c r="C77" s="15" t="s">
        <v>240</v>
      </c>
      <c r="D77" s="18" t="s">
        <v>281</v>
      </c>
      <c r="E77" s="85">
        <v>221121</v>
      </c>
      <c r="F77" s="154"/>
      <c r="G77" s="90"/>
      <c r="H77" s="243" t="str">
        <f t="shared" si="8"/>
        <v>CZ</v>
      </c>
      <c r="I77" s="148" t="s">
        <v>50</v>
      </c>
      <c r="J77" s="220"/>
      <c r="K77" s="246"/>
      <c r="L77" s="81" t="s">
        <v>57</v>
      </c>
      <c r="M77" s="94" t="s">
        <v>527</v>
      </c>
      <c r="N77" s="99">
        <v>811.8</v>
      </c>
      <c r="O77" s="69">
        <v>220030</v>
      </c>
      <c r="P77" s="108" t="s">
        <v>153</v>
      </c>
      <c r="Q77" s="116" t="str">
        <f t="shared" si="9"/>
        <v>Yes</v>
      </c>
    </row>
    <row r="78" spans="1:17" ht="21.75" customHeight="1" x14ac:dyDescent="0.2">
      <c r="A78" s="14" t="s">
        <v>48</v>
      </c>
      <c r="B78" s="186"/>
      <c r="C78" s="15" t="s">
        <v>240</v>
      </c>
      <c r="D78" s="18" t="s">
        <v>281</v>
      </c>
      <c r="E78" s="40">
        <v>220021</v>
      </c>
      <c r="F78" s="154" t="s">
        <v>559</v>
      </c>
      <c r="G78" s="90"/>
      <c r="H78" s="243" t="str">
        <f t="shared" si="8"/>
        <v>CZ</v>
      </c>
      <c r="I78" s="148" t="s">
        <v>46</v>
      </c>
      <c r="J78" s="219"/>
      <c r="K78" s="204"/>
      <c r="L78" s="81" t="s">
        <v>58</v>
      </c>
      <c r="M78" s="94" t="s">
        <v>255</v>
      </c>
      <c r="N78" s="99">
        <v>941.23</v>
      </c>
      <c r="O78" s="69">
        <v>220018</v>
      </c>
      <c r="P78" s="109" t="s">
        <v>153</v>
      </c>
      <c r="Q78" s="116" t="str">
        <f t="shared" si="9"/>
        <v>Yes</v>
      </c>
    </row>
    <row r="79" spans="1:17" ht="21.75" customHeight="1" x14ac:dyDescent="0.2">
      <c r="A79" s="14" t="s">
        <v>35</v>
      </c>
      <c r="B79" s="126" t="s">
        <v>328</v>
      </c>
      <c r="C79" s="15"/>
      <c r="D79" s="18"/>
      <c r="E79" s="40" t="s">
        <v>597</v>
      </c>
      <c r="F79" s="141"/>
      <c r="G79" s="90"/>
      <c r="H79" s="243" t="str">
        <f t="shared" si="8"/>
        <v>CZ</v>
      </c>
      <c r="I79" s="148" t="s">
        <v>40</v>
      </c>
      <c r="J79" s="184" t="s">
        <v>328</v>
      </c>
      <c r="K79" s="154" t="s">
        <v>329</v>
      </c>
      <c r="L79" s="81"/>
      <c r="M79" s="94"/>
      <c r="N79" s="99">
        <v>0</v>
      </c>
      <c r="O79" s="69">
        <v>220019</v>
      </c>
      <c r="P79" s="222" t="s">
        <v>551</v>
      </c>
      <c r="Q79" s="116" t="str">
        <f t="shared" si="9"/>
        <v/>
      </c>
    </row>
    <row r="80" spans="1:17" ht="21.75" customHeight="1" x14ac:dyDescent="0.2">
      <c r="A80" s="14" t="s">
        <v>595</v>
      </c>
      <c r="B80" s="126" t="s">
        <v>664</v>
      </c>
      <c r="C80" s="15" t="s">
        <v>240</v>
      </c>
      <c r="D80" s="31" t="s">
        <v>388</v>
      </c>
      <c r="E80" s="69">
        <v>220001</v>
      </c>
      <c r="F80" s="141"/>
      <c r="G80" s="196"/>
      <c r="H80" s="243"/>
      <c r="I80" s="148"/>
      <c r="J80" s="184"/>
      <c r="K80" s="154"/>
      <c r="L80" s="29"/>
      <c r="M80" s="77"/>
      <c r="N80" s="98"/>
      <c r="O80" s="69"/>
      <c r="P80" s="109"/>
      <c r="Q80" s="116" t="str">
        <f t="shared" si="9"/>
        <v/>
      </c>
    </row>
    <row r="81" spans="1:17" ht="21.75" customHeight="1" x14ac:dyDescent="0.2">
      <c r="A81" s="148"/>
      <c r="B81" s="184"/>
      <c r="C81" s="29"/>
      <c r="D81" s="82"/>
      <c r="E81" s="69"/>
      <c r="F81" s="141"/>
      <c r="G81" s="90"/>
      <c r="H81" s="243"/>
      <c r="I81" s="148"/>
      <c r="J81" s="184"/>
      <c r="K81" s="154"/>
      <c r="L81" s="81"/>
      <c r="M81" s="94"/>
      <c r="N81" s="99"/>
      <c r="O81" s="69"/>
      <c r="P81" s="109"/>
      <c r="Q81" s="116" t="str">
        <f t="shared" si="9"/>
        <v/>
      </c>
    </row>
    <row r="82" spans="1:17" ht="21.75" customHeight="1" x14ac:dyDescent="0.2">
      <c r="A82" s="14"/>
      <c r="B82" s="126"/>
      <c r="C82" s="15"/>
      <c r="D82" s="31"/>
      <c r="E82" s="40"/>
      <c r="F82" s="141"/>
      <c r="G82" s="90"/>
      <c r="H82" s="243"/>
      <c r="I82" s="148"/>
      <c r="J82" s="184"/>
      <c r="K82" s="154"/>
      <c r="L82" s="81"/>
      <c r="M82" s="94"/>
      <c r="N82" s="99"/>
      <c r="O82" s="69"/>
      <c r="P82" s="109"/>
      <c r="Q82" s="116" t="str">
        <f t="shared" si="9"/>
        <v/>
      </c>
    </row>
    <row r="83" spans="1:17" ht="21.75" customHeight="1" x14ac:dyDescent="0.2">
      <c r="A83" s="95"/>
      <c r="B83" s="126"/>
      <c r="C83" s="15"/>
      <c r="D83" s="82"/>
      <c r="E83" s="69"/>
      <c r="F83" s="141"/>
      <c r="G83" s="90"/>
      <c r="H83" s="243"/>
      <c r="I83" s="164"/>
      <c r="J83" s="184"/>
      <c r="K83" s="154"/>
      <c r="L83" s="81"/>
      <c r="M83" s="94"/>
      <c r="N83" s="99"/>
      <c r="O83" s="69"/>
      <c r="P83" s="109"/>
      <c r="Q83" s="116" t="str">
        <f t="shared" si="9"/>
        <v/>
      </c>
    </row>
    <row r="84" spans="1:17" ht="21.75" customHeight="1" x14ac:dyDescent="0.2">
      <c r="A84" s="95"/>
      <c r="B84" s="126"/>
      <c r="C84" s="15"/>
      <c r="D84" s="82"/>
      <c r="E84" s="69">
        <v>220010</v>
      </c>
      <c r="F84" s="141"/>
      <c r="G84" s="247" t="s">
        <v>544</v>
      </c>
      <c r="H84" s="243"/>
      <c r="I84" s="164"/>
      <c r="J84" s="184"/>
      <c r="K84" s="154"/>
      <c r="L84" s="81"/>
      <c r="M84" s="94"/>
      <c r="N84" s="99"/>
      <c r="O84" s="69">
        <v>220021</v>
      </c>
      <c r="P84" s="193" t="s">
        <v>559</v>
      </c>
      <c r="Q84" s="116" t="str">
        <f t="shared" si="9"/>
        <v/>
      </c>
    </row>
    <row r="85" spans="1:17" ht="21.75" customHeight="1" x14ac:dyDescent="0.2">
      <c r="A85" s="148"/>
      <c r="B85" s="184"/>
      <c r="C85" s="29"/>
      <c r="D85" s="82"/>
      <c r="E85" s="69">
        <v>220015</v>
      </c>
      <c r="F85" s="141"/>
      <c r="G85" s="247" t="s">
        <v>573</v>
      </c>
      <c r="H85" s="243" t="str">
        <f t="shared" si="8"/>
        <v>CZ</v>
      </c>
      <c r="I85" s="164"/>
      <c r="J85" s="184"/>
      <c r="K85" s="154"/>
      <c r="L85" s="81"/>
      <c r="M85" s="94"/>
      <c r="N85" s="99"/>
      <c r="O85" s="69">
        <v>220034</v>
      </c>
      <c r="P85" s="193" t="s">
        <v>665</v>
      </c>
      <c r="Q85" s="116" t="str">
        <f t="shared" si="9"/>
        <v/>
      </c>
    </row>
    <row r="86" spans="1:17" ht="21.75" customHeight="1" x14ac:dyDescent="0.2">
      <c r="A86" s="164"/>
      <c r="B86" s="184"/>
      <c r="C86" s="29"/>
      <c r="D86" s="82"/>
      <c r="E86" s="69">
        <v>221133</v>
      </c>
      <c r="F86" s="141"/>
      <c r="G86" s="90" t="s">
        <v>607</v>
      </c>
      <c r="H86" s="243" t="str">
        <f t="shared" si="8"/>
        <v>CZ</v>
      </c>
      <c r="I86" s="164"/>
      <c r="J86" s="184"/>
      <c r="K86" s="154"/>
      <c r="L86" s="81"/>
      <c r="M86" s="94"/>
      <c r="N86" s="99"/>
      <c r="O86" s="69">
        <v>221124</v>
      </c>
      <c r="P86" s="193" t="s">
        <v>666</v>
      </c>
      <c r="Q86" s="116" t="str">
        <f t="shared" si="9"/>
        <v/>
      </c>
    </row>
    <row r="87" spans="1:17" ht="21.75" customHeight="1" x14ac:dyDescent="0.2">
      <c r="A87" s="95"/>
      <c r="B87" s="126"/>
      <c r="C87" s="15"/>
      <c r="D87" s="18"/>
      <c r="E87" s="69">
        <v>221134</v>
      </c>
      <c r="F87" s="141"/>
      <c r="G87" s="247" t="s">
        <v>540</v>
      </c>
      <c r="H87" s="243" t="str">
        <f t="shared" si="8"/>
        <v>CZ</v>
      </c>
      <c r="I87" s="164"/>
      <c r="J87" s="184"/>
      <c r="K87" s="154"/>
      <c r="L87" s="81"/>
      <c r="M87" s="94"/>
      <c r="N87" s="99"/>
      <c r="O87" s="69">
        <v>221133</v>
      </c>
      <c r="P87" s="193" t="s">
        <v>607</v>
      </c>
      <c r="Q87" s="116" t="str">
        <f t="shared" si="9"/>
        <v/>
      </c>
    </row>
    <row r="88" spans="1:17" ht="21.75" customHeight="1" x14ac:dyDescent="0.2">
      <c r="A88" s="95"/>
      <c r="B88" s="126"/>
      <c r="C88" s="32"/>
      <c r="D88" s="18"/>
      <c r="E88" s="69">
        <v>221139</v>
      </c>
      <c r="F88" s="154"/>
      <c r="G88" s="247" t="s">
        <v>584</v>
      </c>
      <c r="H88" s="243" t="str">
        <f t="shared" si="8"/>
        <v>CZ</v>
      </c>
      <c r="I88" s="148"/>
      <c r="J88" s="184"/>
      <c r="K88" s="154"/>
      <c r="L88" s="29"/>
      <c r="M88" s="77"/>
      <c r="N88" s="98"/>
      <c r="O88" s="69">
        <v>221139</v>
      </c>
      <c r="P88" s="193" t="s">
        <v>584</v>
      </c>
      <c r="Q88" s="116" t="str">
        <f t="shared" si="9"/>
        <v/>
      </c>
    </row>
    <row r="89" spans="1:17" ht="21.75" customHeight="1" thickBot="1" x14ac:dyDescent="0.25">
      <c r="A89" s="131"/>
      <c r="B89" s="132"/>
      <c r="C89" s="133"/>
      <c r="D89" s="41"/>
      <c r="E89" s="41"/>
      <c r="F89" s="136"/>
      <c r="G89" s="24"/>
      <c r="H89" s="177" t="str">
        <f t="shared" si="8"/>
        <v>CZ</v>
      </c>
      <c r="I89" s="20"/>
      <c r="J89" s="123"/>
      <c r="K89" s="136"/>
      <c r="L89" s="21"/>
      <c r="M89" s="21"/>
      <c r="N89" s="80"/>
      <c r="O89" s="41"/>
      <c r="P89" s="110"/>
      <c r="Q89" s="117" t="str">
        <f>IF(N89&gt;0,"Yes","")</f>
        <v/>
      </c>
    </row>
    <row r="90" spans="1:17" s="101" customFormat="1" ht="30" customHeight="1" x14ac:dyDescent="0.25">
      <c r="A90" s="104" t="s">
        <v>96</v>
      </c>
      <c r="B90" s="124"/>
      <c r="D90" s="102"/>
      <c r="E90" s="103"/>
      <c r="F90" s="137"/>
      <c r="H90" s="178"/>
      <c r="J90" s="124"/>
      <c r="K90" s="102"/>
      <c r="O90" s="103"/>
      <c r="P90" s="111"/>
    </row>
    <row r="91" spans="1:17" ht="21.75" customHeight="1" x14ac:dyDescent="0.2">
      <c r="A91" s="8" t="s">
        <v>95</v>
      </c>
      <c r="B91" s="118"/>
      <c r="F91" s="138"/>
      <c r="G91" s="6" t="s">
        <v>681</v>
      </c>
      <c r="I91" s="8" t="s">
        <v>13</v>
      </c>
      <c r="J91" s="118"/>
      <c r="O91" s="42" t="s">
        <v>14</v>
      </c>
    </row>
    <row r="92" spans="1:17" ht="21.75" customHeight="1" x14ac:dyDescent="0.2">
      <c r="B92" s="118"/>
      <c r="F92" s="138"/>
      <c r="J92" s="118"/>
    </row>
    <row r="93" spans="1:17" s="44" customFormat="1" ht="21.75" customHeight="1" x14ac:dyDescent="0.2">
      <c r="A93" s="91" t="s">
        <v>94</v>
      </c>
      <c r="B93" s="125"/>
      <c r="D93" s="45"/>
      <c r="E93" s="46"/>
      <c r="F93" s="139"/>
      <c r="H93" s="177"/>
      <c r="I93" s="43" t="s">
        <v>57</v>
      </c>
      <c r="J93" s="125"/>
      <c r="K93" s="45"/>
      <c r="O93" s="46"/>
    </row>
    <row r="94" spans="1:17" ht="21.75" customHeight="1" thickBot="1" x14ac:dyDescent="0.25">
      <c r="A94" s="8" t="s">
        <v>117</v>
      </c>
      <c r="B94" s="118"/>
      <c r="C94" s="9"/>
      <c r="D94" s="264">
        <f>'DEPT BAL'!$E$4-1</f>
        <v>42667</v>
      </c>
      <c r="E94" s="264"/>
      <c r="F94" s="138"/>
      <c r="I94" s="8" t="s">
        <v>118</v>
      </c>
      <c r="J94" s="118"/>
      <c r="L94" s="265">
        <f>D94+1</f>
        <v>42668</v>
      </c>
      <c r="M94" s="265"/>
    </row>
    <row r="95" spans="1:17" s="1" customFormat="1" ht="21.75" customHeight="1" thickBot="1" x14ac:dyDescent="0.25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7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119</v>
      </c>
      <c r="B96" s="121" t="s">
        <v>181</v>
      </c>
      <c r="C96" s="15" t="s">
        <v>239</v>
      </c>
      <c r="D96" s="18" t="s">
        <v>342</v>
      </c>
      <c r="E96" s="40">
        <v>221140</v>
      </c>
      <c r="F96" s="154"/>
      <c r="G96" s="198"/>
      <c r="H96" s="177" t="str">
        <f>$I$93</f>
        <v>BK</v>
      </c>
      <c r="I96" s="10" t="s">
        <v>39</v>
      </c>
      <c r="J96" s="120" t="s">
        <v>521</v>
      </c>
      <c r="K96" s="212" t="s">
        <v>231</v>
      </c>
      <c r="L96" s="11" t="s">
        <v>56</v>
      </c>
      <c r="M96" s="13" t="s">
        <v>320</v>
      </c>
      <c r="N96" s="78">
        <v>870.28</v>
      </c>
      <c r="O96" s="39">
        <v>220014</v>
      </c>
      <c r="P96" s="90" t="s">
        <v>618</v>
      </c>
      <c r="Q96" s="115" t="str">
        <f t="shared" ref="Q96:Q103" si="10">IF(N96&gt;0,"Yes","")</f>
        <v>Yes</v>
      </c>
    </row>
    <row r="97" spans="1:17" ht="21.75" customHeight="1" x14ac:dyDescent="0.2">
      <c r="A97" s="14" t="s">
        <v>88</v>
      </c>
      <c r="B97" s="126" t="s">
        <v>525</v>
      </c>
      <c r="C97" s="15" t="s">
        <v>526</v>
      </c>
      <c r="D97" s="18" t="s">
        <v>522</v>
      </c>
      <c r="E97" s="40">
        <v>220014</v>
      </c>
      <c r="F97" s="154"/>
      <c r="G97" s="90" t="s">
        <v>618</v>
      </c>
      <c r="H97" s="177" t="str">
        <f t="shared" ref="H97:H103" si="11">$I$93</f>
        <v>BK</v>
      </c>
      <c r="I97" s="14" t="s">
        <v>107</v>
      </c>
      <c r="J97" s="126" t="s">
        <v>213</v>
      </c>
      <c r="K97" s="135" t="s">
        <v>203</v>
      </c>
      <c r="L97" s="15" t="s">
        <v>57</v>
      </c>
      <c r="M97" s="19" t="s">
        <v>130</v>
      </c>
      <c r="N97" s="79">
        <v>1012.76</v>
      </c>
      <c r="O97" s="40">
        <v>221135</v>
      </c>
      <c r="P97" s="222" t="s">
        <v>645</v>
      </c>
      <c r="Q97" s="116" t="str">
        <f t="shared" si="10"/>
        <v>Yes</v>
      </c>
    </row>
    <row r="98" spans="1:17" ht="21.75" customHeight="1" x14ac:dyDescent="0.2">
      <c r="A98" s="14" t="s">
        <v>107</v>
      </c>
      <c r="B98" s="126" t="s">
        <v>249</v>
      </c>
      <c r="C98" s="15" t="s">
        <v>239</v>
      </c>
      <c r="D98" s="71" t="s">
        <v>130</v>
      </c>
      <c r="E98" s="40">
        <v>221135</v>
      </c>
      <c r="F98" s="154"/>
      <c r="G98" s="222" t="s">
        <v>645</v>
      </c>
      <c r="H98" s="177" t="str">
        <f t="shared" si="11"/>
        <v>BK</v>
      </c>
      <c r="I98" s="68" t="s">
        <v>33</v>
      </c>
      <c r="J98" s="126" t="s">
        <v>202</v>
      </c>
      <c r="K98" s="135" t="s">
        <v>232</v>
      </c>
      <c r="L98" s="15" t="s">
        <v>62</v>
      </c>
      <c r="M98" s="19" t="s">
        <v>393</v>
      </c>
      <c r="N98" s="79">
        <v>954.92</v>
      </c>
      <c r="O98" s="40">
        <v>221140</v>
      </c>
      <c r="P98" s="222" t="s">
        <v>570</v>
      </c>
      <c r="Q98" s="116" t="str">
        <f t="shared" si="10"/>
        <v>Yes</v>
      </c>
    </row>
    <row r="99" spans="1:17" ht="21.75" customHeight="1" x14ac:dyDescent="0.2">
      <c r="A99" s="14" t="s">
        <v>104</v>
      </c>
      <c r="B99" s="126" t="s">
        <v>158</v>
      </c>
      <c r="C99" s="15" t="s">
        <v>239</v>
      </c>
      <c r="D99" s="18" t="s">
        <v>312</v>
      </c>
      <c r="E99" s="40">
        <v>221132</v>
      </c>
      <c r="F99" s="135"/>
      <c r="G99" s="90" t="s">
        <v>570</v>
      </c>
      <c r="H99" s="177" t="str">
        <f t="shared" si="11"/>
        <v>BK</v>
      </c>
      <c r="I99" s="93" t="s">
        <v>108</v>
      </c>
      <c r="J99" s="184" t="s">
        <v>204</v>
      </c>
      <c r="K99" s="154" t="s">
        <v>297</v>
      </c>
      <c r="L99" s="29" t="s">
        <v>56</v>
      </c>
      <c r="M99" s="77" t="s">
        <v>315</v>
      </c>
      <c r="N99" s="98">
        <v>795.28</v>
      </c>
      <c r="O99" s="40">
        <v>221132</v>
      </c>
      <c r="P99" s="17" t="s">
        <v>153</v>
      </c>
      <c r="Q99" s="116" t="str">
        <f t="shared" si="10"/>
        <v>Yes</v>
      </c>
    </row>
    <row r="100" spans="1:17" ht="21.75" customHeight="1" x14ac:dyDescent="0.2">
      <c r="A100" s="14"/>
      <c r="B100" s="126"/>
      <c r="C100" s="15"/>
      <c r="D100" s="18"/>
      <c r="E100" s="40"/>
      <c r="F100" s="135"/>
      <c r="G100" s="17"/>
      <c r="H100" s="177" t="str">
        <f t="shared" si="11"/>
        <v>BK</v>
      </c>
      <c r="I100" s="148"/>
      <c r="J100" s="184"/>
      <c r="K100" s="154"/>
      <c r="L100" s="29"/>
      <c r="M100" s="77"/>
      <c r="N100" s="98"/>
      <c r="O100" s="40"/>
      <c r="P100" s="108"/>
      <c r="Q100" s="116" t="str">
        <f t="shared" si="10"/>
        <v/>
      </c>
    </row>
    <row r="101" spans="1:17" ht="21.75" customHeight="1" x14ac:dyDescent="0.2">
      <c r="A101" s="14"/>
      <c r="B101" s="126"/>
      <c r="C101" s="15"/>
      <c r="D101" s="18"/>
      <c r="E101" s="40"/>
      <c r="F101" s="135"/>
      <c r="G101" s="17"/>
      <c r="H101" s="177" t="str">
        <f t="shared" si="11"/>
        <v>BK</v>
      </c>
      <c r="I101" s="148"/>
      <c r="J101" s="184"/>
      <c r="K101" s="154"/>
      <c r="L101" s="81"/>
      <c r="M101" s="94"/>
      <c r="N101" s="99"/>
      <c r="O101" s="69"/>
      <c r="P101" s="108"/>
      <c r="Q101" s="116" t="str">
        <f t="shared" si="10"/>
        <v/>
      </c>
    </row>
    <row r="102" spans="1:17" ht="21.75" customHeight="1" x14ac:dyDescent="0.2">
      <c r="A102" s="95"/>
      <c r="B102" s="126"/>
      <c r="C102" s="15"/>
      <c r="D102" s="18"/>
      <c r="E102" s="40"/>
      <c r="F102" s="135"/>
      <c r="G102" s="17"/>
      <c r="H102" s="177" t="str">
        <f t="shared" si="11"/>
        <v>BK</v>
      </c>
      <c r="I102" s="95"/>
      <c r="J102" s="126"/>
      <c r="K102" s="135"/>
      <c r="L102" s="30"/>
      <c r="M102" s="30"/>
      <c r="N102" s="97"/>
      <c r="O102" s="69"/>
      <c r="P102" s="108"/>
      <c r="Q102" s="116" t="str">
        <f t="shared" si="10"/>
        <v/>
      </c>
    </row>
    <row r="103" spans="1:17" ht="21.75" customHeight="1" thickBot="1" x14ac:dyDescent="0.25">
      <c r="A103" s="20"/>
      <c r="B103" s="123"/>
      <c r="C103" s="21"/>
      <c r="D103" s="22"/>
      <c r="E103" s="41"/>
      <c r="F103" s="136"/>
      <c r="G103" s="24"/>
      <c r="H103" s="177" t="str">
        <f t="shared" si="11"/>
        <v>BK</v>
      </c>
      <c r="I103" s="20"/>
      <c r="J103" s="123"/>
      <c r="K103" s="136"/>
      <c r="L103" s="21"/>
      <c r="M103" s="21"/>
      <c r="N103" s="80"/>
      <c r="O103" s="41"/>
      <c r="P103" s="110"/>
      <c r="Q103" s="117" t="str">
        <f t="shared" si="10"/>
        <v/>
      </c>
    </row>
    <row r="104" spans="1:17" s="101" customFormat="1" ht="30" customHeight="1" x14ac:dyDescent="0.25">
      <c r="A104" s="104" t="s">
        <v>96</v>
      </c>
      <c r="B104" s="124"/>
      <c r="D104" s="102"/>
      <c r="E104" s="103"/>
      <c r="F104" s="137"/>
      <c r="H104" s="178"/>
      <c r="J104" s="124"/>
      <c r="K104" s="102"/>
      <c r="O104" s="103"/>
      <c r="P104" s="111"/>
    </row>
    <row r="105" spans="1:17" ht="21.75" customHeight="1" x14ac:dyDescent="0.2">
      <c r="A105" s="8" t="s">
        <v>95</v>
      </c>
      <c r="B105" s="118"/>
      <c r="F105" s="138"/>
      <c r="G105" s="6" t="s">
        <v>661</v>
      </c>
      <c r="I105" s="8" t="s">
        <v>13</v>
      </c>
      <c r="J105" s="118"/>
      <c r="O105" s="42" t="s">
        <v>14</v>
      </c>
    </row>
    <row r="106" spans="1:17" ht="21.75" customHeight="1" x14ac:dyDescent="0.2">
      <c r="B106" s="118"/>
      <c r="F106" s="138"/>
      <c r="J106" s="118"/>
    </row>
    <row r="107" spans="1:17" s="44" customFormat="1" ht="21.75" customHeight="1" x14ac:dyDescent="0.2">
      <c r="A107" s="43" t="s">
        <v>122</v>
      </c>
      <c r="B107" s="125"/>
      <c r="D107" s="45"/>
      <c r="E107" s="46"/>
      <c r="F107" s="139"/>
      <c r="H107" s="177"/>
      <c r="I107" s="43" t="s">
        <v>58</v>
      </c>
      <c r="J107" s="125"/>
      <c r="K107" s="45"/>
      <c r="O107" s="46"/>
    </row>
    <row r="108" spans="1:17" ht="21.75" customHeight="1" thickBot="1" x14ac:dyDescent="0.25">
      <c r="A108" s="8" t="s">
        <v>117</v>
      </c>
      <c r="B108" s="118"/>
      <c r="C108" s="9"/>
      <c r="D108" s="264">
        <f>'DEPT BAL'!$E$4-1</f>
        <v>42667</v>
      </c>
      <c r="E108" s="264"/>
      <c r="F108" s="138"/>
      <c r="I108" s="8" t="s">
        <v>118</v>
      </c>
      <c r="J108" s="118"/>
      <c r="L108" s="265">
        <f>D108+1</f>
        <v>42668</v>
      </c>
      <c r="M108" s="265"/>
    </row>
    <row r="109" spans="1:17" s="1" customFormat="1" ht="21.75" customHeight="1" thickBot="1" x14ac:dyDescent="0.25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7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 x14ac:dyDescent="0.2">
      <c r="A110" s="10" t="s">
        <v>46</v>
      </c>
      <c r="B110" s="120" t="s">
        <v>254</v>
      </c>
      <c r="C110" s="11" t="s">
        <v>136</v>
      </c>
      <c r="D110" s="25" t="s">
        <v>255</v>
      </c>
      <c r="E110" s="39">
        <v>220026</v>
      </c>
      <c r="F110" s="197" t="s">
        <v>576</v>
      </c>
      <c r="G110" s="90" t="s">
        <v>639</v>
      </c>
      <c r="H110" s="177" t="str">
        <f>$I$107</f>
        <v>LA</v>
      </c>
      <c r="I110" s="14" t="s">
        <v>54</v>
      </c>
      <c r="J110" s="121" t="s">
        <v>347</v>
      </c>
      <c r="K110" s="217" t="s">
        <v>345</v>
      </c>
      <c r="L110" s="15" t="s">
        <v>55</v>
      </c>
      <c r="M110" s="19" t="s">
        <v>193</v>
      </c>
      <c r="N110" s="79">
        <v>835.16</v>
      </c>
      <c r="O110" s="40">
        <v>220026</v>
      </c>
      <c r="P110" s="17" t="s">
        <v>639</v>
      </c>
      <c r="Q110" s="115" t="str">
        <f>IF(N110&gt;0,"Yes","")</f>
        <v>Yes</v>
      </c>
    </row>
    <row r="111" spans="1:17" ht="21.75" customHeight="1" x14ac:dyDescent="0.2">
      <c r="A111" s="14" t="s">
        <v>27</v>
      </c>
      <c r="B111" s="121" t="s">
        <v>256</v>
      </c>
      <c r="C111" s="15" t="s">
        <v>136</v>
      </c>
      <c r="D111" s="18" t="s">
        <v>343</v>
      </c>
      <c r="E111" s="40">
        <v>221136</v>
      </c>
      <c r="F111" s="154"/>
      <c r="G111" s="90"/>
      <c r="H111" s="177" t="str">
        <f t="shared" ref="H111:H119" si="12">$I$107</f>
        <v>LA</v>
      </c>
      <c r="I111" s="14" t="s">
        <v>26</v>
      </c>
      <c r="J111" s="186"/>
      <c r="K111" s="214"/>
      <c r="L111" s="30" t="s">
        <v>58</v>
      </c>
      <c r="M111" s="35" t="s">
        <v>364</v>
      </c>
      <c r="N111" s="97">
        <v>1132.5899999999999</v>
      </c>
      <c r="O111" s="69">
        <v>221136</v>
      </c>
      <c r="P111" s="113"/>
      <c r="Q111" s="116" t="str">
        <f>IF(N111&gt;0,"Yes","")</f>
        <v>Yes</v>
      </c>
    </row>
    <row r="112" spans="1:17" ht="21.75" customHeight="1" x14ac:dyDescent="0.2">
      <c r="A112" s="14" t="s">
        <v>37</v>
      </c>
      <c r="B112" s="186"/>
      <c r="C112" s="15" t="s">
        <v>136</v>
      </c>
      <c r="D112" s="18" t="s">
        <v>343</v>
      </c>
      <c r="E112" s="40">
        <v>220006</v>
      </c>
      <c r="F112" s="154" t="s">
        <v>576</v>
      </c>
      <c r="G112" s="17" t="s">
        <v>643</v>
      </c>
      <c r="H112" s="177" t="str">
        <f t="shared" si="12"/>
        <v>LA</v>
      </c>
      <c r="I112" s="14" t="s">
        <v>23</v>
      </c>
      <c r="J112" s="121" t="s">
        <v>246</v>
      </c>
      <c r="K112" s="140" t="s">
        <v>381</v>
      </c>
      <c r="L112" s="30" t="s">
        <v>56</v>
      </c>
      <c r="M112" s="35" t="s">
        <v>281</v>
      </c>
      <c r="N112" s="97">
        <v>1059</v>
      </c>
      <c r="O112" s="224">
        <v>221131</v>
      </c>
      <c r="P112" s="17" t="s">
        <v>667</v>
      </c>
      <c r="Q112" s="116" t="str">
        <f t="shared" ref="Q112:Q118" si="13">IF(N112&gt;0,"Yes","")</f>
        <v>Yes</v>
      </c>
    </row>
    <row r="113" spans="1:17" ht="21.75" customHeight="1" x14ac:dyDescent="0.2">
      <c r="A113" s="14" t="s">
        <v>105</v>
      </c>
      <c r="B113" s="121" t="s">
        <v>257</v>
      </c>
      <c r="C113" s="15" t="s">
        <v>136</v>
      </c>
      <c r="D113" s="18" t="s">
        <v>364</v>
      </c>
      <c r="E113" s="40">
        <v>220008</v>
      </c>
      <c r="F113" s="154"/>
      <c r="G113" s="199" t="s">
        <v>638</v>
      </c>
      <c r="H113" s="177" t="str">
        <f t="shared" si="12"/>
        <v>LA</v>
      </c>
      <c r="I113" s="14" t="s">
        <v>64</v>
      </c>
      <c r="J113" s="186"/>
      <c r="K113" s="214"/>
      <c r="L113" s="30" t="s">
        <v>59</v>
      </c>
      <c r="M113" s="35" t="s">
        <v>135</v>
      </c>
      <c r="N113" s="97">
        <v>755.72</v>
      </c>
      <c r="O113" s="40">
        <v>220008</v>
      </c>
      <c r="P113" s="199" t="s">
        <v>658</v>
      </c>
      <c r="Q113" s="116" t="str">
        <f t="shared" si="13"/>
        <v>Yes</v>
      </c>
    </row>
    <row r="114" spans="1:17" ht="21.75" customHeight="1" x14ac:dyDescent="0.2">
      <c r="A114" s="14" t="s">
        <v>26</v>
      </c>
      <c r="B114" s="186"/>
      <c r="C114" s="15" t="s">
        <v>136</v>
      </c>
      <c r="D114" s="18" t="s">
        <v>364</v>
      </c>
      <c r="E114" s="40">
        <v>221131</v>
      </c>
      <c r="F114" s="154" t="s">
        <v>576</v>
      </c>
      <c r="G114" s="195" t="s">
        <v>567</v>
      </c>
      <c r="H114" s="177" t="str">
        <f t="shared" si="12"/>
        <v>LA</v>
      </c>
      <c r="I114" s="14" t="s">
        <v>104</v>
      </c>
      <c r="J114" s="126" t="s">
        <v>279</v>
      </c>
      <c r="K114" s="135" t="s">
        <v>349</v>
      </c>
      <c r="L114" s="30" t="s">
        <v>57</v>
      </c>
      <c r="M114" s="35" t="s">
        <v>529</v>
      </c>
      <c r="N114" s="97">
        <v>1013.43</v>
      </c>
      <c r="O114" s="224">
        <v>220006</v>
      </c>
      <c r="P114" s="90" t="s">
        <v>670</v>
      </c>
      <c r="Q114" s="116" t="str">
        <f t="shared" si="13"/>
        <v>Yes</v>
      </c>
    </row>
    <row r="115" spans="1:17" ht="21.75" customHeight="1" x14ac:dyDescent="0.2">
      <c r="A115" s="14"/>
      <c r="B115" s="126"/>
      <c r="C115" s="15"/>
      <c r="D115" s="18"/>
      <c r="E115" s="40"/>
      <c r="F115" s="154"/>
      <c r="G115" s="205"/>
      <c r="H115" s="177" t="str">
        <f t="shared" si="12"/>
        <v>LA</v>
      </c>
      <c r="I115" s="14"/>
      <c r="J115" s="126"/>
      <c r="K115" s="135"/>
      <c r="L115" s="30"/>
      <c r="M115" s="35"/>
      <c r="N115" s="97"/>
      <c r="O115" s="69"/>
      <c r="P115" s="114"/>
      <c r="Q115" s="116" t="str">
        <f t="shared" si="13"/>
        <v/>
      </c>
    </row>
    <row r="116" spans="1:17" ht="21.75" customHeight="1" x14ac:dyDescent="0.2">
      <c r="A116" s="14"/>
      <c r="B116" s="126"/>
      <c r="C116" s="15"/>
      <c r="D116" s="18"/>
      <c r="E116" s="40"/>
      <c r="F116" s="135"/>
      <c r="G116" s="17"/>
      <c r="H116" s="177" t="str">
        <f t="shared" si="12"/>
        <v>LA</v>
      </c>
      <c r="I116" s="14"/>
      <c r="J116" s="126"/>
      <c r="K116" s="135"/>
      <c r="L116" s="30"/>
      <c r="M116" s="35"/>
      <c r="N116" s="97"/>
      <c r="O116" s="69"/>
      <c r="P116" s="109"/>
      <c r="Q116" s="116" t="str">
        <f t="shared" si="13"/>
        <v/>
      </c>
    </row>
    <row r="117" spans="1:17" ht="21.75" customHeight="1" x14ac:dyDescent="0.2">
      <c r="A117" s="95"/>
      <c r="B117" s="126"/>
      <c r="C117" s="15"/>
      <c r="D117" s="16"/>
      <c r="E117" s="40"/>
      <c r="F117" s="135"/>
      <c r="G117" s="17"/>
      <c r="H117" s="177" t="str">
        <f t="shared" si="12"/>
        <v>LA</v>
      </c>
      <c r="I117" s="95"/>
      <c r="J117" s="126"/>
      <c r="K117" s="135"/>
      <c r="L117" s="30"/>
      <c r="M117" s="35"/>
      <c r="N117" s="97"/>
      <c r="O117" s="69"/>
      <c r="P117" s="109"/>
      <c r="Q117" s="116" t="str">
        <f t="shared" si="13"/>
        <v/>
      </c>
    </row>
    <row r="118" spans="1:17" ht="21.75" customHeight="1" x14ac:dyDescent="0.2">
      <c r="A118" s="14"/>
      <c r="B118" s="126"/>
      <c r="C118" s="15"/>
      <c r="D118" s="16"/>
      <c r="E118" s="40"/>
      <c r="F118" s="135"/>
      <c r="G118" s="17"/>
      <c r="H118" s="177" t="str">
        <f t="shared" si="12"/>
        <v>LA</v>
      </c>
      <c r="I118" s="14"/>
      <c r="J118" s="126"/>
      <c r="K118" s="135"/>
      <c r="L118" s="30"/>
      <c r="M118" s="30"/>
      <c r="N118" s="97"/>
      <c r="O118" s="69"/>
      <c r="P118" s="109"/>
      <c r="Q118" s="116" t="str">
        <f t="shared" si="13"/>
        <v/>
      </c>
    </row>
    <row r="119" spans="1:17" ht="21.75" customHeight="1" thickBot="1" x14ac:dyDescent="0.25">
      <c r="A119" s="87"/>
      <c r="B119" s="123"/>
      <c r="C119" s="21"/>
      <c r="D119" s="22"/>
      <c r="E119" s="41"/>
      <c r="F119" s="136"/>
      <c r="G119" s="24"/>
      <c r="H119" s="177" t="str">
        <f t="shared" si="12"/>
        <v>LA</v>
      </c>
      <c r="I119" s="87"/>
      <c r="J119" s="123"/>
      <c r="K119" s="136"/>
      <c r="L119" s="21"/>
      <c r="M119" s="21"/>
      <c r="N119" s="80"/>
      <c r="O119" s="41"/>
      <c r="P119" s="110"/>
      <c r="Q119" s="117" t="str">
        <f>IF(N119&gt;0,"Yes","")</f>
        <v/>
      </c>
    </row>
    <row r="120" spans="1:17" s="101" customFormat="1" ht="30" customHeight="1" x14ac:dyDescent="0.25">
      <c r="A120" s="104" t="s">
        <v>96</v>
      </c>
      <c r="B120" s="124"/>
      <c r="D120" s="102"/>
      <c r="E120" s="103"/>
      <c r="F120" s="137"/>
      <c r="H120" s="178"/>
      <c r="J120" s="124"/>
      <c r="K120" s="102"/>
      <c r="O120" s="103"/>
      <c r="P120" s="111"/>
    </row>
    <row r="121" spans="1:17" ht="21.75" customHeight="1" x14ac:dyDescent="0.2">
      <c r="A121" s="8" t="s">
        <v>95</v>
      </c>
      <c r="B121" s="118"/>
      <c r="F121" s="138"/>
      <c r="G121" s="6" t="s">
        <v>680</v>
      </c>
      <c r="I121" s="8" t="s">
        <v>13</v>
      </c>
      <c r="J121" s="118"/>
      <c r="O121" s="42" t="s">
        <v>14</v>
      </c>
    </row>
    <row r="122" spans="1:17" ht="21.75" customHeight="1" x14ac:dyDescent="0.2">
      <c r="B122" s="118"/>
      <c r="F122" s="138"/>
      <c r="J122" s="118"/>
    </row>
    <row r="123" spans="1:17" s="44" customFormat="1" ht="21.75" customHeight="1" x14ac:dyDescent="0.2">
      <c r="A123" s="43" t="s">
        <v>17</v>
      </c>
      <c r="B123" s="125"/>
      <c r="D123" s="45"/>
      <c r="E123" s="46"/>
      <c r="F123" s="139"/>
      <c r="H123" s="177"/>
      <c r="I123" s="43" t="s">
        <v>61</v>
      </c>
      <c r="J123" s="125"/>
      <c r="K123" s="45"/>
      <c r="O123" s="46"/>
    </row>
    <row r="124" spans="1:17" ht="21.75" customHeight="1" thickBot="1" x14ac:dyDescent="0.25">
      <c r="A124" s="8" t="s">
        <v>117</v>
      </c>
      <c r="B124" s="118"/>
      <c r="C124" s="9"/>
      <c r="D124" s="264">
        <f>'DEPT BAL'!$E$4-1</f>
        <v>42667</v>
      </c>
      <c r="E124" s="264"/>
      <c r="F124" s="138"/>
      <c r="I124" s="8" t="s">
        <v>118</v>
      </c>
      <c r="J124" s="118"/>
      <c r="L124" s="265">
        <f>D124+1</f>
        <v>42668</v>
      </c>
      <c r="M124" s="265"/>
    </row>
    <row r="125" spans="1:17" s="1" customFormat="1" ht="21.75" customHeight="1" thickBot="1" x14ac:dyDescent="0.25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7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 x14ac:dyDescent="0.2">
      <c r="A126" s="10" t="s">
        <v>31</v>
      </c>
      <c r="B126" s="120" t="s">
        <v>344</v>
      </c>
      <c r="C126" s="11" t="s">
        <v>376</v>
      </c>
      <c r="D126" s="25" t="s">
        <v>377</v>
      </c>
      <c r="E126" s="39">
        <v>221126</v>
      </c>
      <c r="F126" s="197"/>
      <c r="G126" s="12"/>
      <c r="H126" s="177" t="str">
        <f>$I$123</f>
        <v>PZ</v>
      </c>
      <c r="I126" s="10" t="s">
        <v>106</v>
      </c>
      <c r="J126" s="120" t="s">
        <v>214</v>
      </c>
      <c r="K126" s="212" t="s">
        <v>295</v>
      </c>
      <c r="L126" s="11" t="s">
        <v>66</v>
      </c>
      <c r="M126" s="13" t="s">
        <v>333</v>
      </c>
      <c r="N126" s="78">
        <v>891.23</v>
      </c>
      <c r="O126" s="39">
        <v>221126</v>
      </c>
      <c r="P126" s="113"/>
      <c r="Q126" s="115" t="str">
        <f>IF(N126&gt;0,"Yes","")</f>
        <v>Yes</v>
      </c>
    </row>
    <row r="127" spans="1:17" ht="21.75" customHeight="1" x14ac:dyDescent="0.2">
      <c r="A127" s="14" t="s">
        <v>32</v>
      </c>
      <c r="B127" s="126" t="s">
        <v>258</v>
      </c>
      <c r="C127" s="15" t="s">
        <v>376</v>
      </c>
      <c r="D127" s="18" t="s">
        <v>193</v>
      </c>
      <c r="E127" s="40">
        <v>221129</v>
      </c>
      <c r="F127" s="154"/>
      <c r="G127" s="112" t="s">
        <v>630</v>
      </c>
      <c r="H127" s="177" t="str">
        <f>$I$123</f>
        <v>PZ</v>
      </c>
      <c r="I127" s="14" t="s">
        <v>28</v>
      </c>
      <c r="J127" s="126" t="s">
        <v>188</v>
      </c>
      <c r="K127" s="135" t="s">
        <v>361</v>
      </c>
      <c r="L127" s="15" t="s">
        <v>62</v>
      </c>
      <c r="M127" s="19" t="s">
        <v>278</v>
      </c>
      <c r="N127" s="79">
        <v>769.78</v>
      </c>
      <c r="O127" s="40">
        <v>221129</v>
      </c>
      <c r="P127" s="112" t="s">
        <v>630</v>
      </c>
      <c r="Q127" s="116" t="str">
        <f>IF(N127&gt;0,"Yes","")</f>
        <v>Yes</v>
      </c>
    </row>
    <row r="128" spans="1:17" ht="21.75" customHeight="1" x14ac:dyDescent="0.2">
      <c r="A128" s="14"/>
      <c r="B128" s="126"/>
      <c r="C128" s="15"/>
      <c r="D128" s="18"/>
      <c r="E128" s="40"/>
      <c r="F128" s="135"/>
      <c r="G128" s="17"/>
      <c r="H128" s="177" t="str">
        <f>$I$123</f>
        <v>PZ</v>
      </c>
      <c r="I128" s="14"/>
      <c r="J128" s="126"/>
      <c r="K128" s="154"/>
      <c r="L128" s="15"/>
      <c r="M128" s="19"/>
      <c r="N128" s="79"/>
      <c r="O128" s="40"/>
      <c r="P128" s="108"/>
      <c r="Q128" s="116" t="str">
        <f>IF(N128&gt;0,"Yes","")</f>
        <v/>
      </c>
    </row>
    <row r="129" spans="1:17" ht="21.75" customHeight="1" x14ac:dyDescent="0.2">
      <c r="A129" s="14"/>
      <c r="B129" s="126"/>
      <c r="C129" s="15"/>
      <c r="D129" s="16"/>
      <c r="E129" s="40"/>
      <c r="F129" s="135"/>
      <c r="G129" s="17"/>
      <c r="H129" s="177" t="str">
        <f>$I$123</f>
        <v>PZ</v>
      </c>
      <c r="I129" s="14"/>
      <c r="J129" s="126"/>
      <c r="K129" s="135"/>
      <c r="L129" s="15"/>
      <c r="M129" s="19"/>
      <c r="N129" s="79"/>
      <c r="O129" s="40"/>
      <c r="P129" s="108"/>
      <c r="Q129" s="116" t="str">
        <f>IF(N129&gt;0,"Yes","")</f>
        <v/>
      </c>
    </row>
    <row r="130" spans="1:17" ht="21.75" customHeight="1" thickBot="1" x14ac:dyDescent="0.25">
      <c r="A130" s="87"/>
      <c r="B130" s="123"/>
      <c r="C130" s="21"/>
      <c r="D130" s="22"/>
      <c r="E130" s="41"/>
      <c r="F130" s="136"/>
      <c r="G130" s="24"/>
      <c r="H130" s="177" t="str">
        <f>$I$123</f>
        <v>PZ</v>
      </c>
      <c r="I130" s="87"/>
      <c r="J130" s="123"/>
      <c r="K130" s="136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 x14ac:dyDescent="0.25">
      <c r="A131" s="104" t="s">
        <v>96</v>
      </c>
      <c r="B131" s="124"/>
      <c r="D131" s="102"/>
      <c r="E131" s="103"/>
      <c r="F131" s="137"/>
      <c r="H131" s="178"/>
      <c r="J131" s="124"/>
      <c r="K131" s="102"/>
      <c r="O131" s="103"/>
      <c r="P131" s="111"/>
    </row>
    <row r="132" spans="1:17" ht="21.75" customHeight="1" x14ac:dyDescent="0.2">
      <c r="A132" s="8" t="s">
        <v>95</v>
      </c>
      <c r="B132" s="118"/>
      <c r="F132" s="138"/>
      <c r="G132" s="6" t="s">
        <v>661</v>
      </c>
      <c r="I132" s="8" t="s">
        <v>13</v>
      </c>
      <c r="J132" s="118"/>
      <c r="O132" s="42" t="s">
        <v>14</v>
      </c>
    </row>
    <row r="133" spans="1:17" ht="21.75" customHeight="1" x14ac:dyDescent="0.2">
      <c r="B133" s="118"/>
      <c r="F133" s="138"/>
      <c r="J133" s="118"/>
    </row>
    <row r="134" spans="1:17" s="44" customFormat="1" ht="21.75" customHeight="1" x14ac:dyDescent="0.2">
      <c r="A134" s="43" t="s">
        <v>18</v>
      </c>
      <c r="B134" s="125"/>
      <c r="D134" s="45"/>
      <c r="E134" s="46"/>
      <c r="F134" s="139"/>
      <c r="H134" s="177"/>
      <c r="I134" s="43" t="s">
        <v>59</v>
      </c>
      <c r="J134" s="125"/>
      <c r="K134" s="45"/>
      <c r="O134" s="46"/>
    </row>
    <row r="135" spans="1:17" ht="21.75" customHeight="1" thickBot="1" x14ac:dyDescent="0.25">
      <c r="A135" s="8" t="s">
        <v>117</v>
      </c>
      <c r="B135" s="118"/>
      <c r="C135" s="9"/>
      <c r="D135" s="264">
        <f>'DEPT BAL'!$E$4-1</f>
        <v>42667</v>
      </c>
      <c r="E135" s="264"/>
      <c r="F135" s="138"/>
      <c r="I135" s="8" t="s">
        <v>118</v>
      </c>
      <c r="J135" s="118"/>
      <c r="L135" s="265">
        <f>D135+1</f>
        <v>42668</v>
      </c>
      <c r="M135" s="265"/>
    </row>
    <row r="136" spans="1:17" s="1" customFormat="1" ht="21.75" customHeight="1" thickBot="1" x14ac:dyDescent="0.25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7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43</v>
      </c>
      <c r="B137" s="122" t="s">
        <v>396</v>
      </c>
      <c r="C137" s="149" t="s">
        <v>220</v>
      </c>
      <c r="D137" s="18" t="s">
        <v>524</v>
      </c>
      <c r="E137" s="40">
        <v>220020</v>
      </c>
      <c r="F137" s="154"/>
      <c r="G137" s="17" t="s">
        <v>627</v>
      </c>
      <c r="H137" s="177" t="str">
        <f>$I$134</f>
        <v>EH</v>
      </c>
      <c r="I137" s="10" t="s">
        <v>49</v>
      </c>
      <c r="J137" s="120" t="s">
        <v>415</v>
      </c>
      <c r="K137" s="212" t="s">
        <v>528</v>
      </c>
      <c r="L137" s="11" t="s">
        <v>66</v>
      </c>
      <c r="M137" s="13" t="s">
        <v>326</v>
      </c>
      <c r="N137" s="78">
        <v>1039.68</v>
      </c>
      <c r="O137" s="39">
        <v>220011</v>
      </c>
      <c r="P137" s="167"/>
      <c r="Q137" s="115" t="str">
        <f>IF(N137&gt;0,"Yes","")</f>
        <v>Yes</v>
      </c>
    </row>
    <row r="138" spans="1:17" ht="21.75" customHeight="1" x14ac:dyDescent="0.2">
      <c r="A138" s="14" t="s">
        <v>21</v>
      </c>
      <c r="B138" s="126" t="s">
        <v>251</v>
      </c>
      <c r="C138" s="19" t="s">
        <v>241</v>
      </c>
      <c r="D138" s="18" t="s">
        <v>149</v>
      </c>
      <c r="E138" s="40">
        <v>221128</v>
      </c>
      <c r="F138" s="154"/>
      <c r="G138" s="237" t="s">
        <v>624</v>
      </c>
      <c r="H138" s="177" t="str">
        <f t="shared" ref="H138:H145" si="14">$I$134</f>
        <v>EH</v>
      </c>
      <c r="I138" s="14" t="s">
        <v>42</v>
      </c>
      <c r="J138" s="126" t="s">
        <v>148</v>
      </c>
      <c r="K138" s="135" t="s">
        <v>233</v>
      </c>
      <c r="L138" s="15" t="s">
        <v>56</v>
      </c>
      <c r="M138" s="19" t="s">
        <v>363</v>
      </c>
      <c r="N138" s="79">
        <v>953.49</v>
      </c>
      <c r="O138" s="40">
        <v>220005</v>
      </c>
      <c r="P138" s="113" t="s">
        <v>153</v>
      </c>
      <c r="Q138" s="116" t="str">
        <f>IF(N138&gt;0,"Yes","")</f>
        <v>Yes</v>
      </c>
    </row>
    <row r="139" spans="1:17" ht="21.75" customHeight="1" x14ac:dyDescent="0.2">
      <c r="A139" s="14" t="s">
        <v>41</v>
      </c>
      <c r="B139" s="121" t="s">
        <v>252</v>
      </c>
      <c r="C139" s="15" t="s">
        <v>241</v>
      </c>
      <c r="D139" s="18" t="s">
        <v>135</v>
      </c>
      <c r="E139" s="40">
        <v>220028</v>
      </c>
      <c r="F139" s="154"/>
      <c r="G139" s="193" t="s">
        <v>646</v>
      </c>
      <c r="H139" s="177" t="str">
        <f t="shared" si="14"/>
        <v>EH</v>
      </c>
      <c r="I139" s="14" t="s">
        <v>29</v>
      </c>
      <c r="J139" s="127" t="s">
        <v>234</v>
      </c>
      <c r="K139" s="141" t="s">
        <v>159</v>
      </c>
      <c r="L139" s="15" t="s">
        <v>56</v>
      </c>
      <c r="M139" s="19" t="s">
        <v>315</v>
      </c>
      <c r="N139" s="79">
        <v>900.4</v>
      </c>
      <c r="O139" s="40">
        <v>221128</v>
      </c>
      <c r="P139" s="90" t="s">
        <v>625</v>
      </c>
      <c r="Q139" s="116" t="str">
        <f t="shared" ref="Q139:Q144" si="15">IF(N139&gt;0,"Yes","")</f>
        <v>Yes</v>
      </c>
    </row>
    <row r="140" spans="1:17" ht="21.75" customHeight="1" x14ac:dyDescent="0.2">
      <c r="A140" s="14" t="s">
        <v>64</v>
      </c>
      <c r="B140" s="186"/>
      <c r="C140" s="15" t="s">
        <v>241</v>
      </c>
      <c r="D140" s="18" t="s">
        <v>135</v>
      </c>
      <c r="E140" s="40">
        <v>220011</v>
      </c>
      <c r="F140" s="154"/>
      <c r="G140" s="90"/>
      <c r="H140" s="177" t="str">
        <f t="shared" si="14"/>
        <v>EH</v>
      </c>
      <c r="I140" s="14" t="s">
        <v>65</v>
      </c>
      <c r="J140" s="186"/>
      <c r="K140" s="214"/>
      <c r="L140" s="15" t="s">
        <v>56</v>
      </c>
      <c r="M140" s="19" t="s">
        <v>457</v>
      </c>
      <c r="N140" s="79">
        <v>757.26</v>
      </c>
      <c r="O140" s="40">
        <v>220027</v>
      </c>
      <c r="P140" s="90" t="s">
        <v>570</v>
      </c>
      <c r="Q140" s="116" t="str">
        <f t="shared" si="15"/>
        <v>Yes</v>
      </c>
    </row>
    <row r="141" spans="1:17" ht="21.75" customHeight="1" x14ac:dyDescent="0.2">
      <c r="A141" s="14" t="s">
        <v>89</v>
      </c>
      <c r="B141" s="126" t="s">
        <v>398</v>
      </c>
      <c r="C141" s="15" t="s">
        <v>242</v>
      </c>
      <c r="D141" s="18" t="s">
        <v>399</v>
      </c>
      <c r="E141" s="40">
        <v>220005</v>
      </c>
      <c r="F141" s="154"/>
      <c r="G141" s="90"/>
      <c r="H141" s="177" t="str">
        <f t="shared" si="14"/>
        <v>EH</v>
      </c>
      <c r="I141" s="14" t="s">
        <v>90</v>
      </c>
      <c r="J141" s="126" t="s">
        <v>208</v>
      </c>
      <c r="K141" s="135" t="s">
        <v>294</v>
      </c>
      <c r="L141" s="15" t="s">
        <v>59</v>
      </c>
      <c r="M141" s="19" t="s">
        <v>458</v>
      </c>
      <c r="N141" s="79">
        <v>883.4</v>
      </c>
      <c r="O141" s="40">
        <v>220028</v>
      </c>
      <c r="P141" s="193" t="s">
        <v>646</v>
      </c>
      <c r="Q141" s="116" t="str">
        <f t="shared" si="15"/>
        <v>Yes</v>
      </c>
    </row>
    <row r="142" spans="1:17" ht="21.75" customHeight="1" x14ac:dyDescent="0.2">
      <c r="A142" s="14" t="s">
        <v>90</v>
      </c>
      <c r="B142" s="121" t="s">
        <v>228</v>
      </c>
      <c r="C142" s="15" t="s">
        <v>241</v>
      </c>
      <c r="D142" s="16" t="s">
        <v>458</v>
      </c>
      <c r="E142" s="40">
        <v>220027</v>
      </c>
      <c r="F142" s="135"/>
      <c r="G142" s="17"/>
      <c r="H142" s="177" t="str">
        <f t="shared" si="14"/>
        <v>EH</v>
      </c>
      <c r="I142" s="14" t="s">
        <v>43</v>
      </c>
      <c r="J142" s="126" t="s">
        <v>449</v>
      </c>
      <c r="K142" s="135" t="s">
        <v>450</v>
      </c>
      <c r="L142" s="15" t="s">
        <v>59</v>
      </c>
      <c r="M142" s="19" t="s">
        <v>524</v>
      </c>
      <c r="N142" s="79">
        <v>741.71</v>
      </c>
      <c r="O142" s="40">
        <v>220020</v>
      </c>
      <c r="P142" s="17" t="s">
        <v>627</v>
      </c>
      <c r="Q142" s="116" t="str">
        <f t="shared" si="15"/>
        <v>Yes</v>
      </c>
    </row>
    <row r="143" spans="1:17" ht="21.75" customHeight="1" x14ac:dyDescent="0.2">
      <c r="A143" s="14" t="s">
        <v>52</v>
      </c>
      <c r="B143" s="186"/>
      <c r="C143" s="15" t="s">
        <v>242</v>
      </c>
      <c r="D143" s="16" t="s">
        <v>458</v>
      </c>
      <c r="E143" s="40">
        <v>220025</v>
      </c>
      <c r="F143" s="135"/>
      <c r="G143" s="17"/>
      <c r="H143" s="177" t="str">
        <f t="shared" si="14"/>
        <v>EH</v>
      </c>
      <c r="I143" s="14" t="s">
        <v>53</v>
      </c>
      <c r="J143" s="126" t="s">
        <v>227</v>
      </c>
      <c r="K143" s="135" t="s">
        <v>497</v>
      </c>
      <c r="L143" s="15" t="s">
        <v>56</v>
      </c>
      <c r="M143" s="15" t="s">
        <v>320</v>
      </c>
      <c r="N143" s="79">
        <v>798.64</v>
      </c>
      <c r="O143" s="40">
        <v>220025</v>
      </c>
      <c r="P143" s="90" t="s">
        <v>668</v>
      </c>
      <c r="Q143" s="116" t="str">
        <f t="shared" si="15"/>
        <v>Yes</v>
      </c>
    </row>
    <row r="144" spans="1:17" ht="21.75" customHeight="1" x14ac:dyDescent="0.2">
      <c r="A144" s="14" t="s">
        <v>151</v>
      </c>
      <c r="B144" s="126" t="s">
        <v>253</v>
      </c>
      <c r="C144" s="15" t="s">
        <v>179</v>
      </c>
      <c r="D144" s="16" t="s">
        <v>499</v>
      </c>
      <c r="E144" s="225">
        <v>220033</v>
      </c>
      <c r="F144" s="135"/>
      <c r="G144" s="17" t="s">
        <v>570</v>
      </c>
      <c r="H144" s="177" t="str">
        <f t="shared" si="14"/>
        <v>EH</v>
      </c>
      <c r="I144" s="14" t="s">
        <v>151</v>
      </c>
      <c r="J144" s="126" t="s">
        <v>451</v>
      </c>
      <c r="K144" s="135" t="s">
        <v>498</v>
      </c>
      <c r="L144" s="15" t="s">
        <v>59</v>
      </c>
      <c r="M144" s="15" t="s">
        <v>499</v>
      </c>
      <c r="N144" s="79">
        <v>883.15</v>
      </c>
      <c r="O144" s="225">
        <v>220033</v>
      </c>
      <c r="P144" s="17" t="s">
        <v>671</v>
      </c>
      <c r="Q144" s="116" t="str">
        <f t="shared" si="15"/>
        <v>Yes</v>
      </c>
    </row>
    <row r="145" spans="1:17" ht="21.75" customHeight="1" thickBot="1" x14ac:dyDescent="0.25">
      <c r="A145" s="20"/>
      <c r="B145" s="123"/>
      <c r="C145" s="21"/>
      <c r="D145" s="22"/>
      <c r="E145" s="41"/>
      <c r="F145" s="136"/>
      <c r="G145" s="24"/>
      <c r="H145" s="177" t="str">
        <f t="shared" si="14"/>
        <v>EH</v>
      </c>
      <c r="I145" s="20"/>
      <c r="J145" s="123"/>
      <c r="K145" s="136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 x14ac:dyDescent="0.25">
      <c r="A146" s="104" t="s">
        <v>96</v>
      </c>
      <c r="B146" s="124"/>
      <c r="D146" s="102"/>
      <c r="E146" s="103"/>
      <c r="F146" s="137"/>
      <c r="H146" s="178"/>
      <c r="J146" s="124"/>
      <c r="K146" s="102"/>
      <c r="O146" s="103"/>
      <c r="P146" s="111"/>
    </row>
    <row r="147" spans="1:17" ht="21.75" customHeight="1" x14ac:dyDescent="0.2">
      <c r="A147" s="8" t="s">
        <v>95</v>
      </c>
      <c r="B147" s="118"/>
      <c r="F147" s="138"/>
      <c r="G147" s="6" t="s">
        <v>680</v>
      </c>
      <c r="I147" s="8" t="s">
        <v>13</v>
      </c>
      <c r="J147" s="118"/>
      <c r="O147" s="42" t="s">
        <v>14</v>
      </c>
    </row>
    <row r="148" spans="1:17" ht="21.75" customHeight="1" x14ac:dyDescent="0.2">
      <c r="B148" s="118"/>
      <c r="F148" s="138"/>
      <c r="J148" s="118"/>
    </row>
    <row r="149" spans="1:17" s="44" customFormat="1" ht="19.5" customHeight="1" x14ac:dyDescent="0.2">
      <c r="A149" s="6">
        <f>COUNTIF($A$3:$A$148,"XC 4*")+COUNTIF($A$3:$A$148,"XC 5*")</f>
        <v>52</v>
      </c>
      <c r="B149" s="8" t="s">
        <v>175</v>
      </c>
      <c r="C149" s="6"/>
      <c r="D149" s="7"/>
      <c r="E149" s="37"/>
      <c r="F149" s="7"/>
      <c r="G149" s="6"/>
      <c r="H149" s="177"/>
      <c r="I149" s="6">
        <f>COUNTIF($I$3:$I$148,"XC 4*")+ COUNTIF($I$3:$I$148,"XC 5*")</f>
        <v>52</v>
      </c>
      <c r="J149" s="8" t="s">
        <v>176</v>
      </c>
      <c r="K149" s="7"/>
      <c r="L149" s="6"/>
      <c r="M149" s="6"/>
      <c r="N149" s="6"/>
      <c r="O149" s="37"/>
      <c r="P149" s="105"/>
    </row>
    <row r="150" spans="1:17" ht="19.5" customHeight="1" x14ac:dyDescent="0.2">
      <c r="G150" s="26" t="str">
        <f>I3</f>
        <v>Departures for Tuesday</v>
      </c>
      <c r="H150" s="179"/>
      <c r="I150" s="266">
        <f>$L$3</f>
        <v>42668</v>
      </c>
      <c r="J150" s="266"/>
    </row>
    <row r="151" spans="1:17" s="1" customFormat="1" ht="5.25" customHeight="1" x14ac:dyDescent="0.2">
      <c r="A151" s="6"/>
      <c r="B151" s="6"/>
      <c r="C151" s="6"/>
      <c r="D151" s="7"/>
      <c r="E151" s="37"/>
      <c r="F151" s="7"/>
      <c r="G151" s="6"/>
      <c r="H151" s="177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 x14ac:dyDescent="0.2">
      <c r="D152" s="105" t="s">
        <v>98</v>
      </c>
      <c r="F152" s="27" t="s">
        <v>19</v>
      </c>
      <c r="G152" s="15" t="s">
        <v>5</v>
      </c>
      <c r="I152" s="15" t="s">
        <v>20</v>
      </c>
      <c r="J152" s="267" t="s">
        <v>5</v>
      </c>
      <c r="K152" s="267"/>
      <c r="M152" s="6" t="s">
        <v>98</v>
      </c>
    </row>
    <row r="153" spans="1:17" ht="19.5" customHeight="1" x14ac:dyDescent="0.2">
      <c r="D153" s="201">
        <f t="shared" ref="D153:D186" si="16">INDEX($I$5:$N$148, MATCH($F153,I$5:I$148,0),6)</f>
        <v>823.21</v>
      </c>
      <c r="E153" s="86" t="str">
        <f t="shared" ref="E153:E186" si="17">INDEX($H$5:$H$148, MATCH($F153,I$5:I$148,0))</f>
        <v>MA</v>
      </c>
      <c r="F153" s="15" t="s">
        <v>34</v>
      </c>
      <c r="G153" s="28">
        <f t="shared" ref="G153:G186" si="18">INDEX($I$5:$O$148, MATCH($F153,I$5:I$148,0),7)</f>
        <v>220017</v>
      </c>
      <c r="I153" s="15" t="s">
        <v>21</v>
      </c>
      <c r="J153" s="263">
        <f t="shared" ref="J153:J186" si="19">INDEX($I$5:$O$148, MATCH($I153,I$5:I$148,0),7)</f>
        <v>221120</v>
      </c>
      <c r="K153" s="263"/>
      <c r="L153" s="6" t="str">
        <f t="shared" ref="L153:L186" si="20">INDEX($H$5:$H$148, MATCH($I153,I$5:I$148,0))</f>
        <v>CZ</v>
      </c>
      <c r="M153" s="201">
        <f t="shared" ref="M153:M186" si="21">INDEX($I$5:$N$148, MATCH($I153,I$5:I$148,0),6)</f>
        <v>788.11</v>
      </c>
      <c r="N153" s="8"/>
    </row>
    <row r="154" spans="1:17" ht="19.5" customHeight="1" x14ac:dyDescent="0.2">
      <c r="D154" s="201">
        <f t="shared" si="16"/>
        <v>1009.6</v>
      </c>
      <c r="E154" s="86" t="str">
        <f t="shared" si="17"/>
        <v>TY</v>
      </c>
      <c r="F154" s="15" t="s">
        <v>35</v>
      </c>
      <c r="G154" s="28">
        <f t="shared" si="18"/>
        <v>221127</v>
      </c>
      <c r="I154" s="15" t="s">
        <v>22</v>
      </c>
      <c r="J154" s="263">
        <f t="shared" si="19"/>
        <v>221122</v>
      </c>
      <c r="K154" s="263"/>
      <c r="L154" s="6" t="str">
        <f t="shared" si="20"/>
        <v>CZ</v>
      </c>
      <c r="M154" s="201">
        <f t="shared" si="21"/>
        <v>738.81</v>
      </c>
      <c r="N154" s="8"/>
    </row>
    <row r="155" spans="1:17" ht="19.5" customHeight="1" x14ac:dyDescent="0.2">
      <c r="D155" s="201">
        <f t="shared" si="16"/>
        <v>894.53</v>
      </c>
      <c r="E155" s="86" t="str">
        <f t="shared" si="17"/>
        <v>CZ</v>
      </c>
      <c r="F155" s="15" t="s">
        <v>36</v>
      </c>
      <c r="G155" s="28">
        <f t="shared" si="18"/>
        <v>220009</v>
      </c>
      <c r="I155" s="15" t="s">
        <v>23</v>
      </c>
      <c r="J155" s="263">
        <f t="shared" si="19"/>
        <v>221131</v>
      </c>
      <c r="K155" s="263"/>
      <c r="L155" s="6" t="str">
        <f t="shared" si="20"/>
        <v>LA</v>
      </c>
      <c r="M155" s="201">
        <f t="shared" si="21"/>
        <v>1059</v>
      </c>
      <c r="N155" s="8"/>
    </row>
    <row r="156" spans="1:17" ht="19.5" customHeight="1" x14ac:dyDescent="0.2">
      <c r="D156" s="201">
        <f t="shared" si="16"/>
        <v>817.99</v>
      </c>
      <c r="E156" s="86" t="str">
        <f t="shared" si="17"/>
        <v>MA</v>
      </c>
      <c r="F156" s="15" t="s">
        <v>37</v>
      </c>
      <c r="G156" s="28">
        <f t="shared" si="18"/>
        <v>220029</v>
      </c>
      <c r="I156" s="15" t="s">
        <v>24</v>
      </c>
      <c r="J156" s="263">
        <f t="shared" si="19"/>
        <v>221123</v>
      </c>
      <c r="K156" s="263"/>
      <c r="L156" s="6" t="str">
        <f t="shared" si="20"/>
        <v>TY</v>
      </c>
      <c r="M156" s="201">
        <f t="shared" si="21"/>
        <v>844.14</v>
      </c>
      <c r="N156" s="8"/>
    </row>
    <row r="157" spans="1:17" s="101" customFormat="1" ht="19.5" customHeight="1" x14ac:dyDescent="0.2">
      <c r="A157" s="6"/>
      <c r="B157" s="6"/>
      <c r="C157" s="6"/>
      <c r="D157" s="201">
        <f t="shared" si="16"/>
        <v>990.47</v>
      </c>
      <c r="E157" s="86" t="str">
        <f t="shared" si="17"/>
        <v>EC</v>
      </c>
      <c r="F157" s="15" t="s">
        <v>38</v>
      </c>
      <c r="G157" s="28">
        <f t="shared" si="18"/>
        <v>220007</v>
      </c>
      <c r="H157" s="177"/>
      <c r="I157" s="15" t="s">
        <v>25</v>
      </c>
      <c r="J157" s="263">
        <f t="shared" si="19"/>
        <v>221137</v>
      </c>
      <c r="K157" s="263"/>
      <c r="L157" s="6" t="str">
        <f t="shared" si="20"/>
        <v>XW</v>
      </c>
      <c r="M157" s="201">
        <f t="shared" si="21"/>
        <v>953.46</v>
      </c>
      <c r="N157" s="8"/>
      <c r="O157" s="37"/>
      <c r="P157" s="105"/>
    </row>
    <row r="158" spans="1:17" ht="19.5" customHeight="1" x14ac:dyDescent="0.2">
      <c r="D158" s="201">
        <f t="shared" si="16"/>
        <v>870.28</v>
      </c>
      <c r="E158" s="86" t="str">
        <f t="shared" si="17"/>
        <v>BK</v>
      </c>
      <c r="F158" s="15" t="s">
        <v>39</v>
      </c>
      <c r="G158" s="28">
        <f t="shared" si="18"/>
        <v>220014</v>
      </c>
      <c r="I158" s="15" t="s">
        <v>26</v>
      </c>
      <c r="J158" s="263">
        <f t="shared" si="19"/>
        <v>221136</v>
      </c>
      <c r="K158" s="263"/>
      <c r="L158" s="6" t="str">
        <f t="shared" si="20"/>
        <v>LA</v>
      </c>
      <c r="M158" s="201">
        <f t="shared" si="21"/>
        <v>1132.5899999999999</v>
      </c>
      <c r="N158" s="8"/>
    </row>
    <row r="159" spans="1:17" ht="19.5" customHeight="1" x14ac:dyDescent="0.2">
      <c r="D159" s="201">
        <f t="shared" si="16"/>
        <v>0</v>
      </c>
      <c r="E159" s="86" t="str">
        <f t="shared" si="17"/>
        <v>CZ</v>
      </c>
      <c r="F159" s="15" t="s">
        <v>40</v>
      </c>
      <c r="G159" s="28">
        <f t="shared" si="18"/>
        <v>220019</v>
      </c>
      <c r="I159" s="15" t="s">
        <v>27</v>
      </c>
      <c r="J159" s="263">
        <f t="shared" si="19"/>
        <v>221125</v>
      </c>
      <c r="K159" s="263"/>
      <c r="L159" s="6" t="str">
        <f t="shared" si="20"/>
        <v>CZ</v>
      </c>
      <c r="M159" s="201">
        <f t="shared" si="21"/>
        <v>1051.9000000000001</v>
      </c>
      <c r="N159" s="8"/>
    </row>
    <row r="160" spans="1:17" ht="19.5" customHeight="1" x14ac:dyDescent="0.2">
      <c r="D160" s="201">
        <f t="shared" si="16"/>
        <v>750.82</v>
      </c>
      <c r="E160" s="86" t="str">
        <f t="shared" si="17"/>
        <v>CZ</v>
      </c>
      <c r="F160" s="15" t="s">
        <v>41</v>
      </c>
      <c r="G160" s="28">
        <f t="shared" si="18"/>
        <v>220022</v>
      </c>
      <c r="I160" s="15" t="s">
        <v>28</v>
      </c>
      <c r="J160" s="263">
        <f t="shared" si="19"/>
        <v>221129</v>
      </c>
      <c r="K160" s="263"/>
      <c r="L160" s="6" t="str">
        <f t="shared" si="20"/>
        <v>PZ</v>
      </c>
      <c r="M160" s="201">
        <f t="shared" si="21"/>
        <v>769.78</v>
      </c>
      <c r="N160" s="8"/>
    </row>
    <row r="161" spans="4:14" ht="19.5" customHeight="1" x14ac:dyDescent="0.2">
      <c r="D161" s="201">
        <f t="shared" si="16"/>
        <v>953.49</v>
      </c>
      <c r="E161" s="86" t="str">
        <f t="shared" si="17"/>
        <v>EH</v>
      </c>
      <c r="F161" s="15" t="s">
        <v>42</v>
      </c>
      <c r="G161" s="28">
        <f t="shared" si="18"/>
        <v>220005</v>
      </c>
      <c r="I161" s="15" t="s">
        <v>29</v>
      </c>
      <c r="J161" s="263">
        <f t="shared" si="19"/>
        <v>221128</v>
      </c>
      <c r="K161" s="263"/>
      <c r="L161" s="6" t="str">
        <f t="shared" si="20"/>
        <v>EH</v>
      </c>
      <c r="M161" s="201">
        <f t="shared" si="21"/>
        <v>900.4</v>
      </c>
      <c r="N161" s="8"/>
    </row>
    <row r="162" spans="4:14" ht="19.5" customHeight="1" x14ac:dyDescent="0.2">
      <c r="D162" s="201">
        <f t="shared" si="16"/>
        <v>741.71</v>
      </c>
      <c r="E162" s="86" t="str">
        <f t="shared" si="17"/>
        <v>EH</v>
      </c>
      <c r="F162" s="15" t="s">
        <v>43</v>
      </c>
      <c r="G162" s="28">
        <f t="shared" si="18"/>
        <v>220020</v>
      </c>
      <c r="I162" s="15" t="s">
        <v>30</v>
      </c>
      <c r="J162" s="263">
        <f t="shared" si="19"/>
        <v>220024</v>
      </c>
      <c r="K162" s="263"/>
      <c r="L162" s="6" t="str">
        <f t="shared" si="20"/>
        <v>EC</v>
      </c>
      <c r="M162" s="201">
        <f t="shared" si="21"/>
        <v>971.07</v>
      </c>
      <c r="N162" s="8"/>
    </row>
    <row r="163" spans="4:14" ht="19.5" customHeight="1" x14ac:dyDescent="0.2">
      <c r="D163" s="201">
        <f t="shared" si="16"/>
        <v>869.21</v>
      </c>
      <c r="E163" s="86" t="str">
        <f t="shared" si="17"/>
        <v>XW</v>
      </c>
      <c r="F163" s="15" t="s">
        <v>44</v>
      </c>
      <c r="G163" s="28">
        <f t="shared" si="18"/>
        <v>221130</v>
      </c>
      <c r="I163" s="15" t="s">
        <v>31</v>
      </c>
      <c r="J163" s="263">
        <f t="shared" si="19"/>
        <v>221138</v>
      </c>
      <c r="K163" s="263"/>
      <c r="L163" s="6" t="str">
        <f t="shared" si="20"/>
        <v>EC</v>
      </c>
      <c r="M163" s="201">
        <f t="shared" si="21"/>
        <v>920.97</v>
      </c>
      <c r="N163" s="8"/>
    </row>
    <row r="164" spans="4:14" ht="19.5" customHeight="1" x14ac:dyDescent="0.2">
      <c r="D164" s="201">
        <f t="shared" si="16"/>
        <v>956.01</v>
      </c>
      <c r="E164" s="86" t="str">
        <f t="shared" si="17"/>
        <v>XW</v>
      </c>
      <c r="F164" s="15" t="s">
        <v>45</v>
      </c>
      <c r="G164" s="28">
        <f t="shared" si="18"/>
        <v>220016</v>
      </c>
      <c r="I164" s="15" t="s">
        <v>32</v>
      </c>
      <c r="J164" s="263">
        <f t="shared" si="19"/>
        <v>220031</v>
      </c>
      <c r="K164" s="263"/>
      <c r="L164" s="6" t="str">
        <f t="shared" si="20"/>
        <v>TY</v>
      </c>
      <c r="M164" s="201">
        <f t="shared" si="21"/>
        <v>889.99</v>
      </c>
      <c r="N164" s="8"/>
    </row>
    <row r="165" spans="4:14" ht="19.5" customHeight="1" x14ac:dyDescent="0.2">
      <c r="D165" s="201">
        <f t="shared" si="16"/>
        <v>941.23</v>
      </c>
      <c r="E165" s="86" t="str">
        <f t="shared" si="17"/>
        <v>CZ</v>
      </c>
      <c r="F165" s="15" t="s">
        <v>46</v>
      </c>
      <c r="G165" s="28">
        <f t="shared" si="18"/>
        <v>220018</v>
      </c>
      <c r="I165" s="15" t="s">
        <v>33</v>
      </c>
      <c r="J165" s="263">
        <f t="shared" si="19"/>
        <v>221140</v>
      </c>
      <c r="K165" s="263"/>
      <c r="L165" s="6" t="str">
        <f t="shared" si="20"/>
        <v>BK</v>
      </c>
      <c r="M165" s="201">
        <f t="shared" si="21"/>
        <v>954.92</v>
      </c>
      <c r="N165" s="8"/>
    </row>
    <row r="166" spans="4:14" ht="19.5" customHeight="1" x14ac:dyDescent="0.2">
      <c r="D166" s="201">
        <f t="shared" si="16"/>
        <v>848.14</v>
      </c>
      <c r="E166" s="86" t="str">
        <f t="shared" si="17"/>
        <v>CZ</v>
      </c>
      <c r="F166" s="15" t="s">
        <v>47</v>
      </c>
      <c r="G166" s="28">
        <f t="shared" si="18"/>
        <v>221141</v>
      </c>
      <c r="I166" s="15" t="s">
        <v>107</v>
      </c>
      <c r="J166" s="263">
        <f t="shared" si="19"/>
        <v>221135</v>
      </c>
      <c r="K166" s="263"/>
      <c r="L166" s="6" t="str">
        <f t="shared" si="20"/>
        <v>BK</v>
      </c>
      <c r="M166" s="201">
        <f t="shared" si="21"/>
        <v>1012.76</v>
      </c>
      <c r="N166" s="8"/>
    </row>
    <row r="167" spans="4:14" ht="19.5" customHeight="1" x14ac:dyDescent="0.2">
      <c r="D167" s="201">
        <f t="shared" si="16"/>
        <v>952.57</v>
      </c>
      <c r="E167" s="86" t="str">
        <f t="shared" si="17"/>
        <v>CZ</v>
      </c>
      <c r="F167" s="15" t="s">
        <v>48</v>
      </c>
      <c r="G167" s="28">
        <f t="shared" si="18"/>
        <v>220001</v>
      </c>
      <c r="I167" s="15" t="s">
        <v>104</v>
      </c>
      <c r="J167" s="263">
        <f t="shared" si="19"/>
        <v>220006</v>
      </c>
      <c r="K167" s="263"/>
      <c r="L167" s="6" t="str">
        <f t="shared" si="20"/>
        <v>LA</v>
      </c>
      <c r="M167" s="201">
        <f t="shared" si="21"/>
        <v>1013.43</v>
      </c>
      <c r="N167" s="8"/>
    </row>
    <row r="168" spans="4:14" ht="19.5" customHeight="1" x14ac:dyDescent="0.2">
      <c r="D168" s="201">
        <f t="shared" si="16"/>
        <v>1039.68</v>
      </c>
      <c r="E168" s="86" t="str">
        <f t="shared" si="17"/>
        <v>EH</v>
      </c>
      <c r="F168" s="15" t="s">
        <v>49</v>
      </c>
      <c r="G168" s="28">
        <f t="shared" si="18"/>
        <v>220011</v>
      </c>
      <c r="I168" s="15" t="s">
        <v>106</v>
      </c>
      <c r="J168" s="263">
        <f t="shared" si="19"/>
        <v>221126</v>
      </c>
      <c r="K168" s="263"/>
      <c r="L168" s="6" t="str">
        <f t="shared" si="20"/>
        <v>PZ</v>
      </c>
      <c r="M168" s="201">
        <f t="shared" si="21"/>
        <v>891.23</v>
      </c>
      <c r="N168" s="8"/>
    </row>
    <row r="169" spans="4:14" ht="19.5" customHeight="1" x14ac:dyDescent="0.2">
      <c r="D169" s="201">
        <f t="shared" si="16"/>
        <v>811.8</v>
      </c>
      <c r="E169" s="86" t="str">
        <f t="shared" si="17"/>
        <v>CZ</v>
      </c>
      <c r="F169" s="15" t="s">
        <v>50</v>
      </c>
      <c r="G169" s="28">
        <f t="shared" si="18"/>
        <v>220030</v>
      </c>
      <c r="I169" s="15" t="s">
        <v>103</v>
      </c>
      <c r="J169" s="263">
        <f t="shared" si="19"/>
        <v>221121</v>
      </c>
      <c r="K169" s="263"/>
      <c r="L169" s="6" t="str">
        <f t="shared" si="20"/>
        <v>CZ</v>
      </c>
      <c r="M169" s="201">
        <f t="shared" si="21"/>
        <v>972.19</v>
      </c>
      <c r="N169" s="8"/>
    </row>
    <row r="170" spans="4:14" ht="19.5" customHeight="1" x14ac:dyDescent="0.2">
      <c r="D170" s="201">
        <f t="shared" si="16"/>
        <v>1031.6199999999999</v>
      </c>
      <c r="E170" s="86" t="str">
        <f t="shared" si="17"/>
        <v>EC</v>
      </c>
      <c r="F170" s="15" t="s">
        <v>51</v>
      </c>
      <c r="G170" s="28">
        <f t="shared" si="18"/>
        <v>220013</v>
      </c>
      <c r="I170" s="15" t="s">
        <v>105</v>
      </c>
      <c r="J170" s="263">
        <f t="shared" si="19"/>
        <v>221119</v>
      </c>
      <c r="K170" s="263"/>
      <c r="L170" s="6" t="str">
        <f t="shared" si="20"/>
        <v>EC</v>
      </c>
      <c r="M170" s="201">
        <f t="shared" si="21"/>
        <v>900.47</v>
      </c>
      <c r="N170" s="8"/>
    </row>
    <row r="171" spans="4:14" ht="19.5" customHeight="1" x14ac:dyDescent="0.2">
      <c r="D171" s="201">
        <f t="shared" si="16"/>
        <v>897.69</v>
      </c>
      <c r="E171" s="86" t="str">
        <f t="shared" si="17"/>
        <v>CZ</v>
      </c>
      <c r="F171" s="15" t="s">
        <v>52</v>
      </c>
      <c r="G171" s="28">
        <f t="shared" si="18"/>
        <v>220010</v>
      </c>
      <c r="I171" s="15" t="s">
        <v>108</v>
      </c>
      <c r="J171" s="263">
        <f t="shared" si="19"/>
        <v>221132</v>
      </c>
      <c r="K171" s="263"/>
      <c r="L171" s="6" t="str">
        <f t="shared" si="20"/>
        <v>BK</v>
      </c>
      <c r="M171" s="201">
        <f t="shared" si="21"/>
        <v>795.28</v>
      </c>
      <c r="N171" s="8"/>
    </row>
    <row r="172" spans="4:14" ht="19.5" customHeight="1" x14ac:dyDescent="0.2">
      <c r="D172" s="201">
        <f t="shared" si="16"/>
        <v>798.64</v>
      </c>
      <c r="E172" s="86" t="str">
        <f t="shared" si="17"/>
        <v>EH</v>
      </c>
      <c r="F172" s="15" t="s">
        <v>53</v>
      </c>
      <c r="G172" s="28">
        <f t="shared" si="18"/>
        <v>220025</v>
      </c>
      <c r="I172" s="15" t="s">
        <v>119</v>
      </c>
      <c r="J172" s="263">
        <f t="shared" si="19"/>
        <v>221134</v>
      </c>
      <c r="K172" s="263"/>
      <c r="L172" s="6" t="str">
        <f t="shared" si="20"/>
        <v>CZ</v>
      </c>
      <c r="M172" s="201">
        <f t="shared" si="21"/>
        <v>793.87</v>
      </c>
      <c r="N172" s="8"/>
    </row>
    <row r="173" spans="4:14" ht="19.5" customHeight="1" x14ac:dyDescent="0.2">
      <c r="D173" s="201">
        <f t="shared" si="16"/>
        <v>835.16</v>
      </c>
      <c r="E173" s="86" t="str">
        <f t="shared" si="17"/>
        <v>LA</v>
      </c>
      <c r="F173" s="15" t="s">
        <v>54</v>
      </c>
      <c r="G173" s="28">
        <f t="shared" si="18"/>
        <v>220026</v>
      </c>
      <c r="I173" s="15" t="s">
        <v>120</v>
      </c>
      <c r="J173" s="263" t="e">
        <f t="shared" si="19"/>
        <v>#N/A</v>
      </c>
      <c r="K173" s="263"/>
      <c r="L173" s="6" t="e">
        <f t="shared" si="20"/>
        <v>#N/A</v>
      </c>
      <c r="M173" s="201" t="e">
        <f t="shared" si="21"/>
        <v>#N/A</v>
      </c>
      <c r="N173" s="8"/>
    </row>
    <row r="174" spans="4:14" ht="19.5" customHeight="1" x14ac:dyDescent="0.2">
      <c r="D174" s="201">
        <f t="shared" si="16"/>
        <v>755.72</v>
      </c>
      <c r="E174" s="86" t="str">
        <f t="shared" si="17"/>
        <v>LA</v>
      </c>
      <c r="F174" s="15" t="s">
        <v>64</v>
      </c>
      <c r="G174" s="28">
        <f t="shared" si="18"/>
        <v>220008</v>
      </c>
      <c r="I174" s="15" t="s">
        <v>144</v>
      </c>
      <c r="J174" s="263" t="e">
        <f t="shared" si="19"/>
        <v>#N/A</v>
      </c>
      <c r="K174" s="263"/>
      <c r="L174" s="6" t="e">
        <f t="shared" si="20"/>
        <v>#N/A</v>
      </c>
      <c r="M174" s="201" t="e">
        <f t="shared" si="21"/>
        <v>#N/A</v>
      </c>
      <c r="N174" s="8"/>
    </row>
    <row r="175" spans="4:14" ht="19.5" customHeight="1" x14ac:dyDescent="0.2">
      <c r="D175" s="201">
        <f t="shared" si="16"/>
        <v>757.26</v>
      </c>
      <c r="E175" s="86" t="str">
        <f t="shared" si="17"/>
        <v>EH</v>
      </c>
      <c r="F175" s="15" t="s">
        <v>65</v>
      </c>
      <c r="G175" s="28">
        <f t="shared" si="18"/>
        <v>220027</v>
      </c>
      <c r="I175" s="15" t="s">
        <v>146</v>
      </c>
      <c r="J175" s="263" t="e">
        <f t="shared" si="19"/>
        <v>#N/A</v>
      </c>
      <c r="K175" s="263"/>
      <c r="L175" s="6" t="e">
        <f t="shared" si="20"/>
        <v>#N/A</v>
      </c>
      <c r="M175" s="201" t="e">
        <f t="shared" si="21"/>
        <v>#N/A</v>
      </c>
      <c r="N175" s="8"/>
    </row>
    <row r="176" spans="4:14" ht="19.5" customHeight="1" x14ac:dyDescent="0.2">
      <c r="D176" s="201">
        <f t="shared" si="16"/>
        <v>806.31</v>
      </c>
      <c r="E176" s="86" t="str">
        <f t="shared" si="17"/>
        <v>CZ</v>
      </c>
      <c r="F176" s="15" t="s">
        <v>85</v>
      </c>
      <c r="G176" s="28">
        <f t="shared" si="18"/>
        <v>220015</v>
      </c>
      <c r="I176" s="15" t="s">
        <v>145</v>
      </c>
      <c r="J176" s="263" t="e">
        <f t="shared" si="19"/>
        <v>#N/A</v>
      </c>
      <c r="K176" s="263"/>
      <c r="L176" s="6" t="e">
        <f t="shared" si="20"/>
        <v>#N/A</v>
      </c>
      <c r="M176" s="201" t="e">
        <f t="shared" si="21"/>
        <v>#N/A</v>
      </c>
      <c r="N176" s="8"/>
    </row>
    <row r="177" spans="3:14" ht="19.5" customHeight="1" x14ac:dyDescent="0.2">
      <c r="D177" s="201">
        <f t="shared" si="16"/>
        <v>802.87</v>
      </c>
      <c r="E177" s="86" t="str">
        <f t="shared" si="17"/>
        <v>MA</v>
      </c>
      <c r="F177" s="15" t="s">
        <v>86</v>
      </c>
      <c r="G177" s="28">
        <f t="shared" si="18"/>
        <v>220023</v>
      </c>
      <c r="I177" s="15" t="s">
        <v>171</v>
      </c>
      <c r="J177" s="263" t="e">
        <f t="shared" si="19"/>
        <v>#N/A</v>
      </c>
      <c r="K177" s="263"/>
      <c r="L177" s="6" t="e">
        <f t="shared" si="20"/>
        <v>#N/A</v>
      </c>
      <c r="M177" s="201" t="e">
        <f t="shared" si="21"/>
        <v>#N/A</v>
      </c>
      <c r="N177" s="8"/>
    </row>
    <row r="178" spans="3:14" ht="19.5" customHeight="1" x14ac:dyDescent="0.2">
      <c r="D178" s="201">
        <f t="shared" si="16"/>
        <v>889.04</v>
      </c>
      <c r="E178" s="86" t="str">
        <f t="shared" si="17"/>
        <v>CZ</v>
      </c>
      <c r="F178" s="15" t="s">
        <v>87</v>
      </c>
      <c r="G178" s="28">
        <f t="shared" si="18"/>
        <v>220002</v>
      </c>
      <c r="I178" s="15" t="s">
        <v>172</v>
      </c>
      <c r="J178" s="263" t="e">
        <f t="shared" si="19"/>
        <v>#N/A</v>
      </c>
      <c r="K178" s="263"/>
      <c r="L178" s="6" t="e">
        <f t="shared" si="20"/>
        <v>#N/A</v>
      </c>
      <c r="M178" s="201" t="e">
        <f t="shared" si="21"/>
        <v>#N/A</v>
      </c>
      <c r="N178" s="8"/>
    </row>
    <row r="179" spans="3:14" ht="19.5" customHeight="1" x14ac:dyDescent="0.2">
      <c r="D179" s="201">
        <f t="shared" si="16"/>
        <v>965.76</v>
      </c>
      <c r="E179" s="86" t="str">
        <f t="shared" si="17"/>
        <v>TY</v>
      </c>
      <c r="F179" s="15" t="s">
        <v>89</v>
      </c>
      <c r="G179" s="28">
        <f t="shared" si="18"/>
        <v>220004</v>
      </c>
      <c r="I179" s="15" t="s">
        <v>173</v>
      </c>
      <c r="J179" s="263" t="e">
        <f t="shared" si="19"/>
        <v>#N/A</v>
      </c>
      <c r="K179" s="263"/>
      <c r="L179" s="6" t="e">
        <f t="shared" si="20"/>
        <v>#N/A</v>
      </c>
      <c r="M179" s="201" t="e">
        <f t="shared" si="21"/>
        <v>#N/A</v>
      </c>
      <c r="N179" s="8"/>
    </row>
    <row r="180" spans="3:14" ht="19.5" customHeight="1" x14ac:dyDescent="0.2">
      <c r="D180" s="201">
        <f t="shared" si="16"/>
        <v>770.39</v>
      </c>
      <c r="E180" s="86" t="str">
        <f t="shared" si="17"/>
        <v>CZ</v>
      </c>
      <c r="F180" s="15" t="s">
        <v>88</v>
      </c>
      <c r="G180" s="28">
        <f t="shared" si="18"/>
        <v>220003</v>
      </c>
      <c r="I180" s="15" t="s">
        <v>174</v>
      </c>
      <c r="J180" s="263" t="e">
        <f t="shared" si="19"/>
        <v>#N/A</v>
      </c>
      <c r="K180" s="263"/>
      <c r="L180" s="6" t="e">
        <f t="shared" si="20"/>
        <v>#N/A</v>
      </c>
      <c r="M180" s="201" t="e">
        <f t="shared" si="21"/>
        <v>#N/A</v>
      </c>
      <c r="N180" s="8"/>
    </row>
    <row r="181" spans="3:14" ht="19.5" customHeight="1" x14ac:dyDescent="0.2">
      <c r="D181" s="201">
        <f t="shared" si="16"/>
        <v>883.4</v>
      </c>
      <c r="E181" s="86" t="str">
        <f t="shared" si="17"/>
        <v>EH</v>
      </c>
      <c r="F181" s="15" t="s">
        <v>90</v>
      </c>
      <c r="G181" s="28">
        <f t="shared" si="18"/>
        <v>220028</v>
      </c>
      <c r="I181" s="15"/>
      <c r="J181" s="263" t="e">
        <f t="shared" si="19"/>
        <v>#N/A</v>
      </c>
      <c r="K181" s="263"/>
      <c r="L181" s="6" t="e">
        <f t="shared" si="20"/>
        <v>#N/A</v>
      </c>
      <c r="M181" s="201" t="e">
        <f t="shared" si="21"/>
        <v>#N/A</v>
      </c>
      <c r="N181" s="8"/>
    </row>
    <row r="182" spans="3:14" ht="19.5" customHeight="1" x14ac:dyDescent="0.2">
      <c r="D182" s="201">
        <f t="shared" si="16"/>
        <v>863.74</v>
      </c>
      <c r="E182" s="86" t="str">
        <f t="shared" si="17"/>
        <v>MA</v>
      </c>
      <c r="F182" s="15" t="s">
        <v>150</v>
      </c>
      <c r="G182" s="28">
        <f t="shared" si="18"/>
        <v>220012</v>
      </c>
      <c r="I182" s="15"/>
      <c r="J182" s="263" t="e">
        <f t="shared" si="19"/>
        <v>#N/A</v>
      </c>
      <c r="K182" s="263"/>
      <c r="L182" s="6" t="e">
        <f t="shared" si="20"/>
        <v>#N/A</v>
      </c>
      <c r="M182" s="201" t="e">
        <f t="shared" si="21"/>
        <v>#N/A</v>
      </c>
      <c r="N182" s="8"/>
    </row>
    <row r="183" spans="3:14" ht="19.5" customHeight="1" x14ac:dyDescent="0.2">
      <c r="D183" s="201">
        <f t="shared" si="16"/>
        <v>883.15</v>
      </c>
      <c r="E183" s="86" t="str">
        <f t="shared" si="17"/>
        <v>EH</v>
      </c>
      <c r="F183" s="15" t="s">
        <v>151</v>
      </c>
      <c r="G183" s="28">
        <f t="shared" si="18"/>
        <v>220033</v>
      </c>
      <c r="I183" s="15"/>
      <c r="J183" s="263" t="e">
        <f t="shared" si="19"/>
        <v>#N/A</v>
      </c>
      <c r="K183" s="263"/>
      <c r="L183" s="6" t="e">
        <f t="shared" si="20"/>
        <v>#N/A</v>
      </c>
      <c r="M183" s="201" t="e">
        <f t="shared" si="21"/>
        <v>#N/A</v>
      </c>
      <c r="N183" s="8"/>
    </row>
    <row r="184" spans="3:14" ht="19.5" customHeight="1" x14ac:dyDescent="0.2">
      <c r="D184" s="201">
        <f t="shared" si="16"/>
        <v>111.19</v>
      </c>
      <c r="E184" s="86" t="str">
        <f t="shared" si="17"/>
        <v>CZ</v>
      </c>
      <c r="F184" s="15" t="s">
        <v>152</v>
      </c>
      <c r="G184" s="28">
        <f t="shared" si="18"/>
        <v>220032</v>
      </c>
      <c r="I184" s="15"/>
      <c r="J184" s="263" t="e">
        <f t="shared" si="19"/>
        <v>#N/A</v>
      </c>
      <c r="K184" s="263"/>
      <c r="L184" s="6" t="e">
        <f t="shared" si="20"/>
        <v>#N/A</v>
      </c>
      <c r="M184" s="201" t="e">
        <f t="shared" si="21"/>
        <v>#N/A</v>
      </c>
      <c r="N184" s="8"/>
    </row>
    <row r="185" spans="3:14" ht="19.5" customHeight="1" x14ac:dyDescent="0.2">
      <c r="D185" s="201" t="e">
        <f t="shared" si="16"/>
        <v>#N/A</v>
      </c>
      <c r="E185" s="86" t="e">
        <f t="shared" si="17"/>
        <v>#N/A</v>
      </c>
      <c r="F185" s="15" t="s">
        <v>169</v>
      </c>
      <c r="G185" s="28" t="e">
        <f t="shared" si="18"/>
        <v>#N/A</v>
      </c>
      <c r="I185" s="15"/>
      <c r="J185" s="263" t="e">
        <f t="shared" si="19"/>
        <v>#N/A</v>
      </c>
      <c r="K185" s="263"/>
      <c r="L185" s="6" t="e">
        <f t="shared" si="20"/>
        <v>#N/A</v>
      </c>
      <c r="M185" s="201" t="e">
        <f t="shared" si="21"/>
        <v>#N/A</v>
      </c>
      <c r="N185" s="8"/>
    </row>
    <row r="186" spans="3:14" ht="19.5" customHeight="1" x14ac:dyDescent="0.2">
      <c r="C186" s="130"/>
      <c r="D186" s="201" t="e">
        <f t="shared" si="16"/>
        <v>#N/A</v>
      </c>
      <c r="E186" s="86" t="e">
        <f t="shared" si="17"/>
        <v>#N/A</v>
      </c>
      <c r="F186" s="15" t="s">
        <v>170</v>
      </c>
      <c r="G186" s="28" t="e">
        <f t="shared" si="18"/>
        <v>#N/A</v>
      </c>
      <c r="I186" s="15"/>
      <c r="J186" s="263" t="e">
        <f t="shared" si="19"/>
        <v>#N/A</v>
      </c>
      <c r="K186" s="263"/>
      <c r="L186" s="6" t="e">
        <f t="shared" si="20"/>
        <v>#N/A</v>
      </c>
      <c r="M186" s="201" t="e">
        <f t="shared" si="21"/>
        <v>#N/A</v>
      </c>
      <c r="N186" s="8"/>
    </row>
    <row r="187" spans="3:14" ht="19.5" customHeight="1" x14ac:dyDescent="0.2">
      <c r="C187" s="92" t="s">
        <v>92</v>
      </c>
      <c r="D187" s="202">
        <f>SUMIF(D153:D186,"&gt;0")</f>
        <v>26322.68</v>
      </c>
      <c r="E187" s="42" t="s">
        <v>19</v>
      </c>
      <c r="F187" s="7">
        <f>COUNTIF(D153:D186,"&gt;=0")</f>
        <v>32</v>
      </c>
      <c r="I187" s="42" t="s">
        <v>20</v>
      </c>
      <c r="J187" s="7">
        <f>COUNTIF(M153:M180,"&gt;=0")</f>
        <v>20</v>
      </c>
      <c r="L187" s="92" t="s">
        <v>93</v>
      </c>
      <c r="M187" s="202">
        <f>SUMIF(M153:M180,"&gt;0")</f>
        <v>18354.37</v>
      </c>
    </row>
    <row r="188" spans="3:14" ht="20.100000000000001" customHeight="1" x14ac:dyDescent="0.2">
      <c r="C188" s="6" t="s">
        <v>160</v>
      </c>
      <c r="D188" s="202">
        <f>D187+M187</f>
        <v>44677.05</v>
      </c>
      <c r="E188" s="42" t="s">
        <v>160</v>
      </c>
      <c r="F188" s="7">
        <f>F187+J187</f>
        <v>52</v>
      </c>
      <c r="I188" s="42"/>
      <c r="J188" s="7"/>
      <c r="L188" s="92"/>
      <c r="M188" s="202"/>
    </row>
    <row r="189" spans="3:14" ht="20.100000000000001" customHeight="1" x14ac:dyDescent="0.2"/>
  </sheetData>
  <mergeCells count="54">
    <mergeCell ref="J185:K185"/>
    <mergeCell ref="J186:K186"/>
    <mergeCell ref="J180:K180"/>
    <mergeCell ref="J181:K181"/>
    <mergeCell ref="J184:K184"/>
    <mergeCell ref="J182:K182"/>
    <mergeCell ref="J183:K183"/>
    <mergeCell ref="J176:K176"/>
    <mergeCell ref="J177:K177"/>
    <mergeCell ref="J178:K178"/>
    <mergeCell ref="J179:K179"/>
    <mergeCell ref="J172:K172"/>
    <mergeCell ref="J173:K173"/>
    <mergeCell ref="J174:K174"/>
    <mergeCell ref="J175:K175"/>
    <mergeCell ref="J168:K168"/>
    <mergeCell ref="J169:K169"/>
    <mergeCell ref="J170:K170"/>
    <mergeCell ref="J171:K171"/>
    <mergeCell ref="L135:M135"/>
    <mergeCell ref="J152:K152"/>
    <mergeCell ref="J153:K153"/>
    <mergeCell ref="J154:K154"/>
    <mergeCell ref="I150:J150"/>
    <mergeCell ref="J165:K165"/>
    <mergeCell ref="J156:K156"/>
    <mergeCell ref="J167:K167"/>
    <mergeCell ref="J157:K157"/>
    <mergeCell ref="J158:K158"/>
    <mergeCell ref="J159:K159"/>
    <mergeCell ref="J166:K166"/>
    <mergeCell ref="D47:E47"/>
    <mergeCell ref="D94:E94"/>
    <mergeCell ref="D61:E61"/>
    <mergeCell ref="L3:M3"/>
    <mergeCell ref="L23:M23"/>
    <mergeCell ref="L35:M35"/>
    <mergeCell ref="D3:E3"/>
    <mergeCell ref="D23:E23"/>
    <mergeCell ref="D35:E35"/>
    <mergeCell ref="L124:M124"/>
    <mergeCell ref="L94:M94"/>
    <mergeCell ref="L61:M61"/>
    <mergeCell ref="L47:M47"/>
    <mergeCell ref="J155:K155"/>
    <mergeCell ref="L108:M108"/>
    <mergeCell ref="J163:K163"/>
    <mergeCell ref="J164:K164"/>
    <mergeCell ref="D124:E124"/>
    <mergeCell ref="D135:E135"/>
    <mergeCell ref="D108:E108"/>
    <mergeCell ref="J161:K161"/>
    <mergeCell ref="J162:K162"/>
    <mergeCell ref="J160:K160"/>
  </mergeCells>
  <phoneticPr fontId="0" type="noConversion"/>
  <conditionalFormatting sqref="E153:E186">
    <cfRule type="expression" dxfId="165" priority="35" stopIfTrue="1">
      <formula>F153=0</formula>
    </cfRule>
  </conditionalFormatting>
  <conditionalFormatting sqref="G153:G186">
    <cfRule type="cellIs" dxfId="164" priority="36" stopIfTrue="1" operator="between">
      <formula>221100</formula>
      <formula>221140</formula>
    </cfRule>
    <cfRule type="expression" dxfId="163" priority="37" stopIfTrue="1">
      <formula>F153=0</formula>
    </cfRule>
  </conditionalFormatting>
  <conditionalFormatting sqref="D153:D186">
    <cfRule type="expression" dxfId="162" priority="38" stopIfTrue="1">
      <formula>F153=0</formula>
    </cfRule>
  </conditionalFormatting>
  <conditionalFormatting sqref="F153:F186 I153:I186">
    <cfRule type="expression" dxfId="161" priority="39" stopIfTrue="1">
      <formula>G153&gt;221144</formula>
    </cfRule>
    <cfRule type="expression" dxfId="160" priority="40" stopIfTrue="1">
      <formula>G153=0</formula>
    </cfRule>
  </conditionalFormatting>
  <conditionalFormatting sqref="L153:L186">
    <cfRule type="expression" dxfId="159" priority="41" stopIfTrue="1">
      <formula>I153=0</formula>
    </cfRule>
  </conditionalFormatting>
  <conditionalFormatting sqref="J153:K186">
    <cfRule type="cellIs" dxfId="158" priority="42" stopIfTrue="1" operator="between">
      <formula>220001</formula>
      <formula>220034</formula>
    </cfRule>
    <cfRule type="cellIs" dxfId="157" priority="43" stopIfTrue="1" operator="between">
      <formula>221141</formula>
      <formula>221144</formula>
    </cfRule>
    <cfRule type="expression" dxfId="156" priority="44" stopIfTrue="1">
      <formula>I153=0</formula>
    </cfRule>
  </conditionalFormatting>
  <conditionalFormatting sqref="M153:M186">
    <cfRule type="expression" dxfId="155" priority="45" stopIfTrue="1">
      <formula>I153=0</formula>
    </cfRule>
  </conditionalFormatting>
  <conditionalFormatting sqref="E126:E130 E137 E63:E67 E96:E98 O137:O138 O96:O98 E110:E119 O126:O130 O63:O72 O50 E50:E56 O37:O42 E37:E38 O25:O30 E25:E30 E5:E6 E74 E40:E42 O141 E140:E143 O100:O103 E100:E103 E79:E81 O145 E145 E69:E72 E8:E17 O76:O89 O52 O6 O8:O17 O114:O119 E83 E89 O143 O54:O56 O110:O112">
    <cfRule type="cellIs" dxfId="154" priority="46" stopIfTrue="1" operator="between">
      <formula>221101</formula>
      <formula>221140</formula>
    </cfRule>
  </conditionalFormatting>
  <conditionalFormatting sqref="F126:F130 F137:F145 F96:F103 F110:F119 F63:F67 F50:F56 F37:F38 F25:F30 F5:F17 F74 F77 F40:F42 F79:F81 F83:F89 F69:F72">
    <cfRule type="cellIs" dxfId="153" priority="47" stopIfTrue="1" operator="notEqual">
      <formula>"FP"</formula>
    </cfRule>
  </conditionalFormatting>
  <conditionalFormatting sqref="A25:A30 I25:I30 A37:A42 I37:I42 A49:A56 I49:I56 A63:A89 I63:I89 A96:A103 I96:I103 A110:A119 I110:I119 A126:A130 I126:I130 A137:A145 I137:I145 A5:A17 I5:I17">
    <cfRule type="cellIs" dxfId="152" priority="48" stopIfTrue="1" operator="between">
      <formula>"XC 501"</formula>
      <formula>"XC 549"</formula>
    </cfRule>
    <cfRule type="cellIs" dxfId="151" priority="49" stopIfTrue="1" operator="between">
      <formula>"XC 201"</formula>
      <formula>"XC 399"</formula>
    </cfRule>
    <cfRule type="cellIs" dxfId="150" priority="50" stopIfTrue="1" operator="between">
      <formula>"XC 801"</formula>
      <formula>"XC 899"</formula>
    </cfRule>
  </conditionalFormatting>
  <conditionalFormatting sqref="E73">
    <cfRule type="cellIs" dxfId="149" priority="33" stopIfTrue="1" operator="between">
      <formula>221101</formula>
      <formula>221140</formula>
    </cfRule>
  </conditionalFormatting>
  <conditionalFormatting sqref="F73">
    <cfRule type="cellIs" dxfId="148" priority="34" stopIfTrue="1" operator="notEqual">
      <formula>"FP"</formula>
    </cfRule>
  </conditionalFormatting>
  <conditionalFormatting sqref="E75">
    <cfRule type="cellIs" dxfId="147" priority="31" stopIfTrue="1" operator="between">
      <formula>221101</formula>
      <formula>221140</formula>
    </cfRule>
  </conditionalFormatting>
  <conditionalFormatting sqref="F75">
    <cfRule type="cellIs" dxfId="146" priority="32" stopIfTrue="1" operator="notEqual">
      <formula>"FP"</formula>
    </cfRule>
  </conditionalFormatting>
  <conditionalFormatting sqref="E39">
    <cfRule type="cellIs" dxfId="145" priority="29" stopIfTrue="1" operator="between">
      <formula>221101</formula>
      <formula>221140</formula>
    </cfRule>
  </conditionalFormatting>
  <conditionalFormatting sqref="F39">
    <cfRule type="cellIs" dxfId="144" priority="30" stopIfTrue="1" operator="notEqual">
      <formula>"FP"</formula>
    </cfRule>
  </conditionalFormatting>
  <conditionalFormatting sqref="O75">
    <cfRule type="cellIs" dxfId="143" priority="28" stopIfTrue="1" operator="between">
      <formula>221101</formula>
      <formula>221140</formula>
    </cfRule>
  </conditionalFormatting>
  <conditionalFormatting sqref="E139 O140">
    <cfRule type="cellIs" dxfId="142" priority="27" stopIfTrue="1" operator="between">
      <formula>221101</formula>
      <formula>221140</formula>
    </cfRule>
  </conditionalFormatting>
  <conditionalFormatting sqref="E99 O99">
    <cfRule type="cellIs" dxfId="141" priority="26" stopIfTrue="1" operator="between">
      <formula>221101</formula>
      <formula>221140</formula>
    </cfRule>
  </conditionalFormatting>
  <conditionalFormatting sqref="E77">
    <cfRule type="cellIs" dxfId="140" priority="25" stopIfTrue="1" operator="between">
      <formula>221101</formula>
      <formula>221140</formula>
    </cfRule>
  </conditionalFormatting>
  <conditionalFormatting sqref="O51">
    <cfRule type="cellIs" dxfId="139" priority="13" stopIfTrue="1" operator="between">
      <formula>221101</formula>
      <formula>221140</formula>
    </cfRule>
  </conditionalFormatting>
  <conditionalFormatting sqref="E138 O139">
    <cfRule type="cellIs" dxfId="138" priority="24" stopIfTrue="1" operator="between">
      <formula>221101</formula>
      <formula>221140</formula>
    </cfRule>
  </conditionalFormatting>
  <conditionalFormatting sqref="E144 O144">
    <cfRule type="cellIs" dxfId="137" priority="23" stopIfTrue="1" operator="between">
      <formula>221101</formula>
      <formula>221140</formula>
    </cfRule>
  </conditionalFormatting>
  <conditionalFormatting sqref="E7 O7">
    <cfRule type="cellIs" dxfId="136" priority="21" stopIfTrue="1" operator="between">
      <formula>221101</formula>
      <formula>221140</formula>
    </cfRule>
  </conditionalFormatting>
  <conditionalFormatting sqref="E78">
    <cfRule type="cellIs" dxfId="135" priority="19" stopIfTrue="1" operator="between">
      <formula>221101</formula>
      <formula>221140</formula>
    </cfRule>
  </conditionalFormatting>
  <conditionalFormatting sqref="F78">
    <cfRule type="cellIs" dxfId="134" priority="20" stopIfTrue="1" operator="notEqual">
      <formula>"FP"</formula>
    </cfRule>
  </conditionalFormatting>
  <conditionalFormatting sqref="O74">
    <cfRule type="cellIs" dxfId="133" priority="17" stopIfTrue="1" operator="between">
      <formula>221101</formula>
      <formula>221140</formula>
    </cfRule>
  </conditionalFormatting>
  <conditionalFormatting sqref="O73">
    <cfRule type="cellIs" dxfId="132" priority="16" stopIfTrue="1" operator="between">
      <formula>221101</formula>
      <formula>221140</formula>
    </cfRule>
  </conditionalFormatting>
  <conditionalFormatting sqref="F49">
    <cfRule type="cellIs" dxfId="131" priority="15" stopIfTrue="1" operator="notEqual">
      <formula>"FP"</formula>
    </cfRule>
  </conditionalFormatting>
  <conditionalFormatting sqref="E49">
    <cfRule type="cellIs" dxfId="130" priority="14" stopIfTrue="1" operator="between">
      <formula>221101</formula>
      <formula>221140</formula>
    </cfRule>
  </conditionalFormatting>
  <conditionalFormatting sqref="O113">
    <cfRule type="cellIs" dxfId="129" priority="12" stopIfTrue="1" operator="between">
      <formula>221101</formula>
      <formula>221140</formula>
    </cfRule>
  </conditionalFormatting>
  <conditionalFormatting sqref="F82">
    <cfRule type="cellIs" dxfId="128" priority="11" stopIfTrue="1" operator="notEqual">
      <formula>"FP"</formula>
    </cfRule>
  </conditionalFormatting>
  <conditionalFormatting sqref="E82">
    <cfRule type="cellIs" dxfId="127" priority="10" stopIfTrue="1" operator="between">
      <formula>221101</formula>
      <formula>221140</formula>
    </cfRule>
  </conditionalFormatting>
  <conditionalFormatting sqref="E68">
    <cfRule type="cellIs" dxfId="126" priority="8" stopIfTrue="1" operator="between">
      <formula>221101</formula>
      <formula>221140</formula>
    </cfRule>
  </conditionalFormatting>
  <conditionalFormatting sqref="F68">
    <cfRule type="cellIs" dxfId="125" priority="9" stopIfTrue="1" operator="notEqual">
      <formula>"FP"</formula>
    </cfRule>
  </conditionalFormatting>
  <conditionalFormatting sqref="F76">
    <cfRule type="cellIs" dxfId="124" priority="7" stopIfTrue="1" operator="notEqual">
      <formula>"FP"</formula>
    </cfRule>
  </conditionalFormatting>
  <conditionalFormatting sqref="E76">
    <cfRule type="cellIs" dxfId="123" priority="6" stopIfTrue="1" operator="between">
      <formula>221101</formula>
      <formula>221140</formula>
    </cfRule>
  </conditionalFormatting>
  <conditionalFormatting sqref="E84 E86:E88">
    <cfRule type="cellIs" dxfId="122" priority="5" stopIfTrue="1" operator="between">
      <formula>221101</formula>
      <formula>221140</formula>
    </cfRule>
  </conditionalFormatting>
  <conditionalFormatting sqref="E85">
    <cfRule type="cellIs" dxfId="121" priority="4" stopIfTrue="1" operator="between">
      <formula>221101</formula>
      <formula>221140</formula>
    </cfRule>
  </conditionalFormatting>
  <conditionalFormatting sqref="O142">
    <cfRule type="cellIs" dxfId="120" priority="3" stopIfTrue="1" operator="between">
      <formula>221101</formula>
      <formula>221140</formula>
    </cfRule>
  </conditionalFormatting>
  <conditionalFormatting sqref="O53">
    <cfRule type="cellIs" dxfId="119" priority="2" stopIfTrue="1" operator="between">
      <formula>221101</formula>
      <formula>221140</formula>
    </cfRule>
  </conditionalFormatting>
  <conditionalFormatting sqref="O49">
    <cfRule type="cellIs" dxfId="118" priority="1" stopIfTrue="1" operator="between">
      <formula>221101</formula>
      <formula>221140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189"/>
  <sheetViews>
    <sheetView view="pageBreakPreview" zoomScale="85" zoomScaleNormal="70" zoomScaleSheetLayoutView="85" workbookViewId="0">
      <selection activeCell="O78" sqref="O78"/>
    </sheetView>
  </sheetViews>
  <sheetFormatPr defaultRowHeight="15" customHeight="1" x14ac:dyDescent="0.2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7" customWidth="1"/>
    <col min="6" max="6" width="10.5703125" style="7" customWidth="1"/>
    <col min="7" max="7" width="30.7109375" style="6" customWidth="1"/>
    <col min="8" max="8" width="2" style="177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 x14ac:dyDescent="0.2">
      <c r="B1" s="118"/>
      <c r="J1" s="118"/>
    </row>
    <row r="2" spans="1:17" ht="21.75" customHeight="1" x14ac:dyDescent="0.2">
      <c r="A2" s="91" t="s">
        <v>121</v>
      </c>
      <c r="B2" s="118"/>
      <c r="I2" s="43" t="s">
        <v>62</v>
      </c>
      <c r="J2" s="118"/>
    </row>
    <row r="3" spans="1:17" ht="21.75" customHeight="1" thickBot="1" x14ac:dyDescent="0.25">
      <c r="A3" s="8" t="s">
        <v>115</v>
      </c>
      <c r="B3" s="118"/>
      <c r="C3" s="9"/>
      <c r="D3" s="264">
        <f>'DEPT BAL'!$F$4-1</f>
        <v>42668</v>
      </c>
      <c r="E3" s="264"/>
      <c r="I3" s="8" t="s">
        <v>116</v>
      </c>
      <c r="J3" s="118"/>
      <c r="L3" s="265">
        <f>D3+1</f>
        <v>42669</v>
      </c>
      <c r="M3" s="265"/>
    </row>
    <row r="4" spans="1:17" s="1" customFormat="1" ht="21.75" customHeight="1" thickBot="1" x14ac:dyDescent="0.25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7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 x14ac:dyDescent="0.2">
      <c r="A5" s="10" t="s">
        <v>24</v>
      </c>
      <c r="B5" s="120" t="s">
        <v>309</v>
      </c>
      <c r="C5" s="11" t="s">
        <v>132</v>
      </c>
      <c r="D5" s="25" t="s">
        <v>374</v>
      </c>
      <c r="E5" s="39">
        <v>221123</v>
      </c>
      <c r="F5" s="134"/>
      <c r="G5" s="17" t="s">
        <v>644</v>
      </c>
      <c r="H5" s="177" t="str">
        <f>$I$2</f>
        <v>EC</v>
      </c>
      <c r="I5" s="10" t="s">
        <v>25</v>
      </c>
      <c r="J5" s="120" t="s">
        <v>224</v>
      </c>
      <c r="K5" s="212" t="s">
        <v>501</v>
      </c>
      <c r="L5" s="11" t="s">
        <v>56</v>
      </c>
      <c r="M5" s="13" t="s">
        <v>314</v>
      </c>
      <c r="N5" s="78">
        <v>956.5</v>
      </c>
      <c r="O5" s="40">
        <v>221127</v>
      </c>
      <c r="P5" s="90" t="s">
        <v>640</v>
      </c>
      <c r="Q5" s="115" t="str">
        <f>IF(N5&gt;0,"Yes","")</f>
        <v>Yes</v>
      </c>
    </row>
    <row r="6" spans="1:17" ht="21.75" customHeight="1" x14ac:dyDescent="0.2">
      <c r="A6" s="14" t="s">
        <v>25</v>
      </c>
      <c r="B6" s="126" t="s">
        <v>155</v>
      </c>
      <c r="C6" s="15" t="s">
        <v>132</v>
      </c>
      <c r="D6" s="18" t="s">
        <v>289</v>
      </c>
      <c r="E6" s="40">
        <v>221137</v>
      </c>
      <c r="F6" s="135"/>
      <c r="G6" s="17"/>
      <c r="H6" s="177" t="str">
        <f t="shared" ref="H6:H17" si="0">$I$2</f>
        <v>EC</v>
      </c>
      <c r="I6" s="14" t="s">
        <v>31</v>
      </c>
      <c r="J6" s="126" t="s">
        <v>265</v>
      </c>
      <c r="K6" s="135" t="s">
        <v>296</v>
      </c>
      <c r="L6" s="15" t="s">
        <v>61</v>
      </c>
      <c r="M6" s="19" t="s">
        <v>193</v>
      </c>
      <c r="N6" s="79">
        <v>932.08</v>
      </c>
      <c r="O6" s="40">
        <v>221137</v>
      </c>
      <c r="P6" s="108"/>
      <c r="Q6" s="116" t="str">
        <f>IF(N6&gt;0,"Yes","")</f>
        <v>Yes</v>
      </c>
    </row>
    <row r="7" spans="1:17" ht="21.75" customHeight="1" x14ac:dyDescent="0.2">
      <c r="A7" s="14" t="s">
        <v>28</v>
      </c>
      <c r="B7" s="126" t="s">
        <v>187</v>
      </c>
      <c r="C7" s="15" t="s">
        <v>132</v>
      </c>
      <c r="D7" s="18" t="s">
        <v>278</v>
      </c>
      <c r="E7" s="40">
        <v>221129</v>
      </c>
      <c r="F7" s="135"/>
      <c r="G7" s="241" t="s">
        <v>570</v>
      </c>
      <c r="H7" s="177" t="str">
        <f t="shared" si="0"/>
        <v>EC</v>
      </c>
      <c r="I7" s="14" t="s">
        <v>30</v>
      </c>
      <c r="J7" s="126" t="s">
        <v>288</v>
      </c>
      <c r="K7" s="135" t="s">
        <v>233</v>
      </c>
      <c r="L7" s="15" t="s">
        <v>56</v>
      </c>
      <c r="M7" s="19" t="s">
        <v>323</v>
      </c>
      <c r="N7" s="79">
        <v>949.79</v>
      </c>
      <c r="O7" s="40">
        <v>221123</v>
      </c>
      <c r="P7" s="17" t="s">
        <v>644</v>
      </c>
      <c r="Q7" s="116" t="str">
        <f t="shared" ref="Q7:Q16" si="1">IF(N7&gt;0,"Yes","")</f>
        <v>Yes</v>
      </c>
    </row>
    <row r="8" spans="1:17" ht="21.75" customHeight="1" x14ac:dyDescent="0.2">
      <c r="A8" s="14" t="s">
        <v>35</v>
      </c>
      <c r="B8" s="126" t="s">
        <v>247</v>
      </c>
      <c r="C8" s="15" t="s">
        <v>132</v>
      </c>
      <c r="D8" s="18" t="s">
        <v>324</v>
      </c>
      <c r="E8" s="40">
        <v>221127</v>
      </c>
      <c r="F8" s="135"/>
      <c r="G8" s="90" t="s">
        <v>640</v>
      </c>
      <c r="H8" s="177" t="str">
        <f t="shared" si="0"/>
        <v>EC</v>
      </c>
      <c r="I8" s="68" t="s">
        <v>40</v>
      </c>
      <c r="J8" s="126" t="s">
        <v>267</v>
      </c>
      <c r="K8" s="135" t="s">
        <v>321</v>
      </c>
      <c r="L8" s="30" t="s">
        <v>56</v>
      </c>
      <c r="M8" s="94" t="s">
        <v>363</v>
      </c>
      <c r="N8" s="99">
        <v>971.07</v>
      </c>
      <c r="O8" s="40">
        <v>220005</v>
      </c>
      <c r="P8" s="17" t="s">
        <v>696</v>
      </c>
      <c r="Q8" s="116" t="str">
        <f t="shared" si="1"/>
        <v>Yes</v>
      </c>
    </row>
    <row r="9" spans="1:17" ht="21.75" customHeight="1" x14ac:dyDescent="0.2">
      <c r="A9" s="14" t="s">
        <v>103</v>
      </c>
      <c r="B9" s="126" t="s">
        <v>299</v>
      </c>
      <c r="C9" s="15" t="s">
        <v>133</v>
      </c>
      <c r="D9" s="18" t="s">
        <v>317</v>
      </c>
      <c r="E9" s="40">
        <v>220005</v>
      </c>
      <c r="F9" s="135"/>
      <c r="G9" s="17"/>
      <c r="H9" s="177" t="str">
        <f>$I$2</f>
        <v>EC</v>
      </c>
      <c r="I9" s="14" t="s">
        <v>24</v>
      </c>
      <c r="J9" s="121" t="s">
        <v>154</v>
      </c>
      <c r="K9" s="140" t="s">
        <v>335</v>
      </c>
      <c r="L9" s="15" t="s">
        <v>58</v>
      </c>
      <c r="M9" s="19" t="s">
        <v>534</v>
      </c>
      <c r="N9" s="79">
        <v>853.82</v>
      </c>
      <c r="O9" s="40">
        <v>221129</v>
      </c>
      <c r="P9" s="241" t="s">
        <v>570</v>
      </c>
      <c r="Q9" s="116" t="str">
        <f t="shared" si="1"/>
        <v>Yes</v>
      </c>
    </row>
    <row r="10" spans="1:17" ht="21.75" customHeight="1" x14ac:dyDescent="0.2">
      <c r="A10" s="14" t="s">
        <v>33</v>
      </c>
      <c r="B10" s="126" t="s">
        <v>156</v>
      </c>
      <c r="C10" s="15" t="s">
        <v>132</v>
      </c>
      <c r="D10" s="18" t="s">
        <v>393</v>
      </c>
      <c r="E10" s="40">
        <v>221140</v>
      </c>
      <c r="F10" s="135"/>
      <c r="G10" s="222" t="s">
        <v>570</v>
      </c>
      <c r="H10" s="177" t="str">
        <f t="shared" si="0"/>
        <v>EC</v>
      </c>
      <c r="I10" s="14" t="s">
        <v>105</v>
      </c>
      <c r="J10" s="186"/>
      <c r="K10" s="214"/>
      <c r="L10" s="15" t="s">
        <v>61</v>
      </c>
      <c r="M10" s="19" t="s">
        <v>377</v>
      </c>
      <c r="N10" s="79">
        <v>831.95</v>
      </c>
      <c r="O10" s="69">
        <v>221140</v>
      </c>
      <c r="P10" s="17"/>
      <c r="Q10" s="116" t="str">
        <f t="shared" si="1"/>
        <v>Yes</v>
      </c>
    </row>
    <row r="11" spans="1:17" ht="21.75" customHeight="1" x14ac:dyDescent="0.2">
      <c r="A11" s="68"/>
      <c r="B11" s="126"/>
      <c r="C11" s="15"/>
      <c r="D11" s="18"/>
      <c r="E11" s="40"/>
      <c r="F11" s="135"/>
      <c r="G11" s="17"/>
      <c r="H11" s="177" t="str">
        <f t="shared" si="0"/>
        <v>EC</v>
      </c>
      <c r="I11" s="14"/>
      <c r="J11" s="126"/>
      <c r="K11" s="135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 x14ac:dyDescent="0.2">
      <c r="A12" s="68"/>
      <c r="B12" s="126"/>
      <c r="C12" s="15"/>
      <c r="D12" s="18"/>
      <c r="E12" s="40"/>
      <c r="F12" s="135"/>
      <c r="G12" s="17"/>
      <c r="H12" s="177" t="str">
        <f t="shared" si="0"/>
        <v>EC</v>
      </c>
      <c r="I12" s="68"/>
      <c r="J12" s="126"/>
      <c r="K12" s="135"/>
      <c r="L12" s="30"/>
      <c r="M12" s="35"/>
      <c r="N12" s="97"/>
      <c r="O12" s="69"/>
      <c r="P12" s="109"/>
      <c r="Q12" s="116" t="str">
        <f t="shared" si="1"/>
        <v/>
      </c>
    </row>
    <row r="13" spans="1:17" ht="21.75" customHeight="1" x14ac:dyDescent="0.2">
      <c r="A13" s="68"/>
      <c r="B13" s="126"/>
      <c r="C13" s="15"/>
      <c r="D13" s="18"/>
      <c r="E13" s="40"/>
      <c r="F13" s="135"/>
      <c r="G13" s="17"/>
      <c r="H13" s="177" t="str">
        <f t="shared" si="0"/>
        <v>EC</v>
      </c>
      <c r="I13" s="68"/>
      <c r="J13" s="126"/>
      <c r="K13" s="135"/>
      <c r="L13" s="30"/>
      <c r="M13" s="94"/>
      <c r="N13" s="99"/>
      <c r="O13" s="69"/>
      <c r="P13" s="108"/>
      <c r="Q13" s="116" t="str">
        <f t="shared" si="1"/>
        <v/>
      </c>
    </row>
    <row r="14" spans="1:17" ht="21.75" customHeight="1" x14ac:dyDescent="0.2">
      <c r="A14" s="68"/>
      <c r="B14" s="126"/>
      <c r="C14" s="15"/>
      <c r="D14" s="18"/>
      <c r="E14" s="40"/>
      <c r="F14" s="135"/>
      <c r="G14" s="17"/>
      <c r="H14" s="177" t="str">
        <f t="shared" si="0"/>
        <v>EC</v>
      </c>
      <c r="I14" s="68"/>
      <c r="J14" s="126"/>
      <c r="K14" s="135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 x14ac:dyDescent="0.2">
      <c r="A15" s="68"/>
      <c r="B15" s="126"/>
      <c r="C15" s="15"/>
      <c r="D15" s="18"/>
      <c r="E15" s="40"/>
      <c r="F15" s="135"/>
      <c r="G15" s="17"/>
      <c r="H15" s="177" t="str">
        <f t="shared" si="0"/>
        <v>EC</v>
      </c>
      <c r="I15" s="68"/>
      <c r="J15" s="126"/>
      <c r="K15" s="135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 x14ac:dyDescent="0.2">
      <c r="A16" s="68"/>
      <c r="B16" s="126"/>
      <c r="C16" s="15"/>
      <c r="D16" s="18"/>
      <c r="E16" s="40"/>
      <c r="F16" s="135"/>
      <c r="G16" s="17"/>
      <c r="H16" s="177" t="str">
        <f t="shared" si="0"/>
        <v>EC</v>
      </c>
      <c r="I16" s="68"/>
      <c r="J16" s="126"/>
      <c r="K16" s="135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 x14ac:dyDescent="0.25">
      <c r="A17" s="106"/>
      <c r="B17" s="123"/>
      <c r="C17" s="21"/>
      <c r="D17" s="22"/>
      <c r="E17" s="41"/>
      <c r="F17" s="136"/>
      <c r="G17" s="24"/>
      <c r="H17" s="177" t="str">
        <f t="shared" si="0"/>
        <v>EC</v>
      </c>
      <c r="I17" s="106"/>
      <c r="J17" s="123"/>
      <c r="K17" s="136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 x14ac:dyDescent="0.25">
      <c r="A18" s="104" t="s">
        <v>96</v>
      </c>
      <c r="B18" s="124"/>
      <c r="D18" s="102"/>
      <c r="E18" s="103"/>
      <c r="F18" s="137"/>
      <c r="H18" s="178"/>
      <c r="J18" s="124"/>
      <c r="K18" s="102"/>
      <c r="O18" s="103"/>
      <c r="P18" s="111"/>
    </row>
    <row r="19" spans="1:17" ht="21.75" customHeight="1" x14ac:dyDescent="0.2">
      <c r="A19" s="8" t="s">
        <v>95</v>
      </c>
      <c r="B19" s="118"/>
      <c r="F19" s="138"/>
      <c r="G19" s="6" t="s">
        <v>684</v>
      </c>
      <c r="I19" s="8" t="s">
        <v>13</v>
      </c>
      <c r="J19" s="118"/>
      <c r="O19" s="42" t="s">
        <v>14</v>
      </c>
    </row>
    <row r="20" spans="1:17" ht="21.75" customHeight="1" x14ac:dyDescent="0.2">
      <c r="B20" s="118"/>
      <c r="F20" s="138"/>
      <c r="J20" s="118"/>
    </row>
    <row r="21" spans="1:17" ht="21.75" customHeight="1" x14ac:dyDescent="0.2">
      <c r="B21" s="118"/>
      <c r="F21" s="138"/>
      <c r="J21" s="118"/>
    </row>
    <row r="22" spans="1:17" s="44" customFormat="1" ht="21.75" customHeight="1" x14ac:dyDescent="0.2">
      <c r="A22" s="43" t="s">
        <v>15</v>
      </c>
      <c r="B22" s="125"/>
      <c r="D22" s="45"/>
      <c r="E22" s="46"/>
      <c r="F22" s="139"/>
      <c r="H22" s="177"/>
      <c r="I22" s="43" t="s">
        <v>66</v>
      </c>
      <c r="J22" s="125"/>
      <c r="K22" s="45"/>
      <c r="O22" s="46"/>
    </row>
    <row r="23" spans="1:17" ht="21.75" customHeight="1" thickBot="1" x14ac:dyDescent="0.25">
      <c r="A23" s="8" t="s">
        <v>115</v>
      </c>
      <c r="B23" s="118"/>
      <c r="C23" s="9"/>
      <c r="D23" s="264">
        <f>'DEPT BAL'!$F$4-1</f>
        <v>42668</v>
      </c>
      <c r="E23" s="264"/>
      <c r="F23" s="138"/>
      <c r="I23" s="8" t="s">
        <v>116</v>
      </c>
      <c r="J23" s="118"/>
      <c r="L23" s="265">
        <f>D23+1</f>
        <v>42669</v>
      </c>
      <c r="M23" s="265"/>
    </row>
    <row r="24" spans="1:17" s="1" customFormat="1" ht="21.75" customHeight="1" thickBot="1" x14ac:dyDescent="0.25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7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47</v>
      </c>
      <c r="B25" s="120" t="s">
        <v>259</v>
      </c>
      <c r="C25" s="11" t="s">
        <v>138</v>
      </c>
      <c r="D25" s="25" t="s">
        <v>378</v>
      </c>
      <c r="E25" s="39">
        <v>221141</v>
      </c>
      <c r="F25" s="134"/>
      <c r="G25" s="12"/>
      <c r="H25" s="177" t="str">
        <f t="shared" ref="H25:H30" si="2">$I$22</f>
        <v>TY</v>
      </c>
      <c r="I25" s="10" t="s">
        <v>89</v>
      </c>
      <c r="J25" s="120" t="s">
        <v>273</v>
      </c>
      <c r="K25" s="212" t="s">
        <v>321</v>
      </c>
      <c r="L25" s="11" t="s">
        <v>59</v>
      </c>
      <c r="M25" s="13" t="s">
        <v>399</v>
      </c>
      <c r="N25" s="78">
        <v>965.76</v>
      </c>
      <c r="O25" s="39">
        <v>221141</v>
      </c>
      <c r="P25" s="107"/>
      <c r="Q25" s="115" t="str">
        <f t="shared" ref="Q25:Q30" si="3">IF(N25&gt;0,"Yes","")</f>
        <v>Yes</v>
      </c>
    </row>
    <row r="26" spans="1:17" ht="21.75" customHeight="1" x14ac:dyDescent="0.2">
      <c r="A26" s="14" t="s">
        <v>106</v>
      </c>
      <c r="B26" s="121" t="s">
        <v>305</v>
      </c>
      <c r="C26" s="15" t="s">
        <v>138</v>
      </c>
      <c r="D26" s="18" t="s">
        <v>333</v>
      </c>
      <c r="E26" s="40">
        <v>221126</v>
      </c>
      <c r="F26" s="135"/>
      <c r="G26" s="17"/>
      <c r="H26" s="177" t="str">
        <f t="shared" si="2"/>
        <v>TY</v>
      </c>
      <c r="I26" s="14" t="s">
        <v>35</v>
      </c>
      <c r="J26" s="126" t="s">
        <v>274</v>
      </c>
      <c r="K26" s="135" t="s">
        <v>308</v>
      </c>
      <c r="L26" s="15" t="s">
        <v>57</v>
      </c>
      <c r="M26" s="19" t="s">
        <v>531</v>
      </c>
      <c r="N26" s="79">
        <v>785.69</v>
      </c>
      <c r="O26" s="40">
        <v>220011</v>
      </c>
      <c r="P26" s="112" t="s">
        <v>153</v>
      </c>
      <c r="Q26" s="116" t="str">
        <f t="shared" si="3"/>
        <v>Yes</v>
      </c>
    </row>
    <row r="27" spans="1:17" ht="21.75" customHeight="1" x14ac:dyDescent="0.2">
      <c r="A27" s="14" t="s">
        <v>87</v>
      </c>
      <c r="B27" s="186"/>
      <c r="C27" s="15" t="s">
        <v>138</v>
      </c>
      <c r="D27" s="18" t="s">
        <v>333</v>
      </c>
      <c r="E27" s="40" t="s">
        <v>597</v>
      </c>
      <c r="F27" s="135"/>
      <c r="G27" s="17"/>
      <c r="H27" s="177" t="str">
        <f t="shared" si="2"/>
        <v>TY</v>
      </c>
      <c r="I27" s="14" t="s">
        <v>32</v>
      </c>
      <c r="J27" s="121" t="s">
        <v>275</v>
      </c>
      <c r="K27" s="140" t="s">
        <v>331</v>
      </c>
      <c r="L27" s="15" t="s">
        <v>58</v>
      </c>
      <c r="M27" s="19" t="s">
        <v>533</v>
      </c>
      <c r="N27" s="79">
        <v>822.27</v>
      </c>
      <c r="O27" s="40">
        <v>221126</v>
      </c>
      <c r="P27" s="113" t="s">
        <v>153</v>
      </c>
      <c r="Q27" s="116" t="str">
        <f t="shared" si="3"/>
        <v>Yes</v>
      </c>
    </row>
    <row r="28" spans="1:17" ht="21.75" customHeight="1" x14ac:dyDescent="0.2">
      <c r="A28" s="14" t="s">
        <v>49</v>
      </c>
      <c r="B28" s="126" t="s">
        <v>199</v>
      </c>
      <c r="C28" s="15" t="s">
        <v>138</v>
      </c>
      <c r="D28" s="18" t="s">
        <v>326</v>
      </c>
      <c r="E28" s="40">
        <v>220011</v>
      </c>
      <c r="F28" s="154"/>
      <c r="G28" s="90"/>
      <c r="H28" s="177" t="str">
        <f t="shared" si="2"/>
        <v>TY</v>
      </c>
      <c r="I28" s="14" t="s">
        <v>86</v>
      </c>
      <c r="J28" s="186"/>
      <c r="K28" s="214"/>
      <c r="L28" s="15" t="s">
        <v>62</v>
      </c>
      <c r="M28" s="19" t="s">
        <v>374</v>
      </c>
      <c r="N28" s="79">
        <v>844.14</v>
      </c>
      <c r="O28" s="40">
        <v>221121</v>
      </c>
      <c r="P28" s="17" t="s">
        <v>683</v>
      </c>
      <c r="Q28" s="116" t="str">
        <f t="shared" si="3"/>
        <v>Yes</v>
      </c>
    </row>
    <row r="29" spans="1:17" ht="21.75" customHeight="1" x14ac:dyDescent="0.2">
      <c r="A29" s="14" t="s">
        <v>682</v>
      </c>
      <c r="B29" s="126" t="s">
        <v>299</v>
      </c>
      <c r="C29" s="15"/>
      <c r="D29" s="16" t="s">
        <v>685</v>
      </c>
      <c r="E29" s="40">
        <v>221121</v>
      </c>
      <c r="F29" s="135"/>
      <c r="G29" s="17"/>
      <c r="H29" s="177" t="str">
        <f t="shared" si="2"/>
        <v>TY</v>
      </c>
      <c r="I29" s="14"/>
      <c r="J29" s="126"/>
      <c r="K29" s="135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 x14ac:dyDescent="0.25">
      <c r="A30" s="20"/>
      <c r="B30" s="123"/>
      <c r="C30" s="21"/>
      <c r="D30" s="22"/>
      <c r="E30" s="41"/>
      <c r="F30" s="136"/>
      <c r="G30" s="24"/>
      <c r="H30" s="177" t="str">
        <f t="shared" si="2"/>
        <v>TY</v>
      </c>
      <c r="I30" s="20"/>
      <c r="J30" s="123"/>
      <c r="K30" s="136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 x14ac:dyDescent="0.25">
      <c r="A31" s="104" t="s">
        <v>96</v>
      </c>
      <c r="B31" s="124"/>
      <c r="D31" s="102"/>
      <c r="E31" s="103"/>
      <c r="F31" s="137"/>
      <c r="H31" s="178"/>
      <c r="J31" s="124"/>
      <c r="K31" s="102"/>
      <c r="O31" s="103"/>
      <c r="P31" s="111"/>
    </row>
    <row r="32" spans="1:17" ht="21.75" customHeight="1" x14ac:dyDescent="0.2">
      <c r="A32" s="8" t="s">
        <v>95</v>
      </c>
      <c r="B32" s="118"/>
      <c r="F32" s="138"/>
      <c r="G32" s="6" t="s">
        <v>686</v>
      </c>
      <c r="I32" s="8" t="s">
        <v>13</v>
      </c>
      <c r="J32" s="118"/>
      <c r="O32" s="42" t="s">
        <v>14</v>
      </c>
    </row>
    <row r="33" spans="1:17" ht="21.75" customHeight="1" x14ac:dyDescent="0.2">
      <c r="B33" s="118"/>
      <c r="F33" s="138"/>
      <c r="J33" s="118"/>
    </row>
    <row r="34" spans="1:17" s="44" customFormat="1" ht="21.75" customHeight="1" x14ac:dyDescent="0.2">
      <c r="A34" s="43" t="s">
        <v>63</v>
      </c>
      <c r="B34" s="125"/>
      <c r="D34" s="45"/>
      <c r="E34" s="46"/>
      <c r="F34" s="139"/>
      <c r="H34" s="177"/>
      <c r="I34" s="43" t="s">
        <v>60</v>
      </c>
      <c r="J34" s="125"/>
      <c r="K34" s="45"/>
      <c r="O34" s="46"/>
    </row>
    <row r="35" spans="1:17" ht="21.75" customHeight="1" thickBot="1" x14ac:dyDescent="0.25">
      <c r="A35" s="8" t="s">
        <v>115</v>
      </c>
      <c r="B35" s="118"/>
      <c r="C35" s="9"/>
      <c r="D35" s="264">
        <f>'DEPT BAL'!$F$4-1</f>
        <v>42668</v>
      </c>
      <c r="E35" s="264"/>
      <c r="F35" s="138"/>
      <c r="I35" s="8" t="s">
        <v>116</v>
      </c>
      <c r="J35" s="118"/>
      <c r="L35" s="265">
        <f>D35+1</f>
        <v>42669</v>
      </c>
      <c r="M35" s="265"/>
    </row>
    <row r="36" spans="1:17" s="1" customFormat="1" ht="21.75" customHeight="1" thickBot="1" x14ac:dyDescent="0.25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7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 x14ac:dyDescent="0.2">
      <c r="A37" s="14" t="s">
        <v>51</v>
      </c>
      <c r="B37" s="121" t="s">
        <v>200</v>
      </c>
      <c r="C37" s="30" t="s">
        <v>140</v>
      </c>
      <c r="D37" s="18" t="s">
        <v>244</v>
      </c>
      <c r="E37" s="40">
        <v>220013</v>
      </c>
      <c r="F37" s="135"/>
      <c r="G37" s="196"/>
      <c r="H37" s="177" t="str">
        <f t="shared" ref="H37:H42" si="4">$I$34</f>
        <v>XW</v>
      </c>
      <c r="I37" s="10" t="s">
        <v>45</v>
      </c>
      <c r="J37" s="120" t="s">
        <v>264</v>
      </c>
      <c r="K37" s="212" t="s">
        <v>238</v>
      </c>
      <c r="L37" s="11" t="s">
        <v>56</v>
      </c>
      <c r="M37" s="13" t="s">
        <v>323</v>
      </c>
      <c r="N37" s="78">
        <v>968.49</v>
      </c>
      <c r="O37" s="39">
        <v>220013</v>
      </c>
      <c r="P37" s="167"/>
      <c r="Q37" s="115" t="str">
        <f t="shared" ref="Q37:Q42" si="5">IF(N37&gt;0,"Yes","")</f>
        <v>Yes</v>
      </c>
    </row>
    <row r="38" spans="1:17" ht="21.75" customHeight="1" x14ac:dyDescent="0.2">
      <c r="A38" s="14" t="s">
        <v>36</v>
      </c>
      <c r="B38" s="126" t="s">
        <v>201</v>
      </c>
      <c r="C38" s="15" t="s">
        <v>141</v>
      </c>
      <c r="D38" s="18" t="s">
        <v>379</v>
      </c>
      <c r="E38" s="85">
        <v>220009</v>
      </c>
      <c r="F38" s="135" t="s">
        <v>545</v>
      </c>
      <c r="G38" s="17" t="s">
        <v>628</v>
      </c>
      <c r="H38" s="177" t="str">
        <f t="shared" si="4"/>
        <v>XW</v>
      </c>
      <c r="I38" s="14" t="s">
        <v>44</v>
      </c>
      <c r="J38" s="126" t="s">
        <v>277</v>
      </c>
      <c r="K38" s="135" t="s">
        <v>502</v>
      </c>
      <c r="L38" s="15" t="s">
        <v>56</v>
      </c>
      <c r="M38" s="19" t="s">
        <v>456</v>
      </c>
      <c r="N38" s="79">
        <v>869.21</v>
      </c>
      <c r="O38" s="40">
        <v>220009</v>
      </c>
      <c r="P38" s="17" t="s">
        <v>628</v>
      </c>
      <c r="Q38" s="116" t="str">
        <f t="shared" si="5"/>
        <v>Yes</v>
      </c>
    </row>
    <row r="39" spans="1:17" ht="21.75" customHeight="1" x14ac:dyDescent="0.2">
      <c r="A39" s="14"/>
      <c r="B39" s="126"/>
      <c r="C39" s="15"/>
      <c r="D39" s="18"/>
      <c r="E39" s="40"/>
      <c r="F39" s="135"/>
      <c r="G39" s="17"/>
      <c r="H39" s="177" t="str">
        <f t="shared" si="4"/>
        <v>XW</v>
      </c>
      <c r="I39" s="14"/>
      <c r="J39" s="126"/>
      <c r="K39" s="135"/>
      <c r="L39" s="15"/>
      <c r="M39" s="19"/>
      <c r="N39" s="79"/>
      <c r="O39" s="40"/>
      <c r="P39" s="113"/>
      <c r="Q39" s="116" t="str">
        <f t="shared" si="5"/>
        <v/>
      </c>
    </row>
    <row r="40" spans="1:17" ht="21.75" customHeight="1" x14ac:dyDescent="0.2">
      <c r="A40" s="14"/>
      <c r="B40" s="126"/>
      <c r="C40" s="15"/>
      <c r="D40" s="18"/>
      <c r="E40" s="40"/>
      <c r="F40" s="135"/>
      <c r="G40" s="90"/>
      <c r="H40" s="177" t="str">
        <f t="shared" si="4"/>
        <v>XW</v>
      </c>
      <c r="I40" s="14"/>
      <c r="J40" s="126"/>
      <c r="K40" s="135"/>
      <c r="L40" s="15"/>
      <c r="M40" s="19"/>
      <c r="N40" s="79"/>
      <c r="O40" s="40"/>
      <c r="P40" s="113"/>
      <c r="Q40" s="116" t="str">
        <f t="shared" si="5"/>
        <v/>
      </c>
    </row>
    <row r="41" spans="1:17" ht="21.75" customHeight="1" x14ac:dyDescent="0.2">
      <c r="A41" s="14"/>
      <c r="B41" s="126"/>
      <c r="C41" s="15"/>
      <c r="D41" s="18"/>
      <c r="E41" s="40"/>
      <c r="F41" s="135"/>
      <c r="G41" s="17"/>
      <c r="H41" s="177" t="str">
        <f t="shared" si="4"/>
        <v>XW</v>
      </c>
      <c r="I41" s="14"/>
      <c r="J41" s="126"/>
      <c r="K41" s="135"/>
      <c r="L41" s="30"/>
      <c r="M41" s="35"/>
      <c r="N41" s="79"/>
      <c r="O41" s="69"/>
      <c r="P41" s="108"/>
      <c r="Q41" s="116" t="str">
        <f t="shared" si="5"/>
        <v/>
      </c>
    </row>
    <row r="42" spans="1:17" ht="21.75" customHeight="1" thickBot="1" x14ac:dyDescent="0.25">
      <c r="A42" s="20"/>
      <c r="B42" s="123"/>
      <c r="C42" s="21"/>
      <c r="D42" s="22"/>
      <c r="E42" s="41"/>
      <c r="F42" s="136"/>
      <c r="G42" s="24"/>
      <c r="H42" s="177" t="str">
        <f t="shared" si="4"/>
        <v>XW</v>
      </c>
      <c r="I42" s="20"/>
      <c r="J42" s="123"/>
      <c r="K42" s="136"/>
      <c r="L42" s="21"/>
      <c r="M42" s="21"/>
      <c r="N42" s="80"/>
      <c r="O42" s="41"/>
      <c r="P42" s="110"/>
      <c r="Q42" s="117" t="str">
        <f t="shared" si="5"/>
        <v/>
      </c>
    </row>
    <row r="43" spans="1:17" s="101" customFormat="1" ht="30" customHeight="1" x14ac:dyDescent="0.25">
      <c r="A43" s="104" t="s">
        <v>96</v>
      </c>
      <c r="B43" s="124"/>
      <c r="D43" s="102"/>
      <c r="E43" s="103"/>
      <c r="F43" s="137"/>
      <c r="H43" s="178"/>
      <c r="J43" s="124"/>
      <c r="K43" s="102"/>
      <c r="O43" s="103"/>
      <c r="P43" s="111"/>
    </row>
    <row r="44" spans="1:17" ht="21.75" customHeight="1" x14ac:dyDescent="0.2">
      <c r="A44" s="8" t="s">
        <v>95</v>
      </c>
      <c r="B44" s="118"/>
      <c r="F44" s="138"/>
      <c r="G44" s="6" t="s">
        <v>684</v>
      </c>
      <c r="I44" s="8" t="s">
        <v>13</v>
      </c>
      <c r="J44" s="118"/>
      <c r="O44" s="42" t="s">
        <v>14</v>
      </c>
    </row>
    <row r="45" spans="1:17" ht="21.75" customHeight="1" x14ac:dyDescent="0.2">
      <c r="B45" s="118"/>
      <c r="F45" s="138"/>
      <c r="J45" s="118"/>
    </row>
    <row r="46" spans="1:17" s="44" customFormat="1" ht="21.75" customHeight="1" x14ac:dyDescent="0.2">
      <c r="A46" s="91" t="s">
        <v>97</v>
      </c>
      <c r="B46" s="125"/>
      <c r="D46" s="45"/>
      <c r="E46" s="46"/>
      <c r="F46" s="139"/>
      <c r="H46" s="177"/>
      <c r="I46" s="43" t="s">
        <v>55</v>
      </c>
      <c r="J46" s="125"/>
      <c r="K46" s="45"/>
      <c r="O46" s="46"/>
    </row>
    <row r="47" spans="1:17" ht="21.75" customHeight="1" thickBot="1" x14ac:dyDescent="0.25">
      <c r="A47" s="8" t="s">
        <v>115</v>
      </c>
      <c r="B47" s="118"/>
      <c r="C47" s="9"/>
      <c r="D47" s="264">
        <f>'DEPT BAL'!$F$4-1</f>
        <v>42668</v>
      </c>
      <c r="E47" s="264"/>
      <c r="F47" s="138"/>
      <c r="I47" s="8" t="s">
        <v>116</v>
      </c>
      <c r="J47" s="118"/>
      <c r="L47" s="265">
        <f>D47+1</f>
        <v>42669</v>
      </c>
      <c r="M47" s="265"/>
    </row>
    <row r="48" spans="1:17" s="1" customFormat="1" ht="21.75" customHeight="1" thickBot="1" x14ac:dyDescent="0.25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7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85</v>
      </c>
      <c r="B49" s="121" t="s">
        <v>191</v>
      </c>
      <c r="C49" s="15" t="s">
        <v>243</v>
      </c>
      <c r="D49" s="18" t="s">
        <v>183</v>
      </c>
      <c r="E49" s="40">
        <v>220015</v>
      </c>
      <c r="F49" s="134"/>
      <c r="G49" s="12"/>
      <c r="H49" s="177" t="str">
        <f t="shared" ref="H49:H56" si="6">$I$46</f>
        <v>MA</v>
      </c>
      <c r="I49" s="10" t="s">
        <v>34</v>
      </c>
      <c r="J49" s="120" t="s">
        <v>270</v>
      </c>
      <c r="K49" s="215" t="s">
        <v>233</v>
      </c>
      <c r="L49" s="11" t="s">
        <v>55</v>
      </c>
      <c r="M49" s="13" t="s">
        <v>496</v>
      </c>
      <c r="N49" s="144">
        <v>871.05</v>
      </c>
      <c r="O49" s="39">
        <v>220015</v>
      </c>
      <c r="P49" s="167"/>
      <c r="Q49" s="115" t="str">
        <f t="shared" ref="Q49:Q56" si="7">IF(N49&gt;0,"Yes","")</f>
        <v>Yes</v>
      </c>
    </row>
    <row r="50" spans="1:17" ht="21.75" customHeight="1" x14ac:dyDescent="0.2">
      <c r="A50" s="14" t="s">
        <v>54</v>
      </c>
      <c r="B50" s="126" t="s">
        <v>192</v>
      </c>
      <c r="C50" s="15" t="s">
        <v>243</v>
      </c>
      <c r="D50" s="18" t="s">
        <v>193</v>
      </c>
      <c r="E50" s="40">
        <v>220026</v>
      </c>
      <c r="F50" s="135"/>
      <c r="G50" s="17" t="s">
        <v>639</v>
      </c>
      <c r="H50" s="177" t="str">
        <f t="shared" si="6"/>
        <v>MA</v>
      </c>
      <c r="I50" s="14" t="s">
        <v>150</v>
      </c>
      <c r="J50" s="126" t="s">
        <v>142</v>
      </c>
      <c r="K50" s="135" t="s">
        <v>159</v>
      </c>
      <c r="L50" s="15" t="s">
        <v>56</v>
      </c>
      <c r="M50" s="19" t="s">
        <v>315</v>
      </c>
      <c r="N50" s="79">
        <v>801.89</v>
      </c>
      <c r="O50" s="40">
        <v>220026</v>
      </c>
      <c r="P50" s="17" t="s">
        <v>655</v>
      </c>
      <c r="Q50" s="116" t="str">
        <f t="shared" si="7"/>
        <v>Yes</v>
      </c>
    </row>
    <row r="51" spans="1:17" ht="21.75" customHeight="1" x14ac:dyDescent="0.2">
      <c r="A51" s="14" t="s">
        <v>150</v>
      </c>
      <c r="B51" s="126" t="s">
        <v>194</v>
      </c>
      <c r="C51" s="15" t="s">
        <v>243</v>
      </c>
      <c r="D51" s="18" t="s">
        <v>375</v>
      </c>
      <c r="E51" s="40">
        <v>220012</v>
      </c>
      <c r="F51" s="135"/>
      <c r="G51" s="17" t="s">
        <v>633</v>
      </c>
      <c r="H51" s="177" t="str">
        <f t="shared" si="6"/>
        <v>MA</v>
      </c>
      <c r="I51" s="14" t="s">
        <v>38</v>
      </c>
      <c r="J51" s="126" t="s">
        <v>272</v>
      </c>
      <c r="K51" s="135" t="s">
        <v>394</v>
      </c>
      <c r="L51" s="15" t="s">
        <v>56</v>
      </c>
      <c r="M51" s="19" t="s">
        <v>320</v>
      </c>
      <c r="N51" s="79">
        <v>797.44</v>
      </c>
      <c r="O51" s="40">
        <v>220012</v>
      </c>
      <c r="P51" s="17" t="s">
        <v>633</v>
      </c>
      <c r="Q51" s="116" t="str">
        <f t="shared" si="7"/>
        <v>Yes</v>
      </c>
    </row>
    <row r="52" spans="1:17" ht="21.75" customHeight="1" x14ac:dyDescent="0.2">
      <c r="A52" s="14" t="s">
        <v>38</v>
      </c>
      <c r="B52" s="126" t="s">
        <v>196</v>
      </c>
      <c r="C52" s="15" t="s">
        <v>243</v>
      </c>
      <c r="D52" s="18" t="s">
        <v>496</v>
      </c>
      <c r="E52" s="40">
        <v>220007</v>
      </c>
      <c r="F52" s="154"/>
      <c r="G52" s="90" t="s">
        <v>678</v>
      </c>
      <c r="H52" s="177" t="str">
        <f t="shared" si="6"/>
        <v>MA</v>
      </c>
      <c r="I52" s="14" t="s">
        <v>37</v>
      </c>
      <c r="J52" s="126" t="s">
        <v>280</v>
      </c>
      <c r="K52" s="135" t="s">
        <v>236</v>
      </c>
      <c r="L52" s="15" t="s">
        <v>55</v>
      </c>
      <c r="M52" s="19" t="s">
        <v>183</v>
      </c>
      <c r="N52" s="79">
        <v>692.63</v>
      </c>
      <c r="O52" s="40">
        <v>220007</v>
      </c>
      <c r="P52" s="90" t="s">
        <v>678</v>
      </c>
      <c r="Q52" s="116" t="str">
        <f t="shared" si="7"/>
        <v>Yes</v>
      </c>
    </row>
    <row r="53" spans="1:17" ht="21.75" customHeight="1" x14ac:dyDescent="0.2">
      <c r="A53" s="14"/>
      <c r="B53" s="126"/>
      <c r="C53" s="70"/>
      <c r="D53" s="18"/>
      <c r="E53" s="40"/>
      <c r="F53" s="135"/>
      <c r="G53" s="90"/>
      <c r="H53" s="177" t="str">
        <f t="shared" si="6"/>
        <v>MA</v>
      </c>
      <c r="I53" s="14"/>
      <c r="J53" s="184"/>
      <c r="K53" s="154"/>
      <c r="L53" s="29"/>
      <c r="M53" s="77"/>
      <c r="N53" s="98"/>
      <c r="O53" s="40"/>
      <c r="P53" s="113"/>
      <c r="Q53" s="116" t="str">
        <f t="shared" si="7"/>
        <v/>
      </c>
    </row>
    <row r="54" spans="1:17" ht="21.75" customHeight="1" x14ac:dyDescent="0.2">
      <c r="A54" s="14"/>
      <c r="B54" s="126"/>
      <c r="C54" s="83"/>
      <c r="D54" s="31"/>
      <c r="E54" s="69"/>
      <c r="F54" s="140"/>
      <c r="G54" s="17"/>
      <c r="H54" s="177" t="str">
        <f t="shared" si="6"/>
        <v>MA</v>
      </c>
      <c r="I54" s="14"/>
      <c r="J54" s="184"/>
      <c r="K54" s="154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 x14ac:dyDescent="0.2">
      <c r="A55" s="14"/>
      <c r="B55" s="184"/>
      <c r="C55" s="81"/>
      <c r="D55" s="82"/>
      <c r="E55" s="69"/>
      <c r="F55" s="141"/>
      <c r="G55" s="90"/>
      <c r="H55" s="177" t="str">
        <f t="shared" si="6"/>
        <v>MA</v>
      </c>
      <c r="I55" s="14"/>
      <c r="J55" s="126"/>
      <c r="K55" s="135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 x14ac:dyDescent="0.25">
      <c r="A56" s="20"/>
      <c r="B56" s="123"/>
      <c r="C56" s="21"/>
      <c r="D56" s="23"/>
      <c r="E56" s="41"/>
      <c r="F56" s="136"/>
      <c r="G56" s="24"/>
      <c r="H56" s="177" t="str">
        <f t="shared" si="6"/>
        <v>MA</v>
      </c>
      <c r="I56" s="20"/>
      <c r="J56" s="123"/>
      <c r="K56" s="136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 x14ac:dyDescent="0.25">
      <c r="A57" s="104" t="s">
        <v>96</v>
      </c>
      <c r="B57" s="124"/>
      <c r="D57" s="102"/>
      <c r="E57" s="103"/>
      <c r="F57" s="137"/>
      <c r="H57" s="178"/>
      <c r="J57" s="124"/>
      <c r="K57" s="102"/>
      <c r="O57" s="103"/>
      <c r="P57" s="111"/>
    </row>
    <row r="58" spans="1:17" ht="21.75" customHeight="1" x14ac:dyDescent="0.2">
      <c r="A58" s="8" t="s">
        <v>95</v>
      </c>
      <c r="B58" s="118"/>
      <c r="F58" s="138"/>
      <c r="G58" s="6" t="s">
        <v>684</v>
      </c>
      <c r="I58" s="8" t="s">
        <v>13</v>
      </c>
      <c r="J58" s="118"/>
      <c r="O58" s="42" t="s">
        <v>14</v>
      </c>
    </row>
    <row r="59" spans="1:17" ht="21.75" customHeight="1" x14ac:dyDescent="0.2">
      <c r="A59" s="84"/>
      <c r="B59" s="118"/>
      <c r="F59" s="138"/>
      <c r="J59" s="118"/>
    </row>
    <row r="60" spans="1:17" s="44" customFormat="1" ht="21.75" customHeight="1" x14ac:dyDescent="0.2">
      <c r="A60" s="43" t="s">
        <v>16</v>
      </c>
      <c r="B60" s="125"/>
      <c r="D60" s="45"/>
      <c r="E60" s="46"/>
      <c r="F60" s="139"/>
      <c r="H60" s="177"/>
      <c r="I60" s="43" t="s">
        <v>56</v>
      </c>
      <c r="J60" s="125"/>
      <c r="K60" s="45"/>
      <c r="O60" s="46"/>
    </row>
    <row r="61" spans="1:17" ht="21.75" customHeight="1" thickBot="1" x14ac:dyDescent="0.25">
      <c r="A61" s="8" t="s">
        <v>115</v>
      </c>
      <c r="B61" s="118"/>
      <c r="C61" s="9"/>
      <c r="D61" s="264">
        <f>'DEPT BAL'!$F$4-1</f>
        <v>42668</v>
      </c>
      <c r="E61" s="264"/>
      <c r="F61" s="138"/>
      <c r="I61" s="8" t="s">
        <v>116</v>
      </c>
      <c r="J61" s="118"/>
      <c r="L61" s="265">
        <f>D61+1</f>
        <v>42669</v>
      </c>
      <c r="M61" s="265"/>
    </row>
    <row r="62" spans="1:17" s="1" customFormat="1" ht="21.75" customHeight="1" thickBot="1" x14ac:dyDescent="0.25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7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44</v>
      </c>
      <c r="B63" s="120" t="s">
        <v>455</v>
      </c>
      <c r="C63" s="34" t="s">
        <v>240</v>
      </c>
      <c r="D63" s="249" t="s">
        <v>456</v>
      </c>
      <c r="E63" s="176" t="s">
        <v>597</v>
      </c>
      <c r="F63" s="215" t="s">
        <v>570</v>
      </c>
      <c r="G63" s="250" t="s">
        <v>570</v>
      </c>
      <c r="H63" s="243" t="str">
        <f>$I$60</f>
        <v>CZ</v>
      </c>
      <c r="I63" s="244" t="s">
        <v>52</v>
      </c>
      <c r="J63" s="142" t="s">
        <v>205</v>
      </c>
      <c r="K63" s="215" t="s">
        <v>245</v>
      </c>
      <c r="L63" s="245" t="s">
        <v>55</v>
      </c>
      <c r="M63" s="143" t="s">
        <v>193</v>
      </c>
      <c r="N63" s="144">
        <v>799.24</v>
      </c>
      <c r="O63" s="39">
        <v>220006</v>
      </c>
      <c r="P63" s="12" t="s">
        <v>670</v>
      </c>
      <c r="Q63" s="257" t="str">
        <f>IF(N63&gt;0,"Yes","")</f>
        <v>Yes</v>
      </c>
    </row>
    <row r="64" spans="1:17" ht="21.75" customHeight="1" x14ac:dyDescent="0.2">
      <c r="A64" s="68" t="s">
        <v>22</v>
      </c>
      <c r="B64" s="126"/>
      <c r="C64" s="248" t="s">
        <v>240</v>
      </c>
      <c r="D64" s="18" t="s">
        <v>456</v>
      </c>
      <c r="E64" s="40">
        <v>221122</v>
      </c>
      <c r="F64" s="154" t="s">
        <v>539</v>
      </c>
      <c r="G64" s="90"/>
      <c r="H64" s="243" t="str">
        <f t="shared" ref="H64:H89" si="8">$I$60</f>
        <v>CZ</v>
      </c>
      <c r="I64" s="148" t="s">
        <v>51</v>
      </c>
      <c r="J64" s="220"/>
      <c r="K64" s="246"/>
      <c r="L64" s="29" t="s">
        <v>56</v>
      </c>
      <c r="M64" s="77" t="s">
        <v>363</v>
      </c>
      <c r="N64" s="98">
        <v>890.54</v>
      </c>
      <c r="O64" s="224">
        <v>220014</v>
      </c>
      <c r="P64" s="193" t="s">
        <v>695</v>
      </c>
      <c r="Q64" s="252" t="str">
        <f>IF(N64&gt;0,"Yes","")</f>
        <v>Yes</v>
      </c>
    </row>
    <row r="65" spans="1:17" ht="21.75" customHeight="1" x14ac:dyDescent="0.2">
      <c r="A65" s="254"/>
      <c r="B65" s="248"/>
      <c r="C65" s="248" t="s">
        <v>240</v>
      </c>
      <c r="D65" s="18" t="s">
        <v>456</v>
      </c>
      <c r="E65" s="40">
        <v>221134</v>
      </c>
      <c r="F65" s="16"/>
      <c r="G65" s="222" t="s">
        <v>701</v>
      </c>
      <c r="H65" s="243" t="str">
        <f t="shared" si="8"/>
        <v>CZ</v>
      </c>
      <c r="I65" s="148" t="s">
        <v>85</v>
      </c>
      <c r="J65" s="219"/>
      <c r="K65" s="204"/>
      <c r="L65" s="203" t="s">
        <v>58</v>
      </c>
      <c r="M65" s="77" t="s">
        <v>533</v>
      </c>
      <c r="N65" s="98">
        <v>770.59</v>
      </c>
      <c r="O65" s="40">
        <v>220024</v>
      </c>
      <c r="P65" s="108" t="s">
        <v>153</v>
      </c>
      <c r="Q65" s="252" t="str">
        <f t="shared" ref="Q65:Q88" si="9">IF(N65&gt;0,"Yes","")</f>
        <v>Yes</v>
      </c>
    </row>
    <row r="66" spans="1:17" ht="21.75" customHeight="1" x14ac:dyDescent="0.2">
      <c r="A66" s="68" t="s">
        <v>34</v>
      </c>
      <c r="B66" s="126" t="s">
        <v>184</v>
      </c>
      <c r="C66" s="248" t="s">
        <v>240</v>
      </c>
      <c r="D66" s="18" t="s">
        <v>314</v>
      </c>
      <c r="E66" s="40">
        <v>220023</v>
      </c>
      <c r="F66" s="154" t="s">
        <v>561</v>
      </c>
      <c r="G66" s="90"/>
      <c r="H66" s="243" t="str">
        <f t="shared" si="8"/>
        <v>CZ</v>
      </c>
      <c r="I66" s="148" t="s">
        <v>119</v>
      </c>
      <c r="J66" s="127" t="s">
        <v>211</v>
      </c>
      <c r="K66" s="141" t="s">
        <v>237</v>
      </c>
      <c r="L66" s="203" t="s">
        <v>56</v>
      </c>
      <c r="M66" s="77" t="s">
        <v>325</v>
      </c>
      <c r="N66" s="98">
        <v>727.92</v>
      </c>
      <c r="O66" s="225">
        <v>221128</v>
      </c>
      <c r="P66" s="237" t="s">
        <v>624</v>
      </c>
      <c r="Q66" s="252" t="str">
        <f t="shared" si="9"/>
        <v>Yes</v>
      </c>
    </row>
    <row r="67" spans="1:17" ht="21.75" customHeight="1" x14ac:dyDescent="0.2">
      <c r="A67" s="68" t="s">
        <v>45</v>
      </c>
      <c r="B67" s="126" t="s">
        <v>250</v>
      </c>
      <c r="C67" s="248" t="s">
        <v>240</v>
      </c>
      <c r="D67" s="18" t="s">
        <v>323</v>
      </c>
      <c r="E67" s="40">
        <v>220016</v>
      </c>
      <c r="F67" s="154"/>
      <c r="G67" s="196" t="s">
        <v>676</v>
      </c>
      <c r="H67" s="243" t="str">
        <f t="shared" si="8"/>
        <v>CZ</v>
      </c>
      <c r="I67" s="148" t="s">
        <v>27</v>
      </c>
      <c r="J67" s="219"/>
      <c r="K67" s="204"/>
      <c r="L67" s="203" t="s">
        <v>58</v>
      </c>
      <c r="M67" s="77" t="s">
        <v>343</v>
      </c>
      <c r="N67" s="98">
        <v>1063.31</v>
      </c>
      <c r="O67" s="225">
        <v>221132</v>
      </c>
      <c r="P67" s="108"/>
      <c r="Q67" s="252" t="str">
        <f t="shared" si="9"/>
        <v>Yes</v>
      </c>
    </row>
    <row r="68" spans="1:17" ht="21.75" customHeight="1" x14ac:dyDescent="0.2">
      <c r="A68" s="163" t="s">
        <v>65</v>
      </c>
      <c r="B68" s="126" t="s">
        <v>229</v>
      </c>
      <c r="C68" s="248" t="s">
        <v>240</v>
      </c>
      <c r="D68" s="18" t="s">
        <v>457</v>
      </c>
      <c r="E68" s="40">
        <v>220027</v>
      </c>
      <c r="F68" s="154" t="s">
        <v>570</v>
      </c>
      <c r="G68" s="90"/>
      <c r="H68" s="243" t="str">
        <f t="shared" si="8"/>
        <v>CZ</v>
      </c>
      <c r="I68" s="148" t="s">
        <v>152</v>
      </c>
      <c r="J68" s="184" t="s">
        <v>503</v>
      </c>
      <c r="K68" s="154" t="s">
        <v>231</v>
      </c>
      <c r="L68" s="29" t="s">
        <v>56</v>
      </c>
      <c r="M68" s="77" t="s">
        <v>365</v>
      </c>
      <c r="N68" s="98">
        <v>153.76</v>
      </c>
      <c r="O68" s="40">
        <v>220027</v>
      </c>
      <c r="P68" s="113"/>
      <c r="Q68" s="252" t="str">
        <f t="shared" si="9"/>
        <v>Yes</v>
      </c>
    </row>
    <row r="69" spans="1:17" ht="21.75" customHeight="1" x14ac:dyDescent="0.2">
      <c r="A69" s="68" t="s">
        <v>152</v>
      </c>
      <c r="B69" s="126" t="s">
        <v>182</v>
      </c>
      <c r="C69" s="248" t="s">
        <v>240</v>
      </c>
      <c r="D69" s="18" t="s">
        <v>365</v>
      </c>
      <c r="E69" s="40" t="s">
        <v>597</v>
      </c>
      <c r="F69" s="154"/>
      <c r="G69" s="255"/>
      <c r="H69" s="243" t="str">
        <f t="shared" si="8"/>
        <v>CZ</v>
      </c>
      <c r="I69" s="148" t="s">
        <v>47</v>
      </c>
      <c r="J69" s="127" t="s">
        <v>262</v>
      </c>
      <c r="K69" s="141" t="s">
        <v>293</v>
      </c>
      <c r="L69" s="29" t="s">
        <v>66</v>
      </c>
      <c r="M69" s="77" t="s">
        <v>378</v>
      </c>
      <c r="N69" s="98">
        <v>848.14</v>
      </c>
      <c r="O69" s="40">
        <v>220016</v>
      </c>
      <c r="P69" s="108" t="s">
        <v>676</v>
      </c>
      <c r="Q69" s="252" t="str">
        <f t="shared" si="9"/>
        <v>Yes</v>
      </c>
    </row>
    <row r="70" spans="1:17" ht="21.75" customHeight="1" x14ac:dyDescent="0.2">
      <c r="A70" s="68" t="s">
        <v>42</v>
      </c>
      <c r="B70" s="126" t="s">
        <v>185</v>
      </c>
      <c r="C70" s="248" t="s">
        <v>240</v>
      </c>
      <c r="D70" s="18" t="s">
        <v>363</v>
      </c>
      <c r="E70" s="40" t="s">
        <v>597</v>
      </c>
      <c r="F70" s="154"/>
      <c r="G70" s="90"/>
      <c r="H70" s="243" t="str">
        <f t="shared" si="8"/>
        <v>CZ</v>
      </c>
      <c r="I70" s="164" t="s">
        <v>87</v>
      </c>
      <c r="J70" s="127" t="s">
        <v>261</v>
      </c>
      <c r="K70" s="141" t="s">
        <v>294</v>
      </c>
      <c r="L70" s="29" t="s">
        <v>66</v>
      </c>
      <c r="M70" s="77" t="s">
        <v>333</v>
      </c>
      <c r="N70" s="98">
        <v>889.04</v>
      </c>
      <c r="O70" s="40">
        <v>220019</v>
      </c>
      <c r="P70" s="113"/>
      <c r="Q70" s="252" t="str">
        <f t="shared" si="9"/>
        <v>Yes</v>
      </c>
    </row>
    <row r="71" spans="1:17" ht="21.75" customHeight="1" x14ac:dyDescent="0.2">
      <c r="A71" s="68" t="s">
        <v>30</v>
      </c>
      <c r="B71" s="126"/>
      <c r="C71" s="248" t="s">
        <v>240</v>
      </c>
      <c r="D71" s="18" t="s">
        <v>363</v>
      </c>
      <c r="E71" s="40">
        <v>220024</v>
      </c>
      <c r="F71" s="154"/>
      <c r="G71" s="90" t="s">
        <v>570</v>
      </c>
      <c r="H71" s="243" t="str">
        <f t="shared" si="8"/>
        <v>CZ</v>
      </c>
      <c r="I71" s="148" t="s">
        <v>103</v>
      </c>
      <c r="J71" s="219"/>
      <c r="K71" s="204"/>
      <c r="L71" s="81" t="s">
        <v>62</v>
      </c>
      <c r="M71" s="94" t="s">
        <v>289</v>
      </c>
      <c r="N71" s="98">
        <v>862.73</v>
      </c>
      <c r="O71" s="40">
        <v>221139</v>
      </c>
      <c r="P71" s="108" t="s">
        <v>153</v>
      </c>
      <c r="Q71" s="252" t="str">
        <f t="shared" si="9"/>
        <v>Yes</v>
      </c>
    </row>
    <row r="72" spans="1:17" ht="21.75" customHeight="1" x14ac:dyDescent="0.2">
      <c r="A72" s="163" t="s">
        <v>86</v>
      </c>
      <c r="B72" s="126" t="s">
        <v>186</v>
      </c>
      <c r="C72" s="248" t="s">
        <v>240</v>
      </c>
      <c r="D72" s="18" t="s">
        <v>219</v>
      </c>
      <c r="E72" s="40">
        <v>220017</v>
      </c>
      <c r="F72" s="154"/>
      <c r="G72" s="90"/>
      <c r="H72" s="243" t="str">
        <f t="shared" si="8"/>
        <v>CZ</v>
      </c>
      <c r="I72" s="148" t="s">
        <v>88</v>
      </c>
      <c r="J72" s="127" t="s">
        <v>306</v>
      </c>
      <c r="K72" s="141" t="s">
        <v>203</v>
      </c>
      <c r="L72" s="81" t="s">
        <v>56</v>
      </c>
      <c r="M72" s="94" t="s">
        <v>315</v>
      </c>
      <c r="N72" s="98">
        <v>804.96</v>
      </c>
      <c r="O72" s="40">
        <v>220002</v>
      </c>
      <c r="P72" s="17" t="s">
        <v>153</v>
      </c>
      <c r="Q72" s="252" t="str">
        <f t="shared" si="9"/>
        <v>Yes</v>
      </c>
    </row>
    <row r="73" spans="1:17" ht="21.75" customHeight="1" x14ac:dyDescent="0.2">
      <c r="A73" s="68" t="s">
        <v>29</v>
      </c>
      <c r="B73" s="126" t="s">
        <v>218</v>
      </c>
      <c r="C73" s="248" t="s">
        <v>240</v>
      </c>
      <c r="D73" s="18" t="s">
        <v>315</v>
      </c>
      <c r="E73" s="40">
        <v>221128</v>
      </c>
      <c r="F73" s="154"/>
      <c r="G73" s="237" t="s">
        <v>624</v>
      </c>
      <c r="H73" s="243" t="str">
        <f t="shared" si="8"/>
        <v>CZ</v>
      </c>
      <c r="I73" s="148" t="s">
        <v>21</v>
      </c>
      <c r="J73" s="127" t="s">
        <v>223</v>
      </c>
      <c r="K73" s="141" t="s">
        <v>307</v>
      </c>
      <c r="L73" s="81" t="s">
        <v>62</v>
      </c>
      <c r="M73" s="94" t="s">
        <v>324</v>
      </c>
      <c r="N73" s="98">
        <v>831.41</v>
      </c>
      <c r="O73" s="40">
        <v>221122</v>
      </c>
      <c r="P73" s="17"/>
      <c r="Q73" s="252" t="str">
        <f t="shared" si="9"/>
        <v>Yes</v>
      </c>
    </row>
    <row r="74" spans="1:17" ht="21.75" customHeight="1" x14ac:dyDescent="0.2">
      <c r="A74" s="68" t="s">
        <v>108</v>
      </c>
      <c r="B74" s="126"/>
      <c r="C74" s="248" t="s">
        <v>240</v>
      </c>
      <c r="D74" s="18" t="s">
        <v>315</v>
      </c>
      <c r="E74" s="40">
        <v>221132</v>
      </c>
      <c r="F74" s="40"/>
      <c r="G74" s="196"/>
      <c r="H74" s="243" t="str">
        <f t="shared" si="8"/>
        <v>CZ</v>
      </c>
      <c r="I74" s="148" t="s">
        <v>48</v>
      </c>
      <c r="J74" s="219"/>
      <c r="K74" s="204"/>
      <c r="L74" s="81" t="s">
        <v>56</v>
      </c>
      <c r="M74" s="94" t="s">
        <v>281</v>
      </c>
      <c r="N74" s="98">
        <v>952.57</v>
      </c>
      <c r="O74" s="40">
        <v>220001</v>
      </c>
      <c r="P74" s="90" t="s">
        <v>672</v>
      </c>
      <c r="Q74" s="252" t="str">
        <f t="shared" si="9"/>
        <v>Yes</v>
      </c>
    </row>
    <row r="75" spans="1:17" ht="21.75" customHeight="1" x14ac:dyDescent="0.2">
      <c r="A75" s="14" t="s">
        <v>39</v>
      </c>
      <c r="B75" s="121" t="s">
        <v>230</v>
      </c>
      <c r="C75" s="248" t="s">
        <v>240</v>
      </c>
      <c r="D75" s="18" t="s">
        <v>320</v>
      </c>
      <c r="E75" s="40">
        <v>220014</v>
      </c>
      <c r="F75" s="154" t="s">
        <v>552</v>
      </c>
      <c r="G75" s="90"/>
      <c r="H75" s="243" t="str">
        <f t="shared" si="8"/>
        <v>CZ</v>
      </c>
      <c r="I75" s="148" t="s">
        <v>36</v>
      </c>
      <c r="J75" s="127" t="s">
        <v>263</v>
      </c>
      <c r="K75" s="141" t="s">
        <v>295</v>
      </c>
      <c r="L75" s="29" t="s">
        <v>60</v>
      </c>
      <c r="M75" s="77" t="s">
        <v>311</v>
      </c>
      <c r="N75" s="98">
        <v>892.04</v>
      </c>
      <c r="O75" s="40">
        <v>220025</v>
      </c>
      <c r="P75" s="90" t="s">
        <v>668</v>
      </c>
      <c r="Q75" s="252" t="str">
        <f t="shared" si="9"/>
        <v>Yes</v>
      </c>
    </row>
    <row r="76" spans="1:17" ht="21.75" customHeight="1" x14ac:dyDescent="0.2">
      <c r="A76" s="14" t="s">
        <v>53</v>
      </c>
      <c r="B76" s="186"/>
      <c r="C76" s="248" t="s">
        <v>240</v>
      </c>
      <c r="D76" s="18" t="s">
        <v>320</v>
      </c>
      <c r="E76" s="40">
        <v>220025</v>
      </c>
      <c r="F76" s="154"/>
      <c r="G76" s="90" t="s">
        <v>668</v>
      </c>
      <c r="H76" s="243" t="str">
        <f t="shared" si="8"/>
        <v>CZ</v>
      </c>
      <c r="I76" s="148" t="s">
        <v>22</v>
      </c>
      <c r="J76" s="219"/>
      <c r="K76" s="204"/>
      <c r="L76" s="29" t="s">
        <v>56</v>
      </c>
      <c r="M76" s="77" t="s">
        <v>456</v>
      </c>
      <c r="N76" s="98">
        <v>738.81</v>
      </c>
      <c r="O76" s="225">
        <v>220017</v>
      </c>
      <c r="P76" s="17" t="s">
        <v>622</v>
      </c>
      <c r="Q76" s="252" t="str">
        <f t="shared" si="9"/>
        <v>Yes</v>
      </c>
    </row>
    <row r="77" spans="1:17" ht="21.75" customHeight="1" x14ac:dyDescent="0.2">
      <c r="A77" s="14" t="s">
        <v>23</v>
      </c>
      <c r="B77" s="121" t="s">
        <v>215</v>
      </c>
      <c r="C77" s="248" t="s">
        <v>240</v>
      </c>
      <c r="D77" s="18" t="s">
        <v>281</v>
      </c>
      <c r="E77" s="40">
        <v>221131</v>
      </c>
      <c r="F77" s="154" t="s">
        <v>616</v>
      </c>
      <c r="G77" s="256"/>
      <c r="H77" s="243" t="str">
        <f t="shared" si="8"/>
        <v>CZ</v>
      </c>
      <c r="I77" s="148" t="s">
        <v>41</v>
      </c>
      <c r="J77" s="127" t="s">
        <v>269</v>
      </c>
      <c r="K77" s="141" t="s">
        <v>395</v>
      </c>
      <c r="L77" s="81" t="s">
        <v>55</v>
      </c>
      <c r="M77" s="94" t="s">
        <v>375</v>
      </c>
      <c r="N77" s="98">
        <v>801.89</v>
      </c>
      <c r="O77" s="40">
        <v>220023</v>
      </c>
      <c r="P77" s="90"/>
      <c r="Q77" s="252" t="str">
        <f t="shared" si="9"/>
        <v>Yes</v>
      </c>
    </row>
    <row r="78" spans="1:17" ht="21.75" customHeight="1" x14ac:dyDescent="0.2">
      <c r="A78" s="14" t="s">
        <v>48</v>
      </c>
      <c r="B78" s="186"/>
      <c r="C78" s="248" t="s">
        <v>240</v>
      </c>
      <c r="D78" s="18" t="s">
        <v>281</v>
      </c>
      <c r="E78" s="40">
        <v>220001</v>
      </c>
      <c r="F78" s="154"/>
      <c r="G78" s="90" t="s">
        <v>672</v>
      </c>
      <c r="H78" s="243" t="str">
        <f t="shared" si="8"/>
        <v>CZ</v>
      </c>
      <c r="I78" s="148" t="s">
        <v>46</v>
      </c>
      <c r="J78" s="219"/>
      <c r="K78" s="204"/>
      <c r="L78" s="29" t="s">
        <v>58</v>
      </c>
      <c r="M78" s="77" t="s">
        <v>343</v>
      </c>
      <c r="N78" s="98">
        <v>951.5</v>
      </c>
      <c r="O78" s="40">
        <v>221134</v>
      </c>
      <c r="P78" s="108" t="s">
        <v>153</v>
      </c>
      <c r="Q78" s="252" t="str">
        <f t="shared" si="9"/>
        <v>Yes</v>
      </c>
    </row>
    <row r="79" spans="1:17" ht="21.75" customHeight="1" x14ac:dyDescent="0.2">
      <c r="A79" s="14" t="s">
        <v>40</v>
      </c>
      <c r="B79" s="126" t="s">
        <v>328</v>
      </c>
      <c r="C79" s="248"/>
      <c r="D79" s="18"/>
      <c r="E79" s="40">
        <v>220019</v>
      </c>
      <c r="F79" s="154"/>
      <c r="G79" s="90"/>
      <c r="H79" s="243" t="str">
        <f t="shared" si="8"/>
        <v>CZ</v>
      </c>
      <c r="I79" s="148"/>
      <c r="J79" s="184"/>
      <c r="K79" s="154"/>
      <c r="L79" s="81"/>
      <c r="M79" s="94"/>
      <c r="N79" s="98"/>
      <c r="O79" s="40"/>
      <c r="P79" s="108"/>
      <c r="Q79" s="252" t="str">
        <f t="shared" si="9"/>
        <v/>
      </c>
    </row>
    <row r="80" spans="1:17" ht="21.75" customHeight="1" x14ac:dyDescent="0.2">
      <c r="A80" s="14" t="s">
        <v>682</v>
      </c>
      <c r="B80" s="126" t="s">
        <v>689</v>
      </c>
      <c r="C80" s="248" t="s">
        <v>691</v>
      </c>
      <c r="D80" s="18" t="s">
        <v>690</v>
      </c>
      <c r="E80" s="85">
        <v>220002</v>
      </c>
      <c r="F80" s="204"/>
      <c r="G80" s="226"/>
      <c r="H80" s="243" t="str">
        <f t="shared" si="8"/>
        <v>CZ</v>
      </c>
      <c r="I80" s="148"/>
      <c r="J80" s="184"/>
      <c r="K80" s="154"/>
      <c r="L80" s="29"/>
      <c r="M80" s="77"/>
      <c r="N80" s="98"/>
      <c r="O80" s="40"/>
      <c r="P80" s="108"/>
      <c r="Q80" s="252" t="str">
        <f t="shared" si="9"/>
        <v/>
      </c>
    </row>
    <row r="81" spans="1:17" ht="21.75" customHeight="1" x14ac:dyDescent="0.2">
      <c r="A81" s="14" t="s">
        <v>682</v>
      </c>
      <c r="B81" s="126" t="s">
        <v>699</v>
      </c>
      <c r="C81" s="248" t="s">
        <v>240</v>
      </c>
      <c r="D81" s="135" t="s">
        <v>688</v>
      </c>
      <c r="E81" s="40">
        <v>220006</v>
      </c>
      <c r="F81" s="154"/>
      <c r="G81" s="90"/>
      <c r="H81" s="243" t="str">
        <f t="shared" si="8"/>
        <v>CZ</v>
      </c>
      <c r="I81" s="148"/>
      <c r="J81" s="184"/>
      <c r="K81" s="154"/>
      <c r="L81" s="81"/>
      <c r="M81" s="94"/>
      <c r="N81" s="98"/>
      <c r="O81" s="40"/>
      <c r="P81" s="108"/>
      <c r="Q81" s="252" t="str">
        <f t="shared" si="9"/>
        <v/>
      </c>
    </row>
    <row r="82" spans="1:17" ht="21.75" customHeight="1" x14ac:dyDescent="0.2">
      <c r="A82" s="14"/>
      <c r="B82" s="126"/>
      <c r="C82" s="248"/>
      <c r="D82" s="31"/>
      <c r="E82" s="69"/>
      <c r="F82" s="141"/>
      <c r="G82" s="90"/>
      <c r="H82" s="243" t="str">
        <f t="shared" si="8"/>
        <v>CZ</v>
      </c>
      <c r="I82" s="148"/>
      <c r="J82" s="184"/>
      <c r="K82" s="154"/>
      <c r="L82" s="81"/>
      <c r="M82" s="77"/>
      <c r="N82" s="98"/>
      <c r="O82" s="40"/>
      <c r="P82" s="108"/>
      <c r="Q82" s="252" t="str">
        <f t="shared" si="9"/>
        <v/>
      </c>
    </row>
    <row r="83" spans="1:17" ht="21.75" customHeight="1" x14ac:dyDescent="0.2">
      <c r="A83" s="14"/>
      <c r="B83" s="126"/>
      <c r="C83" s="248"/>
      <c r="D83" s="31"/>
      <c r="E83" s="69"/>
      <c r="F83" s="141"/>
      <c r="G83" s="90"/>
      <c r="H83" s="243" t="str">
        <f t="shared" si="8"/>
        <v>CZ</v>
      </c>
      <c r="I83" s="164"/>
      <c r="J83" s="184"/>
      <c r="K83" s="154"/>
      <c r="L83" s="81"/>
      <c r="M83" s="77"/>
      <c r="N83" s="248"/>
      <c r="O83" s="40">
        <v>220021</v>
      </c>
      <c r="P83" s="17" t="s">
        <v>559</v>
      </c>
      <c r="Q83" s="252" t="e">
        <f>IF(#REF!&gt;0,"Yes","")</f>
        <v>#REF!</v>
      </c>
    </row>
    <row r="84" spans="1:17" ht="21.75" customHeight="1" x14ac:dyDescent="0.2">
      <c r="A84" s="14"/>
      <c r="B84" s="126"/>
      <c r="C84" s="248"/>
      <c r="D84" s="31"/>
      <c r="E84" s="69">
        <v>220021</v>
      </c>
      <c r="F84" s="141"/>
      <c r="G84" s="247" t="s">
        <v>559</v>
      </c>
      <c r="H84" s="243" t="str">
        <f t="shared" si="8"/>
        <v>CZ</v>
      </c>
      <c r="I84" s="164"/>
      <c r="J84" s="184"/>
      <c r="K84" s="154"/>
      <c r="L84" s="81"/>
      <c r="M84" s="77"/>
      <c r="N84" s="248"/>
      <c r="O84" s="40">
        <v>220034</v>
      </c>
      <c r="P84" s="17" t="s">
        <v>665</v>
      </c>
      <c r="Q84" s="252" t="e">
        <f>IF(#REF!&gt;0,"Yes","")</f>
        <v>#REF!</v>
      </c>
    </row>
    <row r="85" spans="1:17" ht="21.75" customHeight="1" x14ac:dyDescent="0.2">
      <c r="A85" s="148"/>
      <c r="B85" s="184"/>
      <c r="C85" s="29"/>
      <c r="D85" s="82"/>
      <c r="E85" s="69">
        <v>220034</v>
      </c>
      <c r="F85" s="141"/>
      <c r="G85" s="247" t="s">
        <v>665</v>
      </c>
      <c r="H85" s="243" t="str">
        <f t="shared" si="8"/>
        <v>CZ</v>
      </c>
      <c r="I85" s="164"/>
      <c r="J85" s="184"/>
      <c r="K85" s="154"/>
      <c r="L85" s="81"/>
      <c r="M85" s="77"/>
      <c r="N85" s="98"/>
      <c r="O85" s="40">
        <v>221124</v>
      </c>
      <c r="P85" s="17" t="s">
        <v>551</v>
      </c>
      <c r="Q85" s="252" t="str">
        <f t="shared" si="9"/>
        <v/>
      </c>
    </row>
    <row r="86" spans="1:17" ht="21.75" customHeight="1" x14ac:dyDescent="0.2">
      <c r="A86" s="95"/>
      <c r="B86" s="126"/>
      <c r="C86" s="248"/>
      <c r="D86" s="18"/>
      <c r="E86" s="69">
        <v>221124</v>
      </c>
      <c r="F86" s="141"/>
      <c r="G86" s="247" t="s">
        <v>666</v>
      </c>
      <c r="H86" s="243" t="str">
        <f t="shared" si="8"/>
        <v>CZ</v>
      </c>
      <c r="I86" s="164"/>
      <c r="J86" s="184"/>
      <c r="K86" s="154"/>
      <c r="L86" s="81"/>
      <c r="M86" s="77"/>
      <c r="N86" s="98"/>
      <c r="O86" s="225">
        <v>221133</v>
      </c>
      <c r="P86" s="17" t="s">
        <v>702</v>
      </c>
      <c r="Q86" s="252" t="str">
        <f t="shared" si="9"/>
        <v/>
      </c>
    </row>
    <row r="87" spans="1:17" ht="21.75" customHeight="1" x14ac:dyDescent="0.2">
      <c r="A87" s="95"/>
      <c r="B87" s="126"/>
      <c r="C87" s="248"/>
      <c r="D87" s="18"/>
      <c r="E87" s="69">
        <v>221133</v>
      </c>
      <c r="F87" s="141"/>
      <c r="G87" s="247" t="s">
        <v>607</v>
      </c>
      <c r="H87" s="243" t="str">
        <f t="shared" si="8"/>
        <v>CZ</v>
      </c>
      <c r="I87" s="164"/>
      <c r="J87" s="184"/>
      <c r="K87" s="154"/>
      <c r="L87" s="81"/>
      <c r="M87" s="77"/>
      <c r="N87" s="98"/>
      <c r="O87" s="225">
        <v>221131</v>
      </c>
      <c r="P87" s="17" t="s">
        <v>703</v>
      </c>
      <c r="Q87" s="252" t="str">
        <f t="shared" si="9"/>
        <v/>
      </c>
    </row>
    <row r="88" spans="1:17" ht="21.75" customHeight="1" x14ac:dyDescent="0.2">
      <c r="A88" s="95"/>
      <c r="B88" s="126"/>
      <c r="C88" s="32"/>
      <c r="D88" s="18"/>
      <c r="E88" s="69">
        <v>221139</v>
      </c>
      <c r="F88" s="154"/>
      <c r="G88" s="247" t="s">
        <v>584</v>
      </c>
      <c r="H88" s="243" t="str">
        <f t="shared" si="8"/>
        <v>CZ</v>
      </c>
      <c r="I88" s="148"/>
      <c r="J88" s="184"/>
      <c r="K88" s="154"/>
      <c r="L88" s="29"/>
      <c r="M88" s="77"/>
      <c r="N88" s="98"/>
      <c r="O88" s="40"/>
      <c r="P88" s="108"/>
      <c r="Q88" s="252" t="str">
        <f t="shared" si="9"/>
        <v/>
      </c>
    </row>
    <row r="89" spans="1:17" ht="21.75" customHeight="1" thickBot="1" x14ac:dyDescent="0.25">
      <c r="A89" s="131"/>
      <c r="B89" s="132"/>
      <c r="C89" s="133"/>
      <c r="D89" s="41"/>
      <c r="E89" s="41"/>
      <c r="F89" s="136"/>
      <c r="G89" s="24"/>
      <c r="H89" s="177" t="str">
        <f t="shared" si="8"/>
        <v>CZ</v>
      </c>
      <c r="I89" s="20"/>
      <c r="J89" s="123"/>
      <c r="K89" s="136"/>
      <c r="L89" s="21"/>
      <c r="M89" s="21"/>
      <c r="N89" s="80"/>
      <c r="O89" s="41"/>
      <c r="P89" s="110"/>
      <c r="Q89" s="253" t="str">
        <f>IF(N89&gt;0,"Yes","")</f>
        <v/>
      </c>
    </row>
    <row r="90" spans="1:17" s="101" customFormat="1" ht="30" customHeight="1" x14ac:dyDescent="0.25">
      <c r="A90" s="104" t="s">
        <v>96</v>
      </c>
      <c r="B90" s="124"/>
      <c r="D90" s="102"/>
      <c r="E90" s="103"/>
      <c r="F90" s="137"/>
      <c r="H90" s="178"/>
      <c r="J90" s="124"/>
      <c r="K90" s="102"/>
      <c r="O90" s="103"/>
      <c r="P90" s="111"/>
    </row>
    <row r="91" spans="1:17" ht="21.75" customHeight="1" x14ac:dyDescent="0.2">
      <c r="A91" s="8" t="s">
        <v>95</v>
      </c>
      <c r="B91" s="118"/>
      <c r="F91" s="138"/>
      <c r="G91" s="6" t="s">
        <v>704</v>
      </c>
      <c r="I91" s="8" t="s">
        <v>13</v>
      </c>
      <c r="J91" s="118"/>
      <c r="O91" s="42" t="s">
        <v>14</v>
      </c>
    </row>
    <row r="92" spans="1:17" ht="21.75" customHeight="1" x14ac:dyDescent="0.2">
      <c r="B92" s="118"/>
      <c r="F92" s="138"/>
      <c r="J92" s="118"/>
    </row>
    <row r="93" spans="1:17" s="44" customFormat="1" ht="21.75" customHeight="1" x14ac:dyDescent="0.2">
      <c r="A93" s="91" t="s">
        <v>94</v>
      </c>
      <c r="B93" s="125"/>
      <c r="D93" s="45"/>
      <c r="E93" s="46"/>
      <c r="F93" s="139"/>
      <c r="H93" s="177"/>
      <c r="I93" s="43" t="s">
        <v>57</v>
      </c>
      <c r="J93" s="125"/>
      <c r="K93" s="45"/>
      <c r="O93" s="46"/>
    </row>
    <row r="94" spans="1:17" ht="21.75" customHeight="1" thickBot="1" x14ac:dyDescent="0.25">
      <c r="A94" s="8" t="s">
        <v>115</v>
      </c>
      <c r="B94" s="118"/>
      <c r="C94" s="9"/>
      <c r="D94" s="264">
        <f>'DEPT BAL'!$F$4-1</f>
        <v>42668</v>
      </c>
      <c r="E94" s="264"/>
      <c r="F94" s="138"/>
      <c r="I94" s="8" t="s">
        <v>116</v>
      </c>
      <c r="J94" s="118"/>
      <c r="L94" s="265">
        <f>D94+1</f>
        <v>42669</v>
      </c>
      <c r="M94" s="265"/>
    </row>
    <row r="95" spans="1:17" s="1" customFormat="1" ht="21.75" customHeight="1" thickBot="1" x14ac:dyDescent="0.25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7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50</v>
      </c>
      <c r="B96" s="121" t="s">
        <v>254</v>
      </c>
      <c r="C96" s="15" t="s">
        <v>373</v>
      </c>
      <c r="D96" s="18" t="s">
        <v>527</v>
      </c>
      <c r="E96" s="40">
        <v>220030</v>
      </c>
      <c r="F96" s="135"/>
      <c r="G96" s="12"/>
      <c r="H96" s="177" t="str">
        <f>$I$93</f>
        <v>BK</v>
      </c>
      <c r="I96" s="10" t="s">
        <v>39</v>
      </c>
      <c r="J96" s="120" t="s">
        <v>521</v>
      </c>
      <c r="K96" s="212" t="s">
        <v>231</v>
      </c>
      <c r="L96" s="11" t="s">
        <v>60</v>
      </c>
      <c r="M96" s="13" t="s">
        <v>244</v>
      </c>
      <c r="N96" s="78">
        <v>658.08</v>
      </c>
      <c r="O96" s="40">
        <v>220030</v>
      </c>
      <c r="P96" s="12" t="s">
        <v>153</v>
      </c>
      <c r="Q96" s="115" t="str">
        <f t="shared" ref="Q96:Q103" si="10">IF(N96&gt;0,"Yes","")</f>
        <v>Yes</v>
      </c>
    </row>
    <row r="97" spans="1:17" ht="21.75" customHeight="1" x14ac:dyDescent="0.2">
      <c r="A97" s="14" t="s">
        <v>119</v>
      </c>
      <c r="B97" s="126" t="s">
        <v>181</v>
      </c>
      <c r="C97" s="15" t="s">
        <v>239</v>
      </c>
      <c r="D97" s="18" t="s">
        <v>342</v>
      </c>
      <c r="E97" s="40">
        <v>220032</v>
      </c>
      <c r="F97" s="135"/>
      <c r="G97" s="17"/>
      <c r="H97" s="177" t="str">
        <f t="shared" ref="H97:H103" si="11">$I$93</f>
        <v>BK</v>
      </c>
      <c r="I97" s="14" t="s">
        <v>107</v>
      </c>
      <c r="J97" s="121" t="s">
        <v>530</v>
      </c>
      <c r="K97" s="140" t="s">
        <v>310</v>
      </c>
      <c r="L97" s="15" t="s">
        <v>57</v>
      </c>
      <c r="M97" s="19" t="s">
        <v>531</v>
      </c>
      <c r="N97" s="79">
        <v>923.92</v>
      </c>
      <c r="O97" s="40">
        <v>220032</v>
      </c>
      <c r="P97" s="113" t="s">
        <v>153</v>
      </c>
      <c r="Q97" s="116" t="str">
        <f t="shared" si="10"/>
        <v>Yes</v>
      </c>
    </row>
    <row r="98" spans="1:17" ht="21.75" customHeight="1" x14ac:dyDescent="0.2">
      <c r="A98" s="14" t="s">
        <v>88</v>
      </c>
      <c r="B98" s="126" t="s">
        <v>525</v>
      </c>
      <c r="C98" s="15" t="s">
        <v>526</v>
      </c>
      <c r="D98" s="71" t="s">
        <v>522</v>
      </c>
      <c r="E98" s="40">
        <v>220003</v>
      </c>
      <c r="F98" s="135"/>
      <c r="G98" s="17"/>
      <c r="H98" s="177" t="str">
        <f t="shared" si="11"/>
        <v>BK</v>
      </c>
      <c r="I98" s="68" t="s">
        <v>50</v>
      </c>
      <c r="J98" s="186"/>
      <c r="K98" s="214"/>
      <c r="L98" s="15" t="s">
        <v>57</v>
      </c>
      <c r="M98" s="19" t="s">
        <v>532</v>
      </c>
      <c r="N98" s="79">
        <v>677.26</v>
      </c>
      <c r="O98" s="40">
        <v>220003</v>
      </c>
      <c r="P98" s="17" t="s">
        <v>694</v>
      </c>
      <c r="Q98" s="116" t="str">
        <f t="shared" si="10"/>
        <v>Yes</v>
      </c>
    </row>
    <row r="99" spans="1:17" ht="21.75" customHeight="1" x14ac:dyDescent="0.2">
      <c r="A99" s="14" t="s">
        <v>107</v>
      </c>
      <c r="B99" s="126" t="s">
        <v>249</v>
      </c>
      <c r="C99" s="15" t="s">
        <v>239</v>
      </c>
      <c r="D99" s="18" t="s">
        <v>130</v>
      </c>
      <c r="E99" s="40">
        <v>221135</v>
      </c>
      <c r="F99" s="135"/>
      <c r="G99" s="222" t="s">
        <v>645</v>
      </c>
      <c r="H99" s="177" t="str">
        <f t="shared" si="11"/>
        <v>BK</v>
      </c>
      <c r="I99" s="93" t="s">
        <v>108</v>
      </c>
      <c r="J99" s="184" t="s">
        <v>213</v>
      </c>
      <c r="K99" s="154" t="s">
        <v>294</v>
      </c>
      <c r="L99" s="29" t="s">
        <v>57</v>
      </c>
      <c r="M99" s="77" t="s">
        <v>312</v>
      </c>
      <c r="N99" s="98">
        <v>1010.26</v>
      </c>
      <c r="O99" s="40">
        <v>221130</v>
      </c>
      <c r="P99" s="108"/>
      <c r="Q99" s="116" t="str">
        <f t="shared" si="10"/>
        <v>Yes</v>
      </c>
    </row>
    <row r="100" spans="1:17" ht="21.75" customHeight="1" x14ac:dyDescent="0.2">
      <c r="A100" s="14" t="s">
        <v>104</v>
      </c>
      <c r="B100" s="126" t="s">
        <v>158</v>
      </c>
      <c r="C100" s="15" t="s">
        <v>239</v>
      </c>
      <c r="D100" s="18" t="s">
        <v>529</v>
      </c>
      <c r="E100" s="40">
        <v>221130</v>
      </c>
      <c r="F100" s="135"/>
      <c r="G100" s="29"/>
      <c r="H100" s="177" t="str">
        <f t="shared" si="11"/>
        <v>BK</v>
      </c>
      <c r="I100" s="148" t="s">
        <v>33</v>
      </c>
      <c r="J100" s="184" t="s">
        <v>202</v>
      </c>
      <c r="K100" s="154" t="s">
        <v>232</v>
      </c>
      <c r="L100" s="29" t="s">
        <v>62</v>
      </c>
      <c r="M100" s="77" t="s">
        <v>278</v>
      </c>
      <c r="N100" s="98">
        <v>827.69</v>
      </c>
      <c r="O100" s="40">
        <v>221135</v>
      </c>
      <c r="P100" s="222" t="s">
        <v>645</v>
      </c>
      <c r="Q100" s="116" t="str">
        <f t="shared" si="10"/>
        <v>Yes</v>
      </c>
    </row>
    <row r="101" spans="1:17" ht="21.75" customHeight="1" x14ac:dyDescent="0.2">
      <c r="A101" s="14"/>
      <c r="B101" s="126"/>
      <c r="C101" s="15"/>
      <c r="D101" s="18"/>
      <c r="E101" s="40"/>
      <c r="F101" s="135"/>
      <c r="G101" s="17"/>
      <c r="H101" s="177" t="str">
        <f t="shared" si="11"/>
        <v>BK</v>
      </c>
      <c r="I101" s="148"/>
      <c r="J101" s="184"/>
      <c r="K101" s="154"/>
      <c r="L101" s="81"/>
      <c r="M101" s="94"/>
      <c r="N101" s="99"/>
      <c r="O101" s="69"/>
      <c r="P101" s="108"/>
      <c r="Q101" s="116" t="str">
        <f t="shared" si="10"/>
        <v/>
      </c>
    </row>
    <row r="102" spans="1:17" ht="21.75" customHeight="1" x14ac:dyDescent="0.2">
      <c r="A102" s="95"/>
      <c r="B102" s="126"/>
      <c r="C102" s="15"/>
      <c r="D102" s="18"/>
      <c r="E102" s="40"/>
      <c r="F102" s="135"/>
      <c r="G102" s="17"/>
      <c r="H102" s="177" t="str">
        <f t="shared" si="11"/>
        <v>BK</v>
      </c>
      <c r="I102" s="95"/>
      <c r="J102" s="126"/>
      <c r="K102" s="135"/>
      <c r="L102" s="30"/>
      <c r="M102" s="30"/>
      <c r="N102" s="97"/>
      <c r="O102" s="69"/>
      <c r="P102" s="108"/>
      <c r="Q102" s="116" t="str">
        <f t="shared" si="10"/>
        <v/>
      </c>
    </row>
    <row r="103" spans="1:17" ht="21.75" customHeight="1" thickBot="1" x14ac:dyDescent="0.25">
      <c r="A103" s="20"/>
      <c r="B103" s="123"/>
      <c r="C103" s="21"/>
      <c r="D103" s="22"/>
      <c r="E103" s="41"/>
      <c r="F103" s="136"/>
      <c r="G103" s="24"/>
      <c r="H103" s="177" t="str">
        <f t="shared" si="11"/>
        <v>BK</v>
      </c>
      <c r="I103" s="20"/>
      <c r="J103" s="123"/>
      <c r="K103" s="136"/>
      <c r="L103" s="21"/>
      <c r="M103" s="21"/>
      <c r="N103" s="80"/>
      <c r="O103" s="41"/>
      <c r="P103" s="110"/>
      <c r="Q103" s="117" t="str">
        <f t="shared" si="10"/>
        <v/>
      </c>
    </row>
    <row r="104" spans="1:17" s="101" customFormat="1" ht="30" customHeight="1" x14ac:dyDescent="0.25">
      <c r="A104" s="104" t="s">
        <v>96</v>
      </c>
      <c r="B104" s="124"/>
      <c r="D104" s="102"/>
      <c r="E104" s="103"/>
      <c r="F104" s="137"/>
      <c r="H104" s="178"/>
      <c r="J104" s="124"/>
      <c r="K104" s="102"/>
      <c r="O104" s="103"/>
      <c r="P104" s="111"/>
    </row>
    <row r="105" spans="1:17" ht="21.75" customHeight="1" x14ac:dyDescent="0.2">
      <c r="A105" s="8" t="s">
        <v>95</v>
      </c>
      <c r="B105" s="118"/>
      <c r="F105" s="138"/>
      <c r="G105" s="6" t="s">
        <v>700</v>
      </c>
      <c r="I105" s="8" t="s">
        <v>13</v>
      </c>
      <c r="J105" s="118"/>
      <c r="O105" s="42" t="s">
        <v>14</v>
      </c>
    </row>
    <row r="106" spans="1:17" ht="21.75" customHeight="1" x14ac:dyDescent="0.2">
      <c r="B106" s="118"/>
      <c r="F106" s="138"/>
      <c r="J106" s="118"/>
    </row>
    <row r="107" spans="1:17" s="44" customFormat="1" ht="21.75" customHeight="1" x14ac:dyDescent="0.2">
      <c r="A107" s="43" t="s">
        <v>122</v>
      </c>
      <c r="B107" s="125"/>
      <c r="D107" s="45"/>
      <c r="E107" s="46"/>
      <c r="F107" s="139"/>
      <c r="H107" s="177"/>
      <c r="I107" s="43" t="s">
        <v>58</v>
      </c>
      <c r="J107" s="125"/>
      <c r="K107" s="45"/>
      <c r="O107" s="46"/>
    </row>
    <row r="108" spans="1:17" ht="21.75" customHeight="1" thickBot="1" x14ac:dyDescent="0.25">
      <c r="A108" s="8" t="s">
        <v>115</v>
      </c>
      <c r="B108" s="118"/>
      <c r="C108" s="9"/>
      <c r="D108" s="264">
        <f>'DEPT BAL'!$F$4-1</f>
        <v>42668</v>
      </c>
      <c r="E108" s="264"/>
      <c r="F108" s="138"/>
      <c r="I108" s="8" t="s">
        <v>116</v>
      </c>
      <c r="J108" s="118"/>
      <c r="L108" s="265">
        <f>D108+1</f>
        <v>42669</v>
      </c>
      <c r="M108" s="265"/>
    </row>
    <row r="109" spans="1:17" s="1" customFormat="1" ht="21.75" customHeight="1" thickBot="1" x14ac:dyDescent="0.25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7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 x14ac:dyDescent="0.2">
      <c r="A110" s="10" t="s">
        <v>46</v>
      </c>
      <c r="B110" s="120" t="s">
        <v>254</v>
      </c>
      <c r="C110" s="11" t="s">
        <v>136</v>
      </c>
      <c r="D110" s="25" t="s">
        <v>255</v>
      </c>
      <c r="E110" s="39">
        <v>220018</v>
      </c>
      <c r="F110" s="134" t="s">
        <v>576</v>
      </c>
      <c r="G110" s="12"/>
      <c r="H110" s="177" t="str">
        <f>$I$107</f>
        <v>LA</v>
      </c>
      <c r="I110" s="14" t="s">
        <v>54</v>
      </c>
      <c r="J110" s="121" t="s">
        <v>347</v>
      </c>
      <c r="K110" s="217" t="s">
        <v>345</v>
      </c>
      <c r="L110" s="15" t="s">
        <v>56</v>
      </c>
      <c r="M110" s="19" t="s">
        <v>320</v>
      </c>
      <c r="N110" s="79">
        <v>690.02</v>
      </c>
      <c r="O110" s="69">
        <v>220029</v>
      </c>
      <c r="P110" s="90" t="s">
        <v>673</v>
      </c>
      <c r="Q110" s="115" t="str">
        <f>IF(N110&gt;0,"Yes","")</f>
        <v>Yes</v>
      </c>
    </row>
    <row r="111" spans="1:17" ht="21.75" customHeight="1" x14ac:dyDescent="0.2">
      <c r="A111" s="14" t="s">
        <v>27</v>
      </c>
      <c r="B111" s="121" t="s">
        <v>256</v>
      </c>
      <c r="C111" s="15" t="s">
        <v>136</v>
      </c>
      <c r="D111" s="18" t="s">
        <v>343</v>
      </c>
      <c r="E111" s="40">
        <v>221125</v>
      </c>
      <c r="F111" s="135" t="s">
        <v>576</v>
      </c>
      <c r="G111" s="17"/>
      <c r="H111" s="177" t="str">
        <f t="shared" ref="H111:H119" si="12">$I$107</f>
        <v>LA</v>
      </c>
      <c r="I111" s="14" t="s">
        <v>26</v>
      </c>
      <c r="J111" s="186"/>
      <c r="K111" s="214"/>
      <c r="L111" s="30" t="s">
        <v>56</v>
      </c>
      <c r="M111" s="35" t="s">
        <v>281</v>
      </c>
      <c r="N111" s="97">
        <v>1069.27</v>
      </c>
      <c r="O111" s="69">
        <v>221125</v>
      </c>
      <c r="P111" s="17"/>
      <c r="Q111" s="116" t="str">
        <f>IF(N111&gt;0,"Yes","")</f>
        <v>Yes</v>
      </c>
    </row>
    <row r="112" spans="1:17" ht="21.75" customHeight="1" x14ac:dyDescent="0.2">
      <c r="A112" s="14" t="s">
        <v>37</v>
      </c>
      <c r="B112" s="186"/>
      <c r="C112" s="15" t="s">
        <v>136</v>
      </c>
      <c r="D112" s="18" t="s">
        <v>343</v>
      </c>
      <c r="E112" s="69">
        <v>220029</v>
      </c>
      <c r="F112" s="135"/>
      <c r="G112" s="90" t="s">
        <v>673</v>
      </c>
      <c r="H112" s="177" t="str">
        <f t="shared" si="12"/>
        <v>LA</v>
      </c>
      <c r="I112" s="14" t="s">
        <v>23</v>
      </c>
      <c r="J112" s="121" t="s">
        <v>246</v>
      </c>
      <c r="K112" s="140" t="s">
        <v>381</v>
      </c>
      <c r="L112" s="30" t="s">
        <v>57</v>
      </c>
      <c r="M112" s="35" t="s">
        <v>529</v>
      </c>
      <c r="N112" s="97">
        <v>1024.8399999999999</v>
      </c>
      <c r="O112" s="69">
        <v>221136</v>
      </c>
      <c r="P112" s="17"/>
      <c r="Q112" s="116" t="str">
        <f t="shared" ref="Q112:Q118" si="13">IF(N112&gt;0,"Yes","")</f>
        <v>Yes</v>
      </c>
    </row>
    <row r="113" spans="1:17" ht="21.75" customHeight="1" x14ac:dyDescent="0.2">
      <c r="A113" s="14" t="s">
        <v>105</v>
      </c>
      <c r="B113" s="121" t="s">
        <v>257</v>
      </c>
      <c r="C113" s="15" t="s">
        <v>136</v>
      </c>
      <c r="D113" s="18" t="s">
        <v>364</v>
      </c>
      <c r="E113" s="40">
        <v>221119</v>
      </c>
      <c r="F113" s="135"/>
      <c r="G113" s="17" t="s">
        <v>687</v>
      </c>
      <c r="H113" s="177" t="str">
        <f t="shared" si="12"/>
        <v>LA</v>
      </c>
      <c r="I113" s="14" t="s">
        <v>64</v>
      </c>
      <c r="J113" s="186"/>
      <c r="K113" s="214"/>
      <c r="L113" s="30" t="s">
        <v>59</v>
      </c>
      <c r="M113" s="35" t="s">
        <v>458</v>
      </c>
      <c r="N113" s="97">
        <v>706.93</v>
      </c>
      <c r="O113" s="69">
        <v>220018</v>
      </c>
      <c r="P113" s="108" t="s">
        <v>153</v>
      </c>
      <c r="Q113" s="116" t="str">
        <f t="shared" si="13"/>
        <v>Yes</v>
      </c>
    </row>
    <row r="114" spans="1:17" ht="21.75" customHeight="1" x14ac:dyDescent="0.2">
      <c r="A114" s="14" t="s">
        <v>26</v>
      </c>
      <c r="B114" s="186"/>
      <c r="C114" s="15" t="s">
        <v>136</v>
      </c>
      <c r="D114" s="18" t="s">
        <v>364</v>
      </c>
      <c r="E114" s="40">
        <v>221136</v>
      </c>
      <c r="F114" s="135" t="s">
        <v>576</v>
      </c>
      <c r="G114" s="17"/>
      <c r="H114" s="177" t="str">
        <f t="shared" si="12"/>
        <v>LA</v>
      </c>
      <c r="I114" s="14" t="s">
        <v>104</v>
      </c>
      <c r="J114" s="126" t="s">
        <v>279</v>
      </c>
      <c r="K114" s="135" t="s">
        <v>349</v>
      </c>
      <c r="L114" s="30" t="s">
        <v>66</v>
      </c>
      <c r="M114" s="35" t="s">
        <v>333</v>
      </c>
      <c r="N114" s="97">
        <v>822.38</v>
      </c>
      <c r="O114" s="69">
        <v>221119</v>
      </c>
      <c r="P114" s="90" t="s">
        <v>692</v>
      </c>
      <c r="Q114" s="116" t="str">
        <f t="shared" si="13"/>
        <v>Yes</v>
      </c>
    </row>
    <row r="115" spans="1:17" ht="21.75" customHeight="1" x14ac:dyDescent="0.2">
      <c r="A115" s="14"/>
      <c r="B115" s="126"/>
      <c r="C115" s="15"/>
      <c r="D115" s="18"/>
      <c r="E115" s="40"/>
      <c r="F115" s="135"/>
      <c r="G115" s="96"/>
      <c r="H115" s="177" t="str">
        <f t="shared" si="12"/>
        <v>LA</v>
      </c>
      <c r="I115" s="14"/>
      <c r="J115" s="126"/>
      <c r="K115" s="135"/>
      <c r="L115" s="30"/>
      <c r="M115" s="35"/>
      <c r="N115" s="97"/>
      <c r="O115" s="69"/>
      <c r="P115" s="109"/>
      <c r="Q115" s="116" t="str">
        <f t="shared" si="13"/>
        <v/>
      </c>
    </row>
    <row r="116" spans="1:17" ht="21.75" customHeight="1" x14ac:dyDescent="0.2">
      <c r="A116" s="14"/>
      <c r="B116" s="126"/>
      <c r="C116" s="15"/>
      <c r="D116" s="18"/>
      <c r="E116" s="40"/>
      <c r="F116" s="135"/>
      <c r="G116" s="17"/>
      <c r="H116" s="177" t="str">
        <f t="shared" si="12"/>
        <v>LA</v>
      </c>
      <c r="I116" s="14"/>
      <c r="J116" s="126"/>
      <c r="K116" s="135"/>
      <c r="L116" s="30"/>
      <c r="M116" s="35"/>
      <c r="N116" s="97"/>
      <c r="O116" s="69"/>
      <c r="P116" s="109"/>
      <c r="Q116" s="116" t="str">
        <f t="shared" si="13"/>
        <v/>
      </c>
    </row>
    <row r="117" spans="1:17" ht="21.75" customHeight="1" x14ac:dyDescent="0.2">
      <c r="A117" s="95"/>
      <c r="B117" s="126"/>
      <c r="C117" s="15"/>
      <c r="D117" s="16"/>
      <c r="E117" s="40"/>
      <c r="F117" s="135"/>
      <c r="G117" s="17"/>
      <c r="H117" s="177" t="str">
        <f t="shared" si="12"/>
        <v>LA</v>
      </c>
      <c r="I117" s="95"/>
      <c r="J117" s="126"/>
      <c r="K117" s="135"/>
      <c r="L117" s="30"/>
      <c r="M117" s="35"/>
      <c r="N117" s="97"/>
      <c r="O117" s="69"/>
      <c r="P117" s="109"/>
      <c r="Q117" s="116" t="str">
        <f t="shared" si="13"/>
        <v/>
      </c>
    </row>
    <row r="118" spans="1:17" ht="21.75" customHeight="1" x14ac:dyDescent="0.2">
      <c r="A118" s="14"/>
      <c r="B118" s="126"/>
      <c r="C118" s="15"/>
      <c r="D118" s="16"/>
      <c r="E118" s="40"/>
      <c r="F118" s="135"/>
      <c r="G118" s="17"/>
      <c r="H118" s="177" t="str">
        <f t="shared" si="12"/>
        <v>LA</v>
      </c>
      <c r="I118" s="14"/>
      <c r="J118" s="126"/>
      <c r="K118" s="135"/>
      <c r="L118" s="30"/>
      <c r="M118" s="30"/>
      <c r="N118" s="97"/>
      <c r="O118" s="69"/>
      <c r="P118" s="109"/>
      <c r="Q118" s="116" t="str">
        <f t="shared" si="13"/>
        <v/>
      </c>
    </row>
    <row r="119" spans="1:17" ht="21.75" customHeight="1" thickBot="1" x14ac:dyDescent="0.25">
      <c r="A119" s="87"/>
      <c r="B119" s="123"/>
      <c r="C119" s="21"/>
      <c r="D119" s="22"/>
      <c r="E119" s="41"/>
      <c r="F119" s="136"/>
      <c r="G119" s="24"/>
      <c r="H119" s="177" t="str">
        <f t="shared" si="12"/>
        <v>LA</v>
      </c>
      <c r="I119" s="87"/>
      <c r="J119" s="123"/>
      <c r="K119" s="136"/>
      <c r="L119" s="21"/>
      <c r="M119" s="21"/>
      <c r="N119" s="80"/>
      <c r="O119" s="41"/>
      <c r="P119" s="110"/>
      <c r="Q119" s="117" t="str">
        <f>IF(N119&gt;0,"Yes","")</f>
        <v/>
      </c>
    </row>
    <row r="120" spans="1:17" s="101" customFormat="1" ht="30" customHeight="1" x14ac:dyDescent="0.25">
      <c r="A120" s="104" t="s">
        <v>96</v>
      </c>
      <c r="B120" s="124"/>
      <c r="D120" s="102"/>
      <c r="E120" s="103"/>
      <c r="F120" s="137"/>
      <c r="H120" s="178"/>
      <c r="J120" s="124"/>
      <c r="K120" s="102"/>
      <c r="O120" s="103"/>
      <c r="P120" s="111"/>
    </row>
    <row r="121" spans="1:17" ht="21.75" customHeight="1" x14ac:dyDescent="0.2">
      <c r="A121" s="8" t="s">
        <v>95</v>
      </c>
      <c r="B121" s="118"/>
      <c r="F121" s="138"/>
      <c r="G121" s="6" t="s">
        <v>684</v>
      </c>
      <c r="I121" s="8" t="s">
        <v>13</v>
      </c>
      <c r="J121" s="118"/>
      <c r="O121" s="42" t="s">
        <v>14</v>
      </c>
    </row>
    <row r="122" spans="1:17" ht="21.75" customHeight="1" x14ac:dyDescent="0.2">
      <c r="B122" s="118"/>
      <c r="F122" s="138"/>
      <c r="J122" s="118"/>
    </row>
    <row r="123" spans="1:17" s="44" customFormat="1" ht="21.75" customHeight="1" x14ac:dyDescent="0.2">
      <c r="A123" s="43" t="s">
        <v>17</v>
      </c>
      <c r="B123" s="125"/>
      <c r="D123" s="45"/>
      <c r="E123" s="46"/>
      <c r="F123" s="139"/>
      <c r="H123" s="177"/>
      <c r="I123" s="43" t="s">
        <v>61</v>
      </c>
      <c r="J123" s="125"/>
      <c r="K123" s="45"/>
      <c r="O123" s="46"/>
    </row>
    <row r="124" spans="1:17" ht="21.75" customHeight="1" thickBot="1" x14ac:dyDescent="0.25">
      <c r="A124" s="8" t="s">
        <v>115</v>
      </c>
      <c r="B124" s="118"/>
      <c r="C124" s="9"/>
      <c r="D124" s="264">
        <f>'DEPT BAL'!$F$4-1</f>
        <v>42668</v>
      </c>
      <c r="E124" s="264"/>
      <c r="F124" s="138"/>
      <c r="I124" s="8" t="s">
        <v>116</v>
      </c>
      <c r="J124" s="118"/>
      <c r="L124" s="265">
        <f>D124+1</f>
        <v>42669</v>
      </c>
      <c r="M124" s="265"/>
    </row>
    <row r="125" spans="1:17" s="1" customFormat="1" ht="21.75" customHeight="1" thickBot="1" x14ac:dyDescent="0.25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7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 x14ac:dyDescent="0.2">
      <c r="A126" s="10" t="s">
        <v>31</v>
      </c>
      <c r="B126" s="120" t="s">
        <v>344</v>
      </c>
      <c r="C126" s="11" t="s">
        <v>376</v>
      </c>
      <c r="D126" s="25" t="s">
        <v>377</v>
      </c>
      <c r="E126" s="39">
        <v>221138</v>
      </c>
      <c r="F126" s="134"/>
      <c r="G126" s="199" t="s">
        <v>649</v>
      </c>
      <c r="H126" s="177" t="str">
        <f>$I$123</f>
        <v>PZ</v>
      </c>
      <c r="I126" s="10" t="s">
        <v>106</v>
      </c>
      <c r="J126" s="120" t="s">
        <v>214</v>
      </c>
      <c r="K126" s="212" t="s">
        <v>295</v>
      </c>
      <c r="L126" s="11" t="s">
        <v>62</v>
      </c>
      <c r="M126" s="13" t="s">
        <v>393</v>
      </c>
      <c r="N126" s="78">
        <v>919.83</v>
      </c>
      <c r="O126" s="39">
        <v>221138</v>
      </c>
      <c r="P126" s="199" t="s">
        <v>649</v>
      </c>
      <c r="Q126" s="115" t="str">
        <f>IF(N126&gt;0,"Yes","")</f>
        <v>Yes</v>
      </c>
    </row>
    <row r="127" spans="1:17" ht="21.75" customHeight="1" x14ac:dyDescent="0.2">
      <c r="A127" s="14" t="s">
        <v>32</v>
      </c>
      <c r="B127" s="126" t="s">
        <v>258</v>
      </c>
      <c r="C127" s="15" t="s">
        <v>376</v>
      </c>
      <c r="D127" s="18" t="s">
        <v>193</v>
      </c>
      <c r="E127" s="40">
        <v>220031</v>
      </c>
      <c r="F127" s="135"/>
      <c r="G127" s="17"/>
      <c r="H127" s="177" t="str">
        <f>$I$123</f>
        <v>PZ</v>
      </c>
      <c r="I127" s="14" t="s">
        <v>28</v>
      </c>
      <c r="J127" s="126" t="s">
        <v>188</v>
      </c>
      <c r="K127" s="135" t="s">
        <v>361</v>
      </c>
      <c r="L127" s="15" t="s">
        <v>62</v>
      </c>
      <c r="M127" s="19" t="s">
        <v>317</v>
      </c>
      <c r="N127" s="79">
        <v>791.31</v>
      </c>
      <c r="O127" s="40">
        <v>220031</v>
      </c>
      <c r="P127" s="108" t="s">
        <v>153</v>
      </c>
      <c r="Q127" s="116" t="str">
        <f>IF(N127&gt;0,"Yes","")</f>
        <v>Yes</v>
      </c>
    </row>
    <row r="128" spans="1:17" ht="21.75" customHeight="1" x14ac:dyDescent="0.2">
      <c r="A128" s="14"/>
      <c r="B128" s="126"/>
      <c r="C128" s="15"/>
      <c r="D128" s="18"/>
      <c r="E128" s="40"/>
      <c r="F128" s="135"/>
      <c r="G128" s="17"/>
      <c r="H128" s="177" t="str">
        <f>$I$123</f>
        <v>PZ</v>
      </c>
      <c r="I128" s="14"/>
      <c r="J128" s="126"/>
      <c r="K128" s="154"/>
      <c r="L128" s="15"/>
      <c r="M128" s="19"/>
      <c r="N128" s="79"/>
      <c r="O128" s="40"/>
      <c r="P128" s="108"/>
      <c r="Q128" s="116" t="str">
        <f>IF(N128&gt;0,"Yes","")</f>
        <v/>
      </c>
    </row>
    <row r="129" spans="1:17" ht="21.75" customHeight="1" x14ac:dyDescent="0.2">
      <c r="A129" s="14"/>
      <c r="B129" s="126"/>
      <c r="C129" s="15"/>
      <c r="D129" s="16"/>
      <c r="E129" s="40"/>
      <c r="F129" s="135"/>
      <c r="G129" s="17"/>
      <c r="H129" s="177" t="str">
        <f>$I$123</f>
        <v>PZ</v>
      </c>
      <c r="I129" s="14"/>
      <c r="J129" s="126"/>
      <c r="K129" s="135"/>
      <c r="L129" s="15"/>
      <c r="M129" s="19"/>
      <c r="N129" s="79"/>
      <c r="O129" s="40"/>
      <c r="P129" s="108"/>
      <c r="Q129" s="116" t="str">
        <f>IF(N129&gt;0,"Yes","")</f>
        <v/>
      </c>
    </row>
    <row r="130" spans="1:17" ht="21.75" customHeight="1" thickBot="1" x14ac:dyDescent="0.25">
      <c r="A130" s="87"/>
      <c r="B130" s="123"/>
      <c r="C130" s="21"/>
      <c r="D130" s="22"/>
      <c r="E130" s="41"/>
      <c r="F130" s="136"/>
      <c r="G130" s="24"/>
      <c r="H130" s="177" t="str">
        <f>$I$123</f>
        <v>PZ</v>
      </c>
      <c r="I130" s="87"/>
      <c r="J130" s="123"/>
      <c r="K130" s="136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 x14ac:dyDescent="0.25">
      <c r="A131" s="104" t="s">
        <v>96</v>
      </c>
      <c r="B131" s="124"/>
      <c r="D131" s="102"/>
      <c r="E131" s="103"/>
      <c r="F131" s="137"/>
      <c r="H131" s="178"/>
      <c r="J131" s="124"/>
      <c r="K131" s="102"/>
      <c r="O131" s="103"/>
      <c r="P131" s="111"/>
    </row>
    <row r="132" spans="1:17" ht="21.75" customHeight="1" x14ac:dyDescent="0.2">
      <c r="A132" s="8" t="s">
        <v>95</v>
      </c>
      <c r="B132" s="118"/>
      <c r="F132" s="138"/>
      <c r="G132" s="6" t="s">
        <v>684</v>
      </c>
      <c r="I132" s="8" t="s">
        <v>13</v>
      </c>
      <c r="J132" s="118"/>
      <c r="O132" s="42" t="s">
        <v>14</v>
      </c>
    </row>
    <row r="133" spans="1:17" ht="21.75" customHeight="1" x14ac:dyDescent="0.2">
      <c r="B133" s="118"/>
      <c r="F133" s="138"/>
      <c r="J133" s="118"/>
    </row>
    <row r="134" spans="1:17" s="44" customFormat="1" ht="21.75" customHeight="1" x14ac:dyDescent="0.2">
      <c r="A134" s="43" t="s">
        <v>18</v>
      </c>
      <c r="B134" s="125"/>
      <c r="D134" s="45"/>
      <c r="E134" s="46"/>
      <c r="F134" s="139"/>
      <c r="H134" s="177"/>
      <c r="I134" s="43" t="s">
        <v>59</v>
      </c>
      <c r="J134" s="125"/>
      <c r="K134" s="45"/>
      <c r="O134" s="46"/>
    </row>
    <row r="135" spans="1:17" ht="21.75" customHeight="1" thickBot="1" x14ac:dyDescent="0.25">
      <c r="A135" s="8" t="s">
        <v>115</v>
      </c>
      <c r="B135" s="118"/>
      <c r="C135" s="9"/>
      <c r="D135" s="264">
        <f>'DEPT BAL'!$F$4-1</f>
        <v>42668</v>
      </c>
      <c r="E135" s="264"/>
      <c r="F135" s="138"/>
      <c r="I135" s="8" t="s">
        <v>116</v>
      </c>
      <c r="J135" s="118"/>
      <c r="L135" s="265">
        <f>D135+1</f>
        <v>42669</v>
      </c>
      <c r="M135" s="265"/>
    </row>
    <row r="136" spans="1:17" s="1" customFormat="1" ht="21.75" customHeight="1" thickBot="1" x14ac:dyDescent="0.25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7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43</v>
      </c>
      <c r="B137" s="122" t="s">
        <v>396</v>
      </c>
      <c r="C137" s="149" t="s">
        <v>220</v>
      </c>
      <c r="D137" s="18" t="s">
        <v>524</v>
      </c>
      <c r="E137" s="40">
        <v>220020</v>
      </c>
      <c r="F137" s="135"/>
      <c r="G137" s="17" t="s">
        <v>627</v>
      </c>
      <c r="H137" s="177" t="str">
        <f>$I$134</f>
        <v>EH</v>
      </c>
      <c r="I137" s="10" t="s">
        <v>49</v>
      </c>
      <c r="J137" s="120" t="s">
        <v>415</v>
      </c>
      <c r="K137" s="212" t="s">
        <v>528</v>
      </c>
      <c r="L137" s="11" t="s">
        <v>66</v>
      </c>
      <c r="M137" s="13" t="s">
        <v>326</v>
      </c>
      <c r="N137" s="78">
        <v>1039.68</v>
      </c>
      <c r="O137" s="39">
        <v>220008</v>
      </c>
      <c r="P137" s="199" t="s">
        <v>658</v>
      </c>
      <c r="Q137" s="115" t="str">
        <f>IF(N137&gt;0,"Yes","")</f>
        <v>Yes</v>
      </c>
    </row>
    <row r="138" spans="1:17" ht="21.75" customHeight="1" x14ac:dyDescent="0.2">
      <c r="A138" s="14" t="s">
        <v>21</v>
      </c>
      <c r="B138" s="126" t="s">
        <v>251</v>
      </c>
      <c r="C138" s="19" t="s">
        <v>241</v>
      </c>
      <c r="D138" s="18" t="s">
        <v>149</v>
      </c>
      <c r="E138" s="40">
        <v>221120</v>
      </c>
      <c r="F138" s="135"/>
      <c r="G138" s="17"/>
      <c r="H138" s="177" t="str">
        <f t="shared" ref="H138:H145" si="14">$I$134</f>
        <v>EH</v>
      </c>
      <c r="I138" s="14" t="s">
        <v>42</v>
      </c>
      <c r="J138" s="126" t="s">
        <v>148</v>
      </c>
      <c r="K138" s="135" t="s">
        <v>233</v>
      </c>
      <c r="L138" s="15" t="s">
        <v>56</v>
      </c>
      <c r="M138" s="19" t="s">
        <v>219</v>
      </c>
      <c r="N138" s="79">
        <v>865.9</v>
      </c>
      <c r="O138" s="40">
        <v>220020</v>
      </c>
      <c r="P138" s="17" t="s">
        <v>627</v>
      </c>
      <c r="Q138" s="116" t="str">
        <f>IF(N138&gt;0,"Yes","")</f>
        <v>Yes</v>
      </c>
    </row>
    <row r="139" spans="1:17" ht="21.75" customHeight="1" x14ac:dyDescent="0.2">
      <c r="A139" s="14" t="s">
        <v>41</v>
      </c>
      <c r="B139" s="121" t="s">
        <v>252</v>
      </c>
      <c r="C139" s="15" t="s">
        <v>241</v>
      </c>
      <c r="D139" s="18" t="s">
        <v>135</v>
      </c>
      <c r="E139" s="40">
        <v>220022</v>
      </c>
      <c r="F139" s="135"/>
      <c r="G139" s="17"/>
      <c r="H139" s="177" t="str">
        <f t="shared" si="14"/>
        <v>EH</v>
      </c>
      <c r="I139" s="14" t="s">
        <v>29</v>
      </c>
      <c r="J139" s="121" t="s">
        <v>234</v>
      </c>
      <c r="K139" s="140" t="s">
        <v>159</v>
      </c>
      <c r="L139" s="15" t="s">
        <v>59</v>
      </c>
      <c r="M139" s="19" t="s">
        <v>135</v>
      </c>
      <c r="N139" s="79">
        <v>760.93</v>
      </c>
      <c r="O139" s="40">
        <v>221120</v>
      </c>
      <c r="P139" s="113"/>
      <c r="Q139" s="116" t="str">
        <f t="shared" ref="Q139:Q144" si="15">IF(N139&gt;0,"Yes","")</f>
        <v>Yes</v>
      </c>
    </row>
    <row r="140" spans="1:17" ht="21.75" customHeight="1" x14ac:dyDescent="0.2">
      <c r="A140" s="14" t="s">
        <v>64</v>
      </c>
      <c r="B140" s="186"/>
      <c r="C140" s="15" t="s">
        <v>241</v>
      </c>
      <c r="D140" s="18" t="s">
        <v>135</v>
      </c>
      <c r="E140" s="40">
        <v>220008</v>
      </c>
      <c r="F140" s="135"/>
      <c r="G140" s="199" t="s">
        <v>658</v>
      </c>
      <c r="H140" s="177" t="str">
        <f t="shared" si="14"/>
        <v>EH</v>
      </c>
      <c r="I140" s="14" t="s">
        <v>65</v>
      </c>
      <c r="J140" s="186"/>
      <c r="K140" s="214"/>
      <c r="L140" s="15" t="s">
        <v>59</v>
      </c>
      <c r="M140" s="19" t="s">
        <v>135</v>
      </c>
      <c r="N140" s="79">
        <v>762.01</v>
      </c>
      <c r="O140" s="40">
        <v>220022</v>
      </c>
      <c r="P140" s="17" t="s">
        <v>570</v>
      </c>
      <c r="Q140" s="116" t="str">
        <f t="shared" si="15"/>
        <v>Yes</v>
      </c>
    </row>
    <row r="141" spans="1:17" ht="21.75" customHeight="1" x14ac:dyDescent="0.2">
      <c r="A141" s="14" t="s">
        <v>89</v>
      </c>
      <c r="B141" s="126" t="s">
        <v>398</v>
      </c>
      <c r="C141" s="15" t="s">
        <v>242</v>
      </c>
      <c r="D141" s="18" t="s">
        <v>399</v>
      </c>
      <c r="E141" s="40">
        <v>220004</v>
      </c>
      <c r="F141" s="135"/>
      <c r="G141" s="17"/>
      <c r="H141" s="177" t="str">
        <f t="shared" si="14"/>
        <v>EH</v>
      </c>
      <c r="I141" s="14" t="s">
        <v>90</v>
      </c>
      <c r="J141" s="126" t="s">
        <v>208</v>
      </c>
      <c r="K141" s="135" t="s">
        <v>294</v>
      </c>
      <c r="L141" s="15" t="s">
        <v>59</v>
      </c>
      <c r="M141" s="19" t="s">
        <v>149</v>
      </c>
      <c r="N141" s="79">
        <v>712.45</v>
      </c>
      <c r="O141" s="40">
        <v>220033</v>
      </c>
      <c r="P141" s="17" t="s">
        <v>671</v>
      </c>
      <c r="Q141" s="116" t="str">
        <f t="shared" si="15"/>
        <v>Yes</v>
      </c>
    </row>
    <row r="142" spans="1:17" ht="21.75" customHeight="1" x14ac:dyDescent="0.2">
      <c r="A142" s="14" t="s">
        <v>90</v>
      </c>
      <c r="B142" s="121" t="s">
        <v>228</v>
      </c>
      <c r="C142" s="15" t="s">
        <v>241</v>
      </c>
      <c r="D142" s="16" t="s">
        <v>458</v>
      </c>
      <c r="E142" s="40">
        <v>220028</v>
      </c>
      <c r="F142" s="135"/>
      <c r="G142" s="193" t="s">
        <v>646</v>
      </c>
      <c r="H142" s="177" t="str">
        <f t="shared" si="14"/>
        <v>EH</v>
      </c>
      <c r="I142" s="14" t="s">
        <v>43</v>
      </c>
      <c r="J142" s="126" t="s">
        <v>449</v>
      </c>
      <c r="K142" s="135" t="s">
        <v>450</v>
      </c>
      <c r="L142" s="15" t="s">
        <v>59</v>
      </c>
      <c r="M142" s="19" t="s">
        <v>524</v>
      </c>
      <c r="N142" s="79">
        <v>741.71</v>
      </c>
      <c r="O142" s="40">
        <v>220028</v>
      </c>
      <c r="P142" s="17" t="s">
        <v>646</v>
      </c>
      <c r="Q142" s="116" t="str">
        <f t="shared" si="15"/>
        <v>Yes</v>
      </c>
    </row>
    <row r="143" spans="1:17" ht="21.75" customHeight="1" x14ac:dyDescent="0.2">
      <c r="A143" s="14" t="s">
        <v>52</v>
      </c>
      <c r="B143" s="186"/>
      <c r="C143" s="15" t="s">
        <v>242</v>
      </c>
      <c r="D143" s="16" t="s">
        <v>458</v>
      </c>
      <c r="E143" s="40">
        <v>220010</v>
      </c>
      <c r="F143" s="135"/>
      <c r="G143" s="17"/>
      <c r="H143" s="177" t="str">
        <f t="shared" si="14"/>
        <v>EH</v>
      </c>
      <c r="I143" s="14" t="s">
        <v>53</v>
      </c>
      <c r="J143" s="126" t="s">
        <v>227</v>
      </c>
      <c r="K143" s="135" t="s">
        <v>497</v>
      </c>
      <c r="L143" s="15" t="s">
        <v>59</v>
      </c>
      <c r="M143" s="15" t="s">
        <v>458</v>
      </c>
      <c r="N143" s="79">
        <v>760.53</v>
      </c>
      <c r="O143" s="40">
        <v>220004</v>
      </c>
      <c r="P143" s="17" t="s">
        <v>570</v>
      </c>
      <c r="Q143" s="116" t="str">
        <f t="shared" si="15"/>
        <v>Yes</v>
      </c>
    </row>
    <row r="144" spans="1:17" ht="21.75" customHeight="1" x14ac:dyDescent="0.2">
      <c r="A144" s="14" t="s">
        <v>151</v>
      </c>
      <c r="B144" s="126" t="s">
        <v>253</v>
      </c>
      <c r="C144" s="15" t="s">
        <v>179</v>
      </c>
      <c r="D144" s="16" t="s">
        <v>499</v>
      </c>
      <c r="E144" s="40">
        <v>220033</v>
      </c>
      <c r="F144" s="135"/>
      <c r="G144" s="17" t="s">
        <v>671</v>
      </c>
      <c r="H144" s="177" t="str">
        <f t="shared" si="14"/>
        <v>EH</v>
      </c>
      <c r="I144" s="14" t="s">
        <v>151</v>
      </c>
      <c r="J144" s="126" t="s">
        <v>451</v>
      </c>
      <c r="K144" s="135" t="s">
        <v>498</v>
      </c>
      <c r="L144" s="15" t="s">
        <v>59</v>
      </c>
      <c r="M144" s="15" t="s">
        <v>499</v>
      </c>
      <c r="N144" s="79">
        <v>881.15</v>
      </c>
      <c r="O144" s="40">
        <v>220010</v>
      </c>
      <c r="P144" s="108"/>
      <c r="Q144" s="116" t="str">
        <f t="shared" si="15"/>
        <v>Yes</v>
      </c>
    </row>
    <row r="145" spans="1:17" ht="21.75" customHeight="1" thickBot="1" x14ac:dyDescent="0.25">
      <c r="A145" s="20"/>
      <c r="B145" s="123"/>
      <c r="C145" s="21"/>
      <c r="D145" s="22"/>
      <c r="E145" s="41"/>
      <c r="F145" s="136"/>
      <c r="G145" s="24"/>
      <c r="H145" s="177" t="str">
        <f t="shared" si="14"/>
        <v>EH</v>
      </c>
      <c r="I145" s="20"/>
      <c r="J145" s="123"/>
      <c r="K145" s="136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 x14ac:dyDescent="0.25">
      <c r="A146" s="104" t="s">
        <v>96</v>
      </c>
      <c r="B146" s="124"/>
      <c r="D146" s="102"/>
      <c r="E146" s="103"/>
      <c r="F146" s="137"/>
      <c r="H146" s="178"/>
      <c r="J146" s="124"/>
      <c r="K146" s="102"/>
      <c r="O146" s="103"/>
      <c r="P146" s="111"/>
    </row>
    <row r="147" spans="1:17" ht="21.75" customHeight="1" x14ac:dyDescent="0.2">
      <c r="A147" s="8" t="s">
        <v>95</v>
      </c>
      <c r="B147" s="118"/>
      <c r="F147" s="138"/>
      <c r="G147" s="6" t="s">
        <v>684</v>
      </c>
      <c r="I147" s="8" t="s">
        <v>13</v>
      </c>
      <c r="J147" s="118"/>
      <c r="O147" s="42" t="s">
        <v>14</v>
      </c>
    </row>
    <row r="148" spans="1:17" ht="21.75" customHeight="1" x14ac:dyDescent="0.2">
      <c r="B148" s="118"/>
      <c r="F148" s="138"/>
      <c r="J148" s="118"/>
    </row>
    <row r="149" spans="1:17" s="44" customFormat="1" ht="19.5" customHeight="1" x14ac:dyDescent="0.2">
      <c r="A149" s="6">
        <f>COUNTIF($A$3:$A$148,"XC 4*")+COUNTIF($A$3:$A$148,"XC 5*")</f>
        <v>52</v>
      </c>
      <c r="B149" s="8" t="s">
        <v>175</v>
      </c>
      <c r="C149" s="6"/>
      <c r="D149" s="7"/>
      <c r="E149" s="37"/>
      <c r="F149" s="7"/>
      <c r="G149" s="6"/>
      <c r="H149" s="177"/>
      <c r="I149" s="6">
        <f>COUNTIF($I$3:$I$148,"XC 4*")+ COUNTIF($I$3:$I$148,"XC 5*")</f>
        <v>52</v>
      </c>
      <c r="J149" s="8" t="s">
        <v>176</v>
      </c>
      <c r="K149" s="7"/>
      <c r="L149" s="6"/>
      <c r="M149" s="6"/>
      <c r="N149" s="6"/>
      <c r="O149" s="37"/>
      <c r="P149" s="105"/>
    </row>
    <row r="150" spans="1:17" ht="19.5" customHeight="1" x14ac:dyDescent="0.2">
      <c r="G150" s="26" t="str">
        <f>I3</f>
        <v>Departures for Wednesday</v>
      </c>
      <c r="H150" s="179"/>
      <c r="I150" s="266">
        <f>$L$3</f>
        <v>42669</v>
      </c>
      <c r="J150" s="266"/>
    </row>
    <row r="151" spans="1:17" s="1" customFormat="1" ht="5.25" customHeight="1" x14ac:dyDescent="0.2">
      <c r="A151" s="6"/>
      <c r="B151" s="6"/>
      <c r="C151" s="6"/>
      <c r="D151" s="7"/>
      <c r="E151" s="37"/>
      <c r="F151" s="7"/>
      <c r="G151" s="6"/>
      <c r="H151" s="177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 x14ac:dyDescent="0.2">
      <c r="D152" s="105" t="s">
        <v>98</v>
      </c>
      <c r="F152" s="27" t="s">
        <v>19</v>
      </c>
      <c r="G152" s="15" t="s">
        <v>5</v>
      </c>
      <c r="I152" s="15" t="s">
        <v>20</v>
      </c>
      <c r="J152" s="267" t="s">
        <v>5</v>
      </c>
      <c r="K152" s="267"/>
      <c r="M152" s="6" t="s">
        <v>98</v>
      </c>
    </row>
    <row r="153" spans="1:17" ht="19.5" customHeight="1" x14ac:dyDescent="0.2">
      <c r="D153" s="201">
        <f t="shared" ref="D153:D186" si="16">INDEX($I$5:$N$148, MATCH($F153,I$5:I$148,0),6)</f>
        <v>871.05</v>
      </c>
      <c r="E153" s="86" t="str">
        <f t="shared" ref="E153:E186" si="17">INDEX($H$5:$H$148, MATCH($F153,I$5:I$148,0))</f>
        <v>MA</v>
      </c>
      <c r="F153" s="15" t="s">
        <v>34</v>
      </c>
      <c r="G153" s="28">
        <f t="shared" ref="G153:G186" si="18">INDEX($I$5:$O$148, MATCH($F153,I$5:I$148,0),7)</f>
        <v>220015</v>
      </c>
      <c r="I153" s="15" t="s">
        <v>21</v>
      </c>
      <c r="J153" s="263">
        <f t="shared" ref="J153:J186" si="19">INDEX($I$5:$O$148, MATCH($I153,I$5:I$148,0),7)</f>
        <v>221122</v>
      </c>
      <c r="K153" s="263"/>
      <c r="L153" s="6" t="str">
        <f t="shared" ref="L153:L186" si="20">INDEX($H$5:$H$148, MATCH($I153,I$5:I$148,0))</f>
        <v>CZ</v>
      </c>
      <c r="M153" s="201">
        <f t="shared" ref="M153:M186" si="21">INDEX($I$5:$N$148, MATCH($I153,I$5:I$148,0),6)</f>
        <v>831.41</v>
      </c>
      <c r="N153" s="8"/>
    </row>
    <row r="154" spans="1:17" ht="19.5" customHeight="1" x14ac:dyDescent="0.2">
      <c r="D154" s="201">
        <f t="shared" si="16"/>
        <v>785.69</v>
      </c>
      <c r="E154" s="86" t="str">
        <f t="shared" si="17"/>
        <v>TY</v>
      </c>
      <c r="F154" s="15" t="s">
        <v>35</v>
      </c>
      <c r="G154" s="28">
        <f t="shared" si="18"/>
        <v>220011</v>
      </c>
      <c r="I154" s="15" t="s">
        <v>22</v>
      </c>
      <c r="J154" s="263">
        <f t="shared" si="19"/>
        <v>220017</v>
      </c>
      <c r="K154" s="263"/>
      <c r="L154" s="6" t="str">
        <f t="shared" si="20"/>
        <v>CZ</v>
      </c>
      <c r="M154" s="201">
        <f t="shared" si="21"/>
        <v>738.81</v>
      </c>
      <c r="N154" s="8"/>
    </row>
    <row r="155" spans="1:17" ht="19.5" customHeight="1" x14ac:dyDescent="0.2">
      <c r="D155" s="201">
        <f t="shared" si="16"/>
        <v>892.04</v>
      </c>
      <c r="E155" s="86" t="str">
        <f t="shared" si="17"/>
        <v>CZ</v>
      </c>
      <c r="F155" s="15" t="s">
        <v>36</v>
      </c>
      <c r="G155" s="28">
        <f t="shared" si="18"/>
        <v>220025</v>
      </c>
      <c r="I155" s="15" t="s">
        <v>23</v>
      </c>
      <c r="J155" s="263">
        <f t="shared" si="19"/>
        <v>221136</v>
      </c>
      <c r="K155" s="263"/>
      <c r="L155" s="6" t="str">
        <f t="shared" si="20"/>
        <v>LA</v>
      </c>
      <c r="M155" s="201">
        <f t="shared" si="21"/>
        <v>1024.8399999999999</v>
      </c>
      <c r="N155" s="8"/>
    </row>
    <row r="156" spans="1:17" ht="19.5" customHeight="1" x14ac:dyDescent="0.2">
      <c r="D156" s="201">
        <f t="shared" si="16"/>
        <v>692.63</v>
      </c>
      <c r="E156" s="86" t="str">
        <f t="shared" si="17"/>
        <v>MA</v>
      </c>
      <c r="F156" s="15" t="s">
        <v>37</v>
      </c>
      <c r="G156" s="28">
        <f t="shared" si="18"/>
        <v>220007</v>
      </c>
      <c r="I156" s="15" t="s">
        <v>24</v>
      </c>
      <c r="J156" s="263">
        <f t="shared" si="19"/>
        <v>221129</v>
      </c>
      <c r="K156" s="263"/>
      <c r="L156" s="6" t="str">
        <f t="shared" si="20"/>
        <v>EC</v>
      </c>
      <c r="M156" s="201">
        <f t="shared" si="21"/>
        <v>853.82</v>
      </c>
      <c r="N156" s="8"/>
    </row>
    <row r="157" spans="1:17" s="101" customFormat="1" ht="19.5" customHeight="1" x14ac:dyDescent="0.2">
      <c r="A157" s="6"/>
      <c r="B157" s="6"/>
      <c r="C157" s="6"/>
      <c r="D157" s="201">
        <f t="shared" si="16"/>
        <v>797.44</v>
      </c>
      <c r="E157" s="86" t="str">
        <f t="shared" si="17"/>
        <v>MA</v>
      </c>
      <c r="F157" s="15" t="s">
        <v>38</v>
      </c>
      <c r="G157" s="28">
        <f t="shared" si="18"/>
        <v>220012</v>
      </c>
      <c r="H157" s="177"/>
      <c r="I157" s="15" t="s">
        <v>25</v>
      </c>
      <c r="J157" s="263">
        <f t="shared" si="19"/>
        <v>221127</v>
      </c>
      <c r="K157" s="263"/>
      <c r="L157" s="6" t="str">
        <f t="shared" si="20"/>
        <v>EC</v>
      </c>
      <c r="M157" s="201">
        <f t="shared" si="21"/>
        <v>956.5</v>
      </c>
      <c r="N157" s="8"/>
      <c r="O157" s="37"/>
      <c r="P157" s="105"/>
    </row>
    <row r="158" spans="1:17" ht="19.5" customHeight="1" x14ac:dyDescent="0.2">
      <c r="D158" s="201">
        <f t="shared" si="16"/>
        <v>658.08</v>
      </c>
      <c r="E158" s="86" t="str">
        <f t="shared" si="17"/>
        <v>BK</v>
      </c>
      <c r="F158" s="15" t="s">
        <v>39</v>
      </c>
      <c r="G158" s="28">
        <f t="shared" si="18"/>
        <v>220030</v>
      </c>
      <c r="I158" s="15" t="s">
        <v>26</v>
      </c>
      <c r="J158" s="263">
        <f t="shared" si="19"/>
        <v>221125</v>
      </c>
      <c r="K158" s="263"/>
      <c r="L158" s="6" t="str">
        <f t="shared" si="20"/>
        <v>LA</v>
      </c>
      <c r="M158" s="201">
        <f t="shared" si="21"/>
        <v>1069.27</v>
      </c>
      <c r="N158" s="8"/>
    </row>
    <row r="159" spans="1:17" ht="19.5" customHeight="1" x14ac:dyDescent="0.2">
      <c r="D159" s="201">
        <f t="shared" si="16"/>
        <v>971.07</v>
      </c>
      <c r="E159" s="86" t="str">
        <f t="shared" si="17"/>
        <v>EC</v>
      </c>
      <c r="F159" s="15" t="s">
        <v>40</v>
      </c>
      <c r="G159" s="28">
        <f t="shared" si="18"/>
        <v>220005</v>
      </c>
      <c r="I159" s="15" t="s">
        <v>27</v>
      </c>
      <c r="J159" s="263">
        <f t="shared" si="19"/>
        <v>221132</v>
      </c>
      <c r="K159" s="263"/>
      <c r="L159" s="6" t="str">
        <f t="shared" si="20"/>
        <v>CZ</v>
      </c>
      <c r="M159" s="201">
        <f t="shared" si="21"/>
        <v>1063.31</v>
      </c>
      <c r="N159" s="8"/>
    </row>
    <row r="160" spans="1:17" ht="19.5" customHeight="1" x14ac:dyDescent="0.2">
      <c r="D160" s="201">
        <f t="shared" si="16"/>
        <v>801.89</v>
      </c>
      <c r="E160" s="86" t="str">
        <f t="shared" si="17"/>
        <v>CZ</v>
      </c>
      <c r="F160" s="15" t="s">
        <v>41</v>
      </c>
      <c r="G160" s="28">
        <f t="shared" si="18"/>
        <v>220023</v>
      </c>
      <c r="I160" s="15" t="s">
        <v>28</v>
      </c>
      <c r="J160" s="263">
        <f t="shared" si="19"/>
        <v>220031</v>
      </c>
      <c r="K160" s="263"/>
      <c r="L160" s="6" t="str">
        <f t="shared" si="20"/>
        <v>PZ</v>
      </c>
      <c r="M160" s="201">
        <f t="shared" si="21"/>
        <v>791.31</v>
      </c>
      <c r="N160" s="8"/>
    </row>
    <row r="161" spans="4:14" ht="19.5" customHeight="1" x14ac:dyDescent="0.2">
      <c r="D161" s="201">
        <f t="shared" si="16"/>
        <v>865.9</v>
      </c>
      <c r="E161" s="86" t="str">
        <f t="shared" si="17"/>
        <v>EH</v>
      </c>
      <c r="F161" s="15" t="s">
        <v>42</v>
      </c>
      <c r="G161" s="28">
        <f t="shared" si="18"/>
        <v>220020</v>
      </c>
      <c r="I161" s="15" t="s">
        <v>29</v>
      </c>
      <c r="J161" s="263">
        <f t="shared" si="19"/>
        <v>221120</v>
      </c>
      <c r="K161" s="263"/>
      <c r="L161" s="6" t="str">
        <f t="shared" si="20"/>
        <v>EH</v>
      </c>
      <c r="M161" s="201">
        <f t="shared" si="21"/>
        <v>760.93</v>
      </c>
      <c r="N161" s="8"/>
    </row>
    <row r="162" spans="4:14" ht="19.5" customHeight="1" x14ac:dyDescent="0.2">
      <c r="D162" s="201">
        <f t="shared" si="16"/>
        <v>741.71</v>
      </c>
      <c r="E162" s="86" t="str">
        <f t="shared" si="17"/>
        <v>EH</v>
      </c>
      <c r="F162" s="15" t="s">
        <v>43</v>
      </c>
      <c r="G162" s="28">
        <f t="shared" si="18"/>
        <v>220028</v>
      </c>
      <c r="I162" s="15" t="s">
        <v>30</v>
      </c>
      <c r="J162" s="263">
        <f t="shared" si="19"/>
        <v>221123</v>
      </c>
      <c r="K162" s="263"/>
      <c r="L162" s="6" t="str">
        <f t="shared" si="20"/>
        <v>EC</v>
      </c>
      <c r="M162" s="201">
        <f t="shared" si="21"/>
        <v>949.79</v>
      </c>
      <c r="N162" s="8"/>
    </row>
    <row r="163" spans="4:14" ht="19.5" customHeight="1" x14ac:dyDescent="0.2">
      <c r="D163" s="201">
        <f t="shared" si="16"/>
        <v>869.21</v>
      </c>
      <c r="E163" s="86" t="str">
        <f t="shared" si="17"/>
        <v>XW</v>
      </c>
      <c r="F163" s="15" t="s">
        <v>44</v>
      </c>
      <c r="G163" s="28">
        <f t="shared" si="18"/>
        <v>220009</v>
      </c>
      <c r="I163" s="15" t="s">
        <v>31</v>
      </c>
      <c r="J163" s="263">
        <f t="shared" si="19"/>
        <v>221137</v>
      </c>
      <c r="K163" s="263"/>
      <c r="L163" s="6" t="str">
        <f t="shared" si="20"/>
        <v>EC</v>
      </c>
      <c r="M163" s="201">
        <f t="shared" si="21"/>
        <v>932.08</v>
      </c>
      <c r="N163" s="8"/>
    </row>
    <row r="164" spans="4:14" ht="19.5" customHeight="1" x14ac:dyDescent="0.2">
      <c r="D164" s="201">
        <f t="shared" si="16"/>
        <v>968.49</v>
      </c>
      <c r="E164" s="86" t="str">
        <f t="shared" si="17"/>
        <v>XW</v>
      </c>
      <c r="F164" s="15" t="s">
        <v>45</v>
      </c>
      <c r="G164" s="28">
        <f t="shared" si="18"/>
        <v>220013</v>
      </c>
      <c r="I164" s="15" t="s">
        <v>32</v>
      </c>
      <c r="J164" s="263">
        <f t="shared" si="19"/>
        <v>221126</v>
      </c>
      <c r="K164" s="263"/>
      <c r="L164" s="6" t="str">
        <f t="shared" si="20"/>
        <v>TY</v>
      </c>
      <c r="M164" s="201">
        <f t="shared" si="21"/>
        <v>822.27</v>
      </c>
      <c r="N164" s="8"/>
    </row>
    <row r="165" spans="4:14" ht="19.5" customHeight="1" x14ac:dyDescent="0.2">
      <c r="D165" s="201">
        <f t="shared" si="16"/>
        <v>951.5</v>
      </c>
      <c r="E165" s="86" t="str">
        <f t="shared" si="17"/>
        <v>CZ</v>
      </c>
      <c r="F165" s="15" t="s">
        <v>46</v>
      </c>
      <c r="G165" s="28">
        <f t="shared" si="18"/>
        <v>221134</v>
      </c>
      <c r="I165" s="15" t="s">
        <v>33</v>
      </c>
      <c r="J165" s="263">
        <f t="shared" si="19"/>
        <v>221135</v>
      </c>
      <c r="K165" s="263"/>
      <c r="L165" s="6" t="str">
        <f t="shared" si="20"/>
        <v>BK</v>
      </c>
      <c r="M165" s="201">
        <f t="shared" si="21"/>
        <v>827.69</v>
      </c>
      <c r="N165" s="8"/>
    </row>
    <row r="166" spans="4:14" ht="19.5" customHeight="1" x14ac:dyDescent="0.2">
      <c r="D166" s="201">
        <f t="shared" si="16"/>
        <v>848.14</v>
      </c>
      <c r="E166" s="86" t="str">
        <f t="shared" si="17"/>
        <v>CZ</v>
      </c>
      <c r="F166" s="15" t="s">
        <v>47</v>
      </c>
      <c r="G166" s="28">
        <f t="shared" si="18"/>
        <v>220016</v>
      </c>
      <c r="I166" s="15" t="s">
        <v>107</v>
      </c>
      <c r="J166" s="263">
        <f t="shared" si="19"/>
        <v>220032</v>
      </c>
      <c r="K166" s="263"/>
      <c r="L166" s="6" t="str">
        <f t="shared" si="20"/>
        <v>BK</v>
      </c>
      <c r="M166" s="201">
        <f t="shared" si="21"/>
        <v>923.92</v>
      </c>
      <c r="N166" s="8"/>
    </row>
    <row r="167" spans="4:14" ht="19.5" customHeight="1" x14ac:dyDescent="0.2">
      <c r="D167" s="201">
        <f t="shared" si="16"/>
        <v>952.57</v>
      </c>
      <c r="E167" s="86" t="str">
        <f t="shared" si="17"/>
        <v>CZ</v>
      </c>
      <c r="F167" s="15" t="s">
        <v>48</v>
      </c>
      <c r="G167" s="28">
        <f t="shared" si="18"/>
        <v>220001</v>
      </c>
      <c r="I167" s="15" t="s">
        <v>104</v>
      </c>
      <c r="J167" s="263">
        <f t="shared" si="19"/>
        <v>221119</v>
      </c>
      <c r="K167" s="263"/>
      <c r="L167" s="6" t="str">
        <f t="shared" si="20"/>
        <v>LA</v>
      </c>
      <c r="M167" s="201">
        <f t="shared" si="21"/>
        <v>822.38</v>
      </c>
      <c r="N167" s="8"/>
    </row>
    <row r="168" spans="4:14" ht="19.5" customHeight="1" x14ac:dyDescent="0.2">
      <c r="D168" s="201">
        <f t="shared" si="16"/>
        <v>1039.68</v>
      </c>
      <c r="E168" s="86" t="str">
        <f t="shared" si="17"/>
        <v>EH</v>
      </c>
      <c r="F168" s="15" t="s">
        <v>49</v>
      </c>
      <c r="G168" s="28">
        <f t="shared" si="18"/>
        <v>220008</v>
      </c>
      <c r="I168" s="15" t="s">
        <v>106</v>
      </c>
      <c r="J168" s="263">
        <f t="shared" si="19"/>
        <v>221138</v>
      </c>
      <c r="K168" s="263"/>
      <c r="L168" s="6" t="str">
        <f t="shared" si="20"/>
        <v>PZ</v>
      </c>
      <c r="M168" s="201">
        <f t="shared" si="21"/>
        <v>919.83</v>
      </c>
      <c r="N168" s="8"/>
    </row>
    <row r="169" spans="4:14" ht="19.5" customHeight="1" x14ac:dyDescent="0.2">
      <c r="D169" s="201">
        <f t="shared" si="16"/>
        <v>677.26</v>
      </c>
      <c r="E169" s="86" t="str">
        <f t="shared" si="17"/>
        <v>BK</v>
      </c>
      <c r="F169" s="15" t="s">
        <v>50</v>
      </c>
      <c r="G169" s="28">
        <f t="shared" si="18"/>
        <v>220003</v>
      </c>
      <c r="I169" s="15" t="s">
        <v>103</v>
      </c>
      <c r="J169" s="263">
        <f t="shared" si="19"/>
        <v>221139</v>
      </c>
      <c r="K169" s="263"/>
      <c r="L169" s="6" t="str">
        <f t="shared" si="20"/>
        <v>CZ</v>
      </c>
      <c r="M169" s="201">
        <f t="shared" si="21"/>
        <v>862.73</v>
      </c>
      <c r="N169" s="8"/>
    </row>
    <row r="170" spans="4:14" ht="19.5" customHeight="1" x14ac:dyDescent="0.2">
      <c r="D170" s="201">
        <f t="shared" si="16"/>
        <v>890.54</v>
      </c>
      <c r="E170" s="86" t="str">
        <f t="shared" si="17"/>
        <v>CZ</v>
      </c>
      <c r="F170" s="15" t="s">
        <v>51</v>
      </c>
      <c r="G170" s="28">
        <f t="shared" si="18"/>
        <v>220014</v>
      </c>
      <c r="I170" s="15" t="s">
        <v>105</v>
      </c>
      <c r="J170" s="263">
        <f t="shared" si="19"/>
        <v>221140</v>
      </c>
      <c r="K170" s="263"/>
      <c r="L170" s="6" t="str">
        <f t="shared" si="20"/>
        <v>EC</v>
      </c>
      <c r="M170" s="201">
        <f t="shared" si="21"/>
        <v>831.95</v>
      </c>
      <c r="N170" s="8"/>
    </row>
    <row r="171" spans="4:14" ht="19.5" customHeight="1" x14ac:dyDescent="0.2">
      <c r="D171" s="201">
        <f t="shared" si="16"/>
        <v>799.24</v>
      </c>
      <c r="E171" s="86" t="str">
        <f t="shared" si="17"/>
        <v>CZ</v>
      </c>
      <c r="F171" s="15" t="s">
        <v>52</v>
      </c>
      <c r="G171" s="28">
        <f t="shared" si="18"/>
        <v>220006</v>
      </c>
      <c r="I171" s="15" t="s">
        <v>108</v>
      </c>
      <c r="J171" s="263">
        <f t="shared" si="19"/>
        <v>221130</v>
      </c>
      <c r="K171" s="263"/>
      <c r="L171" s="6" t="str">
        <f t="shared" si="20"/>
        <v>BK</v>
      </c>
      <c r="M171" s="201">
        <f t="shared" si="21"/>
        <v>1010.26</v>
      </c>
      <c r="N171" s="8"/>
    </row>
    <row r="172" spans="4:14" ht="19.5" customHeight="1" x14ac:dyDescent="0.2">
      <c r="D172" s="201">
        <f t="shared" si="16"/>
        <v>760.53</v>
      </c>
      <c r="E172" s="86" t="str">
        <f t="shared" si="17"/>
        <v>EH</v>
      </c>
      <c r="F172" s="15" t="s">
        <v>53</v>
      </c>
      <c r="G172" s="28">
        <f t="shared" si="18"/>
        <v>220004</v>
      </c>
      <c r="I172" s="15" t="s">
        <v>119</v>
      </c>
      <c r="J172" s="263">
        <f t="shared" si="19"/>
        <v>221128</v>
      </c>
      <c r="K172" s="263"/>
      <c r="L172" s="6" t="str">
        <f t="shared" si="20"/>
        <v>CZ</v>
      </c>
      <c r="M172" s="201">
        <f t="shared" si="21"/>
        <v>727.92</v>
      </c>
      <c r="N172" s="8"/>
    </row>
    <row r="173" spans="4:14" ht="19.5" customHeight="1" x14ac:dyDescent="0.2">
      <c r="D173" s="201">
        <f t="shared" si="16"/>
        <v>690.02</v>
      </c>
      <c r="E173" s="86" t="str">
        <f t="shared" si="17"/>
        <v>LA</v>
      </c>
      <c r="F173" s="15" t="s">
        <v>54</v>
      </c>
      <c r="G173" s="28">
        <f t="shared" si="18"/>
        <v>220029</v>
      </c>
      <c r="I173" s="15" t="s">
        <v>120</v>
      </c>
      <c r="J173" s="263" t="e">
        <f t="shared" si="19"/>
        <v>#N/A</v>
      </c>
      <c r="K173" s="263"/>
      <c r="L173" s="6" t="e">
        <f t="shared" si="20"/>
        <v>#N/A</v>
      </c>
      <c r="M173" s="201" t="e">
        <f t="shared" si="21"/>
        <v>#N/A</v>
      </c>
      <c r="N173" s="8"/>
    </row>
    <row r="174" spans="4:14" ht="19.5" customHeight="1" x14ac:dyDescent="0.2">
      <c r="D174" s="201">
        <f t="shared" si="16"/>
        <v>706.93</v>
      </c>
      <c r="E174" s="86" t="str">
        <f t="shared" si="17"/>
        <v>LA</v>
      </c>
      <c r="F174" s="15" t="s">
        <v>64</v>
      </c>
      <c r="G174" s="28">
        <f t="shared" si="18"/>
        <v>220018</v>
      </c>
      <c r="I174" s="15" t="s">
        <v>144</v>
      </c>
      <c r="J174" s="263" t="e">
        <f t="shared" si="19"/>
        <v>#N/A</v>
      </c>
      <c r="K174" s="263"/>
      <c r="L174" s="6" t="e">
        <f t="shared" si="20"/>
        <v>#N/A</v>
      </c>
      <c r="M174" s="201" t="e">
        <f t="shared" si="21"/>
        <v>#N/A</v>
      </c>
      <c r="N174" s="8"/>
    </row>
    <row r="175" spans="4:14" ht="19.5" customHeight="1" x14ac:dyDescent="0.2">
      <c r="D175" s="201">
        <f t="shared" si="16"/>
        <v>762.01</v>
      </c>
      <c r="E175" s="86" t="str">
        <f t="shared" si="17"/>
        <v>EH</v>
      </c>
      <c r="F175" s="15" t="s">
        <v>65</v>
      </c>
      <c r="G175" s="28">
        <f t="shared" si="18"/>
        <v>220022</v>
      </c>
      <c r="I175" s="15" t="s">
        <v>146</v>
      </c>
      <c r="J175" s="263" t="e">
        <f t="shared" si="19"/>
        <v>#N/A</v>
      </c>
      <c r="K175" s="263"/>
      <c r="L175" s="6" t="e">
        <f t="shared" si="20"/>
        <v>#N/A</v>
      </c>
      <c r="M175" s="201" t="e">
        <f t="shared" si="21"/>
        <v>#N/A</v>
      </c>
      <c r="N175" s="8"/>
    </row>
    <row r="176" spans="4:14" ht="19.5" customHeight="1" x14ac:dyDescent="0.2">
      <c r="D176" s="201">
        <f t="shared" si="16"/>
        <v>770.59</v>
      </c>
      <c r="E176" s="86" t="str">
        <f t="shared" si="17"/>
        <v>CZ</v>
      </c>
      <c r="F176" s="15" t="s">
        <v>85</v>
      </c>
      <c r="G176" s="28">
        <f t="shared" si="18"/>
        <v>220024</v>
      </c>
      <c r="I176" s="15" t="s">
        <v>145</v>
      </c>
      <c r="J176" s="263" t="e">
        <f t="shared" si="19"/>
        <v>#N/A</v>
      </c>
      <c r="K176" s="263"/>
      <c r="L176" s="6" t="e">
        <f t="shared" si="20"/>
        <v>#N/A</v>
      </c>
      <c r="M176" s="201" t="e">
        <f t="shared" si="21"/>
        <v>#N/A</v>
      </c>
      <c r="N176" s="8"/>
    </row>
    <row r="177" spans="3:14" ht="19.5" customHeight="1" x14ac:dyDescent="0.2">
      <c r="D177" s="201">
        <f t="shared" si="16"/>
        <v>844.14</v>
      </c>
      <c r="E177" s="86" t="str">
        <f t="shared" si="17"/>
        <v>TY</v>
      </c>
      <c r="F177" s="15" t="s">
        <v>86</v>
      </c>
      <c r="G177" s="28">
        <f t="shared" si="18"/>
        <v>221121</v>
      </c>
      <c r="I177" s="15" t="s">
        <v>171</v>
      </c>
      <c r="J177" s="263" t="e">
        <f t="shared" si="19"/>
        <v>#N/A</v>
      </c>
      <c r="K177" s="263"/>
      <c r="L177" s="6" t="e">
        <f t="shared" si="20"/>
        <v>#N/A</v>
      </c>
      <c r="M177" s="201" t="e">
        <f t="shared" si="21"/>
        <v>#N/A</v>
      </c>
      <c r="N177" s="8"/>
    </row>
    <row r="178" spans="3:14" ht="19.5" customHeight="1" x14ac:dyDescent="0.2">
      <c r="D178" s="201">
        <f t="shared" si="16"/>
        <v>889.04</v>
      </c>
      <c r="E178" s="86" t="str">
        <f t="shared" si="17"/>
        <v>CZ</v>
      </c>
      <c r="F178" s="15" t="s">
        <v>87</v>
      </c>
      <c r="G178" s="28">
        <f t="shared" si="18"/>
        <v>220019</v>
      </c>
      <c r="I178" s="15" t="s">
        <v>172</v>
      </c>
      <c r="J178" s="263" t="e">
        <f t="shared" si="19"/>
        <v>#N/A</v>
      </c>
      <c r="K178" s="263"/>
      <c r="L178" s="6" t="e">
        <f t="shared" si="20"/>
        <v>#N/A</v>
      </c>
      <c r="M178" s="201" t="e">
        <f t="shared" si="21"/>
        <v>#N/A</v>
      </c>
      <c r="N178" s="8"/>
    </row>
    <row r="179" spans="3:14" ht="19.5" customHeight="1" x14ac:dyDescent="0.2">
      <c r="D179" s="201">
        <f t="shared" si="16"/>
        <v>965.76</v>
      </c>
      <c r="E179" s="86" t="str">
        <f t="shared" si="17"/>
        <v>TY</v>
      </c>
      <c r="F179" s="15" t="s">
        <v>89</v>
      </c>
      <c r="G179" s="28">
        <f t="shared" si="18"/>
        <v>221141</v>
      </c>
      <c r="I179" s="15" t="s">
        <v>173</v>
      </c>
      <c r="J179" s="263" t="e">
        <f t="shared" si="19"/>
        <v>#N/A</v>
      </c>
      <c r="K179" s="263"/>
      <c r="L179" s="6" t="e">
        <f t="shared" si="20"/>
        <v>#N/A</v>
      </c>
      <c r="M179" s="201" t="e">
        <f t="shared" si="21"/>
        <v>#N/A</v>
      </c>
      <c r="N179" s="8"/>
    </row>
    <row r="180" spans="3:14" ht="19.5" customHeight="1" x14ac:dyDescent="0.2">
      <c r="D180" s="201">
        <f t="shared" si="16"/>
        <v>804.96</v>
      </c>
      <c r="E180" s="86" t="str">
        <f t="shared" si="17"/>
        <v>CZ</v>
      </c>
      <c r="F180" s="15" t="s">
        <v>88</v>
      </c>
      <c r="G180" s="28">
        <f t="shared" si="18"/>
        <v>220002</v>
      </c>
      <c r="I180" s="15" t="s">
        <v>174</v>
      </c>
      <c r="J180" s="263" t="e">
        <f t="shared" si="19"/>
        <v>#N/A</v>
      </c>
      <c r="K180" s="263"/>
      <c r="L180" s="6" t="e">
        <f t="shared" si="20"/>
        <v>#N/A</v>
      </c>
      <c r="M180" s="201" t="e">
        <f t="shared" si="21"/>
        <v>#N/A</v>
      </c>
      <c r="N180" s="8"/>
    </row>
    <row r="181" spans="3:14" ht="19.5" customHeight="1" x14ac:dyDescent="0.2">
      <c r="D181" s="201">
        <f t="shared" si="16"/>
        <v>712.45</v>
      </c>
      <c r="E181" s="86" t="str">
        <f t="shared" si="17"/>
        <v>EH</v>
      </c>
      <c r="F181" s="15" t="s">
        <v>90</v>
      </c>
      <c r="G181" s="28">
        <f t="shared" si="18"/>
        <v>220033</v>
      </c>
      <c r="I181" s="15"/>
      <c r="J181" s="263" t="e">
        <f t="shared" si="19"/>
        <v>#N/A</v>
      </c>
      <c r="K181" s="263"/>
      <c r="L181" s="6" t="e">
        <f t="shared" si="20"/>
        <v>#N/A</v>
      </c>
      <c r="M181" s="201" t="e">
        <f t="shared" si="21"/>
        <v>#N/A</v>
      </c>
      <c r="N181" s="8"/>
    </row>
    <row r="182" spans="3:14" ht="19.5" customHeight="1" x14ac:dyDescent="0.2">
      <c r="D182" s="201">
        <f t="shared" si="16"/>
        <v>801.89</v>
      </c>
      <c r="E182" s="86" t="str">
        <f t="shared" si="17"/>
        <v>MA</v>
      </c>
      <c r="F182" s="15" t="s">
        <v>150</v>
      </c>
      <c r="G182" s="28">
        <f t="shared" si="18"/>
        <v>220026</v>
      </c>
      <c r="I182" s="15"/>
      <c r="J182" s="263" t="e">
        <f t="shared" si="19"/>
        <v>#N/A</v>
      </c>
      <c r="K182" s="263"/>
      <c r="L182" s="6" t="e">
        <f t="shared" si="20"/>
        <v>#N/A</v>
      </c>
      <c r="M182" s="201" t="e">
        <f t="shared" si="21"/>
        <v>#N/A</v>
      </c>
      <c r="N182" s="8"/>
    </row>
    <row r="183" spans="3:14" ht="19.5" customHeight="1" x14ac:dyDescent="0.2">
      <c r="D183" s="201">
        <f t="shared" si="16"/>
        <v>881.15</v>
      </c>
      <c r="E183" s="86" t="str">
        <f t="shared" si="17"/>
        <v>EH</v>
      </c>
      <c r="F183" s="15" t="s">
        <v>151</v>
      </c>
      <c r="G183" s="28">
        <f t="shared" si="18"/>
        <v>220010</v>
      </c>
      <c r="I183" s="15"/>
      <c r="J183" s="263" t="e">
        <f t="shared" si="19"/>
        <v>#N/A</v>
      </c>
      <c r="K183" s="263"/>
      <c r="L183" s="6" t="e">
        <f t="shared" si="20"/>
        <v>#N/A</v>
      </c>
      <c r="M183" s="201" t="e">
        <f t="shared" si="21"/>
        <v>#N/A</v>
      </c>
      <c r="N183" s="8"/>
    </row>
    <row r="184" spans="3:14" ht="19.5" customHeight="1" x14ac:dyDescent="0.2">
      <c r="D184" s="201">
        <f t="shared" si="16"/>
        <v>153.76</v>
      </c>
      <c r="E184" s="86" t="str">
        <f t="shared" si="17"/>
        <v>CZ</v>
      </c>
      <c r="F184" s="15" t="s">
        <v>152</v>
      </c>
      <c r="G184" s="28">
        <f t="shared" si="18"/>
        <v>220027</v>
      </c>
      <c r="I184" s="15"/>
      <c r="J184" s="263" t="e">
        <f t="shared" si="19"/>
        <v>#N/A</v>
      </c>
      <c r="K184" s="263"/>
      <c r="L184" s="6" t="e">
        <f t="shared" si="20"/>
        <v>#N/A</v>
      </c>
      <c r="M184" s="201" t="e">
        <f t="shared" si="21"/>
        <v>#N/A</v>
      </c>
      <c r="N184" s="8"/>
    </row>
    <row r="185" spans="3:14" ht="19.5" customHeight="1" x14ac:dyDescent="0.2">
      <c r="D185" s="201" t="e">
        <f t="shared" si="16"/>
        <v>#N/A</v>
      </c>
      <c r="E185" s="86" t="e">
        <f t="shared" si="17"/>
        <v>#N/A</v>
      </c>
      <c r="F185" s="15" t="s">
        <v>169</v>
      </c>
      <c r="G185" s="28" t="e">
        <f t="shared" si="18"/>
        <v>#N/A</v>
      </c>
      <c r="I185" s="15"/>
      <c r="J185" s="263" t="e">
        <f t="shared" si="19"/>
        <v>#N/A</v>
      </c>
      <c r="K185" s="263"/>
      <c r="L185" s="6" t="e">
        <f t="shared" si="20"/>
        <v>#N/A</v>
      </c>
      <c r="M185" s="201" t="e">
        <f t="shared" si="21"/>
        <v>#N/A</v>
      </c>
      <c r="N185" s="8"/>
    </row>
    <row r="186" spans="3:14" ht="19.5" customHeight="1" x14ac:dyDescent="0.2">
      <c r="C186" s="130"/>
      <c r="D186" s="201" t="e">
        <f t="shared" si="16"/>
        <v>#N/A</v>
      </c>
      <c r="E186" s="86" t="e">
        <f t="shared" si="17"/>
        <v>#N/A</v>
      </c>
      <c r="F186" s="15" t="s">
        <v>170</v>
      </c>
      <c r="G186" s="28" t="e">
        <f t="shared" si="18"/>
        <v>#N/A</v>
      </c>
      <c r="I186" s="15"/>
      <c r="J186" s="263" t="e">
        <f t="shared" si="19"/>
        <v>#N/A</v>
      </c>
      <c r="K186" s="263"/>
      <c r="L186" s="6" t="e">
        <f t="shared" si="20"/>
        <v>#N/A</v>
      </c>
      <c r="M186" s="201" t="e">
        <f t="shared" si="21"/>
        <v>#N/A</v>
      </c>
      <c r="N186" s="8"/>
    </row>
    <row r="187" spans="3:14" ht="19.5" customHeight="1" x14ac:dyDescent="0.2">
      <c r="C187" s="92" t="s">
        <v>92</v>
      </c>
      <c r="D187" s="202">
        <f>SUMIF(D153:D186,"&gt;0")</f>
        <v>25817.359999999997</v>
      </c>
      <c r="E187" s="42" t="s">
        <v>19</v>
      </c>
      <c r="F187" s="7">
        <f>COUNTIF(D153:D186,"&gt;=0")</f>
        <v>32</v>
      </c>
      <c r="I187" s="42" t="s">
        <v>20</v>
      </c>
      <c r="J187" s="7">
        <f>COUNTIF(M153:M180,"&gt;=0")</f>
        <v>20</v>
      </c>
      <c r="L187" s="92" t="s">
        <v>93</v>
      </c>
      <c r="M187" s="202">
        <f>SUMIF(M153:M180,"&gt;0")</f>
        <v>17721.019999999997</v>
      </c>
    </row>
    <row r="188" spans="3:14" ht="20.100000000000001" customHeight="1" x14ac:dyDescent="0.2">
      <c r="C188" s="6" t="s">
        <v>160</v>
      </c>
      <c r="D188" s="202">
        <f>D187+M187</f>
        <v>43538.37999999999</v>
      </c>
      <c r="E188" s="42" t="s">
        <v>160</v>
      </c>
      <c r="F188" s="7">
        <f>F187+J187</f>
        <v>52</v>
      </c>
      <c r="I188" s="42"/>
      <c r="J188" s="7"/>
      <c r="L188" s="92"/>
      <c r="M188" s="202"/>
    </row>
    <row r="189" spans="3:14" ht="20.100000000000001" customHeight="1" x14ac:dyDescent="0.2"/>
  </sheetData>
  <mergeCells count="54">
    <mergeCell ref="J186:K186"/>
    <mergeCell ref="J157:K157"/>
    <mergeCell ref="J158:K158"/>
    <mergeCell ref="J159:K159"/>
    <mergeCell ref="J164:K164"/>
    <mergeCell ref="J160:K160"/>
    <mergeCell ref="J161:K161"/>
    <mergeCell ref="J182:K182"/>
    <mergeCell ref="J183:K183"/>
    <mergeCell ref="J184:K184"/>
    <mergeCell ref="J185:K185"/>
    <mergeCell ref="J179:K179"/>
    <mergeCell ref="J178:K178"/>
    <mergeCell ref="J175:K175"/>
    <mergeCell ref="J180:K180"/>
    <mergeCell ref="J181:K181"/>
    <mergeCell ref="J176:K176"/>
    <mergeCell ref="J177:K177"/>
    <mergeCell ref="J169:K169"/>
    <mergeCell ref="J173:K173"/>
    <mergeCell ref="J156:K156"/>
    <mergeCell ref="J163:K163"/>
    <mergeCell ref="J170:K170"/>
    <mergeCell ref="J162:K162"/>
    <mergeCell ref="J171:K171"/>
    <mergeCell ref="J172:K172"/>
    <mergeCell ref="J166:K166"/>
    <mergeCell ref="J167:K167"/>
    <mergeCell ref="J174:K174"/>
    <mergeCell ref="J168:K168"/>
    <mergeCell ref="J165:K165"/>
    <mergeCell ref="L135:M135"/>
    <mergeCell ref="D61:E61"/>
    <mergeCell ref="L61:M61"/>
    <mergeCell ref="D94:E94"/>
    <mergeCell ref="L94:M94"/>
    <mergeCell ref="D108:E108"/>
    <mergeCell ref="L108:M108"/>
    <mergeCell ref="D124:E124"/>
    <mergeCell ref="L124:M124"/>
    <mergeCell ref="D135:E135"/>
    <mergeCell ref="L3:M3"/>
    <mergeCell ref="L23:M23"/>
    <mergeCell ref="L35:M35"/>
    <mergeCell ref="L47:M47"/>
    <mergeCell ref="D3:E3"/>
    <mergeCell ref="D23:E23"/>
    <mergeCell ref="D35:E35"/>
    <mergeCell ref="D47:E47"/>
    <mergeCell ref="I150:J150"/>
    <mergeCell ref="J152:K152"/>
    <mergeCell ref="J153:K153"/>
    <mergeCell ref="J154:K154"/>
    <mergeCell ref="J155:K155"/>
  </mergeCells>
  <phoneticPr fontId="0" type="noConversion"/>
  <conditionalFormatting sqref="E153:E186">
    <cfRule type="expression" dxfId="117" priority="36" stopIfTrue="1">
      <formula>F153=0</formula>
    </cfRule>
  </conditionalFormatting>
  <conditionalFormatting sqref="G153:G186">
    <cfRule type="cellIs" dxfId="116" priority="37" stopIfTrue="1" operator="between">
      <formula>221100</formula>
      <formula>221140</formula>
    </cfRule>
    <cfRule type="expression" dxfId="115" priority="38" stopIfTrue="1">
      <formula>F153=0</formula>
    </cfRule>
  </conditionalFormatting>
  <conditionalFormatting sqref="D153:D186">
    <cfRule type="expression" dxfId="114" priority="39" stopIfTrue="1">
      <formula>F153=0</formula>
    </cfRule>
  </conditionalFormatting>
  <conditionalFormatting sqref="F153:F186 I153:I186">
    <cfRule type="expression" dxfId="113" priority="40" stopIfTrue="1">
      <formula>G153&gt;221144</formula>
    </cfRule>
    <cfRule type="expression" dxfId="112" priority="41" stopIfTrue="1">
      <formula>G153=0</formula>
    </cfRule>
  </conditionalFormatting>
  <conditionalFormatting sqref="L153:L186">
    <cfRule type="expression" dxfId="111" priority="42" stopIfTrue="1">
      <formula>I153=0</formula>
    </cfRule>
  </conditionalFormatting>
  <conditionalFormatting sqref="J153:K186">
    <cfRule type="cellIs" dxfId="110" priority="43" stopIfTrue="1" operator="between">
      <formula>220001</formula>
      <formula>220034</formula>
    </cfRule>
    <cfRule type="cellIs" dxfId="109" priority="44" stopIfTrue="1" operator="between">
      <formula>221141</formula>
      <formula>221144</formula>
    </cfRule>
    <cfRule type="expression" dxfId="108" priority="45" stopIfTrue="1">
      <formula>I153=0</formula>
    </cfRule>
  </conditionalFormatting>
  <conditionalFormatting sqref="M153:M186">
    <cfRule type="expression" dxfId="107" priority="46" stopIfTrue="1">
      <formula>I153=0</formula>
    </cfRule>
  </conditionalFormatting>
  <conditionalFormatting sqref="E138:E143 E110:E111 E126:E130 E96:E99 O126:O130 E63:E64 O137 O111 O97:O103 O49:O51 E49:E51 E37 O37 O25:O30 E25:E30 E5:E17 O6:O17 O39:O42 E39:E42 E77 O139:O140 E145 E79 O143:O145 E101:E103 E113:E119 O70:O73 O53:O56 E53:E56 E68:E70 E82:E83 E89 O113:O119 O68 O63:O65 O76:O80 O82:O87">
    <cfRule type="cellIs" dxfId="106" priority="47" stopIfTrue="1" operator="between">
      <formula>221101</formula>
      <formula>221140</formula>
    </cfRule>
  </conditionalFormatting>
  <conditionalFormatting sqref="F138:F145 F110:F119 F126:F130 F96:F103 F63:F64 F49:F56 F37:F42 F25:F30 F5:F17 F67:F71 F82:F89 F73 F76:F79">
    <cfRule type="cellIs" dxfId="105" priority="48" stopIfTrue="1" operator="notEqual">
      <formula>"FP"</formula>
    </cfRule>
  </conditionalFormatting>
  <conditionalFormatting sqref="A25:A30 I25:I30 A37:A42 I37:I42 A49:A56 I49:I56 I63:I89 A96:A103 I96:I103 A110:A119 I110:I119 A126:A130 I126:I130 A137:A145 I137:I145 A5:A17 I5:I17 A63:A64 A66:A89">
    <cfRule type="cellIs" dxfId="104" priority="49" stopIfTrue="1" operator="between">
      <formula>"XC 501"</formula>
      <formula>"XC 549"</formula>
    </cfRule>
    <cfRule type="cellIs" dxfId="103" priority="50" stopIfTrue="1" operator="between">
      <formula>"XC 201"</formula>
      <formula>"XC 399"</formula>
    </cfRule>
    <cfRule type="cellIs" dxfId="102" priority="51" stopIfTrue="1" operator="between">
      <formula>"XC 801"</formula>
      <formula>"XC 899"</formula>
    </cfRule>
  </conditionalFormatting>
  <conditionalFormatting sqref="O5">
    <cfRule type="cellIs" dxfId="101" priority="35" stopIfTrue="1" operator="between">
      <formula>221101</formula>
      <formula>221140</formula>
    </cfRule>
  </conditionalFormatting>
  <conditionalFormatting sqref="E38">
    <cfRule type="cellIs" dxfId="100" priority="34" stopIfTrue="1" operator="between">
      <formula>221101</formula>
      <formula>221140</formula>
    </cfRule>
  </conditionalFormatting>
  <conditionalFormatting sqref="E73 O66">
    <cfRule type="cellIs" dxfId="99" priority="33" stopIfTrue="1" operator="between">
      <formula>221101</formula>
      <formula>221140</formula>
    </cfRule>
  </conditionalFormatting>
  <conditionalFormatting sqref="O138">
    <cfRule type="cellIs" dxfId="98" priority="32" stopIfTrue="1" operator="between">
      <formula>221101</formula>
      <formula>221140</formula>
    </cfRule>
  </conditionalFormatting>
  <conditionalFormatting sqref="E71">
    <cfRule type="cellIs" dxfId="97" priority="30" stopIfTrue="1" operator="between">
      <formula>221101</formula>
      <formula>221140</formula>
    </cfRule>
  </conditionalFormatting>
  <conditionalFormatting sqref="O38">
    <cfRule type="cellIs" dxfId="96" priority="27" stopIfTrue="1" operator="between">
      <formula>221101</formula>
      <formula>221140</formula>
    </cfRule>
  </conditionalFormatting>
  <conditionalFormatting sqref="E80">
    <cfRule type="cellIs" dxfId="95" priority="23" stopIfTrue="1" operator="between">
      <formula>221101</formula>
      <formula>221140</formula>
    </cfRule>
  </conditionalFormatting>
  <conditionalFormatting sqref="F80">
    <cfRule type="cellIs" dxfId="94" priority="24" stopIfTrue="1" operator="notEqual">
      <formula>"FP"</formula>
    </cfRule>
  </conditionalFormatting>
  <conditionalFormatting sqref="E75">
    <cfRule type="cellIs" dxfId="93" priority="21" stopIfTrue="1" operator="between">
      <formula>221101</formula>
      <formula>221140</formula>
    </cfRule>
  </conditionalFormatting>
  <conditionalFormatting sqref="F75">
    <cfRule type="cellIs" dxfId="92" priority="22" stopIfTrue="1" operator="notEqual">
      <formula>"FP"</formula>
    </cfRule>
  </conditionalFormatting>
  <conditionalFormatting sqref="O142">
    <cfRule type="cellIs" dxfId="91" priority="20" stopIfTrue="1" operator="between">
      <formula>221101</formula>
      <formula>221140</formula>
    </cfRule>
  </conditionalFormatting>
  <conditionalFormatting sqref="F137">
    <cfRule type="cellIs" dxfId="90" priority="19" stopIfTrue="1" operator="notEqual">
      <formula>"FP"</formula>
    </cfRule>
  </conditionalFormatting>
  <conditionalFormatting sqref="E137">
    <cfRule type="cellIs" dxfId="89" priority="18" stopIfTrue="1" operator="between">
      <formula>221101</formula>
      <formula>221140</formula>
    </cfRule>
  </conditionalFormatting>
  <conditionalFormatting sqref="E76 O75">
    <cfRule type="cellIs" dxfId="88" priority="15" stopIfTrue="1" operator="between">
      <formula>221101</formula>
      <formula>221140</formula>
    </cfRule>
  </conditionalFormatting>
  <conditionalFormatting sqref="E100 O96">
    <cfRule type="cellIs" dxfId="87" priority="14" stopIfTrue="1" operator="between">
      <formula>221101</formula>
      <formula>221140</formula>
    </cfRule>
  </conditionalFormatting>
  <conditionalFormatting sqref="E144 O141">
    <cfRule type="cellIs" dxfId="86" priority="13" stopIfTrue="1" operator="between">
      <formula>221101</formula>
      <formula>221140</formula>
    </cfRule>
  </conditionalFormatting>
  <conditionalFormatting sqref="E78 O74">
    <cfRule type="cellIs" dxfId="85" priority="12" stopIfTrue="1" operator="between">
      <formula>221101</formula>
      <formula>221140</formula>
    </cfRule>
  </conditionalFormatting>
  <conditionalFormatting sqref="E112 O110">
    <cfRule type="cellIs" dxfId="84" priority="11" stopIfTrue="1" operator="between">
      <formula>221101</formula>
      <formula>221140</formula>
    </cfRule>
  </conditionalFormatting>
  <conditionalFormatting sqref="E67 O69">
    <cfRule type="cellIs" dxfId="83" priority="10" stopIfTrue="1" operator="between">
      <formula>221101</formula>
      <formula>221140</formula>
    </cfRule>
  </conditionalFormatting>
  <conditionalFormatting sqref="E52 O52">
    <cfRule type="cellIs" dxfId="82" priority="9" stopIfTrue="1" operator="between">
      <formula>221101</formula>
      <formula>221140</formula>
    </cfRule>
  </conditionalFormatting>
  <conditionalFormatting sqref="E81">
    <cfRule type="cellIs" dxfId="81" priority="7" stopIfTrue="1" operator="between">
      <formula>221101</formula>
      <formula>221140</formula>
    </cfRule>
  </conditionalFormatting>
  <conditionalFormatting sqref="F81">
    <cfRule type="cellIs" dxfId="80" priority="8" stopIfTrue="1" operator="notEqual">
      <formula>"FP"</formula>
    </cfRule>
  </conditionalFormatting>
  <conditionalFormatting sqref="E72">
    <cfRule type="cellIs" dxfId="79" priority="5" stopIfTrue="1" operator="between">
      <formula>221101</formula>
      <formula>221140</formula>
    </cfRule>
  </conditionalFormatting>
  <conditionalFormatting sqref="F72">
    <cfRule type="cellIs" dxfId="78" priority="6" stopIfTrue="1" operator="notEqual">
      <formula>"FP"</formula>
    </cfRule>
  </conditionalFormatting>
  <conditionalFormatting sqref="E66">
    <cfRule type="cellIs" dxfId="77" priority="3" stopIfTrue="1" operator="between">
      <formula>221101</formula>
      <formula>221140</formula>
    </cfRule>
  </conditionalFormatting>
  <conditionalFormatting sqref="F66">
    <cfRule type="cellIs" dxfId="76" priority="4" stopIfTrue="1" operator="notEqual">
      <formula>"FP"</formula>
    </cfRule>
  </conditionalFormatting>
  <conditionalFormatting sqref="E84:E88">
    <cfRule type="cellIs" dxfId="75" priority="2" stopIfTrue="1" operator="between">
      <formula>221101</formula>
      <formula>221140</formula>
    </cfRule>
  </conditionalFormatting>
  <conditionalFormatting sqref="O112">
    <cfRule type="cellIs" dxfId="74" priority="1" stopIfTrue="1" operator="between">
      <formula>221101</formula>
      <formula>221140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189"/>
  <sheetViews>
    <sheetView view="pageBreakPreview" topLeftCell="A61" zoomScale="90" zoomScaleNormal="70" zoomScaleSheetLayoutView="90" workbookViewId="0">
      <selection activeCell="O114" sqref="O114"/>
    </sheetView>
  </sheetViews>
  <sheetFormatPr defaultRowHeight="15" customHeight="1" x14ac:dyDescent="0.2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7" customWidth="1"/>
    <col min="6" max="6" width="10.7109375" style="7" customWidth="1"/>
    <col min="7" max="7" width="30.7109375" style="6" customWidth="1"/>
    <col min="8" max="8" width="2" style="177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 x14ac:dyDescent="0.2">
      <c r="B1" s="118"/>
      <c r="J1" s="118"/>
    </row>
    <row r="2" spans="1:17" ht="21.75" customHeight="1" x14ac:dyDescent="0.2">
      <c r="A2" s="91" t="s">
        <v>121</v>
      </c>
      <c r="B2" s="118"/>
      <c r="I2" s="43" t="s">
        <v>62</v>
      </c>
      <c r="J2" s="118"/>
    </row>
    <row r="3" spans="1:17" ht="21.75" customHeight="1" thickBot="1" x14ac:dyDescent="0.25">
      <c r="A3" s="8" t="s">
        <v>113</v>
      </c>
      <c r="B3" s="118"/>
      <c r="C3" s="9"/>
      <c r="D3" s="264">
        <f>'DEPT BAL'!$G$4-1</f>
        <v>42669</v>
      </c>
      <c r="E3" s="264"/>
      <c r="I3" s="8" t="s">
        <v>114</v>
      </c>
      <c r="J3" s="118"/>
      <c r="L3" s="265">
        <f>D3+1</f>
        <v>42670</v>
      </c>
      <c r="M3" s="265"/>
    </row>
    <row r="4" spans="1:17" s="1" customFormat="1" ht="21.75" customHeight="1" thickBot="1" x14ac:dyDescent="0.25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7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 x14ac:dyDescent="0.2">
      <c r="A5" s="10" t="s">
        <v>86</v>
      </c>
      <c r="B5" s="120" t="s">
        <v>309</v>
      </c>
      <c r="C5" s="11" t="s">
        <v>132</v>
      </c>
      <c r="D5" s="25" t="s">
        <v>374</v>
      </c>
      <c r="E5" s="69">
        <v>221121</v>
      </c>
      <c r="F5" s="134"/>
      <c r="G5" s="12" t="s">
        <v>693</v>
      </c>
      <c r="H5" s="177" t="str">
        <f>$I$2</f>
        <v>EC</v>
      </c>
      <c r="I5" s="10" t="s">
        <v>25</v>
      </c>
      <c r="J5" s="120" t="s">
        <v>224</v>
      </c>
      <c r="K5" s="212" t="s">
        <v>501</v>
      </c>
      <c r="L5" s="11" t="s">
        <v>56</v>
      </c>
      <c r="M5" s="13" t="s">
        <v>314</v>
      </c>
      <c r="N5" s="78">
        <v>956.5</v>
      </c>
      <c r="O5" s="39">
        <v>221135</v>
      </c>
      <c r="P5" s="90" t="s">
        <v>717</v>
      </c>
      <c r="Q5" s="115" t="str">
        <f>IF(N5&gt;0,"Yes","")</f>
        <v>Yes</v>
      </c>
    </row>
    <row r="6" spans="1:17" ht="21.75" customHeight="1" x14ac:dyDescent="0.2">
      <c r="A6" s="14" t="s">
        <v>103</v>
      </c>
      <c r="B6" s="126" t="s">
        <v>155</v>
      </c>
      <c r="C6" s="15" t="s">
        <v>132</v>
      </c>
      <c r="D6" s="18" t="s">
        <v>289</v>
      </c>
      <c r="E6" s="40">
        <v>221139</v>
      </c>
      <c r="F6" s="135"/>
      <c r="G6" s="235" t="s">
        <v>710</v>
      </c>
      <c r="H6" s="177" t="str">
        <f t="shared" ref="H6:H17" si="0">$I$2</f>
        <v>EC</v>
      </c>
      <c r="I6" s="14" t="s">
        <v>31</v>
      </c>
      <c r="J6" s="126" t="s">
        <v>265</v>
      </c>
      <c r="K6" s="135" t="s">
        <v>296</v>
      </c>
      <c r="L6" s="15" t="s">
        <v>61</v>
      </c>
      <c r="M6" s="19" t="s">
        <v>193</v>
      </c>
      <c r="N6" s="79">
        <v>932.08</v>
      </c>
      <c r="O6" s="40">
        <v>221139</v>
      </c>
      <c r="P6" s="235" t="s">
        <v>711</v>
      </c>
      <c r="Q6" s="116" t="str">
        <f>IF(N6&gt;0,"Yes","")</f>
        <v>Yes</v>
      </c>
    </row>
    <row r="7" spans="1:17" ht="21.75" customHeight="1" x14ac:dyDescent="0.2">
      <c r="A7" s="14" t="s">
        <v>33</v>
      </c>
      <c r="B7" s="126" t="s">
        <v>187</v>
      </c>
      <c r="C7" s="15" t="s">
        <v>132</v>
      </c>
      <c r="D7" s="18" t="s">
        <v>278</v>
      </c>
      <c r="E7" s="40">
        <v>221135</v>
      </c>
      <c r="F7" s="135"/>
      <c r="G7" s="90" t="s">
        <v>717</v>
      </c>
      <c r="H7" s="177" t="str">
        <f t="shared" si="0"/>
        <v>EC</v>
      </c>
      <c r="I7" s="14" t="s">
        <v>30</v>
      </c>
      <c r="J7" s="126" t="s">
        <v>288</v>
      </c>
      <c r="K7" s="135" t="s">
        <v>233</v>
      </c>
      <c r="L7" s="15" t="s">
        <v>56</v>
      </c>
      <c r="M7" s="19" t="s">
        <v>323</v>
      </c>
      <c r="N7" s="79">
        <v>949.79</v>
      </c>
      <c r="O7" s="40">
        <v>221138</v>
      </c>
      <c r="P7" s="199" t="s">
        <v>720</v>
      </c>
      <c r="Q7" s="116" t="str">
        <f t="shared" ref="Q7:Q16" si="1">IF(N7&gt;0,"Yes","")</f>
        <v>Yes</v>
      </c>
    </row>
    <row r="8" spans="1:17" ht="21.75" customHeight="1" x14ac:dyDescent="0.2">
      <c r="A8" s="14" t="s">
        <v>21</v>
      </c>
      <c r="B8" s="126" t="s">
        <v>247</v>
      </c>
      <c r="C8" s="15" t="s">
        <v>132</v>
      </c>
      <c r="D8" s="18" t="s">
        <v>324</v>
      </c>
      <c r="E8" s="40">
        <v>221122</v>
      </c>
      <c r="F8" s="135"/>
      <c r="G8" s="17"/>
      <c r="H8" s="177" t="str">
        <f t="shared" si="0"/>
        <v>EC</v>
      </c>
      <c r="I8" s="68" t="s">
        <v>40</v>
      </c>
      <c r="J8" s="126" t="s">
        <v>267</v>
      </c>
      <c r="K8" s="135" t="s">
        <v>321</v>
      </c>
      <c r="L8" s="30" t="s">
        <v>56</v>
      </c>
      <c r="M8" s="94" t="s">
        <v>363</v>
      </c>
      <c r="N8" s="99">
        <v>971.07</v>
      </c>
      <c r="O8" s="40">
        <v>220031</v>
      </c>
      <c r="P8" s="108" t="s">
        <v>153</v>
      </c>
      <c r="Q8" s="116" t="str">
        <f t="shared" si="1"/>
        <v>Yes</v>
      </c>
    </row>
    <row r="9" spans="1:17" ht="21.75" customHeight="1" x14ac:dyDescent="0.2">
      <c r="A9" s="14" t="s">
        <v>28</v>
      </c>
      <c r="B9" s="126" t="s">
        <v>299</v>
      </c>
      <c r="C9" s="15" t="s">
        <v>133</v>
      </c>
      <c r="D9" s="18" t="s">
        <v>317</v>
      </c>
      <c r="E9" s="40">
        <v>220031</v>
      </c>
      <c r="F9" s="135"/>
      <c r="G9" s="17"/>
      <c r="H9" s="177" t="str">
        <f>$I$2</f>
        <v>EC</v>
      </c>
      <c r="I9" s="14" t="s">
        <v>24</v>
      </c>
      <c r="J9" s="121" t="s">
        <v>154</v>
      </c>
      <c r="K9" s="140" t="s">
        <v>335</v>
      </c>
      <c r="L9" s="15" t="s">
        <v>58</v>
      </c>
      <c r="M9" s="19" t="s">
        <v>534</v>
      </c>
      <c r="N9" s="79">
        <v>853.82</v>
      </c>
      <c r="O9" s="224">
        <v>221122</v>
      </c>
      <c r="P9" s="17" t="s">
        <v>570</v>
      </c>
      <c r="Q9" s="116" t="str">
        <f t="shared" si="1"/>
        <v>Yes</v>
      </c>
    </row>
    <row r="10" spans="1:17" ht="21.75" customHeight="1" x14ac:dyDescent="0.2">
      <c r="A10" s="14" t="s">
        <v>106</v>
      </c>
      <c r="B10" s="126" t="s">
        <v>156</v>
      </c>
      <c r="C10" s="15" t="s">
        <v>132</v>
      </c>
      <c r="D10" s="18" t="s">
        <v>393</v>
      </c>
      <c r="E10" s="40">
        <v>221138</v>
      </c>
      <c r="F10" s="135"/>
      <c r="G10" s="199" t="s">
        <v>720</v>
      </c>
      <c r="H10" s="177" t="str">
        <f t="shared" si="0"/>
        <v>EC</v>
      </c>
      <c r="I10" s="14" t="s">
        <v>105</v>
      </c>
      <c r="J10" s="186"/>
      <c r="K10" s="214"/>
      <c r="L10" s="15" t="s">
        <v>61</v>
      </c>
      <c r="M10" s="19" t="s">
        <v>377</v>
      </c>
      <c r="N10" s="79">
        <v>831.95</v>
      </c>
      <c r="O10" s="224">
        <v>221121</v>
      </c>
      <c r="P10" s="108" t="s">
        <v>693</v>
      </c>
      <c r="Q10" s="116" t="str">
        <f t="shared" si="1"/>
        <v>Yes</v>
      </c>
    </row>
    <row r="11" spans="1:17" ht="21.75" customHeight="1" x14ac:dyDescent="0.2">
      <c r="A11" s="68"/>
      <c r="B11" s="126"/>
      <c r="C11" s="15"/>
      <c r="D11" s="18"/>
      <c r="E11" s="40"/>
      <c r="F11" s="135"/>
      <c r="G11" s="17"/>
      <c r="H11" s="177" t="str">
        <f t="shared" si="0"/>
        <v>EC</v>
      </c>
      <c r="I11" s="14"/>
      <c r="J11" s="126"/>
      <c r="K11" s="135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 x14ac:dyDescent="0.2">
      <c r="A12" s="68"/>
      <c r="B12" s="126"/>
      <c r="C12" s="15"/>
      <c r="D12" s="18"/>
      <c r="E12" s="40"/>
      <c r="F12" s="135"/>
      <c r="G12" s="17"/>
      <c r="H12" s="177" t="str">
        <f t="shared" si="0"/>
        <v>EC</v>
      </c>
      <c r="I12" s="68"/>
      <c r="J12" s="126"/>
      <c r="K12" s="135"/>
      <c r="L12" s="30"/>
      <c r="M12" s="35"/>
      <c r="N12" s="97"/>
      <c r="O12" s="69"/>
      <c r="P12" s="109"/>
      <c r="Q12" s="116" t="str">
        <f t="shared" si="1"/>
        <v/>
      </c>
    </row>
    <row r="13" spans="1:17" ht="21.75" customHeight="1" x14ac:dyDescent="0.2">
      <c r="A13" s="68"/>
      <c r="B13" s="126"/>
      <c r="C13" s="15"/>
      <c r="D13" s="18"/>
      <c r="E13" s="40"/>
      <c r="F13" s="135"/>
      <c r="G13" s="17"/>
      <c r="H13" s="177" t="str">
        <f t="shared" si="0"/>
        <v>EC</v>
      </c>
      <c r="I13" s="68"/>
      <c r="J13" s="126"/>
      <c r="K13" s="135"/>
      <c r="L13" s="30"/>
      <c r="M13" s="94"/>
      <c r="N13" s="99"/>
      <c r="O13" s="69"/>
      <c r="P13" s="108"/>
      <c r="Q13" s="116" t="str">
        <f t="shared" si="1"/>
        <v/>
      </c>
    </row>
    <row r="14" spans="1:17" ht="21.75" customHeight="1" x14ac:dyDescent="0.2">
      <c r="A14" s="68"/>
      <c r="B14" s="126"/>
      <c r="C14" s="15"/>
      <c r="D14" s="18"/>
      <c r="E14" s="40"/>
      <c r="F14" s="135"/>
      <c r="G14" s="17"/>
      <c r="H14" s="177" t="str">
        <f t="shared" si="0"/>
        <v>EC</v>
      </c>
      <c r="I14" s="68"/>
      <c r="J14" s="126"/>
      <c r="K14" s="135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 x14ac:dyDescent="0.2">
      <c r="A15" s="68"/>
      <c r="B15" s="126"/>
      <c r="C15" s="15"/>
      <c r="D15" s="18"/>
      <c r="E15" s="40"/>
      <c r="F15" s="135"/>
      <c r="G15" s="17"/>
      <c r="H15" s="177" t="str">
        <f t="shared" si="0"/>
        <v>EC</v>
      </c>
      <c r="I15" s="68"/>
      <c r="J15" s="126"/>
      <c r="K15" s="135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 x14ac:dyDescent="0.2">
      <c r="A16" s="68"/>
      <c r="B16" s="126"/>
      <c r="C16" s="15"/>
      <c r="D16" s="18"/>
      <c r="E16" s="40"/>
      <c r="F16" s="135"/>
      <c r="G16" s="17"/>
      <c r="H16" s="177" t="str">
        <f t="shared" si="0"/>
        <v>EC</v>
      </c>
      <c r="I16" s="68"/>
      <c r="J16" s="126"/>
      <c r="K16" s="135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 x14ac:dyDescent="0.25">
      <c r="A17" s="106"/>
      <c r="B17" s="123"/>
      <c r="C17" s="21"/>
      <c r="D17" s="22"/>
      <c r="E17" s="41"/>
      <c r="F17" s="136"/>
      <c r="G17" s="24"/>
      <c r="H17" s="177" t="str">
        <f t="shared" si="0"/>
        <v>EC</v>
      </c>
      <c r="I17" s="106"/>
      <c r="J17" s="123"/>
      <c r="K17" s="136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 x14ac:dyDescent="0.25">
      <c r="A18" s="104" t="s">
        <v>96</v>
      </c>
      <c r="B18" s="124"/>
      <c r="D18" s="102"/>
      <c r="E18" s="103"/>
      <c r="F18" s="137"/>
      <c r="H18" s="178"/>
      <c r="J18" s="124"/>
      <c r="K18" s="102"/>
      <c r="O18" s="103"/>
      <c r="P18" s="111"/>
    </row>
    <row r="19" spans="1:17" ht="21.75" customHeight="1" x14ac:dyDescent="0.2">
      <c r="A19" s="8" t="s">
        <v>95</v>
      </c>
      <c r="B19" s="118"/>
      <c r="F19" s="138"/>
      <c r="G19" s="231" t="s">
        <v>715</v>
      </c>
      <c r="I19" s="8" t="s">
        <v>13</v>
      </c>
      <c r="J19" s="118"/>
      <c r="O19" s="42" t="s">
        <v>14</v>
      </c>
    </row>
    <row r="20" spans="1:17" ht="21.75" customHeight="1" x14ac:dyDescent="0.2">
      <c r="B20" s="118"/>
      <c r="F20" s="138"/>
      <c r="J20" s="118"/>
    </row>
    <row r="21" spans="1:17" ht="21.75" customHeight="1" x14ac:dyDescent="0.2">
      <c r="B21" s="118"/>
      <c r="F21" s="138"/>
      <c r="J21" s="118"/>
    </row>
    <row r="22" spans="1:17" s="44" customFormat="1" ht="21.75" customHeight="1" x14ac:dyDescent="0.2">
      <c r="A22" s="43" t="s">
        <v>15</v>
      </c>
      <c r="B22" s="125"/>
      <c r="D22" s="45"/>
      <c r="E22" s="46"/>
      <c r="F22" s="139"/>
      <c r="H22" s="177"/>
      <c r="I22" s="43" t="s">
        <v>66</v>
      </c>
      <c r="J22" s="125"/>
      <c r="K22" s="45"/>
      <c r="O22" s="46"/>
    </row>
    <row r="23" spans="1:17" ht="21.75" customHeight="1" thickBot="1" x14ac:dyDescent="0.25">
      <c r="A23" s="8" t="s">
        <v>113</v>
      </c>
      <c r="B23" s="118"/>
      <c r="C23" s="9"/>
      <c r="D23" s="264">
        <f>'DEPT BAL'!$G$4-1</f>
        <v>42669</v>
      </c>
      <c r="E23" s="264"/>
      <c r="F23" s="138"/>
      <c r="I23" s="8" t="s">
        <v>114</v>
      </c>
      <c r="J23" s="118"/>
      <c r="L23" s="265">
        <f>D23+1</f>
        <v>42670</v>
      </c>
      <c r="M23" s="265"/>
    </row>
    <row r="24" spans="1:17" s="1" customFormat="1" ht="21.75" customHeight="1" thickBot="1" x14ac:dyDescent="0.25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7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47</v>
      </c>
      <c r="B25" s="120" t="s">
        <v>259</v>
      </c>
      <c r="C25" s="11" t="s">
        <v>138</v>
      </c>
      <c r="D25" s="25" t="s">
        <v>378</v>
      </c>
      <c r="E25" s="40">
        <v>220016</v>
      </c>
      <c r="F25" s="134"/>
      <c r="G25" s="108" t="s">
        <v>676</v>
      </c>
      <c r="H25" s="177" t="str">
        <f t="shared" ref="H25:H30" si="2">$I$22</f>
        <v>TY</v>
      </c>
      <c r="I25" s="10" t="s">
        <v>89</v>
      </c>
      <c r="J25" s="120" t="s">
        <v>273</v>
      </c>
      <c r="K25" s="212" t="s">
        <v>321</v>
      </c>
      <c r="L25" s="11" t="s">
        <v>59</v>
      </c>
      <c r="M25" s="13" t="s">
        <v>399</v>
      </c>
      <c r="N25" s="78">
        <v>965.76</v>
      </c>
      <c r="O25" s="39">
        <v>220019</v>
      </c>
      <c r="P25" s="12" t="s">
        <v>568</v>
      </c>
      <c r="Q25" s="115" t="str">
        <f t="shared" ref="Q25:Q30" si="3">IF(N25&gt;0,"Yes","")</f>
        <v>Yes</v>
      </c>
    </row>
    <row r="26" spans="1:17" ht="21.75" customHeight="1" x14ac:dyDescent="0.2">
      <c r="A26" s="14" t="s">
        <v>104</v>
      </c>
      <c r="B26" s="121" t="s">
        <v>305</v>
      </c>
      <c r="C26" s="15" t="s">
        <v>138</v>
      </c>
      <c r="D26" s="18" t="s">
        <v>333</v>
      </c>
      <c r="E26" s="40">
        <v>221119</v>
      </c>
      <c r="F26" s="135"/>
      <c r="G26" s="17" t="s">
        <v>724</v>
      </c>
      <c r="H26" s="177" t="str">
        <f t="shared" si="2"/>
        <v>TY</v>
      </c>
      <c r="I26" s="14" t="s">
        <v>35</v>
      </c>
      <c r="J26" s="126" t="s">
        <v>274</v>
      </c>
      <c r="K26" s="135" t="s">
        <v>308</v>
      </c>
      <c r="L26" s="15" t="s">
        <v>57</v>
      </c>
      <c r="M26" s="19" t="s">
        <v>531</v>
      </c>
      <c r="N26" s="79">
        <v>785.69</v>
      </c>
      <c r="O26" s="40">
        <v>220016</v>
      </c>
      <c r="P26" s="221" t="s">
        <v>677</v>
      </c>
      <c r="Q26" s="116" t="str">
        <f t="shared" si="3"/>
        <v>Yes</v>
      </c>
    </row>
    <row r="27" spans="1:17" ht="21.75" customHeight="1" x14ac:dyDescent="0.2">
      <c r="A27" s="14" t="s">
        <v>87</v>
      </c>
      <c r="B27" s="186"/>
      <c r="C27" s="15" t="s">
        <v>138</v>
      </c>
      <c r="D27" s="18" t="s">
        <v>333</v>
      </c>
      <c r="E27" s="40">
        <v>220019</v>
      </c>
      <c r="F27" s="229" t="s">
        <v>707</v>
      </c>
      <c r="G27" s="17" t="s">
        <v>567</v>
      </c>
      <c r="H27" s="177" t="str">
        <f t="shared" si="2"/>
        <v>TY</v>
      </c>
      <c r="I27" s="14" t="s">
        <v>32</v>
      </c>
      <c r="J27" s="121" t="s">
        <v>275</v>
      </c>
      <c r="K27" s="140" t="s">
        <v>331</v>
      </c>
      <c r="L27" s="15" t="s">
        <v>58</v>
      </c>
      <c r="M27" s="19" t="s">
        <v>533</v>
      </c>
      <c r="N27" s="79">
        <v>822.27</v>
      </c>
      <c r="O27" s="40">
        <v>221119</v>
      </c>
      <c r="P27" s="90" t="s">
        <v>705</v>
      </c>
      <c r="Q27" s="116" t="str">
        <f t="shared" si="3"/>
        <v>Yes</v>
      </c>
    </row>
    <row r="28" spans="1:17" ht="21.75" customHeight="1" x14ac:dyDescent="0.2">
      <c r="A28" s="14" t="s">
        <v>49</v>
      </c>
      <c r="B28" s="126" t="s">
        <v>199</v>
      </c>
      <c r="C28" s="15" t="s">
        <v>138</v>
      </c>
      <c r="D28" s="18" t="s">
        <v>326</v>
      </c>
      <c r="E28" s="40">
        <v>220008</v>
      </c>
      <c r="F28" s="135"/>
      <c r="G28" s="199" t="s">
        <v>658</v>
      </c>
      <c r="H28" s="177" t="str">
        <f t="shared" si="2"/>
        <v>TY</v>
      </c>
      <c r="I28" s="14" t="s">
        <v>86</v>
      </c>
      <c r="J28" s="186"/>
      <c r="K28" s="214"/>
      <c r="L28" s="15" t="s">
        <v>62</v>
      </c>
      <c r="M28" s="19" t="s">
        <v>374</v>
      </c>
      <c r="N28" s="79">
        <v>844.14</v>
      </c>
      <c r="O28" s="40">
        <v>220008</v>
      </c>
      <c r="P28" s="199" t="s">
        <v>658</v>
      </c>
      <c r="Q28" s="116" t="str">
        <f t="shared" si="3"/>
        <v>Yes</v>
      </c>
    </row>
    <row r="29" spans="1:17" ht="21.75" customHeight="1" x14ac:dyDescent="0.2">
      <c r="A29" s="14"/>
      <c r="B29" s="126"/>
      <c r="C29" s="15"/>
      <c r="D29" s="16"/>
      <c r="E29" s="40"/>
      <c r="F29" s="135"/>
      <c r="G29" s="17"/>
      <c r="H29" s="177" t="str">
        <f t="shared" si="2"/>
        <v>TY</v>
      </c>
      <c r="I29" s="14"/>
      <c r="J29" s="126"/>
      <c r="K29" s="135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 x14ac:dyDescent="0.25">
      <c r="A30" s="20"/>
      <c r="B30" s="123"/>
      <c r="C30" s="21"/>
      <c r="D30" s="22"/>
      <c r="E30" s="41"/>
      <c r="F30" s="136"/>
      <c r="G30" s="24"/>
      <c r="H30" s="177" t="str">
        <f t="shared" si="2"/>
        <v>TY</v>
      </c>
      <c r="I30" s="20"/>
      <c r="J30" s="123"/>
      <c r="K30" s="136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 x14ac:dyDescent="0.25">
      <c r="A31" s="104" t="s">
        <v>96</v>
      </c>
      <c r="B31" s="124"/>
      <c r="D31" s="102"/>
      <c r="E31" s="103"/>
      <c r="F31" s="137"/>
      <c r="H31" s="178"/>
      <c r="J31" s="124"/>
      <c r="K31" s="102"/>
      <c r="O31" s="103"/>
      <c r="P31" s="111"/>
    </row>
    <row r="32" spans="1:17" ht="21.75" customHeight="1" x14ac:dyDescent="0.2">
      <c r="A32" s="8" t="s">
        <v>95</v>
      </c>
      <c r="B32" s="118"/>
      <c r="F32" s="138"/>
      <c r="G32" s="6" t="s">
        <v>712</v>
      </c>
      <c r="I32" s="8" t="s">
        <v>13</v>
      </c>
      <c r="J32" s="118"/>
      <c r="O32" s="42" t="s">
        <v>14</v>
      </c>
    </row>
    <row r="33" spans="1:17" ht="21.75" customHeight="1" x14ac:dyDescent="0.2">
      <c r="B33" s="118"/>
      <c r="F33" s="138"/>
      <c r="J33" s="118"/>
    </row>
    <row r="34" spans="1:17" s="44" customFormat="1" ht="21.75" customHeight="1" x14ac:dyDescent="0.2">
      <c r="A34" s="43" t="s">
        <v>63</v>
      </c>
      <c r="B34" s="125"/>
      <c r="D34" s="45"/>
      <c r="E34" s="46"/>
      <c r="F34" s="139"/>
      <c r="H34" s="177"/>
      <c r="I34" s="43" t="s">
        <v>60</v>
      </c>
      <c r="J34" s="125"/>
      <c r="K34" s="45"/>
      <c r="O34" s="46"/>
    </row>
    <row r="35" spans="1:17" ht="21.75" customHeight="1" thickBot="1" x14ac:dyDescent="0.25">
      <c r="A35" s="8" t="s">
        <v>113</v>
      </c>
      <c r="B35" s="118"/>
      <c r="C35" s="9"/>
      <c r="D35" s="264">
        <f>'DEPT BAL'!$G$4-1</f>
        <v>42669</v>
      </c>
      <c r="E35" s="264"/>
      <c r="F35" s="138"/>
      <c r="I35" s="8" t="s">
        <v>114</v>
      </c>
      <c r="J35" s="118"/>
      <c r="L35" s="265">
        <f>D35+1</f>
        <v>42670</v>
      </c>
      <c r="M35" s="265"/>
    </row>
    <row r="36" spans="1:17" s="1" customFormat="1" ht="21.75" customHeight="1" thickBot="1" x14ac:dyDescent="0.25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7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 x14ac:dyDescent="0.2">
      <c r="A37" s="14" t="s">
        <v>39</v>
      </c>
      <c r="B37" s="121" t="s">
        <v>200</v>
      </c>
      <c r="C37" s="30" t="s">
        <v>140</v>
      </c>
      <c r="D37" s="18" t="s">
        <v>244</v>
      </c>
      <c r="E37" s="40">
        <v>220030</v>
      </c>
      <c r="F37" s="135"/>
      <c r="G37" s="12"/>
      <c r="H37" s="177" t="str">
        <f t="shared" ref="H37:H42" si="4">$I$34</f>
        <v>XW</v>
      </c>
      <c r="I37" s="10" t="s">
        <v>45</v>
      </c>
      <c r="J37" s="120" t="s">
        <v>264</v>
      </c>
      <c r="K37" s="212" t="s">
        <v>238</v>
      </c>
      <c r="L37" s="11" t="s">
        <v>56</v>
      </c>
      <c r="M37" s="13" t="s">
        <v>323</v>
      </c>
      <c r="N37" s="78">
        <v>968.49</v>
      </c>
      <c r="O37" s="40">
        <v>220030</v>
      </c>
      <c r="P37" s="12"/>
      <c r="Q37" s="115" t="str">
        <f t="shared" ref="Q37:Q42" si="5">IF(N37&gt;0,"Yes","")</f>
        <v>Yes</v>
      </c>
    </row>
    <row r="38" spans="1:17" ht="21.75" customHeight="1" x14ac:dyDescent="0.2">
      <c r="A38" s="14" t="s">
        <v>36</v>
      </c>
      <c r="B38" s="126" t="s">
        <v>201</v>
      </c>
      <c r="C38" s="15" t="s">
        <v>141</v>
      </c>
      <c r="D38" s="18" t="s">
        <v>311</v>
      </c>
      <c r="E38" s="40">
        <v>220025</v>
      </c>
      <c r="F38" s="135" t="s">
        <v>570</v>
      </c>
      <c r="G38" s="90" t="s">
        <v>668</v>
      </c>
      <c r="H38" s="177" t="str">
        <f t="shared" si="4"/>
        <v>XW</v>
      </c>
      <c r="I38" s="14" t="s">
        <v>44</v>
      </c>
      <c r="J38" s="126" t="s">
        <v>277</v>
      </c>
      <c r="K38" s="135" t="s">
        <v>502</v>
      </c>
      <c r="L38" s="15" t="s">
        <v>56</v>
      </c>
      <c r="M38" s="19" t="s">
        <v>456</v>
      </c>
      <c r="N38" s="79">
        <v>869.21</v>
      </c>
      <c r="O38" s="40">
        <v>220025</v>
      </c>
      <c r="P38" s="90" t="s">
        <v>668</v>
      </c>
      <c r="Q38" s="116" t="str">
        <f t="shared" si="5"/>
        <v>Yes</v>
      </c>
    </row>
    <row r="39" spans="1:17" ht="21.75" customHeight="1" x14ac:dyDescent="0.2">
      <c r="A39" s="14"/>
      <c r="B39" s="126"/>
      <c r="C39" s="15"/>
      <c r="D39" s="18"/>
      <c r="E39" s="40"/>
      <c r="F39" s="135"/>
      <c r="G39" s="17"/>
      <c r="H39" s="177" t="str">
        <f t="shared" si="4"/>
        <v>XW</v>
      </c>
      <c r="I39" s="14"/>
      <c r="J39" s="126"/>
      <c r="K39" s="135"/>
      <c r="L39" s="15"/>
      <c r="M39" s="19"/>
      <c r="N39" s="79"/>
      <c r="O39" s="40"/>
      <c r="P39" s="108"/>
      <c r="Q39" s="116" t="str">
        <f t="shared" si="5"/>
        <v/>
      </c>
    </row>
    <row r="40" spans="1:17" ht="21.75" customHeight="1" x14ac:dyDescent="0.2">
      <c r="A40" s="14"/>
      <c r="B40" s="126"/>
      <c r="C40" s="15"/>
      <c r="D40" s="16"/>
      <c r="E40" s="40"/>
      <c r="F40" s="135"/>
      <c r="G40" s="17"/>
      <c r="H40" s="177" t="str">
        <f t="shared" si="4"/>
        <v>XW</v>
      </c>
      <c r="I40" s="14"/>
      <c r="J40" s="126"/>
      <c r="K40" s="135"/>
      <c r="L40" s="15"/>
      <c r="M40" s="19"/>
      <c r="N40" s="79"/>
      <c r="O40" s="40"/>
      <c r="P40" s="113"/>
      <c r="Q40" s="116" t="str">
        <f t="shared" si="5"/>
        <v/>
      </c>
    </row>
    <row r="41" spans="1:17" ht="21.75" customHeight="1" x14ac:dyDescent="0.2">
      <c r="A41" s="14"/>
      <c r="B41" s="126"/>
      <c r="C41" s="15"/>
      <c r="D41" s="16"/>
      <c r="E41" s="40"/>
      <c r="F41" s="135"/>
      <c r="G41" s="17"/>
      <c r="H41" s="177" t="str">
        <f t="shared" si="4"/>
        <v>XW</v>
      </c>
      <c r="I41" s="14"/>
      <c r="J41" s="126"/>
      <c r="K41" s="135"/>
      <c r="L41" s="30"/>
      <c r="M41" s="35"/>
      <c r="N41" s="79"/>
      <c r="O41" s="69"/>
      <c r="P41" s="108"/>
      <c r="Q41" s="116" t="str">
        <f t="shared" si="5"/>
        <v/>
      </c>
    </row>
    <row r="42" spans="1:17" ht="21.75" customHeight="1" thickBot="1" x14ac:dyDescent="0.25">
      <c r="A42" s="20"/>
      <c r="B42" s="123"/>
      <c r="C42" s="21"/>
      <c r="D42" s="22"/>
      <c r="E42" s="41"/>
      <c r="F42" s="136"/>
      <c r="G42" s="24"/>
      <c r="H42" s="177" t="str">
        <f t="shared" si="4"/>
        <v>XW</v>
      </c>
      <c r="I42" s="20"/>
      <c r="J42" s="123"/>
      <c r="K42" s="136"/>
      <c r="L42" s="21"/>
      <c r="M42" s="21"/>
      <c r="N42" s="80"/>
      <c r="O42" s="41"/>
      <c r="P42" s="110"/>
      <c r="Q42" s="117" t="str">
        <f t="shared" si="5"/>
        <v/>
      </c>
    </row>
    <row r="43" spans="1:17" s="101" customFormat="1" ht="30" customHeight="1" x14ac:dyDescent="0.25">
      <c r="A43" s="104" t="s">
        <v>96</v>
      </c>
      <c r="B43" s="124"/>
      <c r="D43" s="102"/>
      <c r="E43" s="103"/>
      <c r="F43" s="137"/>
      <c r="H43" s="178"/>
      <c r="J43" s="124"/>
      <c r="K43" s="102"/>
      <c r="O43" s="103"/>
      <c r="P43" s="111"/>
    </row>
    <row r="44" spans="1:17" ht="21.75" customHeight="1" x14ac:dyDescent="0.2">
      <c r="A44" s="8" t="s">
        <v>95</v>
      </c>
      <c r="B44" s="118"/>
      <c r="F44" s="138"/>
      <c r="G44" s="6" t="s">
        <v>712</v>
      </c>
      <c r="I44" s="8" t="s">
        <v>13</v>
      </c>
      <c r="J44" s="118"/>
      <c r="O44" s="42" t="s">
        <v>14</v>
      </c>
    </row>
    <row r="45" spans="1:17" ht="21.75" customHeight="1" x14ac:dyDescent="0.2">
      <c r="B45" s="118"/>
      <c r="F45" s="138"/>
      <c r="J45" s="118"/>
    </row>
    <row r="46" spans="1:17" s="44" customFormat="1" ht="21.75" customHeight="1" x14ac:dyDescent="0.2">
      <c r="A46" s="91" t="s">
        <v>97</v>
      </c>
      <c r="B46" s="125"/>
      <c r="D46" s="45"/>
      <c r="E46" s="46"/>
      <c r="F46" s="139"/>
      <c r="H46" s="177"/>
      <c r="I46" s="43" t="s">
        <v>55</v>
      </c>
      <c r="J46" s="125"/>
      <c r="K46" s="45"/>
      <c r="O46" s="46"/>
    </row>
    <row r="47" spans="1:17" ht="21.75" customHeight="1" thickBot="1" x14ac:dyDescent="0.25">
      <c r="A47" s="8" t="s">
        <v>113</v>
      </c>
      <c r="B47" s="118"/>
      <c r="C47" s="9"/>
      <c r="D47" s="264">
        <f>'DEPT BAL'!$G$4-1</f>
        <v>42669</v>
      </c>
      <c r="E47" s="264"/>
      <c r="F47" s="138"/>
      <c r="I47" s="8" t="s">
        <v>114</v>
      </c>
      <c r="J47" s="118"/>
      <c r="L47" s="265">
        <f>D47+1</f>
        <v>42670</v>
      </c>
      <c r="M47" s="265"/>
    </row>
    <row r="48" spans="1:17" s="1" customFormat="1" ht="21.75" customHeight="1" thickBot="1" x14ac:dyDescent="0.25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7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37</v>
      </c>
      <c r="B49" s="121" t="s">
        <v>191</v>
      </c>
      <c r="C49" s="15" t="s">
        <v>243</v>
      </c>
      <c r="D49" s="18" t="s">
        <v>183</v>
      </c>
      <c r="E49" s="40">
        <v>220007</v>
      </c>
      <c r="F49" s="134"/>
      <c r="G49" s="90" t="s">
        <v>678</v>
      </c>
      <c r="H49" s="177" t="str">
        <f t="shared" ref="H49:H56" si="6">$I$46</f>
        <v>MA</v>
      </c>
      <c r="I49" s="10" t="s">
        <v>34</v>
      </c>
      <c r="J49" s="120" t="s">
        <v>270</v>
      </c>
      <c r="K49" s="215" t="s">
        <v>233</v>
      </c>
      <c r="L49" s="11" t="s">
        <v>55</v>
      </c>
      <c r="M49" s="13" t="s">
        <v>496</v>
      </c>
      <c r="N49" s="144">
        <v>871.05</v>
      </c>
      <c r="O49" s="40">
        <v>220007</v>
      </c>
      <c r="P49" s="90" t="s">
        <v>678</v>
      </c>
      <c r="Q49" s="115" t="str">
        <f t="shared" ref="Q49:Q56" si="7">IF(N49&gt;0,"Yes","")</f>
        <v>Yes</v>
      </c>
    </row>
    <row r="50" spans="1:17" ht="21.75" customHeight="1" x14ac:dyDescent="0.2">
      <c r="A50" s="14" t="s">
        <v>52</v>
      </c>
      <c r="B50" s="126" t="s">
        <v>192</v>
      </c>
      <c r="C50" s="15" t="s">
        <v>243</v>
      </c>
      <c r="D50" s="18" t="s">
        <v>193</v>
      </c>
      <c r="E50" s="40">
        <v>220006</v>
      </c>
      <c r="F50" s="135"/>
      <c r="G50" s="17" t="s">
        <v>670</v>
      </c>
      <c r="H50" s="177" t="str">
        <f t="shared" si="6"/>
        <v>MA</v>
      </c>
      <c r="I50" s="14" t="s">
        <v>150</v>
      </c>
      <c r="J50" s="126" t="s">
        <v>142</v>
      </c>
      <c r="K50" s="135" t="s">
        <v>159</v>
      </c>
      <c r="L50" s="15" t="s">
        <v>56</v>
      </c>
      <c r="M50" s="19" t="s">
        <v>315</v>
      </c>
      <c r="N50" s="79">
        <v>801.89</v>
      </c>
      <c r="O50" s="40">
        <v>220023</v>
      </c>
      <c r="P50" s="112" t="s">
        <v>153</v>
      </c>
      <c r="Q50" s="116" t="str">
        <f t="shared" si="7"/>
        <v>Yes</v>
      </c>
    </row>
    <row r="51" spans="1:17" ht="21.75" customHeight="1" x14ac:dyDescent="0.2">
      <c r="A51" s="14" t="s">
        <v>41</v>
      </c>
      <c r="B51" s="126" t="s">
        <v>194</v>
      </c>
      <c r="C51" s="15" t="s">
        <v>243</v>
      </c>
      <c r="D51" s="18" t="s">
        <v>375</v>
      </c>
      <c r="E51" s="40">
        <v>220023</v>
      </c>
      <c r="F51" s="135"/>
      <c r="G51" s="17"/>
      <c r="H51" s="177" t="str">
        <f t="shared" si="6"/>
        <v>MA</v>
      </c>
      <c r="I51" s="14" t="s">
        <v>38</v>
      </c>
      <c r="J51" s="126" t="s">
        <v>272</v>
      </c>
      <c r="K51" s="135" t="s">
        <v>394</v>
      </c>
      <c r="L51" s="15" t="s">
        <v>56</v>
      </c>
      <c r="M51" s="19" t="s">
        <v>320</v>
      </c>
      <c r="N51" s="79">
        <v>797.44</v>
      </c>
      <c r="O51" s="40">
        <v>220006</v>
      </c>
      <c r="P51" s="17" t="s">
        <v>670</v>
      </c>
      <c r="Q51" s="116" t="str">
        <f t="shared" si="7"/>
        <v>Yes</v>
      </c>
    </row>
    <row r="52" spans="1:17" ht="21.75" customHeight="1" x14ac:dyDescent="0.2">
      <c r="A52" s="14" t="s">
        <v>34</v>
      </c>
      <c r="B52" s="126" t="s">
        <v>196</v>
      </c>
      <c r="C52" s="15" t="s">
        <v>243</v>
      </c>
      <c r="D52" s="18" t="s">
        <v>496</v>
      </c>
      <c r="E52" s="40">
        <v>220015</v>
      </c>
      <c r="F52" s="135"/>
      <c r="G52" s="17"/>
      <c r="H52" s="177" t="str">
        <f t="shared" si="6"/>
        <v>MA</v>
      </c>
      <c r="I52" s="14" t="s">
        <v>37</v>
      </c>
      <c r="J52" s="126" t="s">
        <v>280</v>
      </c>
      <c r="K52" s="135" t="s">
        <v>236</v>
      </c>
      <c r="L52" s="15" t="s">
        <v>55</v>
      </c>
      <c r="M52" s="19" t="s">
        <v>183</v>
      </c>
      <c r="N52" s="79">
        <v>692.63</v>
      </c>
      <c r="O52" s="40">
        <v>220015</v>
      </c>
      <c r="P52" s="108"/>
      <c r="Q52" s="116" t="str">
        <f t="shared" si="7"/>
        <v>Yes</v>
      </c>
    </row>
    <row r="53" spans="1:17" ht="21.75" customHeight="1" x14ac:dyDescent="0.2">
      <c r="A53" s="14"/>
      <c r="B53" s="126"/>
      <c r="C53" s="70"/>
      <c r="D53" s="18"/>
      <c r="E53" s="40"/>
      <c r="F53" s="135"/>
      <c r="G53" s="17"/>
      <c r="H53" s="177" t="str">
        <f t="shared" si="6"/>
        <v>MA</v>
      </c>
      <c r="I53" s="14"/>
      <c r="J53" s="184"/>
      <c r="K53" s="154"/>
      <c r="L53" s="29"/>
      <c r="M53" s="77"/>
      <c r="N53" s="98"/>
      <c r="O53" s="40"/>
      <c r="P53" s="113"/>
      <c r="Q53" s="116" t="str">
        <f t="shared" si="7"/>
        <v/>
      </c>
    </row>
    <row r="54" spans="1:17" ht="21.75" customHeight="1" x14ac:dyDescent="0.2">
      <c r="A54" s="14"/>
      <c r="B54" s="126"/>
      <c r="C54" s="83"/>
      <c r="D54" s="31"/>
      <c r="E54" s="69"/>
      <c r="F54" s="140"/>
      <c r="G54" s="17"/>
      <c r="H54" s="177" t="str">
        <f t="shared" si="6"/>
        <v>MA</v>
      </c>
      <c r="I54" s="14"/>
      <c r="J54" s="184"/>
      <c r="K54" s="154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 x14ac:dyDescent="0.2">
      <c r="A55" s="14"/>
      <c r="B55" s="184"/>
      <c r="C55" s="81"/>
      <c r="D55" s="82"/>
      <c r="E55" s="69"/>
      <c r="F55" s="141"/>
      <c r="G55" s="90"/>
      <c r="H55" s="177" t="str">
        <f t="shared" si="6"/>
        <v>MA</v>
      </c>
      <c r="I55" s="14"/>
      <c r="J55" s="126"/>
      <c r="K55" s="135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 x14ac:dyDescent="0.25">
      <c r="A56" s="20"/>
      <c r="B56" s="123"/>
      <c r="C56" s="21"/>
      <c r="D56" s="23"/>
      <c r="E56" s="41"/>
      <c r="F56" s="136"/>
      <c r="G56" s="24"/>
      <c r="H56" s="177" t="str">
        <f t="shared" si="6"/>
        <v>MA</v>
      </c>
      <c r="I56" s="20"/>
      <c r="J56" s="123"/>
      <c r="K56" s="136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 x14ac:dyDescent="0.25">
      <c r="A57" s="104" t="s">
        <v>96</v>
      </c>
      <c r="B57" s="124"/>
      <c r="D57" s="102"/>
      <c r="E57" s="103"/>
      <c r="F57" s="137"/>
      <c r="H57" s="178"/>
      <c r="J57" s="124"/>
      <c r="K57" s="102"/>
      <c r="O57" s="103"/>
      <c r="P57" s="111"/>
    </row>
    <row r="58" spans="1:17" ht="21.75" customHeight="1" x14ac:dyDescent="0.2">
      <c r="A58" s="8" t="s">
        <v>95</v>
      </c>
      <c r="B58" s="118"/>
      <c r="F58" s="138"/>
      <c r="G58" s="6" t="s">
        <v>712</v>
      </c>
      <c r="I58" s="8" t="s">
        <v>13</v>
      </c>
      <c r="J58" s="118"/>
      <c r="O58" s="42" t="s">
        <v>14</v>
      </c>
    </row>
    <row r="59" spans="1:17" ht="21.75" customHeight="1" x14ac:dyDescent="0.2">
      <c r="A59" s="84"/>
      <c r="B59" s="118"/>
      <c r="F59" s="138"/>
      <c r="J59" s="118"/>
    </row>
    <row r="60" spans="1:17" s="44" customFormat="1" ht="21.75" customHeight="1" x14ac:dyDescent="0.2">
      <c r="A60" s="43" t="s">
        <v>16</v>
      </c>
      <c r="B60" s="125"/>
      <c r="D60" s="45"/>
      <c r="E60" s="46"/>
      <c r="F60" s="139"/>
      <c r="H60" s="177"/>
      <c r="I60" s="43" t="s">
        <v>56</v>
      </c>
      <c r="J60" s="125"/>
      <c r="K60" s="45"/>
      <c r="O60" s="46"/>
    </row>
    <row r="61" spans="1:17" ht="21.75" customHeight="1" thickBot="1" x14ac:dyDescent="0.25">
      <c r="A61" s="8" t="s">
        <v>113</v>
      </c>
      <c r="B61" s="118"/>
      <c r="C61" s="9"/>
      <c r="D61" s="264">
        <f>'DEPT BAL'!$G$4-1</f>
        <v>42669</v>
      </c>
      <c r="E61" s="264"/>
      <c r="F61" s="138"/>
      <c r="I61" s="8" t="s">
        <v>114</v>
      </c>
      <c r="J61" s="118"/>
      <c r="L61" s="265">
        <f>D61+1</f>
        <v>42670</v>
      </c>
      <c r="M61" s="265"/>
    </row>
    <row r="62" spans="1:17" s="1" customFormat="1" ht="21.75" customHeight="1" thickBot="1" x14ac:dyDescent="0.25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7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119</v>
      </c>
      <c r="B63" s="120" t="s">
        <v>535</v>
      </c>
      <c r="C63" s="11" t="s">
        <v>240</v>
      </c>
      <c r="D63" s="25" t="s">
        <v>325</v>
      </c>
      <c r="E63" s="40">
        <v>221128</v>
      </c>
      <c r="F63" s="154" t="s">
        <v>549</v>
      </c>
      <c r="G63" s="12"/>
      <c r="H63" s="177" t="str">
        <f>$I$60</f>
        <v>CZ</v>
      </c>
      <c r="I63" s="10" t="s">
        <v>52</v>
      </c>
      <c r="J63" s="120" t="s">
        <v>205</v>
      </c>
      <c r="K63" s="212" t="s">
        <v>245</v>
      </c>
      <c r="L63" s="11" t="s">
        <v>55</v>
      </c>
      <c r="M63" s="13" t="s">
        <v>193</v>
      </c>
      <c r="N63" s="78">
        <v>799.24</v>
      </c>
      <c r="O63" s="225">
        <v>220013</v>
      </c>
      <c r="Q63" s="115" t="str">
        <f>IF(N63&gt;0,"Yes","")</f>
        <v>Yes</v>
      </c>
    </row>
    <row r="64" spans="1:17" ht="21.75" customHeight="1" x14ac:dyDescent="0.2">
      <c r="A64" s="95" t="s">
        <v>44</v>
      </c>
      <c r="B64" s="121" t="s">
        <v>455</v>
      </c>
      <c r="C64" s="15" t="s">
        <v>240</v>
      </c>
      <c r="D64" s="33" t="s">
        <v>456</v>
      </c>
      <c r="E64" s="40">
        <v>220009</v>
      </c>
      <c r="F64" s="135" t="s">
        <v>629</v>
      </c>
      <c r="G64" s="199" t="s">
        <v>674</v>
      </c>
      <c r="H64" s="177" t="str">
        <f t="shared" ref="H64:H89" si="8">$I$60</f>
        <v>CZ</v>
      </c>
      <c r="I64" s="14" t="s">
        <v>51</v>
      </c>
      <c r="J64" s="122"/>
      <c r="K64" s="218"/>
      <c r="L64" s="15" t="s">
        <v>56</v>
      </c>
      <c r="M64" s="19" t="s">
        <v>363</v>
      </c>
      <c r="N64" s="79">
        <v>890.54</v>
      </c>
      <c r="O64" s="225">
        <v>220009</v>
      </c>
      <c r="P64" s="199" t="s">
        <v>674</v>
      </c>
      <c r="Q64" s="116" t="str">
        <f>IF(N64&gt;0,"Yes","")</f>
        <v>Yes</v>
      </c>
    </row>
    <row r="65" spans="1:17" ht="21.75" customHeight="1" x14ac:dyDescent="0.2">
      <c r="A65" s="14" t="s">
        <v>22</v>
      </c>
      <c r="B65" s="186"/>
      <c r="C65" s="15" t="s">
        <v>240</v>
      </c>
      <c r="D65" s="18" t="s">
        <v>456</v>
      </c>
      <c r="E65" s="40">
        <v>220017</v>
      </c>
      <c r="F65" s="135" t="s">
        <v>546</v>
      </c>
      <c r="G65" s="189" t="s">
        <v>610</v>
      </c>
      <c r="H65" s="177" t="str">
        <f t="shared" si="8"/>
        <v>CZ</v>
      </c>
      <c r="I65" s="14" t="s">
        <v>85</v>
      </c>
      <c r="J65" s="186"/>
      <c r="K65" s="214"/>
      <c r="L65" s="70" t="s">
        <v>58</v>
      </c>
      <c r="M65" s="19" t="s">
        <v>533</v>
      </c>
      <c r="N65" s="79">
        <v>770.59</v>
      </c>
      <c r="O65" s="225">
        <v>220034</v>
      </c>
      <c r="P65" s="108" t="s">
        <v>153</v>
      </c>
      <c r="Q65" s="116" t="str">
        <f t="shared" ref="Q65:Q88" si="9">IF(N65&gt;0,"Yes","")</f>
        <v>Yes</v>
      </c>
    </row>
    <row r="66" spans="1:17" ht="21.75" customHeight="1" x14ac:dyDescent="0.2">
      <c r="A66" s="14" t="s">
        <v>25</v>
      </c>
      <c r="B66" s="126" t="s">
        <v>184</v>
      </c>
      <c r="C66" s="15" t="s">
        <v>240</v>
      </c>
      <c r="D66" s="18" t="s">
        <v>314</v>
      </c>
      <c r="E66" s="225">
        <v>220020</v>
      </c>
      <c r="F66" s="135" t="s">
        <v>559</v>
      </c>
      <c r="G66" s="17"/>
      <c r="H66" s="177" t="str">
        <f t="shared" si="8"/>
        <v>CZ</v>
      </c>
      <c r="I66" s="14" t="s">
        <v>119</v>
      </c>
      <c r="J66" s="121" t="s">
        <v>211</v>
      </c>
      <c r="K66" s="140" t="s">
        <v>237</v>
      </c>
      <c r="L66" s="70" t="s">
        <v>56</v>
      </c>
      <c r="M66" s="19" t="s">
        <v>325</v>
      </c>
      <c r="N66" s="79">
        <v>727.92</v>
      </c>
      <c r="O66" s="40">
        <v>221123</v>
      </c>
      <c r="P66" s="17" t="s">
        <v>644</v>
      </c>
      <c r="Q66" s="116" t="str">
        <f t="shared" si="9"/>
        <v>Yes</v>
      </c>
    </row>
    <row r="67" spans="1:17" ht="21.75" customHeight="1" x14ac:dyDescent="0.2">
      <c r="A67" s="14" t="s">
        <v>45</v>
      </c>
      <c r="B67" s="121" t="s">
        <v>250</v>
      </c>
      <c r="C67" s="15" t="s">
        <v>240</v>
      </c>
      <c r="D67" s="18" t="s">
        <v>323</v>
      </c>
      <c r="E67" s="40">
        <v>220013</v>
      </c>
      <c r="F67" s="135"/>
      <c r="G67" s="17"/>
      <c r="H67" s="177" t="str">
        <f t="shared" si="8"/>
        <v>CZ</v>
      </c>
      <c r="I67" s="14" t="s">
        <v>27</v>
      </c>
      <c r="J67" s="186"/>
      <c r="K67" s="214"/>
      <c r="L67" s="70" t="s">
        <v>58</v>
      </c>
      <c r="M67" s="19" t="s">
        <v>343</v>
      </c>
      <c r="N67" s="79">
        <v>1063.31</v>
      </c>
      <c r="O67" s="40">
        <v>221124</v>
      </c>
      <c r="P67" s="108"/>
      <c r="Q67" s="116" t="str">
        <f t="shared" si="9"/>
        <v>Yes</v>
      </c>
    </row>
    <row r="68" spans="1:17" ht="21.75" customHeight="1" x14ac:dyDescent="0.2">
      <c r="A68" s="180" t="s">
        <v>30</v>
      </c>
      <c r="B68" s="186"/>
      <c r="C68" s="15" t="s">
        <v>240</v>
      </c>
      <c r="D68" s="18" t="s">
        <v>323</v>
      </c>
      <c r="E68" s="40">
        <v>221123</v>
      </c>
      <c r="F68" s="135"/>
      <c r="G68" s="17" t="s">
        <v>644</v>
      </c>
      <c r="H68" s="177" t="str">
        <f t="shared" si="8"/>
        <v>CZ</v>
      </c>
      <c r="I68" s="14" t="s">
        <v>152</v>
      </c>
      <c r="J68" s="126" t="s">
        <v>503</v>
      </c>
      <c r="K68" s="135" t="s">
        <v>231</v>
      </c>
      <c r="L68" s="70" t="s">
        <v>56</v>
      </c>
      <c r="M68" s="19" t="s">
        <v>365</v>
      </c>
      <c r="N68" s="79">
        <v>153.76</v>
      </c>
      <c r="O68" s="40">
        <v>221131</v>
      </c>
      <c r="P68" s="113"/>
      <c r="Q68" s="116" t="str">
        <f t="shared" si="9"/>
        <v>Yes</v>
      </c>
    </row>
    <row r="69" spans="1:17" ht="21.75" customHeight="1" x14ac:dyDescent="0.2">
      <c r="A69" s="14" t="s">
        <v>152</v>
      </c>
      <c r="B69" s="126" t="s">
        <v>182</v>
      </c>
      <c r="C69" s="15" t="s">
        <v>240</v>
      </c>
      <c r="D69" s="18" t="s">
        <v>365</v>
      </c>
      <c r="E69" s="225" t="s">
        <v>597</v>
      </c>
      <c r="F69" s="135"/>
      <c r="G69" s="188"/>
      <c r="H69" s="177" t="str">
        <f t="shared" si="8"/>
        <v>CZ</v>
      </c>
      <c r="I69" s="14" t="s">
        <v>47</v>
      </c>
      <c r="J69" s="121" t="s">
        <v>262</v>
      </c>
      <c r="K69" s="140" t="s">
        <v>293</v>
      </c>
      <c r="L69" s="15" t="s">
        <v>66</v>
      </c>
      <c r="M69" s="19" t="s">
        <v>378</v>
      </c>
      <c r="N69" s="79">
        <v>848.14</v>
      </c>
      <c r="O69" s="40">
        <v>220002</v>
      </c>
      <c r="P69" s="108"/>
      <c r="Q69" s="116" t="str">
        <f t="shared" si="9"/>
        <v>Yes</v>
      </c>
    </row>
    <row r="70" spans="1:17" ht="21.75" customHeight="1" x14ac:dyDescent="0.2">
      <c r="A70" s="14" t="s">
        <v>51</v>
      </c>
      <c r="B70" s="121" t="s">
        <v>185</v>
      </c>
      <c r="C70" s="15" t="s">
        <v>240</v>
      </c>
      <c r="D70" s="18" t="s">
        <v>363</v>
      </c>
      <c r="E70" s="37">
        <v>220014</v>
      </c>
      <c r="F70" s="16"/>
      <c r="G70" s="17" t="s">
        <v>718</v>
      </c>
      <c r="H70" s="177" t="str">
        <f t="shared" si="8"/>
        <v>CZ</v>
      </c>
      <c r="I70" s="14" t="s">
        <v>87</v>
      </c>
      <c r="J70" s="121" t="s">
        <v>261</v>
      </c>
      <c r="K70" s="140" t="s">
        <v>294</v>
      </c>
      <c r="L70" s="15" t="s">
        <v>66</v>
      </c>
      <c r="M70" s="19" t="s">
        <v>333</v>
      </c>
      <c r="N70" s="79">
        <v>889.04</v>
      </c>
      <c r="O70" s="40">
        <v>220026</v>
      </c>
      <c r="P70" s="113"/>
      <c r="Q70" s="116" t="str">
        <f t="shared" si="9"/>
        <v>Yes</v>
      </c>
    </row>
    <row r="71" spans="1:17" ht="21.75" customHeight="1" x14ac:dyDescent="0.2">
      <c r="A71" s="14" t="s">
        <v>40</v>
      </c>
      <c r="B71" s="186"/>
      <c r="C71" s="15" t="s">
        <v>240</v>
      </c>
      <c r="D71" s="18" t="s">
        <v>363</v>
      </c>
      <c r="E71" s="225">
        <v>220027</v>
      </c>
      <c r="F71" s="154"/>
      <c r="G71" s="17" t="s">
        <v>697</v>
      </c>
      <c r="H71" s="177" t="str">
        <f t="shared" si="8"/>
        <v>CZ</v>
      </c>
      <c r="I71" s="95" t="s">
        <v>103</v>
      </c>
      <c r="J71" s="186"/>
      <c r="K71" s="214"/>
      <c r="L71" s="15" t="s">
        <v>62</v>
      </c>
      <c r="M71" s="19" t="s">
        <v>289</v>
      </c>
      <c r="N71" s="79">
        <v>862.73</v>
      </c>
      <c r="O71" s="40">
        <v>221125</v>
      </c>
      <c r="P71" s="128" t="s">
        <v>153</v>
      </c>
      <c r="Q71" s="252" t="str">
        <f t="shared" si="9"/>
        <v>Yes</v>
      </c>
    </row>
    <row r="72" spans="1:17" ht="21.75" customHeight="1" x14ac:dyDescent="0.2">
      <c r="A72" s="14" t="s">
        <v>42</v>
      </c>
      <c r="B72" s="126" t="s">
        <v>186</v>
      </c>
      <c r="C72" s="15" t="s">
        <v>240</v>
      </c>
      <c r="D72" s="18" t="s">
        <v>219</v>
      </c>
      <c r="E72" s="225">
        <v>220033</v>
      </c>
      <c r="F72" s="135"/>
      <c r="G72" s="17" t="s">
        <v>671</v>
      </c>
      <c r="H72" s="177" t="str">
        <f t="shared" si="8"/>
        <v>CZ</v>
      </c>
      <c r="I72" s="14" t="s">
        <v>88</v>
      </c>
      <c r="J72" s="121" t="s">
        <v>306</v>
      </c>
      <c r="K72" s="140" t="s">
        <v>203</v>
      </c>
      <c r="L72" s="30" t="s">
        <v>56</v>
      </c>
      <c r="M72" s="19" t="s">
        <v>315</v>
      </c>
      <c r="N72" s="79">
        <v>804.96</v>
      </c>
      <c r="O72" s="40">
        <v>220012</v>
      </c>
      <c r="P72" s="251" t="s">
        <v>729</v>
      </c>
      <c r="Q72" s="252" t="str">
        <f t="shared" si="9"/>
        <v>Yes</v>
      </c>
    </row>
    <row r="73" spans="1:17" ht="21.75" customHeight="1" x14ac:dyDescent="0.2">
      <c r="A73" s="95" t="s">
        <v>88</v>
      </c>
      <c r="B73" s="121" t="s">
        <v>218</v>
      </c>
      <c r="C73" s="15" t="s">
        <v>240</v>
      </c>
      <c r="D73" s="18" t="s">
        <v>315</v>
      </c>
      <c r="E73" s="40">
        <v>220002</v>
      </c>
      <c r="F73" s="135"/>
      <c r="G73" s="17" t="s">
        <v>570</v>
      </c>
      <c r="H73" s="177" t="str">
        <f t="shared" si="8"/>
        <v>CZ</v>
      </c>
      <c r="I73" s="14" t="s">
        <v>21</v>
      </c>
      <c r="J73" s="121" t="s">
        <v>223</v>
      </c>
      <c r="K73" s="140" t="s">
        <v>307</v>
      </c>
      <c r="L73" s="30" t="s">
        <v>62</v>
      </c>
      <c r="M73" s="19" t="s">
        <v>324</v>
      </c>
      <c r="N73" s="79">
        <v>831.41</v>
      </c>
      <c r="O73" s="40">
        <v>221126</v>
      </c>
      <c r="P73" s="27"/>
      <c r="Q73" s="252" t="str">
        <f t="shared" si="9"/>
        <v>Yes</v>
      </c>
    </row>
    <row r="74" spans="1:17" ht="21.75" customHeight="1" x14ac:dyDescent="0.2">
      <c r="A74" s="14" t="s">
        <v>150</v>
      </c>
      <c r="B74" s="186"/>
      <c r="C74" s="15" t="s">
        <v>240</v>
      </c>
      <c r="D74" s="18" t="s">
        <v>315</v>
      </c>
      <c r="E74" s="40">
        <v>220026</v>
      </c>
      <c r="F74" s="135" t="s">
        <v>544</v>
      </c>
      <c r="G74" s="17" t="s">
        <v>639</v>
      </c>
      <c r="H74" s="177" t="str">
        <f t="shared" si="8"/>
        <v>CZ</v>
      </c>
      <c r="I74" s="14" t="s">
        <v>48</v>
      </c>
      <c r="J74" s="186"/>
      <c r="K74" s="214"/>
      <c r="L74" s="30" t="s">
        <v>56</v>
      </c>
      <c r="M74" s="19" t="s">
        <v>281</v>
      </c>
      <c r="N74" s="79">
        <v>952.57</v>
      </c>
      <c r="O74" s="40">
        <v>220029</v>
      </c>
      <c r="P74" s="29" t="s">
        <v>673</v>
      </c>
      <c r="Q74" s="252" t="str">
        <f t="shared" si="9"/>
        <v>Yes</v>
      </c>
    </row>
    <row r="75" spans="1:17" ht="21.75" customHeight="1" x14ac:dyDescent="0.2">
      <c r="A75" s="14" t="s">
        <v>38</v>
      </c>
      <c r="B75" s="121" t="s">
        <v>230</v>
      </c>
      <c r="C75" s="15" t="s">
        <v>240</v>
      </c>
      <c r="D75" s="18" t="s">
        <v>320</v>
      </c>
      <c r="E75" s="40">
        <v>220012</v>
      </c>
      <c r="F75" s="135" t="s">
        <v>544</v>
      </c>
      <c r="G75" s="17" t="s">
        <v>634</v>
      </c>
      <c r="H75" s="177" t="str">
        <f t="shared" si="8"/>
        <v>CZ</v>
      </c>
      <c r="I75" s="14" t="s">
        <v>36</v>
      </c>
      <c r="J75" s="121" t="s">
        <v>263</v>
      </c>
      <c r="K75" s="140" t="s">
        <v>295</v>
      </c>
      <c r="L75" s="30" t="s">
        <v>60</v>
      </c>
      <c r="M75" s="19" t="s">
        <v>311</v>
      </c>
      <c r="N75" s="79">
        <v>892.04</v>
      </c>
      <c r="O75" s="40">
        <v>220001</v>
      </c>
      <c r="P75" s="29" t="s">
        <v>672</v>
      </c>
      <c r="Q75" s="252" t="str">
        <f t="shared" si="9"/>
        <v>Yes</v>
      </c>
    </row>
    <row r="76" spans="1:17" ht="21.75" customHeight="1" x14ac:dyDescent="0.2">
      <c r="A76" s="14" t="s">
        <v>54</v>
      </c>
      <c r="B76" s="186"/>
      <c r="C76" s="15" t="s">
        <v>240</v>
      </c>
      <c r="D76" s="18" t="s">
        <v>320</v>
      </c>
      <c r="E76" s="69" t="s">
        <v>597</v>
      </c>
      <c r="F76" s="135"/>
      <c r="H76" s="177" t="str">
        <f t="shared" si="8"/>
        <v>CZ</v>
      </c>
      <c r="I76" s="14" t="s">
        <v>22</v>
      </c>
      <c r="J76" s="186"/>
      <c r="K76" s="214"/>
      <c r="L76" s="15" t="s">
        <v>56</v>
      </c>
      <c r="M76" s="19" t="s">
        <v>456</v>
      </c>
      <c r="N76" s="79">
        <v>738.81</v>
      </c>
      <c r="O76" s="40">
        <v>221128</v>
      </c>
      <c r="P76" s="27"/>
      <c r="Q76" s="252" t="str">
        <f t="shared" si="9"/>
        <v>Yes</v>
      </c>
    </row>
    <row r="77" spans="1:17" ht="21.75" customHeight="1" x14ac:dyDescent="0.2">
      <c r="A77" s="14" t="s">
        <v>26</v>
      </c>
      <c r="B77" s="121" t="s">
        <v>215</v>
      </c>
      <c r="C77" s="15" t="s">
        <v>240</v>
      </c>
      <c r="D77" s="18" t="s">
        <v>281</v>
      </c>
      <c r="E77" s="40">
        <v>220029</v>
      </c>
      <c r="F77" s="135"/>
      <c r="G77" s="90" t="s">
        <v>673</v>
      </c>
      <c r="H77" s="177" t="str">
        <f t="shared" si="8"/>
        <v>CZ</v>
      </c>
      <c r="I77" s="14" t="s">
        <v>41</v>
      </c>
      <c r="J77" s="121" t="s">
        <v>269</v>
      </c>
      <c r="K77" s="140" t="s">
        <v>395</v>
      </c>
      <c r="L77" s="15" t="s">
        <v>55</v>
      </c>
      <c r="M77" s="19" t="s">
        <v>375</v>
      </c>
      <c r="N77" s="79">
        <v>801.89</v>
      </c>
      <c r="O77" s="40">
        <v>220033</v>
      </c>
      <c r="P77" s="251" t="s">
        <v>713</v>
      </c>
      <c r="Q77" s="252" t="str">
        <f t="shared" si="9"/>
        <v>Yes</v>
      </c>
    </row>
    <row r="78" spans="1:17" ht="21.75" customHeight="1" x14ac:dyDescent="0.2">
      <c r="A78" s="14" t="s">
        <v>48</v>
      </c>
      <c r="B78" s="186"/>
      <c r="C78" s="15" t="s">
        <v>240</v>
      </c>
      <c r="D78" s="18" t="s">
        <v>281</v>
      </c>
      <c r="E78" s="40">
        <v>220001</v>
      </c>
      <c r="F78" s="229" t="s">
        <v>550</v>
      </c>
      <c r="G78" s="90" t="s">
        <v>672</v>
      </c>
      <c r="H78" s="177" t="str">
        <f t="shared" si="8"/>
        <v>CZ</v>
      </c>
      <c r="I78" s="14" t="s">
        <v>46</v>
      </c>
      <c r="J78" s="186"/>
      <c r="K78" s="214"/>
      <c r="L78" s="30" t="s">
        <v>58</v>
      </c>
      <c r="M78" s="19" t="s">
        <v>343</v>
      </c>
      <c r="N78" s="79">
        <v>951.5</v>
      </c>
      <c r="O78" s="40">
        <v>220027</v>
      </c>
      <c r="P78" s="251" t="s">
        <v>696</v>
      </c>
      <c r="Q78" s="252" t="str">
        <f t="shared" si="9"/>
        <v>Yes</v>
      </c>
    </row>
    <row r="79" spans="1:17" ht="21.75" customHeight="1" x14ac:dyDescent="0.2">
      <c r="A79" s="14"/>
      <c r="B79" s="126"/>
      <c r="C79" s="15"/>
      <c r="D79" s="18"/>
      <c r="E79" s="40"/>
      <c r="F79" s="135"/>
      <c r="G79" s="17"/>
      <c r="H79" s="177" t="str">
        <f t="shared" si="8"/>
        <v>CZ</v>
      </c>
      <c r="I79" s="14"/>
      <c r="J79" s="126"/>
      <c r="K79" s="135"/>
      <c r="L79" s="30"/>
      <c r="M79" s="19"/>
      <c r="N79" s="79"/>
      <c r="O79" s="40"/>
      <c r="P79" s="27"/>
      <c r="Q79" s="252" t="str">
        <f t="shared" si="9"/>
        <v/>
      </c>
    </row>
    <row r="80" spans="1:17" ht="21.75" customHeight="1" x14ac:dyDescent="0.2">
      <c r="A80" s="14" t="s">
        <v>595</v>
      </c>
      <c r="B80" s="126" t="s">
        <v>154</v>
      </c>
      <c r="C80" s="19" t="s">
        <v>240</v>
      </c>
      <c r="D80" s="18">
        <v>1.5277777777777777E-2</v>
      </c>
      <c r="E80" s="225">
        <v>221126</v>
      </c>
      <c r="F80" s="140"/>
      <c r="G80" s="235" t="s">
        <v>714</v>
      </c>
      <c r="H80" s="177" t="str">
        <f t="shared" si="8"/>
        <v>CZ</v>
      </c>
      <c r="I80" s="14"/>
      <c r="J80" s="126"/>
      <c r="K80" s="135"/>
      <c r="L80" s="30"/>
      <c r="M80" s="19"/>
      <c r="N80" s="79"/>
      <c r="O80" s="40"/>
      <c r="P80" s="27"/>
      <c r="Q80" s="252" t="str">
        <f t="shared" si="9"/>
        <v/>
      </c>
    </row>
    <row r="81" spans="1:17" ht="21.75" customHeight="1" x14ac:dyDescent="0.2">
      <c r="A81" s="14"/>
      <c r="B81" s="126"/>
      <c r="C81" s="15"/>
      <c r="D81" s="31"/>
      <c r="E81" s="69">
        <v>221125</v>
      </c>
      <c r="F81" s="140"/>
      <c r="G81" s="17"/>
      <c r="H81" s="177" t="str">
        <f t="shared" si="8"/>
        <v>CZ</v>
      </c>
      <c r="I81" s="14"/>
      <c r="J81" s="126"/>
      <c r="K81" s="135"/>
      <c r="L81" s="15"/>
      <c r="M81" s="19"/>
      <c r="N81" s="79"/>
      <c r="O81" s="40"/>
      <c r="P81" s="27"/>
      <c r="Q81" s="252" t="str">
        <f t="shared" si="9"/>
        <v/>
      </c>
    </row>
    <row r="82" spans="1:17" ht="21.75" customHeight="1" x14ac:dyDescent="0.2">
      <c r="A82" s="14"/>
      <c r="B82" s="126"/>
      <c r="C82" s="15"/>
      <c r="D82" s="31"/>
      <c r="E82" s="69"/>
      <c r="F82" s="140"/>
      <c r="G82" s="17"/>
      <c r="H82" s="177" t="str">
        <f t="shared" si="8"/>
        <v>CZ</v>
      </c>
      <c r="I82" s="148"/>
      <c r="J82" s="184"/>
      <c r="K82" s="154"/>
      <c r="L82" s="81"/>
      <c r="M82" s="77"/>
      <c r="N82" s="98"/>
      <c r="O82" s="40"/>
      <c r="P82" s="27"/>
      <c r="Q82" s="252" t="str">
        <f t="shared" si="9"/>
        <v/>
      </c>
    </row>
    <row r="83" spans="1:17" ht="21.75" customHeight="1" x14ac:dyDescent="0.2">
      <c r="A83" s="14"/>
      <c r="B83" s="126"/>
      <c r="C83" s="15"/>
      <c r="D83" s="31"/>
      <c r="E83" s="69"/>
      <c r="F83" s="140"/>
      <c r="G83" s="17"/>
      <c r="H83" s="177" t="str">
        <f t="shared" si="8"/>
        <v>CZ</v>
      </c>
      <c r="I83" s="95"/>
      <c r="J83" s="126"/>
      <c r="K83" s="135"/>
      <c r="L83" s="30"/>
      <c r="M83" s="19"/>
      <c r="N83" s="79"/>
      <c r="O83" s="40"/>
      <c r="P83" s="27"/>
      <c r="Q83" s="252" t="str">
        <f t="shared" si="9"/>
        <v/>
      </c>
    </row>
    <row r="84" spans="1:17" ht="21.75" customHeight="1" x14ac:dyDescent="0.2">
      <c r="A84" s="95"/>
      <c r="B84" s="126"/>
      <c r="C84" s="15"/>
      <c r="D84" s="82"/>
      <c r="E84" s="40">
        <v>220021</v>
      </c>
      <c r="F84" s="140"/>
      <c r="G84" s="17" t="s">
        <v>722</v>
      </c>
      <c r="H84" s="177" t="str">
        <f t="shared" si="8"/>
        <v>CZ</v>
      </c>
      <c r="I84" s="95"/>
      <c r="J84" s="126"/>
      <c r="K84" s="135"/>
      <c r="L84" s="30"/>
      <c r="M84" s="19"/>
      <c r="N84" s="79"/>
      <c r="O84" s="40">
        <v>220017</v>
      </c>
      <c r="P84" s="251" t="s">
        <v>730</v>
      </c>
      <c r="Q84" s="252" t="str">
        <f t="shared" si="9"/>
        <v/>
      </c>
    </row>
    <row r="85" spans="1:17" ht="21.75" customHeight="1" x14ac:dyDescent="0.2">
      <c r="A85" s="148"/>
      <c r="B85" s="184"/>
      <c r="C85" s="29"/>
      <c r="D85" s="82"/>
      <c r="E85" s="40">
        <v>220034</v>
      </c>
      <c r="F85" s="141"/>
      <c r="G85" s="17" t="s">
        <v>665</v>
      </c>
      <c r="H85" s="177" t="str">
        <f t="shared" si="8"/>
        <v>CZ</v>
      </c>
      <c r="I85" s="95"/>
      <c r="J85" s="126"/>
      <c r="K85" s="135"/>
      <c r="L85" s="30"/>
      <c r="M85" s="19"/>
      <c r="N85" s="79"/>
      <c r="O85" s="40">
        <v>220014</v>
      </c>
      <c r="P85" s="251" t="s">
        <v>695</v>
      </c>
      <c r="Q85" s="252" t="str">
        <f t="shared" si="9"/>
        <v/>
      </c>
    </row>
    <row r="86" spans="1:17" ht="21.75" customHeight="1" x14ac:dyDescent="0.2">
      <c r="A86" s="95"/>
      <c r="B86" s="126"/>
      <c r="C86" s="15"/>
      <c r="D86" s="31"/>
      <c r="E86" s="40">
        <v>221124</v>
      </c>
      <c r="F86" s="141"/>
      <c r="G86" s="17" t="s">
        <v>551</v>
      </c>
      <c r="H86" s="177" t="str">
        <f t="shared" si="8"/>
        <v>CZ</v>
      </c>
      <c r="I86" s="95"/>
      <c r="J86" s="126"/>
      <c r="K86" s="135"/>
      <c r="L86" s="30"/>
      <c r="M86" s="35"/>
      <c r="N86" s="97"/>
      <c r="O86" s="69">
        <v>220020</v>
      </c>
      <c r="P86" s="193" t="s">
        <v>559</v>
      </c>
      <c r="Q86" s="116" t="str">
        <f t="shared" si="9"/>
        <v/>
      </c>
    </row>
    <row r="87" spans="1:17" ht="21.75" customHeight="1" x14ac:dyDescent="0.2">
      <c r="A87" s="95"/>
      <c r="B87" s="126"/>
      <c r="C87" s="15"/>
      <c r="D87" s="18"/>
      <c r="E87" s="40">
        <v>221131</v>
      </c>
      <c r="F87" s="141"/>
      <c r="G87" s="17" t="s">
        <v>703</v>
      </c>
      <c r="H87" s="177" t="str">
        <f t="shared" si="8"/>
        <v>CZ</v>
      </c>
      <c r="I87" s="95"/>
      <c r="J87" s="126"/>
      <c r="K87" s="135"/>
      <c r="L87" s="30"/>
      <c r="M87" s="35"/>
      <c r="N87" s="97"/>
      <c r="O87" s="69">
        <v>220021</v>
      </c>
      <c r="P87" s="193" t="s">
        <v>723</v>
      </c>
      <c r="Q87" s="116" t="str">
        <f t="shared" si="9"/>
        <v/>
      </c>
    </row>
    <row r="88" spans="1:17" ht="21.75" customHeight="1" x14ac:dyDescent="0.2">
      <c r="A88" s="95"/>
      <c r="B88" s="126"/>
      <c r="C88" s="32"/>
      <c r="D88" s="18"/>
      <c r="E88" s="40">
        <v>221133</v>
      </c>
      <c r="F88" s="141"/>
      <c r="G88" s="17" t="s">
        <v>702</v>
      </c>
      <c r="H88" s="177" t="str">
        <f t="shared" si="8"/>
        <v>CZ</v>
      </c>
      <c r="I88" s="14"/>
      <c r="J88" s="126"/>
      <c r="K88" s="135"/>
      <c r="L88" s="15"/>
      <c r="M88" s="19"/>
      <c r="N88" s="79"/>
      <c r="O88" s="69">
        <v>221133</v>
      </c>
      <c r="P88" s="193" t="s">
        <v>716</v>
      </c>
      <c r="Q88" s="116" t="str">
        <f t="shared" si="9"/>
        <v/>
      </c>
    </row>
    <row r="89" spans="1:17" ht="21.75" customHeight="1" thickBot="1" x14ac:dyDescent="0.25">
      <c r="A89" s="131"/>
      <c r="B89" s="132"/>
      <c r="C89" s="133"/>
      <c r="D89" s="41"/>
      <c r="E89" s="41"/>
      <c r="F89" s="136"/>
      <c r="G89" s="24"/>
      <c r="H89" s="177" t="str">
        <f t="shared" si="8"/>
        <v>CZ</v>
      </c>
      <c r="I89" s="20"/>
      <c r="J89" s="123"/>
      <c r="K89" s="136"/>
      <c r="L89" s="21"/>
      <c r="M89" s="21"/>
      <c r="N89" s="80"/>
      <c r="O89" s="41"/>
      <c r="P89" s="110"/>
      <c r="Q89" s="117" t="str">
        <f>IF(N89&gt;0,"Yes","")</f>
        <v/>
      </c>
    </row>
    <row r="90" spans="1:17" s="101" customFormat="1" ht="30" customHeight="1" x14ac:dyDescent="0.25">
      <c r="A90" s="104" t="s">
        <v>96</v>
      </c>
      <c r="B90" s="124"/>
      <c r="D90" s="102"/>
      <c r="E90" s="103"/>
      <c r="F90" s="137"/>
      <c r="H90" s="178"/>
      <c r="J90" s="124"/>
      <c r="K90" s="102"/>
      <c r="O90" s="103"/>
      <c r="P90" s="111"/>
    </row>
    <row r="91" spans="1:17" ht="21.75" customHeight="1" x14ac:dyDescent="0.2">
      <c r="A91" s="8" t="s">
        <v>95</v>
      </c>
      <c r="B91" s="118"/>
      <c r="F91" s="138"/>
      <c r="G91" s="231" t="s">
        <v>731</v>
      </c>
      <c r="I91" s="8" t="s">
        <v>13</v>
      </c>
      <c r="J91" s="118"/>
      <c r="O91" s="42" t="s">
        <v>14</v>
      </c>
    </row>
    <row r="92" spans="1:17" ht="21.75" customHeight="1" x14ac:dyDescent="0.2">
      <c r="B92" s="118"/>
      <c r="F92" s="138"/>
      <c r="J92" s="118"/>
    </row>
    <row r="93" spans="1:17" s="44" customFormat="1" ht="21.75" customHeight="1" x14ac:dyDescent="0.2">
      <c r="A93" s="91" t="s">
        <v>94</v>
      </c>
      <c r="B93" s="125"/>
      <c r="D93" s="45"/>
      <c r="E93" s="46"/>
      <c r="F93" s="139"/>
      <c r="H93" s="177"/>
      <c r="I93" s="43" t="s">
        <v>57</v>
      </c>
      <c r="J93" s="125"/>
      <c r="K93" s="45"/>
      <c r="O93" s="46"/>
    </row>
    <row r="94" spans="1:17" ht="21.75" customHeight="1" thickBot="1" x14ac:dyDescent="0.25">
      <c r="A94" s="8" t="s">
        <v>113</v>
      </c>
      <c r="B94" s="118"/>
      <c r="C94" s="9"/>
      <c r="D94" s="264">
        <f>'DEPT BAL'!$G$4-1</f>
        <v>42669</v>
      </c>
      <c r="E94" s="264"/>
      <c r="F94" s="138"/>
      <c r="I94" s="8" t="s">
        <v>114</v>
      </c>
      <c r="J94" s="118"/>
      <c r="L94" s="265">
        <f>D94+1</f>
        <v>42670</v>
      </c>
      <c r="M94" s="265"/>
    </row>
    <row r="95" spans="1:17" s="1" customFormat="1" ht="21.75" customHeight="1" thickBot="1" x14ac:dyDescent="0.25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7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50</v>
      </c>
      <c r="B96" s="121" t="s">
        <v>254</v>
      </c>
      <c r="C96" s="15" t="s">
        <v>239</v>
      </c>
      <c r="D96" s="18" t="s">
        <v>532</v>
      </c>
      <c r="E96" s="39">
        <v>220003</v>
      </c>
      <c r="F96" s="135"/>
      <c r="G96" s="12" t="s">
        <v>719</v>
      </c>
      <c r="H96" s="177" t="str">
        <f>$I$93</f>
        <v>BK</v>
      </c>
      <c r="I96" s="10" t="s">
        <v>39</v>
      </c>
      <c r="J96" s="120" t="s">
        <v>521</v>
      </c>
      <c r="K96" s="212" t="s">
        <v>231</v>
      </c>
      <c r="L96" s="11" t="s">
        <v>60</v>
      </c>
      <c r="M96" s="13" t="s">
        <v>244</v>
      </c>
      <c r="N96" s="78">
        <v>658.08</v>
      </c>
      <c r="O96" s="39">
        <v>220003</v>
      </c>
      <c r="P96" s="12" t="s">
        <v>694</v>
      </c>
      <c r="Q96" s="115" t="str">
        <f t="shared" ref="Q96:Q103" si="10">IF(N96&gt;0,"Yes","")</f>
        <v>Yes</v>
      </c>
    </row>
    <row r="97" spans="1:17" ht="21.75" customHeight="1" x14ac:dyDescent="0.2">
      <c r="A97" s="14" t="s">
        <v>35</v>
      </c>
      <c r="B97" s="121" t="s">
        <v>257</v>
      </c>
      <c r="C97" s="15" t="s">
        <v>239</v>
      </c>
      <c r="D97" s="18" t="s">
        <v>531</v>
      </c>
      <c r="E97" s="40">
        <v>220011</v>
      </c>
      <c r="F97" s="135"/>
      <c r="G97" s="17" t="s">
        <v>727</v>
      </c>
      <c r="H97" s="177" t="str">
        <f t="shared" ref="H97:H103" si="11">$I$93</f>
        <v>BK</v>
      </c>
      <c r="I97" s="14" t="s">
        <v>107</v>
      </c>
      <c r="J97" s="121" t="s">
        <v>530</v>
      </c>
      <c r="K97" s="140" t="s">
        <v>310</v>
      </c>
      <c r="L97" s="15" t="s">
        <v>57</v>
      </c>
      <c r="M97" s="19" t="s">
        <v>531</v>
      </c>
      <c r="N97" s="79">
        <v>923.92</v>
      </c>
      <c r="O97" s="40">
        <v>221130</v>
      </c>
      <c r="P97" s="90" t="s">
        <v>725</v>
      </c>
      <c r="Q97" s="116" t="str">
        <f t="shared" si="10"/>
        <v>Yes</v>
      </c>
    </row>
    <row r="98" spans="1:17" ht="21.75" customHeight="1" x14ac:dyDescent="0.2">
      <c r="A98" s="14" t="s">
        <v>107</v>
      </c>
      <c r="B98" s="186"/>
      <c r="C98" s="15" t="s">
        <v>239</v>
      </c>
      <c r="D98" s="71" t="s">
        <v>531</v>
      </c>
      <c r="E98" s="40">
        <v>220032</v>
      </c>
      <c r="F98" s="135"/>
      <c r="G98" s="17" t="s">
        <v>706</v>
      </c>
      <c r="H98" s="177" t="str">
        <f t="shared" si="11"/>
        <v>BK</v>
      </c>
      <c r="I98" s="68" t="s">
        <v>50</v>
      </c>
      <c r="J98" s="186"/>
      <c r="K98" s="214"/>
      <c r="L98" s="15" t="s">
        <v>57</v>
      </c>
      <c r="M98" s="19" t="s">
        <v>532</v>
      </c>
      <c r="N98" s="79">
        <v>677.26</v>
      </c>
      <c r="O98" s="40">
        <v>220011</v>
      </c>
      <c r="P98" s="90" t="s">
        <v>728</v>
      </c>
      <c r="Q98" s="116" t="str">
        <f t="shared" si="10"/>
        <v>Yes</v>
      </c>
    </row>
    <row r="99" spans="1:17" ht="21.75" customHeight="1" x14ac:dyDescent="0.2">
      <c r="A99" s="14" t="s">
        <v>108</v>
      </c>
      <c r="B99" s="126" t="s">
        <v>249</v>
      </c>
      <c r="C99" s="15" t="s">
        <v>239</v>
      </c>
      <c r="D99" s="18" t="s">
        <v>312</v>
      </c>
      <c r="E99" s="40">
        <v>221130</v>
      </c>
      <c r="F99" s="135"/>
      <c r="G99" s="17" t="s">
        <v>585</v>
      </c>
      <c r="H99" s="177" t="str">
        <f t="shared" si="11"/>
        <v>BK</v>
      </c>
      <c r="I99" s="93" t="s">
        <v>108</v>
      </c>
      <c r="J99" s="184" t="s">
        <v>213</v>
      </c>
      <c r="K99" s="154" t="s">
        <v>294</v>
      </c>
      <c r="L99" s="29" t="s">
        <v>57</v>
      </c>
      <c r="M99" s="77" t="s">
        <v>312</v>
      </c>
      <c r="N99" s="98">
        <v>1010.26</v>
      </c>
      <c r="O99" s="40">
        <v>221136</v>
      </c>
      <c r="P99" s="108"/>
      <c r="Q99" s="116" t="str">
        <f t="shared" si="10"/>
        <v>Yes</v>
      </c>
    </row>
    <row r="100" spans="1:17" ht="21.75" customHeight="1" x14ac:dyDescent="0.2">
      <c r="A100" s="14" t="s">
        <v>23</v>
      </c>
      <c r="B100" s="126" t="s">
        <v>158</v>
      </c>
      <c r="C100" s="15" t="s">
        <v>239</v>
      </c>
      <c r="D100" s="18" t="s">
        <v>529</v>
      </c>
      <c r="E100" s="40">
        <v>221136</v>
      </c>
      <c r="F100" s="135"/>
      <c r="G100" s="17"/>
      <c r="H100" s="177" t="str">
        <f t="shared" si="11"/>
        <v>BK</v>
      </c>
      <c r="I100" s="148" t="s">
        <v>33</v>
      </c>
      <c r="J100" s="184" t="s">
        <v>202</v>
      </c>
      <c r="K100" s="154" t="s">
        <v>232</v>
      </c>
      <c r="L100" s="29" t="s">
        <v>62</v>
      </c>
      <c r="M100" s="77" t="s">
        <v>278</v>
      </c>
      <c r="N100" s="98">
        <v>827.69</v>
      </c>
      <c r="O100" s="236">
        <v>220032</v>
      </c>
      <c r="P100" s="17" t="s">
        <v>706</v>
      </c>
      <c r="Q100" s="116" t="str">
        <f t="shared" si="10"/>
        <v>Yes</v>
      </c>
    </row>
    <row r="101" spans="1:17" ht="21.75" customHeight="1" x14ac:dyDescent="0.2">
      <c r="A101" s="14"/>
      <c r="B101" s="126"/>
      <c r="C101" s="15"/>
      <c r="D101" s="18"/>
      <c r="E101" s="40"/>
      <c r="F101" s="135"/>
      <c r="G101" s="17"/>
      <c r="H101" s="177" t="str">
        <f t="shared" si="11"/>
        <v>BK</v>
      </c>
      <c r="I101" s="148"/>
      <c r="J101" s="184"/>
      <c r="K101" s="154"/>
      <c r="L101" s="81"/>
      <c r="M101" s="94"/>
      <c r="N101" s="99"/>
      <c r="O101" s="69"/>
      <c r="P101" s="108"/>
      <c r="Q101" s="116" t="str">
        <f t="shared" si="10"/>
        <v/>
      </c>
    </row>
    <row r="102" spans="1:17" ht="21.75" customHeight="1" x14ac:dyDescent="0.2">
      <c r="A102" s="95"/>
      <c r="B102" s="126"/>
      <c r="C102" s="15"/>
      <c r="D102" s="18"/>
      <c r="E102" s="40"/>
      <c r="F102" s="135"/>
      <c r="G102" s="17"/>
      <c r="H102" s="177" t="str">
        <f t="shared" si="11"/>
        <v>BK</v>
      </c>
      <c r="I102" s="95"/>
      <c r="J102" s="126"/>
      <c r="K102" s="135"/>
      <c r="L102" s="30"/>
      <c r="M102" s="30"/>
      <c r="N102" s="97"/>
      <c r="O102" s="69"/>
      <c r="P102" s="108"/>
      <c r="Q102" s="116" t="str">
        <f t="shared" si="10"/>
        <v/>
      </c>
    </row>
    <row r="103" spans="1:17" ht="21.75" customHeight="1" thickBot="1" x14ac:dyDescent="0.25">
      <c r="A103" s="20"/>
      <c r="B103" s="123"/>
      <c r="C103" s="21"/>
      <c r="D103" s="22"/>
      <c r="E103" s="41"/>
      <c r="F103" s="136"/>
      <c r="G103" s="24"/>
      <c r="H103" s="177" t="str">
        <f t="shared" si="11"/>
        <v>BK</v>
      </c>
      <c r="I103" s="20"/>
      <c r="J103" s="123"/>
      <c r="K103" s="136"/>
      <c r="L103" s="21"/>
      <c r="M103" s="21"/>
      <c r="N103" s="80"/>
      <c r="O103" s="41"/>
      <c r="P103" s="110"/>
      <c r="Q103" s="117" t="str">
        <f t="shared" si="10"/>
        <v/>
      </c>
    </row>
    <row r="104" spans="1:17" s="101" customFormat="1" ht="30" customHeight="1" x14ac:dyDescent="0.25">
      <c r="A104" s="104" t="s">
        <v>96</v>
      </c>
      <c r="B104" s="124"/>
      <c r="D104" s="102"/>
      <c r="E104" s="103"/>
      <c r="F104" s="137"/>
      <c r="H104" s="178"/>
      <c r="J104" s="124"/>
      <c r="K104" s="102"/>
      <c r="O104" s="103"/>
      <c r="P104" s="111"/>
    </row>
    <row r="105" spans="1:17" ht="21.75" customHeight="1" x14ac:dyDescent="0.2">
      <c r="A105" s="8" t="s">
        <v>95</v>
      </c>
      <c r="B105" s="118"/>
      <c r="F105" s="138"/>
      <c r="G105" s="6" t="s">
        <v>712</v>
      </c>
      <c r="I105" s="8" t="s">
        <v>13</v>
      </c>
      <c r="J105" s="118"/>
      <c r="O105" s="42" t="s">
        <v>14</v>
      </c>
    </row>
    <row r="106" spans="1:17" ht="21.75" customHeight="1" x14ac:dyDescent="0.2">
      <c r="B106" s="118"/>
      <c r="F106" s="138"/>
      <c r="J106" s="118"/>
    </row>
    <row r="107" spans="1:17" s="44" customFormat="1" ht="21.75" customHeight="1" x14ac:dyDescent="0.2">
      <c r="A107" s="43" t="s">
        <v>122</v>
      </c>
      <c r="B107" s="125"/>
      <c r="D107" s="45"/>
      <c r="E107" s="46"/>
      <c r="F107" s="139"/>
      <c r="H107" s="177"/>
      <c r="I107" s="43" t="s">
        <v>58</v>
      </c>
      <c r="J107" s="125"/>
      <c r="K107" s="45"/>
      <c r="O107" s="46"/>
    </row>
    <row r="108" spans="1:17" ht="21.75" customHeight="1" thickBot="1" x14ac:dyDescent="0.25">
      <c r="A108" s="8" t="s">
        <v>113</v>
      </c>
      <c r="B108" s="118"/>
      <c r="C108" s="9"/>
      <c r="D108" s="264">
        <f>'DEPT BAL'!$G$4-1</f>
        <v>42669</v>
      </c>
      <c r="E108" s="264"/>
      <c r="F108" s="138"/>
      <c r="I108" s="8" t="s">
        <v>114</v>
      </c>
      <c r="J108" s="118"/>
      <c r="L108" s="265">
        <f>D108+1</f>
        <v>42670</v>
      </c>
      <c r="M108" s="265"/>
    </row>
    <row r="109" spans="1:17" s="1" customFormat="1" ht="21.75" customHeight="1" thickBot="1" x14ac:dyDescent="0.25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7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 x14ac:dyDescent="0.2">
      <c r="A110" s="10" t="s">
        <v>32</v>
      </c>
      <c r="B110" s="120" t="s">
        <v>254</v>
      </c>
      <c r="C110" s="11" t="s">
        <v>136</v>
      </c>
      <c r="D110" s="25" t="s">
        <v>533</v>
      </c>
      <c r="E110" s="227">
        <v>221137</v>
      </c>
      <c r="F110" s="134"/>
      <c r="G110" s="17" t="s">
        <v>708</v>
      </c>
      <c r="H110" s="177" t="str">
        <f>$I$107</f>
        <v>LA</v>
      </c>
      <c r="I110" s="14" t="s">
        <v>54</v>
      </c>
      <c r="J110" s="121" t="s">
        <v>347</v>
      </c>
      <c r="K110" s="217" t="s">
        <v>345</v>
      </c>
      <c r="L110" s="15" t="s">
        <v>56</v>
      </c>
      <c r="M110" s="19" t="s">
        <v>320</v>
      </c>
      <c r="N110" s="79">
        <v>690.02</v>
      </c>
      <c r="O110" s="40">
        <v>220024</v>
      </c>
      <c r="P110" s="107"/>
      <c r="Q110" s="115" t="str">
        <f>IF(N110&gt;0,"Yes","")</f>
        <v>Yes</v>
      </c>
    </row>
    <row r="111" spans="1:17" ht="21.75" customHeight="1" x14ac:dyDescent="0.2">
      <c r="A111" s="14" t="s">
        <v>85</v>
      </c>
      <c r="B111" s="186"/>
      <c r="C111" s="15" t="s">
        <v>136</v>
      </c>
      <c r="D111" s="18" t="s">
        <v>533</v>
      </c>
      <c r="E111" s="40">
        <v>220024</v>
      </c>
      <c r="F111" s="135" t="s">
        <v>576</v>
      </c>
      <c r="G111" s="17"/>
      <c r="H111" s="177" t="str">
        <f t="shared" ref="H111:H119" si="12">$I$107</f>
        <v>LA</v>
      </c>
      <c r="I111" s="14" t="s">
        <v>26</v>
      </c>
      <c r="J111" s="186"/>
      <c r="K111" s="214"/>
      <c r="L111" s="30" t="s">
        <v>56</v>
      </c>
      <c r="M111" s="35" t="s">
        <v>281</v>
      </c>
      <c r="N111" s="97">
        <v>1069.27</v>
      </c>
      <c r="O111" s="69">
        <v>221137</v>
      </c>
      <c r="P111" s="17" t="s">
        <v>709</v>
      </c>
      <c r="Q111" s="116" t="str">
        <f>IF(N111&gt;0,"Yes","")</f>
        <v>Yes</v>
      </c>
    </row>
    <row r="112" spans="1:17" ht="21.75" customHeight="1" x14ac:dyDescent="0.2">
      <c r="A112" s="14" t="s">
        <v>46</v>
      </c>
      <c r="B112" s="121" t="s">
        <v>256</v>
      </c>
      <c r="C112" s="15" t="s">
        <v>136</v>
      </c>
      <c r="D112" s="18" t="s">
        <v>343</v>
      </c>
      <c r="E112" s="225">
        <v>221132</v>
      </c>
      <c r="F112" s="135"/>
      <c r="G112" s="17"/>
      <c r="H112" s="177" t="str">
        <f t="shared" si="12"/>
        <v>LA</v>
      </c>
      <c r="I112" s="14" t="s">
        <v>23</v>
      </c>
      <c r="J112" s="121" t="s">
        <v>246</v>
      </c>
      <c r="K112" s="140" t="s">
        <v>381</v>
      </c>
      <c r="L112" s="30" t="s">
        <v>57</v>
      </c>
      <c r="M112" s="35" t="s">
        <v>529</v>
      </c>
      <c r="N112" s="97">
        <v>1024.8399999999999</v>
      </c>
      <c r="O112" s="40">
        <v>221132</v>
      </c>
      <c r="P112" s="108"/>
      <c r="Q112" s="116" t="str">
        <f t="shared" ref="Q112:Q118" si="13">IF(N112&gt;0,"Yes","")</f>
        <v>Yes</v>
      </c>
    </row>
    <row r="113" spans="1:17" ht="21.75" customHeight="1" x14ac:dyDescent="0.2">
      <c r="A113" s="14" t="s">
        <v>27</v>
      </c>
      <c r="B113" s="186"/>
      <c r="C113" s="15" t="s">
        <v>136</v>
      </c>
      <c r="D113" s="18" t="s">
        <v>343</v>
      </c>
      <c r="E113" s="225">
        <v>221140</v>
      </c>
      <c r="F113" s="135" t="s">
        <v>576</v>
      </c>
      <c r="G113" s="17"/>
      <c r="H113" s="177" t="str">
        <f t="shared" si="12"/>
        <v>LA</v>
      </c>
      <c r="I113" s="14" t="s">
        <v>64</v>
      </c>
      <c r="J113" s="186"/>
      <c r="K113" s="214"/>
      <c r="L113" s="30" t="s">
        <v>59</v>
      </c>
      <c r="M113" s="35" t="s">
        <v>458</v>
      </c>
      <c r="N113" s="97">
        <v>706.93</v>
      </c>
      <c r="O113" s="40">
        <v>220005</v>
      </c>
      <c r="P113" s="17" t="s">
        <v>696</v>
      </c>
      <c r="Q113" s="116" t="str">
        <f t="shared" si="13"/>
        <v>Yes</v>
      </c>
    </row>
    <row r="114" spans="1:17" ht="21.75" customHeight="1" x14ac:dyDescent="0.2">
      <c r="A114" s="14" t="s">
        <v>24</v>
      </c>
      <c r="B114" s="126" t="s">
        <v>257</v>
      </c>
      <c r="C114" s="15" t="s">
        <v>136</v>
      </c>
      <c r="D114" s="18" t="s">
        <v>534</v>
      </c>
      <c r="E114" s="225">
        <v>220005</v>
      </c>
      <c r="F114" s="154" t="s">
        <v>576</v>
      </c>
      <c r="G114" s="17" t="s">
        <v>697</v>
      </c>
      <c r="H114" s="177" t="str">
        <f t="shared" si="12"/>
        <v>LA</v>
      </c>
      <c r="I114" s="14" t="s">
        <v>104</v>
      </c>
      <c r="J114" s="126" t="s">
        <v>279</v>
      </c>
      <c r="K114" s="135" t="s">
        <v>349</v>
      </c>
      <c r="L114" s="30" t="s">
        <v>66</v>
      </c>
      <c r="M114" s="35" t="s">
        <v>333</v>
      </c>
      <c r="N114" s="97">
        <v>822.38</v>
      </c>
      <c r="O114" s="40">
        <v>221140</v>
      </c>
      <c r="P114" s="113"/>
      <c r="Q114" s="116" t="str">
        <f t="shared" si="13"/>
        <v>Yes</v>
      </c>
    </row>
    <row r="115" spans="1:17" ht="21.75" customHeight="1" x14ac:dyDescent="0.2">
      <c r="A115" s="14"/>
      <c r="B115" s="126"/>
      <c r="C115" s="15"/>
      <c r="D115" s="18"/>
      <c r="E115" s="40"/>
      <c r="F115" s="135"/>
      <c r="G115" s="96"/>
      <c r="H115" s="177" t="str">
        <f t="shared" si="12"/>
        <v>LA</v>
      </c>
      <c r="I115" s="14"/>
      <c r="J115" s="126"/>
      <c r="K115" s="135"/>
      <c r="L115" s="30"/>
      <c r="M115" s="35"/>
      <c r="N115" s="97"/>
      <c r="O115" s="69"/>
      <c r="P115" s="109"/>
      <c r="Q115" s="116" t="str">
        <f t="shared" si="13"/>
        <v/>
      </c>
    </row>
    <row r="116" spans="1:17" ht="21.75" customHeight="1" x14ac:dyDescent="0.2">
      <c r="A116" s="14"/>
      <c r="B116" s="126"/>
      <c r="C116" s="15"/>
      <c r="D116" s="18"/>
      <c r="E116" s="40"/>
      <c r="F116" s="135"/>
      <c r="G116" s="17"/>
      <c r="H116" s="177" t="str">
        <f t="shared" si="12"/>
        <v>LA</v>
      </c>
      <c r="I116" s="14"/>
      <c r="J116" s="126"/>
      <c r="K116" s="135"/>
      <c r="L116" s="30"/>
      <c r="M116" s="35"/>
      <c r="N116" s="97"/>
      <c r="O116" s="69"/>
      <c r="P116" s="109"/>
      <c r="Q116" s="116" t="str">
        <f t="shared" si="13"/>
        <v/>
      </c>
    </row>
    <row r="117" spans="1:17" ht="21.75" customHeight="1" x14ac:dyDescent="0.2">
      <c r="A117" s="95"/>
      <c r="B117" s="126"/>
      <c r="C117" s="15"/>
      <c r="D117" s="16"/>
      <c r="E117" s="40"/>
      <c r="F117" s="135"/>
      <c r="G117" s="17"/>
      <c r="H117" s="177" t="str">
        <f t="shared" si="12"/>
        <v>LA</v>
      </c>
      <c r="I117" s="95"/>
      <c r="J117" s="126"/>
      <c r="K117" s="135"/>
      <c r="L117" s="30"/>
      <c r="M117" s="35"/>
      <c r="N117" s="97"/>
      <c r="O117" s="69"/>
      <c r="P117" s="109"/>
      <c r="Q117" s="116" t="str">
        <f t="shared" si="13"/>
        <v/>
      </c>
    </row>
    <row r="118" spans="1:17" ht="21.75" customHeight="1" x14ac:dyDescent="0.2">
      <c r="A118" s="14"/>
      <c r="B118" s="126"/>
      <c r="C118" s="15"/>
      <c r="D118" s="16"/>
      <c r="E118" s="40"/>
      <c r="F118" s="135"/>
      <c r="G118" s="17"/>
      <c r="H118" s="177" t="str">
        <f t="shared" si="12"/>
        <v>LA</v>
      </c>
      <c r="I118" s="14"/>
      <c r="J118" s="126"/>
      <c r="K118" s="135"/>
      <c r="L118" s="30"/>
      <c r="M118" s="30"/>
      <c r="N118" s="97"/>
      <c r="O118" s="69"/>
      <c r="P118" s="109"/>
      <c r="Q118" s="116" t="str">
        <f t="shared" si="13"/>
        <v/>
      </c>
    </row>
    <row r="119" spans="1:17" ht="21.75" customHeight="1" thickBot="1" x14ac:dyDescent="0.25">
      <c r="A119" s="87"/>
      <c r="B119" s="123"/>
      <c r="C119" s="21"/>
      <c r="D119" s="22"/>
      <c r="E119" s="41"/>
      <c r="F119" s="136"/>
      <c r="G119" s="24"/>
      <c r="H119" s="177" t="str">
        <f t="shared" si="12"/>
        <v>LA</v>
      </c>
      <c r="I119" s="87"/>
      <c r="J119" s="123"/>
      <c r="K119" s="136"/>
      <c r="L119" s="21"/>
      <c r="M119" s="21"/>
      <c r="N119" s="80"/>
      <c r="O119" s="41"/>
      <c r="P119" s="110"/>
      <c r="Q119" s="117" t="str">
        <f>IF(N119&gt;0,"Yes","")</f>
        <v/>
      </c>
    </row>
    <row r="120" spans="1:17" s="101" customFormat="1" ht="30" customHeight="1" x14ac:dyDescent="0.25">
      <c r="A120" s="104" t="s">
        <v>96</v>
      </c>
      <c r="B120" s="124"/>
      <c r="D120" s="102"/>
      <c r="E120" s="103"/>
      <c r="F120" s="137"/>
      <c r="H120" s="178"/>
      <c r="J120" s="124"/>
      <c r="K120" s="102"/>
      <c r="O120" s="103"/>
      <c r="P120" s="111"/>
    </row>
    <row r="121" spans="1:17" ht="21.75" customHeight="1" x14ac:dyDescent="0.2">
      <c r="A121" s="8" t="s">
        <v>95</v>
      </c>
      <c r="B121" s="118"/>
      <c r="F121" s="138"/>
      <c r="G121" s="231" t="s">
        <v>715</v>
      </c>
      <c r="I121" s="8" t="s">
        <v>13</v>
      </c>
      <c r="J121" s="118"/>
      <c r="O121" s="42" t="s">
        <v>14</v>
      </c>
    </row>
    <row r="122" spans="1:17" ht="21.75" customHeight="1" x14ac:dyDescent="0.2">
      <c r="B122" s="118"/>
      <c r="F122" s="138"/>
      <c r="J122" s="118"/>
    </row>
    <row r="123" spans="1:17" s="44" customFormat="1" ht="21.75" customHeight="1" x14ac:dyDescent="0.2">
      <c r="A123" s="43" t="s">
        <v>17</v>
      </c>
      <c r="B123" s="125"/>
      <c r="D123" s="45"/>
      <c r="E123" s="46"/>
      <c r="F123" s="139"/>
      <c r="H123" s="177"/>
      <c r="I123" s="43" t="s">
        <v>61</v>
      </c>
      <c r="J123" s="125"/>
      <c r="K123" s="45"/>
      <c r="O123" s="46"/>
    </row>
    <row r="124" spans="1:17" ht="21.75" customHeight="1" thickBot="1" x14ac:dyDescent="0.25">
      <c r="A124" s="8" t="s">
        <v>113</v>
      </c>
      <c r="B124" s="118"/>
      <c r="C124" s="9"/>
      <c r="D124" s="264">
        <f>'DEPT BAL'!$G$4-1</f>
        <v>42669</v>
      </c>
      <c r="E124" s="264"/>
      <c r="F124" s="138"/>
      <c r="I124" s="8" t="s">
        <v>114</v>
      </c>
      <c r="J124" s="118"/>
      <c r="L124" s="265">
        <f>D124+1</f>
        <v>42670</v>
      </c>
      <c r="M124" s="265"/>
    </row>
    <row r="125" spans="1:17" s="1" customFormat="1" ht="21.75" customHeight="1" thickBot="1" x14ac:dyDescent="0.25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7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 x14ac:dyDescent="0.2">
      <c r="A126" s="10" t="s">
        <v>105</v>
      </c>
      <c r="B126" s="120" t="s">
        <v>344</v>
      </c>
      <c r="C126" s="11" t="s">
        <v>376</v>
      </c>
      <c r="D126" s="25" t="s">
        <v>377</v>
      </c>
      <c r="E126" s="227">
        <v>221134</v>
      </c>
      <c r="F126" s="134"/>
      <c r="G126" s="12"/>
      <c r="H126" s="177" t="str">
        <f>$I$123</f>
        <v>PZ</v>
      </c>
      <c r="I126" s="10" t="s">
        <v>106</v>
      </c>
      <c r="J126" s="120" t="s">
        <v>214</v>
      </c>
      <c r="K126" s="212" t="s">
        <v>295</v>
      </c>
      <c r="L126" s="11" t="s">
        <v>62</v>
      </c>
      <c r="M126" s="13" t="s">
        <v>393</v>
      </c>
      <c r="N126" s="78">
        <v>919.83</v>
      </c>
      <c r="O126" s="39">
        <v>221134</v>
      </c>
      <c r="P126" s="113"/>
      <c r="Q126" s="115" t="str">
        <f>IF(N126&gt;0,"Yes","")</f>
        <v>Yes</v>
      </c>
    </row>
    <row r="127" spans="1:17" ht="21.75" customHeight="1" x14ac:dyDescent="0.2">
      <c r="A127" s="14" t="s">
        <v>31</v>
      </c>
      <c r="B127" s="126" t="s">
        <v>258</v>
      </c>
      <c r="C127" s="15" t="s">
        <v>376</v>
      </c>
      <c r="D127" s="18" t="s">
        <v>193</v>
      </c>
      <c r="E127" s="225">
        <v>221129</v>
      </c>
      <c r="F127" s="135"/>
      <c r="G127" s="17" t="s">
        <v>570</v>
      </c>
      <c r="H127" s="177" t="str">
        <f>$I$123</f>
        <v>PZ</v>
      </c>
      <c r="I127" s="14" t="s">
        <v>28</v>
      </c>
      <c r="J127" s="126" t="s">
        <v>188</v>
      </c>
      <c r="K127" s="135" t="s">
        <v>361</v>
      </c>
      <c r="L127" s="15" t="s">
        <v>62</v>
      </c>
      <c r="M127" s="19" t="s">
        <v>317</v>
      </c>
      <c r="N127" s="79">
        <v>791.31</v>
      </c>
      <c r="O127" s="40">
        <v>221129</v>
      </c>
      <c r="P127" s="17" t="s">
        <v>153</v>
      </c>
      <c r="Q127" s="116" t="str">
        <f>IF(N127&gt;0,"Yes","")</f>
        <v>Yes</v>
      </c>
    </row>
    <row r="128" spans="1:17" ht="21.75" customHeight="1" x14ac:dyDescent="0.2">
      <c r="A128" s="14"/>
      <c r="B128" s="126"/>
      <c r="C128" s="15"/>
      <c r="D128" s="18"/>
      <c r="E128" s="40"/>
      <c r="F128" s="135"/>
      <c r="G128" s="17"/>
      <c r="H128" s="177" t="str">
        <f>$I$123</f>
        <v>PZ</v>
      </c>
      <c r="I128" s="14"/>
      <c r="J128" s="126"/>
      <c r="K128" s="154"/>
      <c r="L128" s="15"/>
      <c r="M128" s="19"/>
      <c r="N128" s="79"/>
      <c r="O128" s="40"/>
      <c r="P128" s="108"/>
      <c r="Q128" s="116" t="str">
        <f>IF(N128&gt;0,"Yes","")</f>
        <v/>
      </c>
    </row>
    <row r="129" spans="1:17" ht="21.75" customHeight="1" x14ac:dyDescent="0.2">
      <c r="A129" s="14"/>
      <c r="B129" s="126"/>
      <c r="C129" s="15"/>
      <c r="D129" s="16"/>
      <c r="E129" s="40"/>
      <c r="F129" s="135"/>
      <c r="G129" s="17"/>
      <c r="H129" s="177" t="str">
        <f>$I$123</f>
        <v>PZ</v>
      </c>
      <c r="I129" s="14"/>
      <c r="J129" s="126"/>
      <c r="K129" s="135"/>
      <c r="L129" s="15"/>
      <c r="M129" s="19"/>
      <c r="N129" s="79"/>
      <c r="O129" s="40"/>
      <c r="P129" s="108"/>
      <c r="Q129" s="116" t="str">
        <f>IF(N129&gt;0,"Yes","")</f>
        <v/>
      </c>
    </row>
    <row r="130" spans="1:17" ht="21.75" customHeight="1" thickBot="1" x14ac:dyDescent="0.25">
      <c r="A130" s="87"/>
      <c r="B130" s="123"/>
      <c r="C130" s="21"/>
      <c r="D130" s="22"/>
      <c r="E130" s="41"/>
      <c r="F130" s="136"/>
      <c r="G130" s="24"/>
      <c r="H130" s="177" t="str">
        <f>$I$123</f>
        <v>PZ</v>
      </c>
      <c r="I130" s="87"/>
      <c r="J130" s="123"/>
      <c r="K130" s="136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 x14ac:dyDescent="0.25">
      <c r="A131" s="104" t="s">
        <v>96</v>
      </c>
      <c r="B131" s="124"/>
      <c r="D131" s="102"/>
      <c r="E131" s="103"/>
      <c r="F131" s="137"/>
      <c r="H131" s="178"/>
      <c r="J131" s="124"/>
      <c r="K131" s="102"/>
      <c r="O131" s="103"/>
      <c r="P131" s="111"/>
    </row>
    <row r="132" spans="1:17" ht="21.75" customHeight="1" x14ac:dyDescent="0.2">
      <c r="A132" s="8" t="s">
        <v>95</v>
      </c>
      <c r="B132" s="118"/>
      <c r="F132" s="138"/>
      <c r="G132" s="231" t="s">
        <v>715</v>
      </c>
      <c r="I132" s="8" t="s">
        <v>13</v>
      </c>
      <c r="J132" s="118"/>
      <c r="O132" s="42" t="s">
        <v>14</v>
      </c>
    </row>
    <row r="133" spans="1:17" ht="21.75" customHeight="1" x14ac:dyDescent="0.2">
      <c r="B133" s="118"/>
      <c r="F133" s="138"/>
      <c r="J133" s="118"/>
    </row>
    <row r="134" spans="1:17" s="44" customFormat="1" ht="21.75" customHeight="1" x14ac:dyDescent="0.2">
      <c r="A134" s="43" t="s">
        <v>18</v>
      </c>
      <c r="B134" s="125"/>
      <c r="D134" s="45"/>
      <c r="E134" s="46"/>
      <c r="F134" s="139"/>
      <c r="H134" s="177"/>
      <c r="I134" s="43" t="s">
        <v>59</v>
      </c>
      <c r="J134" s="125"/>
      <c r="K134" s="45"/>
      <c r="O134" s="46"/>
    </row>
    <row r="135" spans="1:17" ht="21.75" customHeight="1" thickBot="1" x14ac:dyDescent="0.25">
      <c r="A135" s="8" t="s">
        <v>113</v>
      </c>
      <c r="B135" s="118"/>
      <c r="C135" s="9"/>
      <c r="D135" s="264">
        <f>'DEPT BAL'!$G$4-1</f>
        <v>42669</v>
      </c>
      <c r="E135" s="264"/>
      <c r="F135" s="138"/>
      <c r="I135" s="8" t="s">
        <v>114</v>
      </c>
      <c r="J135" s="118"/>
      <c r="L135" s="265">
        <f>D135+1</f>
        <v>42670</v>
      </c>
      <c r="M135" s="265"/>
    </row>
    <row r="136" spans="1:17" s="1" customFormat="1" ht="21.75" customHeight="1" thickBot="1" x14ac:dyDescent="0.25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7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43</v>
      </c>
      <c r="B137" s="122" t="s">
        <v>396</v>
      </c>
      <c r="C137" s="149" t="s">
        <v>220</v>
      </c>
      <c r="D137" s="18" t="s">
        <v>524</v>
      </c>
      <c r="E137" s="40">
        <v>220028</v>
      </c>
      <c r="F137" s="135"/>
      <c r="G137" s="90" t="s">
        <v>646</v>
      </c>
      <c r="H137" s="177" t="str">
        <f>$I$134</f>
        <v>EH</v>
      </c>
      <c r="I137" s="10" t="s">
        <v>49</v>
      </c>
      <c r="J137" s="120" t="s">
        <v>415</v>
      </c>
      <c r="K137" s="212" t="s">
        <v>528</v>
      </c>
      <c r="L137" s="11" t="s">
        <v>66</v>
      </c>
      <c r="M137" s="13" t="s">
        <v>326</v>
      </c>
      <c r="N137" s="78">
        <v>1039.68</v>
      </c>
      <c r="O137" s="39">
        <v>220022</v>
      </c>
      <c r="P137" s="167"/>
      <c r="Q137" s="115" t="str">
        <f>IF(N137&gt;0,"Yes","")</f>
        <v>Yes</v>
      </c>
    </row>
    <row r="138" spans="1:17" ht="21.75" customHeight="1" x14ac:dyDescent="0.2">
      <c r="A138" s="14" t="s">
        <v>90</v>
      </c>
      <c r="B138" s="126" t="s">
        <v>251</v>
      </c>
      <c r="C138" s="19" t="s">
        <v>241</v>
      </c>
      <c r="D138" s="18" t="s">
        <v>149</v>
      </c>
      <c r="E138" s="225">
        <v>221127</v>
      </c>
      <c r="F138" s="135"/>
      <c r="G138" s="17" t="s">
        <v>726</v>
      </c>
      <c r="H138" s="177" t="str">
        <f t="shared" ref="H138:H145" si="14">$I$134</f>
        <v>EH</v>
      </c>
      <c r="I138" s="14" t="s">
        <v>42</v>
      </c>
      <c r="J138" s="126" t="s">
        <v>148</v>
      </c>
      <c r="K138" s="135" t="s">
        <v>233</v>
      </c>
      <c r="L138" s="15" t="s">
        <v>56</v>
      </c>
      <c r="M138" s="19" t="s">
        <v>219</v>
      </c>
      <c r="N138" s="79">
        <v>865.9</v>
      </c>
      <c r="O138" s="40">
        <v>221127</v>
      </c>
      <c r="P138" s="17" t="s">
        <v>726</v>
      </c>
      <c r="Q138" s="116" t="str">
        <f>IF(N138&gt;0,"Yes","")</f>
        <v>Yes</v>
      </c>
    </row>
    <row r="139" spans="1:17" ht="21.75" customHeight="1" x14ac:dyDescent="0.2">
      <c r="A139" s="14" t="s">
        <v>29</v>
      </c>
      <c r="B139" s="121" t="s">
        <v>252</v>
      </c>
      <c r="C139" s="15" t="s">
        <v>241</v>
      </c>
      <c r="D139" s="18" t="s">
        <v>135</v>
      </c>
      <c r="E139" s="40">
        <v>221120</v>
      </c>
      <c r="F139" s="135"/>
      <c r="G139" s="17"/>
      <c r="H139" s="177" t="str">
        <f t="shared" si="14"/>
        <v>EH</v>
      </c>
      <c r="I139" s="14" t="s">
        <v>29</v>
      </c>
      <c r="J139" s="121" t="s">
        <v>234</v>
      </c>
      <c r="K139" s="140" t="s">
        <v>159</v>
      </c>
      <c r="L139" s="15" t="s">
        <v>59</v>
      </c>
      <c r="M139" s="19" t="s">
        <v>135</v>
      </c>
      <c r="N139" s="79">
        <v>760.93</v>
      </c>
      <c r="O139" s="40">
        <v>221120</v>
      </c>
      <c r="P139" s="113"/>
      <c r="Q139" s="116" t="str">
        <f t="shared" ref="Q139:Q144" si="15">IF(N139&gt;0,"Yes","")</f>
        <v>Yes</v>
      </c>
    </row>
    <row r="140" spans="1:17" ht="21.75" customHeight="1" x14ac:dyDescent="0.2">
      <c r="A140" s="14" t="s">
        <v>65</v>
      </c>
      <c r="B140" s="186"/>
      <c r="C140" s="15" t="s">
        <v>241</v>
      </c>
      <c r="D140" s="18" t="s">
        <v>135</v>
      </c>
      <c r="E140" s="40">
        <v>220022</v>
      </c>
      <c r="F140" s="135"/>
      <c r="G140" s="90" t="s">
        <v>570</v>
      </c>
      <c r="H140" s="177" t="str">
        <f t="shared" si="14"/>
        <v>EH</v>
      </c>
      <c r="I140" s="14" t="s">
        <v>65</v>
      </c>
      <c r="J140" s="186"/>
      <c r="K140" s="214"/>
      <c r="L140" s="15" t="s">
        <v>59</v>
      </c>
      <c r="M140" s="19" t="s">
        <v>135</v>
      </c>
      <c r="N140" s="79">
        <v>762.01</v>
      </c>
      <c r="O140" s="40">
        <v>220028</v>
      </c>
      <c r="P140" s="90" t="s">
        <v>658</v>
      </c>
      <c r="Q140" s="116" t="str">
        <f t="shared" si="15"/>
        <v>Yes</v>
      </c>
    </row>
    <row r="141" spans="1:17" ht="21.75" customHeight="1" x14ac:dyDescent="0.2">
      <c r="A141" s="14" t="s">
        <v>89</v>
      </c>
      <c r="B141" s="126" t="s">
        <v>398</v>
      </c>
      <c r="C141" s="15" t="s">
        <v>242</v>
      </c>
      <c r="D141" s="18" t="s">
        <v>399</v>
      </c>
      <c r="E141" s="40">
        <v>221141</v>
      </c>
      <c r="F141" s="135"/>
      <c r="G141" s="17"/>
      <c r="H141" s="177" t="str">
        <f t="shared" si="14"/>
        <v>EH</v>
      </c>
      <c r="I141" s="14" t="s">
        <v>90</v>
      </c>
      <c r="J141" s="126" t="s">
        <v>208</v>
      </c>
      <c r="K141" s="135" t="s">
        <v>294</v>
      </c>
      <c r="L141" s="15" t="s">
        <v>59</v>
      </c>
      <c r="M141" s="19" t="s">
        <v>149</v>
      </c>
      <c r="N141" s="79">
        <v>712.45</v>
      </c>
      <c r="O141" s="40">
        <v>221141</v>
      </c>
      <c r="P141" s="17" t="s">
        <v>570</v>
      </c>
      <c r="Q141" s="116" t="str">
        <f t="shared" si="15"/>
        <v>Yes</v>
      </c>
    </row>
    <row r="142" spans="1:17" ht="21.75" customHeight="1" x14ac:dyDescent="0.2">
      <c r="A142" s="14" t="s">
        <v>53</v>
      </c>
      <c r="B142" s="121" t="s">
        <v>228</v>
      </c>
      <c r="C142" s="15" t="s">
        <v>241</v>
      </c>
      <c r="D142" s="16" t="s">
        <v>458</v>
      </c>
      <c r="E142" s="40">
        <v>220004</v>
      </c>
      <c r="F142" s="135"/>
      <c r="G142" s="17"/>
      <c r="H142" s="177" t="str">
        <f t="shared" si="14"/>
        <v>EH</v>
      </c>
      <c r="I142" s="14" t="s">
        <v>43</v>
      </c>
      <c r="J142" s="126" t="s">
        <v>449</v>
      </c>
      <c r="K142" s="135" t="s">
        <v>450</v>
      </c>
      <c r="L142" s="15" t="s">
        <v>59</v>
      </c>
      <c r="M142" s="19" t="s">
        <v>524</v>
      </c>
      <c r="N142" s="79">
        <v>741.71</v>
      </c>
      <c r="O142" s="40">
        <v>220004</v>
      </c>
      <c r="P142" s="108"/>
      <c r="Q142" s="116" t="str">
        <f t="shared" si="15"/>
        <v>Yes</v>
      </c>
    </row>
    <row r="143" spans="1:17" ht="21.75" customHeight="1" x14ac:dyDescent="0.2">
      <c r="A143" s="14" t="s">
        <v>64</v>
      </c>
      <c r="B143" s="186"/>
      <c r="C143" s="15" t="s">
        <v>242</v>
      </c>
      <c r="D143" s="16" t="s">
        <v>458</v>
      </c>
      <c r="E143" s="40">
        <v>220018</v>
      </c>
      <c r="F143" s="135"/>
      <c r="G143" s="17"/>
      <c r="H143" s="177" t="str">
        <f t="shared" si="14"/>
        <v>EH</v>
      </c>
      <c r="I143" s="14" t="s">
        <v>53</v>
      </c>
      <c r="J143" s="126" t="s">
        <v>227</v>
      </c>
      <c r="K143" s="135" t="s">
        <v>497</v>
      </c>
      <c r="L143" s="15" t="s">
        <v>59</v>
      </c>
      <c r="M143" s="15" t="s">
        <v>458</v>
      </c>
      <c r="N143" s="79">
        <v>760.53</v>
      </c>
      <c r="O143" s="40">
        <v>220018</v>
      </c>
      <c r="P143" s="108"/>
      <c r="Q143" s="116" t="str">
        <f t="shared" si="15"/>
        <v>Yes</v>
      </c>
    </row>
    <row r="144" spans="1:17" ht="21.75" customHeight="1" x14ac:dyDescent="0.2">
      <c r="A144" s="14" t="s">
        <v>151</v>
      </c>
      <c r="B144" s="126" t="s">
        <v>253</v>
      </c>
      <c r="C144" s="15" t="s">
        <v>179</v>
      </c>
      <c r="D144" s="16" t="s">
        <v>499</v>
      </c>
      <c r="E144" s="40">
        <v>220010</v>
      </c>
      <c r="F144" s="135"/>
      <c r="G144" s="17"/>
      <c r="H144" s="177" t="str">
        <f t="shared" si="14"/>
        <v>EH</v>
      </c>
      <c r="I144" s="14" t="s">
        <v>151</v>
      </c>
      <c r="J144" s="126" t="s">
        <v>451</v>
      </c>
      <c r="K144" s="135" t="s">
        <v>498</v>
      </c>
      <c r="L144" s="15" t="s">
        <v>59</v>
      </c>
      <c r="M144" s="15" t="s">
        <v>499</v>
      </c>
      <c r="N144" s="79">
        <v>881.15</v>
      </c>
      <c r="O144" s="40">
        <v>220010</v>
      </c>
      <c r="P144" s="108"/>
      <c r="Q144" s="116" t="str">
        <f t="shared" si="15"/>
        <v>Yes</v>
      </c>
    </row>
    <row r="145" spans="1:17" ht="21.75" customHeight="1" thickBot="1" x14ac:dyDescent="0.25">
      <c r="A145" s="20"/>
      <c r="B145" s="123"/>
      <c r="C145" s="21"/>
      <c r="D145" s="22"/>
      <c r="E145" s="41"/>
      <c r="F145" s="136"/>
      <c r="G145" s="24"/>
      <c r="H145" s="177" t="str">
        <f t="shared" si="14"/>
        <v>EH</v>
      </c>
      <c r="I145" s="20"/>
      <c r="J145" s="123"/>
      <c r="K145" s="136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 x14ac:dyDescent="0.25">
      <c r="A146" s="104" t="s">
        <v>96</v>
      </c>
      <c r="B146" s="124"/>
      <c r="D146" s="102"/>
      <c r="E146" s="103"/>
      <c r="F146" s="137"/>
      <c r="H146" s="178"/>
      <c r="J146" s="124"/>
      <c r="K146" s="102"/>
      <c r="O146" s="103"/>
      <c r="P146" s="111"/>
    </row>
    <row r="147" spans="1:17" ht="21.75" customHeight="1" x14ac:dyDescent="0.2">
      <c r="A147" s="8" t="s">
        <v>95</v>
      </c>
      <c r="B147" s="118"/>
      <c r="F147" s="138"/>
      <c r="G147" s="231" t="s">
        <v>715</v>
      </c>
      <c r="I147" s="8" t="s">
        <v>13</v>
      </c>
      <c r="J147" s="118"/>
      <c r="O147" s="42" t="s">
        <v>14</v>
      </c>
    </row>
    <row r="148" spans="1:17" ht="21.75" customHeight="1" x14ac:dyDescent="0.2">
      <c r="B148" s="118"/>
      <c r="F148" s="138"/>
      <c r="J148" s="118"/>
    </row>
    <row r="149" spans="1:17" s="44" customFormat="1" ht="19.5" customHeight="1" x14ac:dyDescent="0.2">
      <c r="A149" s="6">
        <f>COUNTIF($A$3:$A$148,"XC 4*")+COUNTIF($A$3:$A$148,"XC 5*")</f>
        <v>52</v>
      </c>
      <c r="B149" s="8" t="s">
        <v>175</v>
      </c>
      <c r="C149" s="6"/>
      <c r="D149" s="7"/>
      <c r="E149" s="37"/>
      <c r="F149" s="7"/>
      <c r="G149" s="6"/>
      <c r="H149" s="177"/>
      <c r="I149" s="6">
        <f>COUNTIF($I$3:$I$148,"XC 4*")+ COUNTIF($I$3:$I$148,"XC 5*")</f>
        <v>52</v>
      </c>
      <c r="J149" s="8" t="s">
        <v>176</v>
      </c>
      <c r="K149" s="7"/>
      <c r="L149" s="6"/>
      <c r="M149" s="6"/>
      <c r="N149" s="6"/>
      <c r="O149" s="37"/>
      <c r="P149" s="105"/>
    </row>
    <row r="150" spans="1:17" ht="19.5" customHeight="1" x14ac:dyDescent="0.2">
      <c r="G150" s="26" t="str">
        <f>I3</f>
        <v>Departures for Thursday</v>
      </c>
      <c r="H150" s="179"/>
      <c r="I150" s="266">
        <f>$L$3</f>
        <v>42670</v>
      </c>
      <c r="J150" s="266"/>
    </row>
    <row r="151" spans="1:17" s="1" customFormat="1" ht="5.25" customHeight="1" x14ac:dyDescent="0.2">
      <c r="A151" s="6"/>
      <c r="B151" s="6"/>
      <c r="C151" s="6"/>
      <c r="D151" s="7"/>
      <c r="E151" s="37"/>
      <c r="F151" s="7"/>
      <c r="G151" s="6"/>
      <c r="H151" s="177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 x14ac:dyDescent="0.2">
      <c r="D152" s="105" t="s">
        <v>98</v>
      </c>
      <c r="F152" s="27" t="s">
        <v>19</v>
      </c>
      <c r="G152" s="15" t="s">
        <v>5</v>
      </c>
      <c r="I152" s="15" t="s">
        <v>20</v>
      </c>
      <c r="J152" s="267" t="s">
        <v>5</v>
      </c>
      <c r="K152" s="267"/>
      <c r="M152" s="6" t="s">
        <v>98</v>
      </c>
    </row>
    <row r="153" spans="1:17" ht="19.5" customHeight="1" x14ac:dyDescent="0.2">
      <c r="D153" s="201">
        <f t="shared" ref="D153:D186" si="16">INDEX($I$5:$N$148, MATCH($F153,I$5:I$148,0),6)</f>
        <v>871.05</v>
      </c>
      <c r="E153" s="86" t="str">
        <f t="shared" ref="E153:E186" si="17">INDEX($H$5:$H$148, MATCH($F153,I$5:I$148,0))</f>
        <v>MA</v>
      </c>
      <c r="F153" s="15" t="s">
        <v>34</v>
      </c>
      <c r="G153" s="28">
        <f t="shared" ref="G153:G186" si="18">INDEX($I$5:$O$148, MATCH($F153,I$5:I$148,0),7)</f>
        <v>220007</v>
      </c>
      <c r="I153" s="15" t="s">
        <v>21</v>
      </c>
      <c r="J153" s="263">
        <f t="shared" ref="J153:J186" si="19">INDEX($I$5:$O$148, MATCH($I153,I$5:I$148,0),7)</f>
        <v>221126</v>
      </c>
      <c r="K153" s="263"/>
      <c r="L153" s="6" t="str">
        <f t="shared" ref="L153:L186" si="20">INDEX($H$5:$H$148, MATCH($I153,I$5:I$148,0))</f>
        <v>CZ</v>
      </c>
      <c r="M153" s="201">
        <f t="shared" ref="M153:M186" si="21">INDEX($I$5:$N$148, MATCH($I153,I$5:I$148,0),6)</f>
        <v>831.41</v>
      </c>
      <c r="N153" s="8"/>
    </row>
    <row r="154" spans="1:17" ht="19.5" customHeight="1" x14ac:dyDescent="0.2">
      <c r="D154" s="201">
        <f t="shared" si="16"/>
        <v>785.69</v>
      </c>
      <c r="E154" s="86" t="str">
        <f t="shared" si="17"/>
        <v>TY</v>
      </c>
      <c r="F154" s="15" t="s">
        <v>35</v>
      </c>
      <c r="G154" s="28">
        <f t="shared" si="18"/>
        <v>220016</v>
      </c>
      <c r="I154" s="15" t="s">
        <v>22</v>
      </c>
      <c r="J154" s="263">
        <f t="shared" si="19"/>
        <v>221128</v>
      </c>
      <c r="K154" s="263"/>
      <c r="L154" s="6" t="str">
        <f t="shared" si="20"/>
        <v>CZ</v>
      </c>
      <c r="M154" s="201">
        <f t="shared" si="21"/>
        <v>738.81</v>
      </c>
      <c r="N154" s="8"/>
    </row>
    <row r="155" spans="1:17" ht="19.5" customHeight="1" x14ac:dyDescent="0.2">
      <c r="D155" s="201">
        <f t="shared" si="16"/>
        <v>892.04</v>
      </c>
      <c r="E155" s="86" t="str">
        <f t="shared" si="17"/>
        <v>CZ</v>
      </c>
      <c r="F155" s="15" t="s">
        <v>36</v>
      </c>
      <c r="G155" s="28">
        <f t="shared" si="18"/>
        <v>220001</v>
      </c>
      <c r="I155" s="15" t="s">
        <v>23</v>
      </c>
      <c r="J155" s="263">
        <f t="shared" si="19"/>
        <v>221132</v>
      </c>
      <c r="K155" s="263"/>
      <c r="L155" s="6" t="str">
        <f t="shared" si="20"/>
        <v>LA</v>
      </c>
      <c r="M155" s="201">
        <f t="shared" si="21"/>
        <v>1024.8399999999999</v>
      </c>
      <c r="N155" s="8"/>
    </row>
    <row r="156" spans="1:17" ht="19.5" customHeight="1" x14ac:dyDescent="0.2">
      <c r="D156" s="201">
        <f t="shared" si="16"/>
        <v>692.63</v>
      </c>
      <c r="E156" s="86" t="str">
        <f t="shared" si="17"/>
        <v>MA</v>
      </c>
      <c r="F156" s="15" t="s">
        <v>37</v>
      </c>
      <c r="G156" s="28">
        <f t="shared" si="18"/>
        <v>220015</v>
      </c>
      <c r="I156" s="15" t="s">
        <v>24</v>
      </c>
      <c r="J156" s="263">
        <f t="shared" si="19"/>
        <v>221122</v>
      </c>
      <c r="K156" s="263"/>
      <c r="L156" s="6" t="str">
        <f t="shared" si="20"/>
        <v>EC</v>
      </c>
      <c r="M156" s="201">
        <f t="shared" si="21"/>
        <v>853.82</v>
      </c>
      <c r="N156" s="8"/>
    </row>
    <row r="157" spans="1:17" s="101" customFormat="1" ht="19.5" customHeight="1" x14ac:dyDescent="0.2">
      <c r="A157" s="6"/>
      <c r="B157" s="6"/>
      <c r="C157" s="6"/>
      <c r="D157" s="201">
        <f t="shared" si="16"/>
        <v>797.44</v>
      </c>
      <c r="E157" s="86" t="str">
        <f t="shared" si="17"/>
        <v>MA</v>
      </c>
      <c r="F157" s="15" t="s">
        <v>38</v>
      </c>
      <c r="G157" s="28">
        <f t="shared" si="18"/>
        <v>220006</v>
      </c>
      <c r="H157" s="177"/>
      <c r="I157" s="15" t="s">
        <v>25</v>
      </c>
      <c r="J157" s="263">
        <f t="shared" si="19"/>
        <v>221135</v>
      </c>
      <c r="K157" s="263"/>
      <c r="L157" s="6" t="str">
        <f t="shared" si="20"/>
        <v>EC</v>
      </c>
      <c r="M157" s="201">
        <f t="shared" si="21"/>
        <v>956.5</v>
      </c>
      <c r="N157" s="8"/>
      <c r="O157" s="37"/>
      <c r="P157" s="105"/>
    </row>
    <row r="158" spans="1:17" ht="19.5" customHeight="1" x14ac:dyDescent="0.2">
      <c r="D158" s="201">
        <f t="shared" si="16"/>
        <v>658.08</v>
      </c>
      <c r="E158" s="86" t="str">
        <f t="shared" si="17"/>
        <v>BK</v>
      </c>
      <c r="F158" s="15" t="s">
        <v>39</v>
      </c>
      <c r="G158" s="28">
        <f t="shared" si="18"/>
        <v>220003</v>
      </c>
      <c r="I158" s="15" t="s">
        <v>26</v>
      </c>
      <c r="J158" s="263">
        <f t="shared" si="19"/>
        <v>221137</v>
      </c>
      <c r="K158" s="263"/>
      <c r="L158" s="6" t="str">
        <f t="shared" si="20"/>
        <v>LA</v>
      </c>
      <c r="M158" s="201">
        <f t="shared" si="21"/>
        <v>1069.27</v>
      </c>
      <c r="N158" s="8"/>
    </row>
    <row r="159" spans="1:17" ht="19.5" customHeight="1" x14ac:dyDescent="0.2">
      <c r="D159" s="201">
        <f t="shared" si="16"/>
        <v>971.07</v>
      </c>
      <c r="E159" s="86" t="str">
        <f t="shared" si="17"/>
        <v>EC</v>
      </c>
      <c r="F159" s="15" t="s">
        <v>40</v>
      </c>
      <c r="G159" s="28">
        <f t="shared" si="18"/>
        <v>220031</v>
      </c>
      <c r="I159" s="15" t="s">
        <v>27</v>
      </c>
      <c r="J159" s="263">
        <f t="shared" si="19"/>
        <v>221124</v>
      </c>
      <c r="K159" s="263"/>
      <c r="L159" s="6" t="str">
        <f t="shared" si="20"/>
        <v>CZ</v>
      </c>
      <c r="M159" s="201">
        <f t="shared" si="21"/>
        <v>1063.31</v>
      </c>
      <c r="N159" s="8"/>
    </row>
    <row r="160" spans="1:17" ht="19.5" customHeight="1" x14ac:dyDescent="0.2">
      <c r="D160" s="201">
        <f t="shared" si="16"/>
        <v>801.89</v>
      </c>
      <c r="E160" s="86" t="str">
        <f t="shared" si="17"/>
        <v>CZ</v>
      </c>
      <c r="F160" s="15" t="s">
        <v>41</v>
      </c>
      <c r="G160" s="28">
        <f t="shared" si="18"/>
        <v>220033</v>
      </c>
      <c r="I160" s="15" t="s">
        <v>28</v>
      </c>
      <c r="J160" s="263">
        <f t="shared" si="19"/>
        <v>221129</v>
      </c>
      <c r="K160" s="263"/>
      <c r="L160" s="6" t="str">
        <f t="shared" si="20"/>
        <v>PZ</v>
      </c>
      <c r="M160" s="201">
        <f t="shared" si="21"/>
        <v>791.31</v>
      </c>
      <c r="N160" s="8"/>
    </row>
    <row r="161" spans="4:14" ht="19.5" customHeight="1" x14ac:dyDescent="0.2">
      <c r="D161" s="201">
        <f t="shared" si="16"/>
        <v>865.9</v>
      </c>
      <c r="E161" s="86" t="str">
        <f t="shared" si="17"/>
        <v>EH</v>
      </c>
      <c r="F161" s="15" t="s">
        <v>42</v>
      </c>
      <c r="G161" s="28">
        <f t="shared" si="18"/>
        <v>221127</v>
      </c>
      <c r="I161" s="15" t="s">
        <v>29</v>
      </c>
      <c r="J161" s="263">
        <f t="shared" si="19"/>
        <v>221120</v>
      </c>
      <c r="K161" s="263"/>
      <c r="L161" s="6" t="str">
        <f t="shared" si="20"/>
        <v>EH</v>
      </c>
      <c r="M161" s="201">
        <f t="shared" si="21"/>
        <v>760.93</v>
      </c>
      <c r="N161" s="8"/>
    </row>
    <row r="162" spans="4:14" ht="19.5" customHeight="1" x14ac:dyDescent="0.2">
      <c r="D162" s="201">
        <f t="shared" si="16"/>
        <v>741.71</v>
      </c>
      <c r="E162" s="86" t="str">
        <f t="shared" si="17"/>
        <v>EH</v>
      </c>
      <c r="F162" s="15" t="s">
        <v>43</v>
      </c>
      <c r="G162" s="28">
        <f t="shared" si="18"/>
        <v>220004</v>
      </c>
      <c r="I162" s="15" t="s">
        <v>30</v>
      </c>
      <c r="J162" s="263">
        <f t="shared" si="19"/>
        <v>221138</v>
      </c>
      <c r="K162" s="263"/>
      <c r="L162" s="6" t="str">
        <f t="shared" si="20"/>
        <v>EC</v>
      </c>
      <c r="M162" s="201">
        <f t="shared" si="21"/>
        <v>949.79</v>
      </c>
      <c r="N162" s="8"/>
    </row>
    <row r="163" spans="4:14" ht="19.5" customHeight="1" x14ac:dyDescent="0.2">
      <c r="D163" s="201">
        <f t="shared" si="16"/>
        <v>869.21</v>
      </c>
      <c r="E163" s="86" t="str">
        <f t="shared" si="17"/>
        <v>XW</v>
      </c>
      <c r="F163" s="15" t="s">
        <v>44</v>
      </c>
      <c r="G163" s="28">
        <f t="shared" si="18"/>
        <v>220025</v>
      </c>
      <c r="I163" s="15" t="s">
        <v>31</v>
      </c>
      <c r="J163" s="263">
        <f t="shared" si="19"/>
        <v>221139</v>
      </c>
      <c r="K163" s="263"/>
      <c r="L163" s="6" t="str">
        <f t="shared" si="20"/>
        <v>EC</v>
      </c>
      <c r="M163" s="201">
        <f t="shared" si="21"/>
        <v>932.08</v>
      </c>
      <c r="N163" s="8"/>
    </row>
    <row r="164" spans="4:14" ht="19.5" customHeight="1" x14ac:dyDescent="0.2">
      <c r="D164" s="201">
        <f t="shared" si="16"/>
        <v>968.49</v>
      </c>
      <c r="E164" s="86" t="str">
        <f t="shared" si="17"/>
        <v>XW</v>
      </c>
      <c r="F164" s="15" t="s">
        <v>45</v>
      </c>
      <c r="G164" s="28">
        <f t="shared" si="18"/>
        <v>220030</v>
      </c>
      <c r="I164" s="15" t="s">
        <v>32</v>
      </c>
      <c r="J164" s="263">
        <f t="shared" si="19"/>
        <v>221119</v>
      </c>
      <c r="K164" s="263"/>
      <c r="L164" s="6" t="str">
        <f t="shared" si="20"/>
        <v>TY</v>
      </c>
      <c r="M164" s="201">
        <f t="shared" si="21"/>
        <v>822.27</v>
      </c>
      <c r="N164" s="8"/>
    </row>
    <row r="165" spans="4:14" ht="19.5" customHeight="1" x14ac:dyDescent="0.2">
      <c r="D165" s="201">
        <f t="shared" si="16"/>
        <v>951.5</v>
      </c>
      <c r="E165" s="86" t="str">
        <f t="shared" si="17"/>
        <v>CZ</v>
      </c>
      <c r="F165" s="15" t="s">
        <v>46</v>
      </c>
      <c r="G165" s="28">
        <f t="shared" si="18"/>
        <v>220027</v>
      </c>
      <c r="I165" s="15" t="s">
        <v>33</v>
      </c>
      <c r="J165" s="263">
        <f t="shared" si="19"/>
        <v>220032</v>
      </c>
      <c r="K165" s="263"/>
      <c r="L165" s="6" t="str">
        <f t="shared" si="20"/>
        <v>BK</v>
      </c>
      <c r="M165" s="201">
        <f t="shared" si="21"/>
        <v>827.69</v>
      </c>
      <c r="N165" s="8"/>
    </row>
    <row r="166" spans="4:14" ht="19.5" customHeight="1" x14ac:dyDescent="0.2">
      <c r="D166" s="201">
        <f t="shared" si="16"/>
        <v>848.14</v>
      </c>
      <c r="E166" s="86" t="str">
        <f t="shared" si="17"/>
        <v>CZ</v>
      </c>
      <c r="F166" s="15" t="s">
        <v>47</v>
      </c>
      <c r="G166" s="28">
        <f t="shared" si="18"/>
        <v>220002</v>
      </c>
      <c r="I166" s="15" t="s">
        <v>107</v>
      </c>
      <c r="J166" s="263">
        <f t="shared" si="19"/>
        <v>221130</v>
      </c>
      <c r="K166" s="263"/>
      <c r="L166" s="6" t="str">
        <f t="shared" si="20"/>
        <v>BK</v>
      </c>
      <c r="M166" s="201">
        <f t="shared" si="21"/>
        <v>923.92</v>
      </c>
      <c r="N166" s="8"/>
    </row>
    <row r="167" spans="4:14" ht="19.5" customHeight="1" x14ac:dyDescent="0.2">
      <c r="D167" s="201">
        <f t="shared" si="16"/>
        <v>952.57</v>
      </c>
      <c r="E167" s="86" t="str">
        <f t="shared" si="17"/>
        <v>CZ</v>
      </c>
      <c r="F167" s="15" t="s">
        <v>48</v>
      </c>
      <c r="G167" s="28">
        <f t="shared" si="18"/>
        <v>220029</v>
      </c>
      <c r="I167" s="15" t="s">
        <v>104</v>
      </c>
      <c r="J167" s="263">
        <f t="shared" si="19"/>
        <v>221140</v>
      </c>
      <c r="K167" s="263"/>
      <c r="L167" s="6" t="str">
        <f t="shared" si="20"/>
        <v>LA</v>
      </c>
      <c r="M167" s="201">
        <f t="shared" si="21"/>
        <v>822.38</v>
      </c>
      <c r="N167" s="8"/>
    </row>
    <row r="168" spans="4:14" ht="19.5" customHeight="1" x14ac:dyDescent="0.2">
      <c r="D168" s="201">
        <f t="shared" si="16"/>
        <v>1039.68</v>
      </c>
      <c r="E168" s="86" t="str">
        <f t="shared" si="17"/>
        <v>EH</v>
      </c>
      <c r="F168" s="15" t="s">
        <v>49</v>
      </c>
      <c r="G168" s="28">
        <f t="shared" si="18"/>
        <v>220022</v>
      </c>
      <c r="I168" s="15" t="s">
        <v>106</v>
      </c>
      <c r="J168" s="263">
        <f t="shared" si="19"/>
        <v>221134</v>
      </c>
      <c r="K168" s="263"/>
      <c r="L168" s="6" t="str">
        <f t="shared" si="20"/>
        <v>PZ</v>
      </c>
      <c r="M168" s="201">
        <f t="shared" si="21"/>
        <v>919.83</v>
      </c>
      <c r="N168" s="8"/>
    </row>
    <row r="169" spans="4:14" ht="19.5" customHeight="1" x14ac:dyDescent="0.2">
      <c r="D169" s="201">
        <f t="shared" si="16"/>
        <v>677.26</v>
      </c>
      <c r="E169" s="86" t="str">
        <f t="shared" si="17"/>
        <v>BK</v>
      </c>
      <c r="F169" s="15" t="s">
        <v>50</v>
      </c>
      <c r="G169" s="28">
        <f t="shared" si="18"/>
        <v>220011</v>
      </c>
      <c r="I169" s="15" t="s">
        <v>103</v>
      </c>
      <c r="J169" s="263">
        <f t="shared" si="19"/>
        <v>221125</v>
      </c>
      <c r="K169" s="263"/>
      <c r="L169" s="6" t="str">
        <f t="shared" si="20"/>
        <v>CZ</v>
      </c>
      <c r="M169" s="201">
        <f t="shared" si="21"/>
        <v>862.73</v>
      </c>
      <c r="N169" s="8"/>
    </row>
    <row r="170" spans="4:14" ht="19.5" customHeight="1" x14ac:dyDescent="0.2">
      <c r="D170" s="201">
        <f t="shared" si="16"/>
        <v>890.54</v>
      </c>
      <c r="E170" s="86" t="str">
        <f t="shared" si="17"/>
        <v>CZ</v>
      </c>
      <c r="F170" s="15" t="s">
        <v>51</v>
      </c>
      <c r="G170" s="28">
        <f t="shared" si="18"/>
        <v>220009</v>
      </c>
      <c r="I170" s="15" t="s">
        <v>105</v>
      </c>
      <c r="J170" s="263">
        <f t="shared" si="19"/>
        <v>221121</v>
      </c>
      <c r="K170" s="263"/>
      <c r="L170" s="6" t="str">
        <f t="shared" si="20"/>
        <v>EC</v>
      </c>
      <c r="M170" s="201">
        <f t="shared" si="21"/>
        <v>831.95</v>
      </c>
      <c r="N170" s="8"/>
    </row>
    <row r="171" spans="4:14" ht="19.5" customHeight="1" x14ac:dyDescent="0.2">
      <c r="D171" s="201">
        <f t="shared" si="16"/>
        <v>799.24</v>
      </c>
      <c r="E171" s="86" t="str">
        <f t="shared" si="17"/>
        <v>CZ</v>
      </c>
      <c r="F171" s="15" t="s">
        <v>52</v>
      </c>
      <c r="G171" s="28">
        <f t="shared" si="18"/>
        <v>220013</v>
      </c>
      <c r="I171" s="15" t="s">
        <v>108</v>
      </c>
      <c r="J171" s="263">
        <f t="shared" si="19"/>
        <v>221136</v>
      </c>
      <c r="K171" s="263"/>
      <c r="L171" s="6" t="str">
        <f t="shared" si="20"/>
        <v>BK</v>
      </c>
      <c r="M171" s="201">
        <f t="shared" si="21"/>
        <v>1010.26</v>
      </c>
      <c r="N171" s="8"/>
    </row>
    <row r="172" spans="4:14" ht="19.5" customHeight="1" x14ac:dyDescent="0.2">
      <c r="D172" s="201">
        <f t="shared" si="16"/>
        <v>760.53</v>
      </c>
      <c r="E172" s="86" t="str">
        <f t="shared" si="17"/>
        <v>EH</v>
      </c>
      <c r="F172" s="15" t="s">
        <v>53</v>
      </c>
      <c r="G172" s="28">
        <f t="shared" si="18"/>
        <v>220018</v>
      </c>
      <c r="I172" s="15" t="s">
        <v>119</v>
      </c>
      <c r="J172" s="263">
        <f t="shared" si="19"/>
        <v>221123</v>
      </c>
      <c r="K172" s="263"/>
      <c r="L172" s="6" t="str">
        <f t="shared" si="20"/>
        <v>CZ</v>
      </c>
      <c r="M172" s="201">
        <f t="shared" si="21"/>
        <v>727.92</v>
      </c>
      <c r="N172" s="8"/>
    </row>
    <row r="173" spans="4:14" ht="19.5" customHeight="1" x14ac:dyDescent="0.2">
      <c r="D173" s="201">
        <f t="shared" si="16"/>
        <v>690.02</v>
      </c>
      <c r="E173" s="86" t="str">
        <f t="shared" si="17"/>
        <v>LA</v>
      </c>
      <c r="F173" s="15" t="s">
        <v>54</v>
      </c>
      <c r="G173" s="28">
        <f t="shared" si="18"/>
        <v>220024</v>
      </c>
      <c r="I173" s="15" t="s">
        <v>120</v>
      </c>
      <c r="J173" s="263" t="e">
        <f t="shared" si="19"/>
        <v>#N/A</v>
      </c>
      <c r="K173" s="263"/>
      <c r="L173" s="6" t="e">
        <f t="shared" si="20"/>
        <v>#N/A</v>
      </c>
      <c r="M173" s="201" t="e">
        <f t="shared" si="21"/>
        <v>#N/A</v>
      </c>
      <c r="N173" s="8"/>
    </row>
    <row r="174" spans="4:14" ht="19.5" customHeight="1" x14ac:dyDescent="0.2">
      <c r="D174" s="201">
        <f t="shared" si="16"/>
        <v>706.93</v>
      </c>
      <c r="E174" s="86" t="str">
        <f t="shared" si="17"/>
        <v>LA</v>
      </c>
      <c r="F174" s="15" t="s">
        <v>64</v>
      </c>
      <c r="G174" s="28">
        <f t="shared" si="18"/>
        <v>220005</v>
      </c>
      <c r="I174" s="15" t="s">
        <v>144</v>
      </c>
      <c r="J174" s="263" t="e">
        <f t="shared" si="19"/>
        <v>#N/A</v>
      </c>
      <c r="K174" s="263"/>
      <c r="L174" s="6" t="e">
        <f t="shared" si="20"/>
        <v>#N/A</v>
      </c>
      <c r="M174" s="201" t="e">
        <f t="shared" si="21"/>
        <v>#N/A</v>
      </c>
      <c r="N174" s="8"/>
    </row>
    <row r="175" spans="4:14" ht="19.5" customHeight="1" x14ac:dyDescent="0.2">
      <c r="D175" s="201">
        <f t="shared" si="16"/>
        <v>762.01</v>
      </c>
      <c r="E175" s="86" t="str">
        <f t="shared" si="17"/>
        <v>EH</v>
      </c>
      <c r="F175" s="15" t="s">
        <v>65</v>
      </c>
      <c r="G175" s="28">
        <f t="shared" si="18"/>
        <v>220028</v>
      </c>
      <c r="I175" s="15" t="s">
        <v>146</v>
      </c>
      <c r="J175" s="263" t="e">
        <f t="shared" si="19"/>
        <v>#N/A</v>
      </c>
      <c r="K175" s="263"/>
      <c r="L175" s="6" t="e">
        <f t="shared" si="20"/>
        <v>#N/A</v>
      </c>
      <c r="M175" s="201" t="e">
        <f t="shared" si="21"/>
        <v>#N/A</v>
      </c>
      <c r="N175" s="8"/>
    </row>
    <row r="176" spans="4:14" ht="19.5" customHeight="1" x14ac:dyDescent="0.2">
      <c r="D176" s="201">
        <f t="shared" si="16"/>
        <v>770.59</v>
      </c>
      <c r="E176" s="86" t="str">
        <f t="shared" si="17"/>
        <v>CZ</v>
      </c>
      <c r="F176" s="15" t="s">
        <v>85</v>
      </c>
      <c r="G176" s="28">
        <f t="shared" si="18"/>
        <v>220034</v>
      </c>
      <c r="I176" s="15" t="s">
        <v>145</v>
      </c>
      <c r="J176" s="263" t="e">
        <f t="shared" si="19"/>
        <v>#N/A</v>
      </c>
      <c r="K176" s="263"/>
      <c r="L176" s="6" t="e">
        <f t="shared" si="20"/>
        <v>#N/A</v>
      </c>
      <c r="M176" s="201" t="e">
        <f t="shared" si="21"/>
        <v>#N/A</v>
      </c>
      <c r="N176" s="8"/>
    </row>
    <row r="177" spans="3:14" ht="19.5" customHeight="1" x14ac:dyDescent="0.2">
      <c r="D177" s="201">
        <f t="shared" si="16"/>
        <v>844.14</v>
      </c>
      <c r="E177" s="86" t="str">
        <f t="shared" si="17"/>
        <v>TY</v>
      </c>
      <c r="F177" s="15" t="s">
        <v>86</v>
      </c>
      <c r="G177" s="28">
        <f t="shared" si="18"/>
        <v>220008</v>
      </c>
      <c r="I177" s="15" t="s">
        <v>171</v>
      </c>
      <c r="J177" s="263" t="e">
        <f t="shared" si="19"/>
        <v>#N/A</v>
      </c>
      <c r="K177" s="263"/>
      <c r="L177" s="6" t="e">
        <f t="shared" si="20"/>
        <v>#N/A</v>
      </c>
      <c r="M177" s="201" t="e">
        <f t="shared" si="21"/>
        <v>#N/A</v>
      </c>
      <c r="N177" s="8"/>
    </row>
    <row r="178" spans="3:14" ht="19.5" customHeight="1" x14ac:dyDescent="0.2">
      <c r="D178" s="201">
        <f t="shared" si="16"/>
        <v>889.04</v>
      </c>
      <c r="E178" s="86" t="str">
        <f t="shared" si="17"/>
        <v>CZ</v>
      </c>
      <c r="F178" s="15" t="s">
        <v>87</v>
      </c>
      <c r="G178" s="28">
        <f t="shared" si="18"/>
        <v>220026</v>
      </c>
      <c r="I178" s="15" t="s">
        <v>172</v>
      </c>
      <c r="J178" s="263" t="e">
        <f t="shared" si="19"/>
        <v>#N/A</v>
      </c>
      <c r="K178" s="263"/>
      <c r="L178" s="6" t="e">
        <f t="shared" si="20"/>
        <v>#N/A</v>
      </c>
      <c r="M178" s="201" t="e">
        <f t="shared" si="21"/>
        <v>#N/A</v>
      </c>
      <c r="N178" s="8"/>
    </row>
    <row r="179" spans="3:14" ht="19.5" customHeight="1" x14ac:dyDescent="0.2">
      <c r="D179" s="201">
        <f t="shared" si="16"/>
        <v>965.76</v>
      </c>
      <c r="E179" s="86" t="str">
        <f t="shared" si="17"/>
        <v>TY</v>
      </c>
      <c r="F179" s="15" t="s">
        <v>89</v>
      </c>
      <c r="G179" s="28">
        <f t="shared" si="18"/>
        <v>220019</v>
      </c>
      <c r="I179" s="15" t="s">
        <v>173</v>
      </c>
      <c r="J179" s="263" t="e">
        <f t="shared" si="19"/>
        <v>#N/A</v>
      </c>
      <c r="K179" s="263"/>
      <c r="L179" s="6" t="e">
        <f t="shared" si="20"/>
        <v>#N/A</v>
      </c>
      <c r="M179" s="201" t="e">
        <f t="shared" si="21"/>
        <v>#N/A</v>
      </c>
      <c r="N179" s="8"/>
    </row>
    <row r="180" spans="3:14" ht="19.5" customHeight="1" x14ac:dyDescent="0.2">
      <c r="D180" s="201">
        <f t="shared" si="16"/>
        <v>804.96</v>
      </c>
      <c r="E180" s="86" t="str">
        <f t="shared" si="17"/>
        <v>CZ</v>
      </c>
      <c r="F180" s="15" t="s">
        <v>88</v>
      </c>
      <c r="G180" s="28">
        <f t="shared" si="18"/>
        <v>220012</v>
      </c>
      <c r="I180" s="15" t="s">
        <v>174</v>
      </c>
      <c r="J180" s="263" t="e">
        <f t="shared" si="19"/>
        <v>#N/A</v>
      </c>
      <c r="K180" s="263"/>
      <c r="L180" s="6" t="e">
        <f t="shared" si="20"/>
        <v>#N/A</v>
      </c>
      <c r="M180" s="201" t="e">
        <f t="shared" si="21"/>
        <v>#N/A</v>
      </c>
      <c r="N180" s="8"/>
    </row>
    <row r="181" spans="3:14" ht="19.5" customHeight="1" x14ac:dyDescent="0.2">
      <c r="D181" s="201">
        <f t="shared" si="16"/>
        <v>712.45</v>
      </c>
      <c r="E181" s="86" t="str">
        <f t="shared" si="17"/>
        <v>EH</v>
      </c>
      <c r="F181" s="15" t="s">
        <v>90</v>
      </c>
      <c r="G181" s="28">
        <f t="shared" si="18"/>
        <v>221141</v>
      </c>
      <c r="I181" s="15"/>
      <c r="J181" s="263" t="e">
        <f t="shared" si="19"/>
        <v>#N/A</v>
      </c>
      <c r="K181" s="263"/>
      <c r="L181" s="6" t="e">
        <f t="shared" si="20"/>
        <v>#N/A</v>
      </c>
      <c r="M181" s="201" t="e">
        <f t="shared" si="21"/>
        <v>#N/A</v>
      </c>
      <c r="N181" s="8"/>
    </row>
    <row r="182" spans="3:14" ht="19.5" customHeight="1" x14ac:dyDescent="0.2">
      <c r="D182" s="201">
        <f t="shared" si="16"/>
        <v>801.89</v>
      </c>
      <c r="E182" s="86" t="str">
        <f t="shared" si="17"/>
        <v>MA</v>
      </c>
      <c r="F182" s="15" t="s">
        <v>150</v>
      </c>
      <c r="G182" s="28">
        <f t="shared" si="18"/>
        <v>220023</v>
      </c>
      <c r="I182" s="15"/>
      <c r="J182" s="263" t="e">
        <f t="shared" si="19"/>
        <v>#N/A</v>
      </c>
      <c r="K182" s="263"/>
      <c r="L182" s="6" t="e">
        <f t="shared" si="20"/>
        <v>#N/A</v>
      </c>
      <c r="M182" s="201" t="e">
        <f t="shared" si="21"/>
        <v>#N/A</v>
      </c>
      <c r="N182" s="8"/>
    </row>
    <row r="183" spans="3:14" ht="19.5" customHeight="1" x14ac:dyDescent="0.2">
      <c r="D183" s="201">
        <f t="shared" si="16"/>
        <v>881.15</v>
      </c>
      <c r="E183" s="86" t="str">
        <f t="shared" si="17"/>
        <v>EH</v>
      </c>
      <c r="F183" s="15" t="s">
        <v>151</v>
      </c>
      <c r="G183" s="28">
        <f t="shared" si="18"/>
        <v>220010</v>
      </c>
      <c r="I183" s="15"/>
      <c r="J183" s="263" t="e">
        <f t="shared" si="19"/>
        <v>#N/A</v>
      </c>
      <c r="K183" s="263"/>
      <c r="L183" s="6" t="e">
        <f t="shared" si="20"/>
        <v>#N/A</v>
      </c>
      <c r="M183" s="201" t="e">
        <f t="shared" si="21"/>
        <v>#N/A</v>
      </c>
      <c r="N183" s="8"/>
    </row>
    <row r="184" spans="3:14" ht="19.5" customHeight="1" x14ac:dyDescent="0.2">
      <c r="D184" s="201">
        <f t="shared" si="16"/>
        <v>153.76</v>
      </c>
      <c r="E184" s="86" t="str">
        <f t="shared" si="17"/>
        <v>CZ</v>
      </c>
      <c r="F184" s="15" t="s">
        <v>152</v>
      </c>
      <c r="G184" s="28">
        <f t="shared" si="18"/>
        <v>221131</v>
      </c>
      <c r="I184" s="15"/>
      <c r="J184" s="263" t="e">
        <f t="shared" si="19"/>
        <v>#N/A</v>
      </c>
      <c r="K184" s="263"/>
      <c r="L184" s="6" t="e">
        <f t="shared" si="20"/>
        <v>#N/A</v>
      </c>
      <c r="M184" s="201" t="e">
        <f t="shared" si="21"/>
        <v>#N/A</v>
      </c>
      <c r="N184" s="8"/>
    </row>
    <row r="185" spans="3:14" ht="19.5" customHeight="1" x14ac:dyDescent="0.2">
      <c r="D185" s="201" t="e">
        <f t="shared" si="16"/>
        <v>#N/A</v>
      </c>
      <c r="E185" s="86" t="e">
        <f t="shared" si="17"/>
        <v>#N/A</v>
      </c>
      <c r="F185" s="15" t="s">
        <v>169</v>
      </c>
      <c r="G185" s="28" t="e">
        <f t="shared" si="18"/>
        <v>#N/A</v>
      </c>
      <c r="I185" s="15"/>
      <c r="J185" s="263" t="e">
        <f t="shared" si="19"/>
        <v>#N/A</v>
      </c>
      <c r="K185" s="263"/>
      <c r="L185" s="6" t="e">
        <f t="shared" si="20"/>
        <v>#N/A</v>
      </c>
      <c r="M185" s="201" t="e">
        <f t="shared" si="21"/>
        <v>#N/A</v>
      </c>
      <c r="N185" s="8"/>
    </row>
    <row r="186" spans="3:14" ht="19.5" customHeight="1" x14ac:dyDescent="0.2">
      <c r="C186" s="130"/>
      <c r="D186" s="201" t="e">
        <f t="shared" si="16"/>
        <v>#N/A</v>
      </c>
      <c r="E186" s="86" t="e">
        <f t="shared" si="17"/>
        <v>#N/A</v>
      </c>
      <c r="F186" s="15" t="s">
        <v>170</v>
      </c>
      <c r="G186" s="28" t="e">
        <f t="shared" si="18"/>
        <v>#N/A</v>
      </c>
      <c r="I186" s="15"/>
      <c r="J186" s="263" t="e">
        <f t="shared" si="19"/>
        <v>#N/A</v>
      </c>
      <c r="K186" s="263"/>
      <c r="L186" s="6" t="e">
        <f t="shared" si="20"/>
        <v>#N/A</v>
      </c>
      <c r="M186" s="201" t="e">
        <f t="shared" si="21"/>
        <v>#N/A</v>
      </c>
      <c r="N186" s="8"/>
    </row>
    <row r="187" spans="3:14" ht="19.5" customHeight="1" x14ac:dyDescent="0.2">
      <c r="C187" s="92" t="s">
        <v>92</v>
      </c>
      <c r="D187" s="202">
        <f>SUMIF(D153:D186,"&gt;0")</f>
        <v>25817.359999999997</v>
      </c>
      <c r="E187" s="42" t="s">
        <v>19</v>
      </c>
      <c r="F187" s="7">
        <f>COUNTIF(D153:D186,"&gt;=0")</f>
        <v>32</v>
      </c>
      <c r="I187" s="42" t="s">
        <v>20</v>
      </c>
      <c r="J187" s="7">
        <f>COUNTIF(M153:M180,"&gt;=0")</f>
        <v>20</v>
      </c>
      <c r="L187" s="92" t="s">
        <v>93</v>
      </c>
      <c r="M187" s="202">
        <f>SUMIF(M153:M180,"&gt;0")</f>
        <v>17721.019999999997</v>
      </c>
    </row>
    <row r="188" spans="3:14" ht="20.100000000000001" customHeight="1" x14ac:dyDescent="0.2">
      <c r="C188" s="6" t="s">
        <v>160</v>
      </c>
      <c r="D188" s="202">
        <f>D187+M187</f>
        <v>43538.37999999999</v>
      </c>
      <c r="E188" s="42" t="s">
        <v>160</v>
      </c>
      <c r="F188" s="7">
        <f>F187+J187</f>
        <v>52</v>
      </c>
      <c r="I188" s="42"/>
      <c r="J188" s="7"/>
      <c r="L188" s="92"/>
      <c r="M188" s="202"/>
    </row>
    <row r="189" spans="3:14" ht="20.100000000000001" customHeight="1" x14ac:dyDescent="0.2"/>
  </sheetData>
  <mergeCells count="54">
    <mergeCell ref="J185:K185"/>
    <mergeCell ref="J186:K186"/>
    <mergeCell ref="J180:K180"/>
    <mergeCell ref="J181:K181"/>
    <mergeCell ref="J184:K184"/>
    <mergeCell ref="J182:K182"/>
    <mergeCell ref="J183:K183"/>
    <mergeCell ref="J176:K176"/>
    <mergeCell ref="J177:K177"/>
    <mergeCell ref="J178:K178"/>
    <mergeCell ref="J179:K179"/>
    <mergeCell ref="J172:K172"/>
    <mergeCell ref="J173:K173"/>
    <mergeCell ref="J174:K174"/>
    <mergeCell ref="J175:K175"/>
    <mergeCell ref="J168:K168"/>
    <mergeCell ref="J169:K169"/>
    <mergeCell ref="J170:K170"/>
    <mergeCell ref="J171:K171"/>
    <mergeCell ref="L135:M135"/>
    <mergeCell ref="J152:K152"/>
    <mergeCell ref="J153:K153"/>
    <mergeCell ref="J154:K154"/>
    <mergeCell ref="J167:K167"/>
    <mergeCell ref="I150:J150"/>
    <mergeCell ref="J160:K160"/>
    <mergeCell ref="J165:K165"/>
    <mergeCell ref="J166:K166"/>
    <mergeCell ref="J158:K158"/>
    <mergeCell ref="J159:K159"/>
    <mergeCell ref="L3:M3"/>
    <mergeCell ref="L23:M23"/>
    <mergeCell ref="L35:M35"/>
    <mergeCell ref="L124:M124"/>
    <mergeCell ref="L94:M94"/>
    <mergeCell ref="L61:M61"/>
    <mergeCell ref="L47:M47"/>
    <mergeCell ref="L108:M108"/>
    <mergeCell ref="D3:E3"/>
    <mergeCell ref="D23:E23"/>
    <mergeCell ref="D35:E35"/>
    <mergeCell ref="J164:K164"/>
    <mergeCell ref="D124:E124"/>
    <mergeCell ref="D108:E108"/>
    <mergeCell ref="D47:E47"/>
    <mergeCell ref="D94:E94"/>
    <mergeCell ref="D61:E61"/>
    <mergeCell ref="J163:K163"/>
    <mergeCell ref="D135:E135"/>
    <mergeCell ref="J161:K161"/>
    <mergeCell ref="J162:K162"/>
    <mergeCell ref="J155:K155"/>
    <mergeCell ref="J156:K156"/>
    <mergeCell ref="J157:K157"/>
  </mergeCells>
  <phoneticPr fontId="0" type="noConversion"/>
  <conditionalFormatting sqref="E153:E186">
    <cfRule type="expression" dxfId="73" priority="28" stopIfTrue="1">
      <formula>F153=0</formula>
    </cfRule>
  </conditionalFormatting>
  <conditionalFormatting sqref="G153:G186">
    <cfRule type="cellIs" dxfId="72" priority="29" stopIfTrue="1" operator="between">
      <formula>221100</formula>
      <formula>221140</formula>
    </cfRule>
    <cfRule type="expression" dxfId="71" priority="30" stopIfTrue="1">
      <formula>F153=0</formula>
    </cfRule>
  </conditionalFormatting>
  <conditionalFormatting sqref="D153:D186">
    <cfRule type="expression" dxfId="70" priority="31" stopIfTrue="1">
      <formula>F153=0</formula>
    </cfRule>
  </conditionalFormatting>
  <conditionalFormatting sqref="F153:F186 I153:I186">
    <cfRule type="expression" dxfId="69" priority="32" stopIfTrue="1">
      <formula>G153&gt;221144</formula>
    </cfRule>
    <cfRule type="expression" dxfId="68" priority="33" stopIfTrue="1">
      <formula>G153=0</formula>
    </cfRule>
  </conditionalFormatting>
  <conditionalFormatting sqref="L153:L186">
    <cfRule type="expression" dxfId="67" priority="34" stopIfTrue="1">
      <formula>I153=0</formula>
    </cfRule>
  </conditionalFormatting>
  <conditionalFormatting sqref="J153:K186">
    <cfRule type="cellIs" dxfId="66" priority="35" stopIfTrue="1" operator="between">
      <formula>220001</formula>
      <formula>220034</formula>
    </cfRule>
    <cfRule type="cellIs" dxfId="65" priority="36" stopIfTrue="1" operator="between">
      <formula>221141</formula>
      <formula>221144</formula>
    </cfRule>
    <cfRule type="expression" dxfId="64" priority="37" stopIfTrue="1">
      <formula>I153=0</formula>
    </cfRule>
  </conditionalFormatting>
  <conditionalFormatting sqref="M153:M186">
    <cfRule type="expression" dxfId="63" priority="38" stopIfTrue="1">
      <formula>I153=0</formula>
    </cfRule>
  </conditionalFormatting>
  <conditionalFormatting sqref="E139:E145 E110:E113 E126:E130 E97:E103 O137:O140 E50:E56 O50:O56 O25 E26:E30 E6:E17 O5:O8 O39:O42 E39:E42 E79:E83 E77 O27:O30 E74:E75 O11:O17 O97:O103 O110:O119 O126:O130 O142:O145 E63 E71 E65 E89 E67:E69 E115:E119 O81:O89 O76 O78:O79 O73:O74 O65:O71 O63">
    <cfRule type="cellIs" dxfId="62" priority="39" stopIfTrue="1" operator="between">
      <formula>221101</formula>
      <formula>221140</formula>
    </cfRule>
  </conditionalFormatting>
  <conditionalFormatting sqref="F138:F145 F110:F113 F126:F130 F96:F103 F49:F56 F37:F42 F25:F30 F5:F17 F63 F71 F65 F89 F67:F69 F73:F87 F115:F119">
    <cfRule type="cellIs" dxfId="61" priority="40" stopIfTrue="1" operator="notEqual">
      <formula>"FP"</formula>
    </cfRule>
  </conditionalFormatting>
  <conditionalFormatting sqref="A25:A30 I25:I30 A37:A42 I37:I42 A49:A56 I49:I56 A63:A89 I63:I89 A96:A103 I96:I103 A110:A119 I110:I119 A126:A130 I126:I130 A137:A145 I137:I145 A5:A17 I5:I17">
    <cfRule type="cellIs" dxfId="60" priority="41" stopIfTrue="1" operator="between">
      <formula>"XC 501"</formula>
      <formula>"XC 549"</formula>
    </cfRule>
    <cfRule type="cellIs" dxfId="59" priority="42" stopIfTrue="1" operator="between">
      <formula>"XC 201"</formula>
      <formula>"XC 399"</formula>
    </cfRule>
    <cfRule type="cellIs" dxfId="58" priority="43" stopIfTrue="1" operator="between">
      <formula>"XC 801"</formula>
      <formula>"XC 899"</formula>
    </cfRule>
  </conditionalFormatting>
  <conditionalFormatting sqref="E64">
    <cfRule type="cellIs" dxfId="57" priority="24" stopIfTrue="1" operator="between">
      <formula>221101</formula>
      <formula>221140</formula>
    </cfRule>
  </conditionalFormatting>
  <conditionalFormatting sqref="F64">
    <cfRule type="cellIs" dxfId="56" priority="25" stopIfTrue="1" operator="notEqual">
      <formula>"FP"</formula>
    </cfRule>
  </conditionalFormatting>
  <conditionalFormatting sqref="E137">
    <cfRule type="cellIs" dxfId="55" priority="22" stopIfTrue="1" operator="between">
      <formula>221101</formula>
      <formula>221140</formula>
    </cfRule>
  </conditionalFormatting>
  <conditionalFormatting sqref="F137">
    <cfRule type="cellIs" dxfId="54" priority="23" stopIfTrue="1" operator="notEqual">
      <formula>"FP"</formula>
    </cfRule>
  </conditionalFormatting>
  <conditionalFormatting sqref="E38 O38">
    <cfRule type="cellIs" dxfId="53" priority="21" stopIfTrue="1" operator="between">
      <formula>221101</formula>
      <formula>221140</formula>
    </cfRule>
  </conditionalFormatting>
  <conditionalFormatting sqref="E37 O37">
    <cfRule type="cellIs" dxfId="52" priority="20" stopIfTrue="1" operator="between">
      <formula>221101</formula>
      <formula>221140</formula>
    </cfRule>
  </conditionalFormatting>
  <conditionalFormatting sqref="E138 O141">
    <cfRule type="cellIs" dxfId="51" priority="19" stopIfTrue="1" operator="between">
      <formula>221101</formula>
      <formula>221140</formula>
    </cfRule>
  </conditionalFormatting>
  <conditionalFormatting sqref="E78 O75">
    <cfRule type="cellIs" dxfId="50" priority="18" stopIfTrue="1" operator="between">
      <formula>221101</formula>
      <formula>221140</formula>
    </cfRule>
  </conditionalFormatting>
  <conditionalFormatting sqref="E76 O72">
    <cfRule type="cellIs" dxfId="49" priority="17" stopIfTrue="1" operator="between">
      <formula>221101</formula>
      <formula>221140</formula>
    </cfRule>
  </conditionalFormatting>
  <conditionalFormatting sqref="O64">
    <cfRule type="cellIs" dxfId="48" priority="16" stopIfTrue="1" operator="between">
      <formula>221101</formula>
      <formula>221140</formula>
    </cfRule>
  </conditionalFormatting>
  <conditionalFormatting sqref="E25 O26">
    <cfRule type="cellIs" dxfId="47" priority="15" stopIfTrue="1" operator="between">
      <formula>221101</formula>
      <formula>221140</formula>
    </cfRule>
  </conditionalFormatting>
  <conditionalFormatting sqref="E49 O49">
    <cfRule type="cellIs" dxfId="46" priority="14" stopIfTrue="1" operator="between">
      <formula>221101</formula>
      <formula>221140</formula>
    </cfRule>
  </conditionalFormatting>
  <conditionalFormatting sqref="E73 O77">
    <cfRule type="cellIs" dxfId="45" priority="13" stopIfTrue="1" operator="between">
      <formula>221101</formula>
      <formula>221140</formula>
    </cfRule>
  </conditionalFormatting>
  <conditionalFormatting sqref="E5 O9">
    <cfRule type="cellIs" dxfId="44" priority="12" stopIfTrue="1" operator="between">
      <formula>221101</formula>
      <formula>221140</formula>
    </cfRule>
  </conditionalFormatting>
  <conditionalFormatting sqref="E96 O96">
    <cfRule type="cellIs" dxfId="43" priority="11" stopIfTrue="1" operator="between">
      <formula>221101</formula>
      <formula>221140</formula>
    </cfRule>
  </conditionalFormatting>
  <conditionalFormatting sqref="E84:E87">
    <cfRule type="cellIs" dxfId="42" priority="10" stopIfTrue="1" operator="between">
      <formula>221101</formula>
      <formula>221140</formula>
    </cfRule>
  </conditionalFormatting>
  <conditionalFormatting sqref="F88">
    <cfRule type="cellIs" dxfId="41" priority="9" stopIfTrue="1" operator="notEqual">
      <formula>"FP"</formula>
    </cfRule>
  </conditionalFormatting>
  <conditionalFormatting sqref="E88">
    <cfRule type="cellIs" dxfId="40" priority="8" stopIfTrue="1" operator="between">
      <formula>221101</formula>
      <formula>221140</formula>
    </cfRule>
  </conditionalFormatting>
  <conditionalFormatting sqref="O10">
    <cfRule type="cellIs" dxfId="39" priority="7" stopIfTrue="1" operator="between">
      <formula>221101</formula>
      <formula>221140</formula>
    </cfRule>
  </conditionalFormatting>
  <conditionalFormatting sqref="E66">
    <cfRule type="cellIs" dxfId="38" priority="5" stopIfTrue="1" operator="between">
      <formula>221101</formula>
      <formula>221140</formula>
    </cfRule>
  </conditionalFormatting>
  <conditionalFormatting sqref="F66">
    <cfRule type="cellIs" dxfId="37" priority="6" stopIfTrue="1" operator="notEqual">
      <formula>"FP"</formula>
    </cfRule>
  </conditionalFormatting>
  <conditionalFormatting sqref="F72">
    <cfRule type="cellIs" dxfId="36" priority="4" stopIfTrue="1" operator="notEqual">
      <formula>"FP"</formula>
    </cfRule>
  </conditionalFormatting>
  <conditionalFormatting sqref="E72">
    <cfRule type="cellIs" dxfId="35" priority="3" stopIfTrue="1" operator="between">
      <formula>221101</formula>
      <formula>221140</formula>
    </cfRule>
  </conditionalFormatting>
  <conditionalFormatting sqref="E114">
    <cfRule type="cellIs" dxfId="34" priority="1" stopIfTrue="1" operator="between">
      <formula>221101</formula>
      <formula>221140</formula>
    </cfRule>
  </conditionalFormatting>
  <conditionalFormatting sqref="F114">
    <cfRule type="cellIs" dxfId="33" priority="2" stopIfTrue="1" operator="notEqual">
      <formula>"FP"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Q189"/>
  <sheetViews>
    <sheetView tabSelected="1" view="pageBreakPreview" topLeftCell="A61" zoomScale="90" zoomScaleNormal="70" zoomScaleSheetLayoutView="90" workbookViewId="0">
      <selection activeCell="O9" sqref="O9"/>
    </sheetView>
  </sheetViews>
  <sheetFormatPr defaultRowHeight="15" customHeight="1" x14ac:dyDescent="0.2"/>
  <cols>
    <col min="1" max="1" width="10.85546875" style="6" customWidth="1"/>
    <col min="2" max="3" width="10.7109375" style="6" customWidth="1"/>
    <col min="4" max="4" width="10.7109375" style="7" customWidth="1"/>
    <col min="5" max="5" width="13" style="37" customWidth="1"/>
    <col min="6" max="6" width="10.5703125" style="7" customWidth="1"/>
    <col min="7" max="7" width="30.7109375" style="6" customWidth="1"/>
    <col min="8" max="8" width="2" style="177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 x14ac:dyDescent="0.2">
      <c r="B1" s="118"/>
      <c r="J1" s="118"/>
    </row>
    <row r="2" spans="1:17" ht="21.75" customHeight="1" x14ac:dyDescent="0.2">
      <c r="A2" s="91" t="s">
        <v>121</v>
      </c>
      <c r="B2" s="118"/>
      <c r="I2" s="43" t="s">
        <v>62</v>
      </c>
      <c r="J2" s="118"/>
    </row>
    <row r="3" spans="1:17" ht="21.75" customHeight="1" thickBot="1" x14ac:dyDescent="0.25">
      <c r="A3" s="8" t="s">
        <v>111</v>
      </c>
      <c r="B3" s="118"/>
      <c r="C3" s="9"/>
      <c r="D3" s="264">
        <f>'DEPT BAL'!$H$4-1</f>
        <v>42670</v>
      </c>
      <c r="E3" s="264"/>
      <c r="I3" s="8" t="s">
        <v>112</v>
      </c>
      <c r="J3" s="118"/>
      <c r="L3" s="265">
        <f>D3+1</f>
        <v>42671</v>
      </c>
      <c r="M3" s="265"/>
    </row>
    <row r="4" spans="1:17" s="1" customFormat="1" ht="21.75" customHeight="1" thickBot="1" x14ac:dyDescent="0.25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7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 x14ac:dyDescent="0.2">
      <c r="A5" s="10" t="s">
        <v>86</v>
      </c>
      <c r="B5" s="120" t="s">
        <v>309</v>
      </c>
      <c r="C5" s="11" t="s">
        <v>132</v>
      </c>
      <c r="D5" s="25" t="s">
        <v>374</v>
      </c>
      <c r="E5" s="39">
        <v>220008</v>
      </c>
      <c r="F5" s="134"/>
      <c r="G5" s="199" t="s">
        <v>743</v>
      </c>
      <c r="H5" s="177" t="str">
        <f>$I$2</f>
        <v>EC</v>
      </c>
      <c r="I5" s="10" t="s">
        <v>25</v>
      </c>
      <c r="J5" s="120" t="s">
        <v>224</v>
      </c>
      <c r="K5" s="212" t="s">
        <v>501</v>
      </c>
      <c r="L5" s="11" t="s">
        <v>56</v>
      </c>
      <c r="M5" s="13" t="s">
        <v>314</v>
      </c>
      <c r="N5" s="78">
        <v>956.5</v>
      </c>
      <c r="O5" s="40">
        <v>221126</v>
      </c>
      <c r="P5" s="17" t="s">
        <v>557</v>
      </c>
      <c r="Q5" s="115" t="str">
        <f>IF(N5&gt;0,"Yes","")</f>
        <v>Yes</v>
      </c>
    </row>
    <row r="6" spans="1:17" ht="21.75" customHeight="1" x14ac:dyDescent="0.2">
      <c r="A6" s="14" t="s">
        <v>103</v>
      </c>
      <c r="B6" s="126" t="s">
        <v>155</v>
      </c>
      <c r="C6" s="15" t="s">
        <v>132</v>
      </c>
      <c r="D6" s="18" t="s">
        <v>289</v>
      </c>
      <c r="E6" s="225">
        <v>221126</v>
      </c>
      <c r="F6" s="135"/>
      <c r="G6" s="17" t="s">
        <v>557</v>
      </c>
      <c r="H6" s="177" t="str">
        <f t="shared" ref="H6:H17" si="0">$I$2</f>
        <v>EC</v>
      </c>
      <c r="I6" s="14" t="s">
        <v>31</v>
      </c>
      <c r="J6" s="126" t="s">
        <v>265</v>
      </c>
      <c r="K6" s="135" t="s">
        <v>207</v>
      </c>
      <c r="L6" s="15" t="s">
        <v>61</v>
      </c>
      <c r="M6" s="19" t="s">
        <v>193</v>
      </c>
      <c r="N6" s="79">
        <v>932.38</v>
      </c>
      <c r="O6" s="69">
        <v>221125</v>
      </c>
      <c r="P6" s="108" t="s">
        <v>153</v>
      </c>
      <c r="Q6" s="116" t="str">
        <f>IF(N6&gt;0,"Yes","")</f>
        <v>Yes</v>
      </c>
    </row>
    <row r="7" spans="1:17" ht="21.75" customHeight="1" x14ac:dyDescent="0.2">
      <c r="A7" s="14" t="s">
        <v>33</v>
      </c>
      <c r="B7" s="126" t="s">
        <v>187</v>
      </c>
      <c r="C7" s="15" t="s">
        <v>132</v>
      </c>
      <c r="D7" s="18" t="s">
        <v>278</v>
      </c>
      <c r="E7" s="40">
        <v>220032</v>
      </c>
      <c r="F7" s="135"/>
      <c r="G7" s="17" t="s">
        <v>706</v>
      </c>
      <c r="H7" s="177" t="str">
        <f t="shared" si="0"/>
        <v>EC</v>
      </c>
      <c r="I7" s="14" t="s">
        <v>30</v>
      </c>
      <c r="J7" s="126" t="s">
        <v>288</v>
      </c>
      <c r="K7" s="135" t="s">
        <v>233</v>
      </c>
      <c r="L7" s="15" t="s">
        <v>56</v>
      </c>
      <c r="M7" s="19" t="s">
        <v>323</v>
      </c>
      <c r="N7" s="79">
        <v>949.79</v>
      </c>
      <c r="O7" s="236">
        <v>220032</v>
      </c>
      <c r="P7" s="17" t="s">
        <v>706</v>
      </c>
      <c r="Q7" s="116" t="str">
        <f t="shared" ref="Q7:Q16" si="1">IF(N7&gt;0,"Yes","")</f>
        <v>Yes</v>
      </c>
    </row>
    <row r="8" spans="1:17" ht="21.75" customHeight="1" x14ac:dyDescent="0.2">
      <c r="A8" s="14" t="s">
        <v>21</v>
      </c>
      <c r="B8" s="126" t="s">
        <v>247</v>
      </c>
      <c r="C8" s="15" t="s">
        <v>132</v>
      </c>
      <c r="D8" s="18" t="s">
        <v>324</v>
      </c>
      <c r="E8" s="225">
        <v>221125</v>
      </c>
      <c r="F8" s="135"/>
      <c r="G8" s="17" t="s">
        <v>570</v>
      </c>
      <c r="H8" s="177" t="str">
        <f t="shared" si="0"/>
        <v>EC</v>
      </c>
      <c r="I8" s="68" t="s">
        <v>40</v>
      </c>
      <c r="J8" s="126" t="s">
        <v>267</v>
      </c>
      <c r="K8" s="135" t="s">
        <v>321</v>
      </c>
      <c r="L8" s="30" t="s">
        <v>56</v>
      </c>
      <c r="M8" s="94" t="s">
        <v>363</v>
      </c>
      <c r="N8" s="99">
        <v>971.07</v>
      </c>
      <c r="O8" s="40">
        <v>220008</v>
      </c>
      <c r="P8" s="17" t="s">
        <v>657</v>
      </c>
      <c r="Q8" s="116" t="str">
        <f t="shared" si="1"/>
        <v>Yes</v>
      </c>
    </row>
    <row r="9" spans="1:17" ht="21.75" customHeight="1" x14ac:dyDescent="0.2">
      <c r="A9" s="14" t="s">
        <v>28</v>
      </c>
      <c r="B9" s="126" t="s">
        <v>299</v>
      </c>
      <c r="C9" s="15" t="s">
        <v>133</v>
      </c>
      <c r="D9" s="18" t="s">
        <v>317</v>
      </c>
      <c r="E9" s="40">
        <v>221129</v>
      </c>
      <c r="F9" s="135"/>
      <c r="G9" s="17"/>
      <c r="H9" s="177" t="str">
        <f>$I$2</f>
        <v>EC</v>
      </c>
      <c r="I9" s="14" t="s">
        <v>24</v>
      </c>
      <c r="J9" s="121" t="s">
        <v>154</v>
      </c>
      <c r="K9" s="140" t="s">
        <v>335</v>
      </c>
      <c r="L9" s="15" t="s">
        <v>58</v>
      </c>
      <c r="M9" s="19" t="s">
        <v>459</v>
      </c>
      <c r="N9" s="79">
        <v>853.82</v>
      </c>
      <c r="O9" s="40">
        <v>221129</v>
      </c>
      <c r="P9" s="108"/>
      <c r="Q9" s="116" t="str">
        <f t="shared" si="1"/>
        <v>Yes</v>
      </c>
    </row>
    <row r="10" spans="1:17" ht="21.75" customHeight="1" x14ac:dyDescent="0.2">
      <c r="A10" s="14" t="s">
        <v>106</v>
      </c>
      <c r="B10" s="126" t="s">
        <v>156</v>
      </c>
      <c r="C10" s="15" t="s">
        <v>132</v>
      </c>
      <c r="D10" s="18" t="s">
        <v>393</v>
      </c>
      <c r="E10" s="40">
        <v>221134</v>
      </c>
      <c r="F10" s="135"/>
      <c r="G10" s="17"/>
      <c r="H10" s="177" t="str">
        <f t="shared" si="0"/>
        <v>EC</v>
      </c>
      <c r="I10" s="14" t="s">
        <v>105</v>
      </c>
      <c r="J10" s="186"/>
      <c r="K10" s="214"/>
      <c r="L10" s="15" t="s">
        <v>61</v>
      </c>
      <c r="M10" s="19" t="s">
        <v>377</v>
      </c>
      <c r="N10" s="79">
        <v>831.95</v>
      </c>
      <c r="O10" s="69">
        <v>221134</v>
      </c>
      <c r="P10" s="17"/>
      <c r="Q10" s="116" t="str">
        <f t="shared" si="1"/>
        <v>Yes</v>
      </c>
    </row>
    <row r="11" spans="1:17" ht="21.75" customHeight="1" x14ac:dyDescent="0.2">
      <c r="A11" s="68"/>
      <c r="B11" s="126"/>
      <c r="C11" s="15"/>
      <c r="D11" s="18"/>
      <c r="E11" s="40"/>
      <c r="F11" s="135"/>
      <c r="G11" s="17"/>
      <c r="H11" s="177" t="str">
        <f t="shared" si="0"/>
        <v>EC</v>
      </c>
      <c r="I11" s="14"/>
      <c r="J11" s="126"/>
      <c r="K11" s="135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 x14ac:dyDescent="0.2">
      <c r="A12" s="68"/>
      <c r="B12" s="126"/>
      <c r="C12" s="15"/>
      <c r="D12" s="18"/>
      <c r="E12" s="40"/>
      <c r="F12" s="135"/>
      <c r="G12" s="17"/>
      <c r="H12" s="177" t="str">
        <f t="shared" si="0"/>
        <v>EC</v>
      </c>
      <c r="I12" s="68"/>
      <c r="J12" s="126"/>
      <c r="K12" s="135"/>
      <c r="L12" s="30"/>
      <c r="M12" s="35"/>
      <c r="N12" s="97"/>
      <c r="O12" s="40" t="s">
        <v>570</v>
      </c>
      <c r="P12" s="17" t="s">
        <v>570</v>
      </c>
      <c r="Q12" s="116" t="str">
        <f t="shared" si="1"/>
        <v/>
      </c>
    </row>
    <row r="13" spans="1:17" ht="21.75" customHeight="1" x14ac:dyDescent="0.2">
      <c r="A13" s="68"/>
      <c r="B13" s="126"/>
      <c r="C13" s="15"/>
      <c r="D13" s="18"/>
      <c r="E13" s="40"/>
      <c r="F13" s="135"/>
      <c r="G13" s="17"/>
      <c r="H13" s="177" t="str">
        <f t="shared" si="0"/>
        <v>EC</v>
      </c>
      <c r="I13" s="68"/>
      <c r="J13" s="126"/>
      <c r="K13" s="135"/>
      <c r="L13" s="30"/>
      <c r="M13" s="94"/>
      <c r="N13" s="99"/>
      <c r="O13" s="69"/>
      <c r="P13" s="108"/>
      <c r="Q13" s="116" t="str">
        <f t="shared" si="1"/>
        <v/>
      </c>
    </row>
    <row r="14" spans="1:17" ht="21.75" customHeight="1" x14ac:dyDescent="0.2">
      <c r="A14" s="68"/>
      <c r="B14" s="126"/>
      <c r="C14" s="15"/>
      <c r="D14" s="18"/>
      <c r="E14" s="40"/>
      <c r="F14" s="135"/>
      <c r="G14" s="17"/>
      <c r="H14" s="177" t="str">
        <f t="shared" si="0"/>
        <v>EC</v>
      </c>
      <c r="I14" s="68"/>
      <c r="J14" s="126"/>
      <c r="K14" s="135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 x14ac:dyDescent="0.2">
      <c r="A15" s="68"/>
      <c r="B15" s="126"/>
      <c r="C15" s="15"/>
      <c r="D15" s="18"/>
      <c r="E15" s="40"/>
      <c r="F15" s="135"/>
      <c r="G15" s="17"/>
      <c r="H15" s="177" t="str">
        <f t="shared" si="0"/>
        <v>EC</v>
      </c>
      <c r="I15" s="68"/>
      <c r="J15" s="126"/>
      <c r="K15" s="135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 x14ac:dyDescent="0.2">
      <c r="A16" s="68"/>
      <c r="B16" s="126"/>
      <c r="C16" s="15"/>
      <c r="D16" s="18"/>
      <c r="E16" s="40"/>
      <c r="F16" s="135"/>
      <c r="G16" s="17"/>
      <c r="H16" s="177" t="str">
        <f t="shared" si="0"/>
        <v>EC</v>
      </c>
      <c r="I16" s="68"/>
      <c r="J16" s="126"/>
      <c r="K16" s="135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 x14ac:dyDescent="0.25">
      <c r="A17" s="106"/>
      <c r="B17" s="123"/>
      <c r="C17" s="21"/>
      <c r="D17" s="22"/>
      <c r="E17" s="41"/>
      <c r="F17" s="136"/>
      <c r="G17" s="24"/>
      <c r="H17" s="177" t="str">
        <f t="shared" si="0"/>
        <v>EC</v>
      </c>
      <c r="I17" s="106"/>
      <c r="J17" s="123"/>
      <c r="K17" s="136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 x14ac:dyDescent="0.25">
      <c r="A18" s="104" t="s">
        <v>96</v>
      </c>
      <c r="B18" s="124"/>
      <c r="D18" s="102"/>
      <c r="E18" s="103"/>
      <c r="F18" s="137"/>
      <c r="H18" s="178"/>
      <c r="J18" s="124"/>
      <c r="K18" s="102"/>
      <c r="O18" s="103"/>
      <c r="P18" s="111"/>
    </row>
    <row r="19" spans="1:17" ht="21.75" customHeight="1" x14ac:dyDescent="0.2">
      <c r="A19" s="8" t="s">
        <v>95</v>
      </c>
      <c r="B19" s="118"/>
      <c r="F19" s="138"/>
      <c r="G19" s="231" t="s">
        <v>755</v>
      </c>
      <c r="I19" s="8" t="s">
        <v>13</v>
      </c>
      <c r="J19" s="118"/>
      <c r="O19" s="42" t="s">
        <v>14</v>
      </c>
    </row>
    <row r="20" spans="1:17" ht="21.75" customHeight="1" x14ac:dyDescent="0.2">
      <c r="B20" s="118"/>
      <c r="F20" s="138"/>
      <c r="J20" s="118"/>
    </row>
    <row r="21" spans="1:17" ht="21.75" customHeight="1" x14ac:dyDescent="0.2">
      <c r="B21" s="118"/>
      <c r="F21" s="138"/>
      <c r="J21" s="118"/>
    </row>
    <row r="22" spans="1:17" s="44" customFormat="1" ht="21.75" customHeight="1" x14ac:dyDescent="0.2">
      <c r="A22" s="43" t="s">
        <v>15</v>
      </c>
      <c r="B22" s="125"/>
      <c r="D22" s="45"/>
      <c r="E22" s="46"/>
      <c r="F22" s="139"/>
      <c r="H22" s="177"/>
      <c r="I22" s="43" t="s">
        <v>66</v>
      </c>
      <c r="J22" s="125"/>
      <c r="K22" s="45"/>
      <c r="O22" s="46"/>
    </row>
    <row r="23" spans="1:17" ht="21.75" customHeight="1" thickBot="1" x14ac:dyDescent="0.25">
      <c r="A23" s="8" t="s">
        <v>111</v>
      </c>
      <c r="B23" s="118"/>
      <c r="C23" s="9"/>
      <c r="D23" s="264">
        <f>'DEPT BAL'!$H$4-1</f>
        <v>42670</v>
      </c>
      <c r="E23" s="264"/>
      <c r="F23" s="138"/>
      <c r="I23" s="8" t="s">
        <v>112</v>
      </c>
      <c r="J23" s="118"/>
      <c r="L23" s="265">
        <f>D23+1</f>
        <v>42671</v>
      </c>
      <c r="M23" s="265"/>
    </row>
    <row r="24" spans="1:17" s="1" customFormat="1" ht="21.75" customHeight="1" thickBot="1" x14ac:dyDescent="0.25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7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47</v>
      </c>
      <c r="B25" s="120" t="s">
        <v>259</v>
      </c>
      <c r="C25" s="11" t="s">
        <v>138</v>
      </c>
      <c r="D25" s="25" t="s">
        <v>378</v>
      </c>
      <c r="E25" s="39">
        <v>220002</v>
      </c>
      <c r="F25" s="197"/>
      <c r="G25" s="12" t="s">
        <v>741</v>
      </c>
      <c r="H25" s="177" t="str">
        <f t="shared" ref="H25:H30" si="2">$I$22</f>
        <v>TY</v>
      </c>
      <c r="I25" s="10" t="s">
        <v>89</v>
      </c>
      <c r="J25" s="120" t="s">
        <v>273</v>
      </c>
      <c r="K25" s="212" t="s">
        <v>321</v>
      </c>
      <c r="L25" s="11" t="s">
        <v>59</v>
      </c>
      <c r="M25" s="13" t="s">
        <v>399</v>
      </c>
      <c r="N25" s="78">
        <v>965.76</v>
      </c>
      <c r="O25" s="39">
        <v>220002</v>
      </c>
      <c r="P25" s="107" t="s">
        <v>741</v>
      </c>
      <c r="Q25" s="115" t="str">
        <f t="shared" ref="Q25:Q30" si="3">IF(N25&gt;0,"Yes","")</f>
        <v>Yes</v>
      </c>
    </row>
    <row r="26" spans="1:17" ht="21.75" customHeight="1" x14ac:dyDescent="0.2">
      <c r="A26" s="14" t="s">
        <v>104</v>
      </c>
      <c r="B26" s="121" t="s">
        <v>305</v>
      </c>
      <c r="C26" s="15" t="s">
        <v>138</v>
      </c>
      <c r="D26" s="18" t="s">
        <v>333</v>
      </c>
      <c r="E26" s="40">
        <v>221140</v>
      </c>
      <c r="F26" s="154"/>
      <c r="G26" s="17"/>
      <c r="H26" s="177" t="str">
        <f t="shared" si="2"/>
        <v>TY</v>
      </c>
      <c r="I26" s="14" t="s">
        <v>35</v>
      </c>
      <c r="J26" s="126" t="s">
        <v>274</v>
      </c>
      <c r="K26" s="135" t="s">
        <v>308</v>
      </c>
      <c r="L26" s="15" t="s">
        <v>60</v>
      </c>
      <c r="M26" s="19" t="s">
        <v>244</v>
      </c>
      <c r="N26" s="79">
        <v>817</v>
      </c>
      <c r="O26" s="40">
        <v>220026</v>
      </c>
      <c r="P26" s="112" t="s">
        <v>153</v>
      </c>
      <c r="Q26" s="116" t="str">
        <f t="shared" si="3"/>
        <v>Yes</v>
      </c>
    </row>
    <row r="27" spans="1:17" ht="21.75" customHeight="1" x14ac:dyDescent="0.2">
      <c r="A27" s="14" t="s">
        <v>87</v>
      </c>
      <c r="B27" s="186"/>
      <c r="C27" s="15" t="s">
        <v>138</v>
      </c>
      <c r="D27" s="18" t="s">
        <v>333</v>
      </c>
      <c r="E27" s="40">
        <v>220026</v>
      </c>
      <c r="F27" s="154"/>
      <c r="G27" s="17"/>
      <c r="H27" s="177" t="str">
        <f t="shared" si="2"/>
        <v>TY</v>
      </c>
      <c r="I27" s="14" t="s">
        <v>32</v>
      </c>
      <c r="J27" s="121" t="s">
        <v>275</v>
      </c>
      <c r="K27" s="140" t="s">
        <v>331</v>
      </c>
      <c r="L27" s="15" t="s">
        <v>58</v>
      </c>
      <c r="M27" s="19" t="s">
        <v>533</v>
      </c>
      <c r="N27" s="79">
        <v>822.27</v>
      </c>
      <c r="O27" s="40">
        <v>221140</v>
      </c>
      <c r="P27" s="113" t="s">
        <v>153</v>
      </c>
      <c r="Q27" s="116" t="str">
        <f t="shared" si="3"/>
        <v>Yes</v>
      </c>
    </row>
    <row r="28" spans="1:17" ht="21.75" customHeight="1" x14ac:dyDescent="0.2">
      <c r="A28" s="14" t="s">
        <v>49</v>
      </c>
      <c r="B28" s="126" t="s">
        <v>199</v>
      </c>
      <c r="C28" s="15" t="s">
        <v>138</v>
      </c>
      <c r="D28" s="18" t="s">
        <v>326</v>
      </c>
      <c r="E28" s="40">
        <v>220022</v>
      </c>
      <c r="F28" s="154"/>
      <c r="G28" s="17"/>
      <c r="H28" s="177" t="str">
        <f t="shared" si="2"/>
        <v>TY</v>
      </c>
      <c r="I28" s="14" t="s">
        <v>86</v>
      </c>
      <c r="J28" s="186"/>
      <c r="K28" s="214"/>
      <c r="L28" s="15" t="s">
        <v>62</v>
      </c>
      <c r="M28" s="19" t="s">
        <v>374</v>
      </c>
      <c r="N28" s="79">
        <v>844.14</v>
      </c>
      <c r="O28" s="40">
        <v>220022</v>
      </c>
      <c r="P28" s="108"/>
      <c r="Q28" s="116" t="str">
        <f t="shared" si="3"/>
        <v>Yes</v>
      </c>
    </row>
    <row r="29" spans="1:17" ht="21.75" customHeight="1" x14ac:dyDescent="0.2">
      <c r="A29" s="14"/>
      <c r="B29" s="126"/>
      <c r="C29" s="15"/>
      <c r="D29" s="16"/>
      <c r="E29" s="40"/>
      <c r="F29" s="135"/>
      <c r="G29" s="17"/>
      <c r="H29" s="177" t="str">
        <f t="shared" si="2"/>
        <v>TY</v>
      </c>
      <c r="I29" s="14"/>
      <c r="J29" s="126"/>
      <c r="K29" s="135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 x14ac:dyDescent="0.25">
      <c r="A30" s="20"/>
      <c r="B30" s="123"/>
      <c r="C30" s="21"/>
      <c r="D30" s="22"/>
      <c r="E30" s="41"/>
      <c r="F30" s="136"/>
      <c r="G30" s="24"/>
      <c r="H30" s="177" t="str">
        <f t="shared" si="2"/>
        <v>TY</v>
      </c>
      <c r="I30" s="20"/>
      <c r="J30" s="123"/>
      <c r="K30" s="136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 x14ac:dyDescent="0.25">
      <c r="A31" s="104" t="s">
        <v>96</v>
      </c>
      <c r="B31" s="124"/>
      <c r="D31" s="102"/>
      <c r="E31" s="103"/>
      <c r="F31" s="137"/>
      <c r="H31" s="178"/>
      <c r="J31" s="124"/>
      <c r="K31" s="102"/>
      <c r="O31" s="103"/>
      <c r="P31" s="111"/>
    </row>
    <row r="32" spans="1:17" ht="21.75" customHeight="1" x14ac:dyDescent="0.2">
      <c r="A32" s="8" t="s">
        <v>95</v>
      </c>
      <c r="B32" s="118"/>
      <c r="F32" s="138"/>
      <c r="G32" s="6" t="s">
        <v>746</v>
      </c>
      <c r="I32" s="8" t="s">
        <v>13</v>
      </c>
      <c r="J32" s="118"/>
      <c r="O32" s="42" t="s">
        <v>14</v>
      </c>
    </row>
    <row r="33" spans="1:17" ht="21.75" customHeight="1" x14ac:dyDescent="0.2">
      <c r="B33" s="118"/>
      <c r="F33" s="138"/>
      <c r="J33" s="118"/>
    </row>
    <row r="34" spans="1:17" s="44" customFormat="1" ht="21.75" customHeight="1" x14ac:dyDescent="0.2">
      <c r="A34" s="43" t="s">
        <v>63</v>
      </c>
      <c r="B34" s="125"/>
      <c r="D34" s="45"/>
      <c r="E34" s="46"/>
      <c r="F34" s="139"/>
      <c r="H34" s="177"/>
      <c r="I34" s="43" t="s">
        <v>60</v>
      </c>
      <c r="J34" s="125"/>
      <c r="K34" s="45"/>
      <c r="O34" s="46"/>
    </row>
    <row r="35" spans="1:17" ht="21.75" customHeight="1" thickBot="1" x14ac:dyDescent="0.25">
      <c r="A35" s="8" t="s">
        <v>111</v>
      </c>
      <c r="B35" s="118"/>
      <c r="C35" s="9"/>
      <c r="D35" s="264">
        <f>'DEPT BAL'!$H$4-1</f>
        <v>42670</v>
      </c>
      <c r="E35" s="264"/>
      <c r="F35" s="138"/>
      <c r="I35" s="8" t="s">
        <v>112</v>
      </c>
      <c r="J35" s="118"/>
      <c r="L35" s="265">
        <f>D35+1</f>
        <v>42671</v>
      </c>
      <c r="M35" s="265"/>
    </row>
    <row r="36" spans="1:17" s="1" customFormat="1" ht="21.75" customHeight="1" thickBot="1" x14ac:dyDescent="0.25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7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 x14ac:dyDescent="0.2">
      <c r="A37" s="14" t="s">
        <v>39</v>
      </c>
      <c r="B37" s="121" t="s">
        <v>200</v>
      </c>
      <c r="C37" s="15" t="s">
        <v>140</v>
      </c>
      <c r="D37" s="18" t="s">
        <v>244</v>
      </c>
      <c r="E37" s="39">
        <v>220003</v>
      </c>
      <c r="F37" s="135"/>
      <c r="G37" s="12" t="s">
        <v>719</v>
      </c>
      <c r="H37" s="177" t="str">
        <f t="shared" ref="H37:H42" si="4">$I$34</f>
        <v>XW</v>
      </c>
      <c r="I37" s="10" t="s">
        <v>45</v>
      </c>
      <c r="J37" s="120" t="s">
        <v>264</v>
      </c>
      <c r="K37" s="212" t="s">
        <v>238</v>
      </c>
      <c r="L37" s="11" t="s">
        <v>56</v>
      </c>
      <c r="M37" s="13" t="s">
        <v>323</v>
      </c>
      <c r="N37" s="78">
        <v>968.49</v>
      </c>
      <c r="O37" s="39">
        <v>220003</v>
      </c>
      <c r="P37" s="167" t="s">
        <v>719</v>
      </c>
      <c r="Q37" s="115" t="str">
        <f t="shared" ref="Q37:Q42" si="5">IF(N37&gt;0,"Yes","")</f>
        <v>Yes</v>
      </c>
    </row>
    <row r="38" spans="1:17" ht="21.75" customHeight="1" x14ac:dyDescent="0.2">
      <c r="A38" s="14" t="s">
        <v>36</v>
      </c>
      <c r="B38" s="126" t="s">
        <v>201</v>
      </c>
      <c r="C38" s="15" t="s">
        <v>141</v>
      </c>
      <c r="D38" s="18" t="s">
        <v>311</v>
      </c>
      <c r="E38" s="40">
        <v>220001</v>
      </c>
      <c r="F38" s="135"/>
      <c r="G38" s="90" t="s">
        <v>672</v>
      </c>
      <c r="H38" s="177" t="str">
        <f t="shared" si="4"/>
        <v>XW</v>
      </c>
      <c r="I38" s="14" t="s">
        <v>44</v>
      </c>
      <c r="J38" s="126" t="s">
        <v>277</v>
      </c>
      <c r="K38" s="135" t="s">
        <v>502</v>
      </c>
      <c r="L38" s="15" t="s">
        <v>56</v>
      </c>
      <c r="M38" s="19" t="s">
        <v>456</v>
      </c>
      <c r="N38" s="79">
        <v>869.21</v>
      </c>
      <c r="O38" s="40">
        <v>220001</v>
      </c>
      <c r="P38" s="90" t="s">
        <v>672</v>
      </c>
      <c r="Q38" s="116" t="str">
        <f t="shared" si="5"/>
        <v>Yes</v>
      </c>
    </row>
    <row r="39" spans="1:17" ht="21.75" customHeight="1" x14ac:dyDescent="0.2">
      <c r="A39" s="14"/>
      <c r="B39" s="126"/>
      <c r="C39" s="15"/>
      <c r="D39" s="18"/>
      <c r="E39" s="40"/>
      <c r="F39" s="135"/>
      <c r="G39" s="17"/>
      <c r="H39" s="177" t="str">
        <f t="shared" si="4"/>
        <v>XW</v>
      </c>
      <c r="I39" s="14"/>
      <c r="J39" s="126"/>
      <c r="K39" s="135"/>
      <c r="L39" s="15"/>
      <c r="M39" s="19"/>
      <c r="N39" s="79"/>
      <c r="O39" s="40"/>
      <c r="P39" s="113"/>
      <c r="Q39" s="116" t="str">
        <f t="shared" si="5"/>
        <v/>
      </c>
    </row>
    <row r="40" spans="1:17" ht="21.75" customHeight="1" x14ac:dyDescent="0.2">
      <c r="A40" s="14"/>
      <c r="B40" s="126"/>
      <c r="C40" s="15"/>
      <c r="D40" s="16"/>
      <c r="E40" s="40"/>
      <c r="F40" s="135"/>
      <c r="G40" s="17"/>
      <c r="H40" s="177" t="str">
        <f t="shared" si="4"/>
        <v>XW</v>
      </c>
      <c r="I40" s="14"/>
      <c r="J40" s="126"/>
      <c r="K40" s="135"/>
      <c r="L40" s="15"/>
      <c r="M40" s="19"/>
      <c r="N40" s="79"/>
      <c r="O40" s="40"/>
      <c r="P40" s="113"/>
      <c r="Q40" s="116" t="str">
        <f t="shared" si="5"/>
        <v/>
      </c>
    </row>
    <row r="41" spans="1:17" ht="21.75" customHeight="1" x14ac:dyDescent="0.2">
      <c r="A41" s="14"/>
      <c r="B41" s="126"/>
      <c r="C41" s="15"/>
      <c r="D41" s="16"/>
      <c r="E41" s="40"/>
      <c r="F41" s="135"/>
      <c r="G41" s="17"/>
      <c r="H41" s="177" t="str">
        <f t="shared" si="4"/>
        <v>XW</v>
      </c>
      <c r="I41" s="14"/>
      <c r="J41" s="126"/>
      <c r="K41" s="135"/>
      <c r="L41" s="30"/>
      <c r="M41" s="35"/>
      <c r="N41" s="79"/>
      <c r="O41" s="69"/>
      <c r="P41" s="108"/>
      <c r="Q41" s="116" t="str">
        <f t="shared" si="5"/>
        <v/>
      </c>
    </row>
    <row r="42" spans="1:17" ht="21.75" customHeight="1" thickBot="1" x14ac:dyDescent="0.25">
      <c r="A42" s="20"/>
      <c r="B42" s="123"/>
      <c r="C42" s="21"/>
      <c r="D42" s="22"/>
      <c r="E42" s="41"/>
      <c r="F42" s="136"/>
      <c r="G42" s="24"/>
      <c r="H42" s="177" t="str">
        <f t="shared" si="4"/>
        <v>XW</v>
      </c>
      <c r="I42" s="20"/>
      <c r="J42" s="123"/>
      <c r="K42" s="136"/>
      <c r="L42" s="21"/>
      <c r="M42" s="21"/>
      <c r="N42" s="80"/>
      <c r="O42" s="41"/>
      <c r="P42" s="110"/>
      <c r="Q42" s="117" t="str">
        <f t="shared" si="5"/>
        <v/>
      </c>
    </row>
    <row r="43" spans="1:17" s="101" customFormat="1" ht="30" customHeight="1" x14ac:dyDescent="0.25">
      <c r="A43" s="104" t="s">
        <v>96</v>
      </c>
      <c r="B43" s="124"/>
      <c r="D43" s="102"/>
      <c r="E43" s="103"/>
      <c r="F43" s="137"/>
      <c r="H43" s="178"/>
      <c r="J43" s="124"/>
      <c r="K43" s="102"/>
      <c r="O43" s="103"/>
      <c r="P43" s="111"/>
    </row>
    <row r="44" spans="1:17" ht="21.75" customHeight="1" x14ac:dyDescent="0.2">
      <c r="A44" s="8" t="s">
        <v>95</v>
      </c>
      <c r="B44" s="118"/>
      <c r="F44" s="138"/>
      <c r="G44" s="6" t="s">
        <v>746</v>
      </c>
      <c r="I44" s="8" t="s">
        <v>13</v>
      </c>
      <c r="J44" s="118"/>
      <c r="O44" s="42" t="s">
        <v>14</v>
      </c>
    </row>
    <row r="45" spans="1:17" ht="21.75" customHeight="1" x14ac:dyDescent="0.2">
      <c r="B45" s="118"/>
      <c r="F45" s="138"/>
      <c r="J45" s="118"/>
    </row>
    <row r="46" spans="1:17" s="44" customFormat="1" ht="21.75" customHeight="1" x14ac:dyDescent="0.2">
      <c r="A46" s="91" t="s">
        <v>97</v>
      </c>
      <c r="B46" s="125"/>
      <c r="D46" s="45"/>
      <c r="E46" s="46"/>
      <c r="F46" s="139"/>
      <c r="H46" s="177"/>
      <c r="I46" s="43" t="s">
        <v>55</v>
      </c>
      <c r="J46" s="125"/>
      <c r="K46" s="45"/>
      <c r="O46" s="46"/>
    </row>
    <row r="47" spans="1:17" ht="21.75" customHeight="1" thickBot="1" x14ac:dyDescent="0.25">
      <c r="A47" s="8" t="s">
        <v>111</v>
      </c>
      <c r="B47" s="118"/>
      <c r="C47" s="9"/>
      <c r="D47" s="264">
        <f>'DEPT BAL'!$H$4-1</f>
        <v>42670</v>
      </c>
      <c r="E47" s="264"/>
      <c r="F47" s="138"/>
      <c r="I47" s="8" t="s">
        <v>112</v>
      </c>
      <c r="J47" s="118"/>
      <c r="L47" s="265">
        <f>D47+1</f>
        <v>42671</v>
      </c>
      <c r="M47" s="265"/>
    </row>
    <row r="48" spans="1:17" s="1" customFormat="1" ht="21.75" customHeight="1" thickBot="1" x14ac:dyDescent="0.25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7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37</v>
      </c>
      <c r="B49" s="121" t="s">
        <v>191</v>
      </c>
      <c r="C49" s="15" t="s">
        <v>243</v>
      </c>
      <c r="D49" s="18" t="s">
        <v>183</v>
      </c>
      <c r="E49" s="40">
        <v>220015</v>
      </c>
      <c r="F49" s="134"/>
      <c r="G49" s="12" t="s">
        <v>738</v>
      </c>
      <c r="H49" s="177" t="str">
        <f t="shared" ref="H49:H56" si="6">$I$46</f>
        <v>MA</v>
      </c>
      <c r="I49" s="10" t="s">
        <v>34</v>
      </c>
      <c r="J49" s="120" t="s">
        <v>270</v>
      </c>
      <c r="K49" s="215" t="s">
        <v>233</v>
      </c>
      <c r="L49" s="11" t="s">
        <v>55</v>
      </c>
      <c r="M49" s="13" t="s">
        <v>197</v>
      </c>
      <c r="N49" s="144">
        <v>872.05</v>
      </c>
      <c r="O49" s="39">
        <v>220015</v>
      </c>
      <c r="P49" s="17" t="s">
        <v>738</v>
      </c>
      <c r="Q49" s="115" t="str">
        <f t="shared" ref="Q49:Q56" si="7">IF(N49&gt;0,"Yes","")</f>
        <v>Yes</v>
      </c>
    </row>
    <row r="50" spans="1:17" ht="21.75" customHeight="1" x14ac:dyDescent="0.2">
      <c r="A50" s="14" t="s">
        <v>52</v>
      </c>
      <c r="B50" s="126" t="s">
        <v>192</v>
      </c>
      <c r="C50" s="15" t="s">
        <v>243</v>
      </c>
      <c r="D50" s="18" t="s">
        <v>193</v>
      </c>
      <c r="E50" s="40">
        <v>220013</v>
      </c>
      <c r="F50" s="135"/>
      <c r="G50" s="241" t="s">
        <v>592</v>
      </c>
      <c r="H50" s="177" t="str">
        <f t="shared" si="6"/>
        <v>MA</v>
      </c>
      <c r="I50" s="14" t="s">
        <v>150</v>
      </c>
      <c r="J50" s="126" t="s">
        <v>142</v>
      </c>
      <c r="K50" s="135" t="s">
        <v>159</v>
      </c>
      <c r="L50" s="15" t="s">
        <v>56</v>
      </c>
      <c r="M50" s="19" t="s">
        <v>315</v>
      </c>
      <c r="N50" s="79">
        <v>801.89</v>
      </c>
      <c r="O50" s="40">
        <v>220007</v>
      </c>
      <c r="P50" s="237" t="s">
        <v>737</v>
      </c>
      <c r="Q50" s="116" t="str">
        <f t="shared" si="7"/>
        <v>Yes</v>
      </c>
    </row>
    <row r="51" spans="1:17" ht="21.75" customHeight="1" x14ac:dyDescent="0.2">
      <c r="A51" s="14" t="s">
        <v>41</v>
      </c>
      <c r="B51" s="126" t="s">
        <v>194</v>
      </c>
      <c r="C51" s="15" t="s">
        <v>243</v>
      </c>
      <c r="D51" s="18" t="s">
        <v>375</v>
      </c>
      <c r="E51" s="40">
        <v>220033</v>
      </c>
      <c r="F51" s="135"/>
      <c r="G51" s="17" t="s">
        <v>734</v>
      </c>
      <c r="H51" s="177" t="str">
        <f t="shared" si="6"/>
        <v>MA</v>
      </c>
      <c r="I51" s="14" t="s">
        <v>38</v>
      </c>
      <c r="J51" s="126" t="s">
        <v>272</v>
      </c>
      <c r="K51" s="135" t="s">
        <v>394</v>
      </c>
      <c r="L51" s="15" t="s">
        <v>56</v>
      </c>
      <c r="M51" s="19" t="s">
        <v>147</v>
      </c>
      <c r="N51" s="79">
        <v>797.44</v>
      </c>
      <c r="O51" s="40">
        <v>220033</v>
      </c>
      <c r="P51" s="17" t="s">
        <v>734</v>
      </c>
      <c r="Q51" s="116" t="str">
        <f t="shared" si="7"/>
        <v>Yes</v>
      </c>
    </row>
    <row r="52" spans="1:17" ht="21.75" customHeight="1" x14ac:dyDescent="0.2">
      <c r="A52" s="14" t="s">
        <v>34</v>
      </c>
      <c r="B52" s="126" t="s">
        <v>196</v>
      </c>
      <c r="C52" s="15" t="s">
        <v>243</v>
      </c>
      <c r="D52" s="18" t="s">
        <v>496</v>
      </c>
      <c r="E52" s="40">
        <v>220007</v>
      </c>
      <c r="F52" s="135"/>
      <c r="G52" s="90" t="s">
        <v>678</v>
      </c>
      <c r="H52" s="177" t="str">
        <f t="shared" si="6"/>
        <v>MA</v>
      </c>
      <c r="I52" s="14" t="s">
        <v>37</v>
      </c>
      <c r="J52" s="126" t="s">
        <v>280</v>
      </c>
      <c r="K52" s="135" t="s">
        <v>236</v>
      </c>
      <c r="L52" s="15" t="s">
        <v>55</v>
      </c>
      <c r="M52" s="19" t="s">
        <v>183</v>
      </c>
      <c r="N52" s="79">
        <v>692.63</v>
      </c>
      <c r="O52" s="40">
        <v>220013</v>
      </c>
      <c r="P52" s="241" t="s">
        <v>592</v>
      </c>
      <c r="Q52" s="116" t="str">
        <f t="shared" si="7"/>
        <v>Yes</v>
      </c>
    </row>
    <row r="53" spans="1:17" ht="21.75" customHeight="1" x14ac:dyDescent="0.2">
      <c r="A53" s="14"/>
      <c r="B53" s="126"/>
      <c r="C53" s="70"/>
      <c r="D53" s="18"/>
      <c r="E53" s="40"/>
      <c r="F53" s="135"/>
      <c r="G53" s="17"/>
      <c r="H53" s="177" t="str">
        <f t="shared" si="6"/>
        <v>MA</v>
      </c>
      <c r="I53" s="14"/>
      <c r="J53" s="184"/>
      <c r="K53" s="154"/>
      <c r="L53" s="29"/>
      <c r="M53" s="77"/>
      <c r="N53" s="98"/>
      <c r="O53" s="40"/>
      <c r="P53" s="113"/>
      <c r="Q53" s="116" t="str">
        <f t="shared" si="7"/>
        <v/>
      </c>
    </row>
    <row r="54" spans="1:17" ht="21.75" customHeight="1" x14ac:dyDescent="0.2">
      <c r="A54" s="14"/>
      <c r="B54" s="126"/>
      <c r="C54" s="83"/>
      <c r="D54" s="31"/>
      <c r="E54" s="69"/>
      <c r="F54" s="140"/>
      <c r="G54" s="17"/>
      <c r="H54" s="177" t="str">
        <f t="shared" si="6"/>
        <v>MA</v>
      </c>
      <c r="I54" s="14"/>
      <c r="J54" s="184"/>
      <c r="K54" s="154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 x14ac:dyDescent="0.2">
      <c r="A55" s="14"/>
      <c r="B55" s="184"/>
      <c r="C55" s="81"/>
      <c r="D55" s="82"/>
      <c r="E55" s="69"/>
      <c r="F55" s="141"/>
      <c r="G55" s="90"/>
      <c r="H55" s="177" t="str">
        <f t="shared" si="6"/>
        <v>MA</v>
      </c>
      <c r="I55" s="14"/>
      <c r="J55" s="126"/>
      <c r="K55" s="135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 x14ac:dyDescent="0.25">
      <c r="A56" s="20"/>
      <c r="B56" s="123"/>
      <c r="C56" s="21"/>
      <c r="D56" s="23"/>
      <c r="E56" s="41"/>
      <c r="F56" s="136"/>
      <c r="G56" s="24"/>
      <c r="H56" s="177" t="str">
        <f t="shared" si="6"/>
        <v>MA</v>
      </c>
      <c r="I56" s="20"/>
      <c r="J56" s="123"/>
      <c r="K56" s="136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 x14ac:dyDescent="0.25">
      <c r="A57" s="104" t="s">
        <v>96</v>
      </c>
      <c r="B57" s="124"/>
      <c r="D57" s="102"/>
      <c r="E57" s="103"/>
      <c r="F57" s="137"/>
      <c r="H57" s="178"/>
      <c r="J57" s="124"/>
      <c r="K57" s="102"/>
      <c r="O57" s="103"/>
      <c r="P57" s="111"/>
    </row>
    <row r="58" spans="1:17" ht="21.75" customHeight="1" x14ac:dyDescent="0.2">
      <c r="A58" s="8" t="s">
        <v>95</v>
      </c>
      <c r="B58" s="118"/>
      <c r="F58" s="138"/>
      <c r="G58" s="6" t="s">
        <v>746</v>
      </c>
      <c r="I58" s="8" t="s">
        <v>13</v>
      </c>
      <c r="J58" s="118"/>
      <c r="O58" s="42" t="s">
        <v>14</v>
      </c>
    </row>
    <row r="59" spans="1:17" ht="21.75" customHeight="1" x14ac:dyDescent="0.2">
      <c r="B59" s="118"/>
      <c r="F59" s="138"/>
      <c r="J59" s="118"/>
    </row>
    <row r="60" spans="1:17" s="44" customFormat="1" ht="21.75" customHeight="1" x14ac:dyDescent="0.2">
      <c r="A60" s="43" t="s">
        <v>16</v>
      </c>
      <c r="B60" s="125"/>
      <c r="D60" s="45"/>
      <c r="E60" s="46"/>
      <c r="F60" s="139"/>
      <c r="H60" s="177"/>
      <c r="I60" s="43" t="s">
        <v>56</v>
      </c>
      <c r="J60" s="125"/>
      <c r="K60" s="45"/>
      <c r="O60" s="46"/>
    </row>
    <row r="61" spans="1:17" ht="21.75" customHeight="1" thickBot="1" x14ac:dyDescent="0.25">
      <c r="A61" s="8" t="s">
        <v>111</v>
      </c>
      <c r="B61" s="118"/>
      <c r="C61" s="9"/>
      <c r="D61" s="264">
        <f>'DEPT BAL'!$H$4-1</f>
        <v>42670</v>
      </c>
      <c r="E61" s="264"/>
      <c r="F61" s="138"/>
      <c r="I61" s="8" t="s">
        <v>112</v>
      </c>
      <c r="J61" s="118"/>
      <c r="L61" s="265">
        <f>D61+1</f>
        <v>42671</v>
      </c>
      <c r="M61" s="265"/>
    </row>
    <row r="62" spans="1:17" s="1" customFormat="1" ht="21.75" customHeight="1" thickBot="1" x14ac:dyDescent="0.25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7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119</v>
      </c>
      <c r="B63" s="120" t="s">
        <v>535</v>
      </c>
      <c r="C63" s="11" t="s">
        <v>240</v>
      </c>
      <c r="D63" s="25" t="s">
        <v>325</v>
      </c>
      <c r="E63" s="39">
        <v>221123</v>
      </c>
      <c r="F63" s="197" t="s">
        <v>539</v>
      </c>
      <c r="G63" s="198"/>
      <c r="H63" s="177" t="str">
        <f>$I$60</f>
        <v>CZ</v>
      </c>
      <c r="I63" s="10" t="s">
        <v>52</v>
      </c>
      <c r="J63" s="120" t="s">
        <v>205</v>
      </c>
      <c r="K63" s="212" t="s">
        <v>245</v>
      </c>
      <c r="L63" s="11" t="s">
        <v>55</v>
      </c>
      <c r="M63" s="13" t="s">
        <v>193</v>
      </c>
      <c r="N63" s="78">
        <v>799.24</v>
      </c>
      <c r="O63" s="39">
        <v>220023</v>
      </c>
      <c r="P63" s="198" t="s">
        <v>570</v>
      </c>
      <c r="Q63" s="115" t="str">
        <f>IF(N63&gt;0,"Yes","")</f>
        <v>Yes</v>
      </c>
    </row>
    <row r="64" spans="1:17" ht="21.75" customHeight="1" x14ac:dyDescent="0.2">
      <c r="A64" s="14" t="s">
        <v>44</v>
      </c>
      <c r="B64" s="121" t="s">
        <v>455</v>
      </c>
      <c r="C64" s="15" t="s">
        <v>240</v>
      </c>
      <c r="D64" s="18" t="s">
        <v>456</v>
      </c>
      <c r="E64" s="40">
        <v>220025</v>
      </c>
      <c r="F64" s="154" t="s">
        <v>669</v>
      </c>
      <c r="G64" s="90"/>
      <c r="H64" s="177" t="str">
        <f t="shared" ref="H64:H89" si="8">$I$60</f>
        <v>CZ</v>
      </c>
      <c r="I64" s="14" t="s">
        <v>51</v>
      </c>
      <c r="J64" s="122"/>
      <c r="K64" s="218"/>
      <c r="L64" s="15" t="s">
        <v>56</v>
      </c>
      <c r="M64" s="19" t="s">
        <v>363</v>
      </c>
      <c r="N64" s="79">
        <v>890.54</v>
      </c>
      <c r="O64" s="40">
        <v>220009</v>
      </c>
      <c r="P64" s="90" t="s">
        <v>675</v>
      </c>
      <c r="Q64" s="116" t="str">
        <f>IF(N64&gt;0,"Yes","")</f>
        <v>Yes</v>
      </c>
    </row>
    <row r="65" spans="1:17" ht="21.75" customHeight="1" x14ac:dyDescent="0.2">
      <c r="A65" s="14" t="s">
        <v>22</v>
      </c>
      <c r="B65" s="186"/>
      <c r="C65" s="15" t="s">
        <v>240</v>
      </c>
      <c r="D65" s="18" t="s">
        <v>456</v>
      </c>
      <c r="E65" s="40">
        <v>220010</v>
      </c>
      <c r="F65" s="154" t="s">
        <v>570</v>
      </c>
      <c r="G65" s="90"/>
      <c r="H65" s="177" t="str">
        <f t="shared" si="8"/>
        <v>CZ</v>
      </c>
      <c r="I65" s="14" t="s">
        <v>85</v>
      </c>
      <c r="J65" s="186"/>
      <c r="K65" s="214"/>
      <c r="L65" s="70" t="s">
        <v>58</v>
      </c>
      <c r="M65" s="19" t="s">
        <v>533</v>
      </c>
      <c r="N65" s="79">
        <v>770.59</v>
      </c>
      <c r="O65" s="40">
        <v>220014</v>
      </c>
      <c r="P65" s="90" t="s">
        <v>739</v>
      </c>
      <c r="Q65" s="116" t="str">
        <f t="shared" ref="Q65:Q88" si="9">IF(N65&gt;0,"Yes","")</f>
        <v>Yes</v>
      </c>
    </row>
    <row r="66" spans="1:17" ht="21.75" customHeight="1" x14ac:dyDescent="0.2">
      <c r="A66" s="14" t="s">
        <v>25</v>
      </c>
      <c r="B66" s="126" t="s">
        <v>184</v>
      </c>
      <c r="C66" s="15" t="s">
        <v>240</v>
      </c>
      <c r="D66" s="18" t="s">
        <v>314</v>
      </c>
      <c r="E66" s="40">
        <v>221135</v>
      </c>
      <c r="F66" s="154" t="s">
        <v>570</v>
      </c>
      <c r="G66" s="90" t="s">
        <v>717</v>
      </c>
      <c r="H66" s="177" t="str">
        <f t="shared" si="8"/>
        <v>CZ</v>
      </c>
      <c r="I66" s="14" t="s">
        <v>119</v>
      </c>
      <c r="J66" s="121" t="s">
        <v>211</v>
      </c>
      <c r="K66" s="140" t="s">
        <v>237</v>
      </c>
      <c r="L66" s="70" t="s">
        <v>56</v>
      </c>
      <c r="M66" s="19" t="s">
        <v>325</v>
      </c>
      <c r="N66" s="79">
        <v>727.92</v>
      </c>
      <c r="O66" s="40">
        <v>221135</v>
      </c>
      <c r="P66" s="90" t="s">
        <v>717</v>
      </c>
      <c r="Q66" s="116" t="str">
        <f t="shared" si="9"/>
        <v>Yes</v>
      </c>
    </row>
    <row r="67" spans="1:17" ht="21.75" customHeight="1" x14ac:dyDescent="0.2">
      <c r="A67" s="14" t="s">
        <v>45</v>
      </c>
      <c r="B67" s="121" t="s">
        <v>250</v>
      </c>
      <c r="C67" s="15" t="s">
        <v>240</v>
      </c>
      <c r="D67" s="18" t="s">
        <v>323</v>
      </c>
      <c r="E67" s="40">
        <v>220030</v>
      </c>
      <c r="F67" s="154"/>
      <c r="G67" s="90"/>
      <c r="H67" s="177" t="str">
        <f t="shared" si="8"/>
        <v>CZ</v>
      </c>
      <c r="I67" s="14" t="s">
        <v>48</v>
      </c>
      <c r="J67" s="186"/>
      <c r="K67" s="214"/>
      <c r="L67" s="70" t="s">
        <v>58</v>
      </c>
      <c r="M67" s="19" t="s">
        <v>459</v>
      </c>
      <c r="N67" s="79">
        <v>1063.31</v>
      </c>
      <c r="O67" s="225">
        <v>220024</v>
      </c>
      <c r="P67" s="90" t="s">
        <v>153</v>
      </c>
      <c r="Q67" s="116" t="str">
        <f t="shared" si="9"/>
        <v>Yes</v>
      </c>
    </row>
    <row r="68" spans="1:17" ht="21.75" customHeight="1" x14ac:dyDescent="0.2">
      <c r="A68" s="14" t="s">
        <v>30</v>
      </c>
      <c r="B68" s="186"/>
      <c r="C68" s="15" t="s">
        <v>240</v>
      </c>
      <c r="D68" s="18" t="s">
        <v>323</v>
      </c>
      <c r="E68" s="40">
        <v>221138</v>
      </c>
      <c r="F68" s="154" t="s">
        <v>561</v>
      </c>
      <c r="G68" s="199" t="s">
        <v>721</v>
      </c>
      <c r="H68" s="177" t="str">
        <f t="shared" si="8"/>
        <v>CZ</v>
      </c>
      <c r="I68" s="14" t="s">
        <v>152</v>
      </c>
      <c r="J68" s="126" t="s">
        <v>143</v>
      </c>
      <c r="K68" s="135" t="s">
        <v>231</v>
      </c>
      <c r="L68" s="70" t="s">
        <v>56</v>
      </c>
      <c r="M68" s="19" t="s">
        <v>365</v>
      </c>
      <c r="N68" s="79">
        <v>114.16</v>
      </c>
      <c r="O68" s="40">
        <v>220031</v>
      </c>
      <c r="P68" s="113"/>
      <c r="Q68" s="116" t="str">
        <f t="shared" si="9"/>
        <v>Yes</v>
      </c>
    </row>
    <row r="69" spans="1:17" ht="21.75" customHeight="1" x14ac:dyDescent="0.2">
      <c r="A69" s="180" t="s">
        <v>152</v>
      </c>
      <c r="B69" s="126" t="s">
        <v>182</v>
      </c>
      <c r="C69" s="15" t="s">
        <v>240</v>
      </c>
      <c r="D69" s="18" t="s">
        <v>365</v>
      </c>
      <c r="E69" s="40">
        <v>221132</v>
      </c>
      <c r="F69" s="154"/>
      <c r="G69" s="17" t="s">
        <v>740</v>
      </c>
      <c r="H69" s="177" t="str">
        <f t="shared" si="8"/>
        <v>CZ</v>
      </c>
      <c r="I69" s="148" t="s">
        <v>47</v>
      </c>
      <c r="J69" s="121" t="s">
        <v>262</v>
      </c>
      <c r="K69" s="140" t="s">
        <v>293</v>
      </c>
      <c r="L69" s="15" t="s">
        <v>66</v>
      </c>
      <c r="M69" s="19" t="s">
        <v>378</v>
      </c>
      <c r="N69" s="79">
        <v>848.14</v>
      </c>
      <c r="O69" s="40">
        <v>220017</v>
      </c>
      <c r="P69" s="113"/>
      <c r="Q69" s="116" t="str">
        <f t="shared" si="9"/>
        <v>Yes</v>
      </c>
    </row>
    <row r="70" spans="1:17" ht="21.75" customHeight="1" x14ac:dyDescent="0.2">
      <c r="A70" s="14" t="s">
        <v>51</v>
      </c>
      <c r="B70" s="121" t="s">
        <v>185</v>
      </c>
      <c r="C70" s="15" t="s">
        <v>240</v>
      </c>
      <c r="D70" s="18" t="s">
        <v>363</v>
      </c>
      <c r="E70" s="40">
        <v>220009</v>
      </c>
      <c r="F70" s="154"/>
      <c r="G70" s="90" t="s">
        <v>674</v>
      </c>
      <c r="H70" s="177" t="str">
        <f t="shared" si="8"/>
        <v>CZ</v>
      </c>
      <c r="I70" s="14" t="s">
        <v>87</v>
      </c>
      <c r="J70" s="121" t="s">
        <v>261</v>
      </c>
      <c r="K70" s="140" t="s">
        <v>294</v>
      </c>
      <c r="L70" s="15" t="s">
        <v>66</v>
      </c>
      <c r="M70" s="19" t="s">
        <v>333</v>
      </c>
      <c r="N70" s="79">
        <v>889.04</v>
      </c>
      <c r="O70" s="40">
        <v>220030</v>
      </c>
      <c r="P70" s="113"/>
      <c r="Q70" s="116" t="str">
        <f t="shared" si="9"/>
        <v>Yes</v>
      </c>
    </row>
    <row r="71" spans="1:17" ht="21.75" customHeight="1" x14ac:dyDescent="0.2">
      <c r="A71" s="14" t="s">
        <v>40</v>
      </c>
      <c r="B71" s="186"/>
      <c r="C71" s="15" t="s">
        <v>240</v>
      </c>
      <c r="D71" s="18" t="s">
        <v>363</v>
      </c>
      <c r="E71" s="40">
        <v>220031</v>
      </c>
      <c r="F71" s="154" t="s">
        <v>544</v>
      </c>
      <c r="G71" s="90" t="s">
        <v>733</v>
      </c>
      <c r="H71" s="177" t="str">
        <f t="shared" si="8"/>
        <v>CZ</v>
      </c>
      <c r="I71" s="95" t="s">
        <v>103</v>
      </c>
      <c r="J71" s="186"/>
      <c r="K71" s="214"/>
      <c r="L71" s="15" t="s">
        <v>62</v>
      </c>
      <c r="M71" s="19" t="s">
        <v>289</v>
      </c>
      <c r="N71" s="79">
        <v>862.73</v>
      </c>
      <c r="O71" s="69">
        <v>221137</v>
      </c>
      <c r="P71" s="113" t="s">
        <v>153</v>
      </c>
      <c r="Q71" s="116" t="str">
        <f t="shared" si="9"/>
        <v>Yes</v>
      </c>
    </row>
    <row r="72" spans="1:17" ht="21.75" customHeight="1" x14ac:dyDescent="0.2">
      <c r="A72" s="95" t="s">
        <v>42</v>
      </c>
      <c r="B72" s="126" t="s">
        <v>186</v>
      </c>
      <c r="C72" s="15" t="s">
        <v>240</v>
      </c>
      <c r="D72" s="18" t="s">
        <v>219</v>
      </c>
      <c r="E72" s="40">
        <v>221127</v>
      </c>
      <c r="F72" s="154" t="s">
        <v>543</v>
      </c>
      <c r="G72" s="17" t="s">
        <v>726</v>
      </c>
      <c r="H72" s="177" t="str">
        <f t="shared" si="8"/>
        <v>CZ</v>
      </c>
      <c r="I72" s="14" t="s">
        <v>88</v>
      </c>
      <c r="J72" s="121" t="s">
        <v>306</v>
      </c>
      <c r="K72" s="140" t="s">
        <v>203</v>
      </c>
      <c r="L72" s="30" t="s">
        <v>56</v>
      </c>
      <c r="M72" s="35" t="s">
        <v>315</v>
      </c>
      <c r="N72" s="97">
        <v>804.96</v>
      </c>
      <c r="O72" s="69">
        <v>220006</v>
      </c>
      <c r="P72" s="235" t="s">
        <v>753</v>
      </c>
      <c r="Q72" s="116" t="str">
        <f t="shared" si="9"/>
        <v>Yes</v>
      </c>
    </row>
    <row r="73" spans="1:17" ht="21.75" customHeight="1" x14ac:dyDescent="0.2">
      <c r="A73" s="14" t="s">
        <v>88</v>
      </c>
      <c r="B73" s="121" t="s">
        <v>218</v>
      </c>
      <c r="C73" s="15" t="s">
        <v>240</v>
      </c>
      <c r="D73" s="18" t="s">
        <v>315</v>
      </c>
      <c r="E73" s="225" t="s">
        <v>597</v>
      </c>
      <c r="F73" s="154" t="s">
        <v>570</v>
      </c>
      <c r="G73" s="222" t="s">
        <v>570</v>
      </c>
      <c r="H73" s="177" t="str">
        <f t="shared" si="8"/>
        <v>CZ</v>
      </c>
      <c r="I73" s="14" t="s">
        <v>21</v>
      </c>
      <c r="J73" s="121" t="s">
        <v>223</v>
      </c>
      <c r="K73" s="140" t="s">
        <v>307</v>
      </c>
      <c r="L73" s="30" t="s">
        <v>62</v>
      </c>
      <c r="M73" s="35" t="s">
        <v>324</v>
      </c>
      <c r="N73" s="97">
        <v>831.41</v>
      </c>
      <c r="O73" s="40">
        <v>220010</v>
      </c>
      <c r="P73" s="90" t="s">
        <v>570</v>
      </c>
      <c r="Q73" s="116" t="str">
        <f t="shared" si="9"/>
        <v>Yes</v>
      </c>
    </row>
    <row r="74" spans="1:17" ht="21.75" customHeight="1" x14ac:dyDescent="0.2">
      <c r="A74" s="14" t="s">
        <v>150</v>
      </c>
      <c r="B74" s="186"/>
      <c r="C74" s="15" t="s">
        <v>240</v>
      </c>
      <c r="D74" s="18" t="s">
        <v>315</v>
      </c>
      <c r="E74" s="40">
        <v>220023</v>
      </c>
      <c r="F74" s="154"/>
      <c r="G74" s="90"/>
      <c r="H74" s="177" t="str">
        <f t="shared" si="8"/>
        <v>CZ</v>
      </c>
      <c r="I74" s="14" t="s">
        <v>41</v>
      </c>
      <c r="J74" s="186"/>
      <c r="K74" s="214"/>
      <c r="L74" s="30" t="s">
        <v>56</v>
      </c>
      <c r="M74" s="35" t="s">
        <v>281</v>
      </c>
      <c r="N74" s="97">
        <v>952.57</v>
      </c>
      <c r="O74" s="224">
        <v>220029</v>
      </c>
      <c r="P74" s="90" t="s">
        <v>673</v>
      </c>
      <c r="Q74" s="116" t="str">
        <f t="shared" si="9"/>
        <v>Yes</v>
      </c>
    </row>
    <row r="75" spans="1:17" ht="21.75" customHeight="1" x14ac:dyDescent="0.2">
      <c r="A75" s="14" t="s">
        <v>38</v>
      </c>
      <c r="B75" s="121" t="s">
        <v>230</v>
      </c>
      <c r="C75" s="15" t="s">
        <v>240</v>
      </c>
      <c r="D75" s="18" t="s">
        <v>320</v>
      </c>
      <c r="E75" s="40">
        <v>220006</v>
      </c>
      <c r="F75" s="154" t="s">
        <v>551</v>
      </c>
      <c r="G75" s="90" t="s">
        <v>732</v>
      </c>
      <c r="H75" s="177" t="str">
        <f t="shared" si="8"/>
        <v>CZ</v>
      </c>
      <c r="I75" s="14" t="s">
        <v>36</v>
      </c>
      <c r="J75" s="121" t="s">
        <v>263</v>
      </c>
      <c r="K75" s="140" t="s">
        <v>295</v>
      </c>
      <c r="L75" s="30" t="s">
        <v>60</v>
      </c>
      <c r="M75" s="35" t="s">
        <v>379</v>
      </c>
      <c r="N75" s="79">
        <v>894.53</v>
      </c>
      <c r="O75" s="224">
        <v>220012</v>
      </c>
      <c r="P75" s="234" t="s">
        <v>592</v>
      </c>
      <c r="Q75" s="116" t="str">
        <f t="shared" si="9"/>
        <v>Yes</v>
      </c>
    </row>
    <row r="76" spans="1:17" ht="21.75" customHeight="1" x14ac:dyDescent="0.2">
      <c r="A76" s="14" t="s">
        <v>54</v>
      </c>
      <c r="B76" s="186"/>
      <c r="C76" s="15" t="s">
        <v>240</v>
      </c>
      <c r="D76" s="18" t="s">
        <v>320</v>
      </c>
      <c r="E76" s="225">
        <v>220012</v>
      </c>
      <c r="F76" s="154" t="s">
        <v>544</v>
      </c>
      <c r="G76" s="17" t="s">
        <v>752</v>
      </c>
      <c r="H76" s="177" t="str">
        <f t="shared" si="8"/>
        <v>CZ</v>
      </c>
      <c r="I76" s="14" t="s">
        <v>22</v>
      </c>
      <c r="J76" s="186"/>
      <c r="K76" s="214"/>
      <c r="L76" s="15" t="s">
        <v>56</v>
      </c>
      <c r="M76" s="19" t="s">
        <v>456</v>
      </c>
      <c r="N76" s="79">
        <v>738.81</v>
      </c>
      <c r="O76" s="69">
        <v>221123</v>
      </c>
      <c r="P76" s="90" t="s">
        <v>570</v>
      </c>
      <c r="Q76" s="116" t="str">
        <f t="shared" si="9"/>
        <v>Yes</v>
      </c>
    </row>
    <row r="77" spans="1:17" ht="21.75" customHeight="1" x14ac:dyDescent="0.2">
      <c r="A77" s="14" t="s">
        <v>26</v>
      </c>
      <c r="B77" s="121" t="s">
        <v>215</v>
      </c>
      <c r="C77" s="15" t="s">
        <v>240</v>
      </c>
      <c r="D77" s="18" t="s">
        <v>281</v>
      </c>
      <c r="E77" s="40">
        <v>221137</v>
      </c>
      <c r="F77" s="258" t="s">
        <v>736</v>
      </c>
      <c r="G77" s="17" t="s">
        <v>735</v>
      </c>
      <c r="H77" s="177" t="str">
        <f t="shared" si="8"/>
        <v>CZ</v>
      </c>
      <c r="I77" s="14" t="s">
        <v>27</v>
      </c>
      <c r="J77" s="121" t="s">
        <v>269</v>
      </c>
      <c r="K77" s="140" t="s">
        <v>395</v>
      </c>
      <c r="L77" s="15" t="s">
        <v>55</v>
      </c>
      <c r="M77" s="19" t="s">
        <v>375</v>
      </c>
      <c r="N77" s="79">
        <v>801.89</v>
      </c>
      <c r="O77" s="69">
        <v>221138</v>
      </c>
      <c r="P77" s="199" t="s">
        <v>721</v>
      </c>
      <c r="Q77" s="116" t="str">
        <f t="shared" si="9"/>
        <v>Yes</v>
      </c>
    </row>
    <row r="78" spans="1:17" ht="21.75" customHeight="1" x14ac:dyDescent="0.2">
      <c r="A78" s="14" t="s">
        <v>48</v>
      </c>
      <c r="B78" s="186"/>
      <c r="C78" s="15" t="s">
        <v>240</v>
      </c>
      <c r="D78" s="18" t="s">
        <v>281</v>
      </c>
      <c r="E78" s="69">
        <v>220029</v>
      </c>
      <c r="F78" s="154" t="s">
        <v>570</v>
      </c>
      <c r="G78" s="90" t="s">
        <v>758</v>
      </c>
      <c r="H78" s="177" t="str">
        <f t="shared" si="8"/>
        <v>CZ</v>
      </c>
      <c r="I78" s="14" t="s">
        <v>46</v>
      </c>
      <c r="J78" s="186"/>
      <c r="K78" s="214"/>
      <c r="L78" s="30" t="s">
        <v>57</v>
      </c>
      <c r="M78" s="35" t="s">
        <v>537</v>
      </c>
      <c r="N78" s="97">
        <v>826.47</v>
      </c>
      <c r="O78" s="224">
        <v>220025</v>
      </c>
      <c r="P78" s="114" t="s">
        <v>153</v>
      </c>
      <c r="Q78" s="116" t="str">
        <f t="shared" si="9"/>
        <v>Yes</v>
      </c>
    </row>
    <row r="79" spans="1:17" ht="21.75" customHeight="1" x14ac:dyDescent="0.2">
      <c r="A79" s="14" t="s">
        <v>595</v>
      </c>
      <c r="B79" s="126" t="s">
        <v>131</v>
      </c>
      <c r="C79" s="15" t="s">
        <v>240</v>
      </c>
      <c r="D79" s="18" t="s">
        <v>756</v>
      </c>
      <c r="E79" s="225">
        <v>220024</v>
      </c>
      <c r="F79" s="135"/>
      <c r="G79" s="17"/>
      <c r="H79" s="177" t="str">
        <f t="shared" si="8"/>
        <v>CZ</v>
      </c>
      <c r="I79" s="14"/>
      <c r="J79" s="126"/>
      <c r="K79" s="135"/>
      <c r="L79" s="30"/>
      <c r="M79" s="35"/>
      <c r="N79" s="97"/>
      <c r="O79" s="69"/>
      <c r="P79" s="108"/>
      <c r="Q79" s="116" t="str">
        <f t="shared" si="9"/>
        <v/>
      </c>
    </row>
    <row r="80" spans="1:17" ht="21.75" customHeight="1" x14ac:dyDescent="0.2">
      <c r="A80" s="14"/>
      <c r="B80" s="126"/>
      <c r="C80" s="15"/>
      <c r="D80" s="18"/>
      <c r="E80" s="40"/>
      <c r="F80" s="140"/>
      <c r="G80" s="17"/>
      <c r="H80" s="177" t="str">
        <f t="shared" si="8"/>
        <v>CZ</v>
      </c>
      <c r="I80" s="14"/>
      <c r="J80" s="126"/>
      <c r="K80" s="135"/>
      <c r="L80" s="30"/>
      <c r="M80" s="35"/>
      <c r="N80" s="97"/>
      <c r="O80" s="69" t="s">
        <v>570</v>
      </c>
      <c r="P80" s="90" t="s">
        <v>570</v>
      </c>
      <c r="Q80" s="116" t="str">
        <f t="shared" si="9"/>
        <v/>
      </c>
    </row>
    <row r="81" spans="1:17" ht="21.75" customHeight="1" x14ac:dyDescent="0.2">
      <c r="A81" s="14"/>
      <c r="B81" s="126"/>
      <c r="C81" s="15"/>
      <c r="D81" s="31"/>
      <c r="E81" s="69"/>
      <c r="F81" s="140"/>
      <c r="G81" s="188"/>
      <c r="H81" s="177" t="str">
        <f t="shared" si="8"/>
        <v>CZ</v>
      </c>
      <c r="I81" s="14"/>
      <c r="J81" s="126"/>
      <c r="K81" s="135"/>
      <c r="L81" s="15"/>
      <c r="M81" s="19"/>
      <c r="N81" s="79"/>
      <c r="O81" s="69"/>
      <c r="P81" s="109"/>
      <c r="Q81" s="116" t="str">
        <f t="shared" si="9"/>
        <v/>
      </c>
    </row>
    <row r="82" spans="1:17" ht="21.75" customHeight="1" x14ac:dyDescent="0.2">
      <c r="A82" s="14"/>
      <c r="B82" s="126"/>
      <c r="C82" s="15"/>
      <c r="D82" s="31"/>
      <c r="E82" s="69">
        <v>220017</v>
      </c>
      <c r="F82" s="200"/>
      <c r="G82" s="193"/>
      <c r="H82" s="177" t="str">
        <f t="shared" si="8"/>
        <v>CZ</v>
      </c>
      <c r="I82" s="148"/>
      <c r="J82" s="184"/>
      <c r="K82" s="154"/>
      <c r="L82" s="81"/>
      <c r="M82" s="94"/>
      <c r="N82" s="99"/>
      <c r="O82" s="69"/>
      <c r="P82" s="109"/>
      <c r="Q82" s="116" t="str">
        <f t="shared" si="9"/>
        <v/>
      </c>
    </row>
    <row r="83" spans="1:17" ht="21.75" customHeight="1" x14ac:dyDescent="0.2">
      <c r="A83" s="95"/>
      <c r="B83" s="126"/>
      <c r="C83" s="15"/>
      <c r="D83" s="82"/>
      <c r="E83" s="69">
        <v>220014</v>
      </c>
      <c r="F83" s="200"/>
      <c r="G83" s="193" t="s">
        <v>695</v>
      </c>
      <c r="H83" s="177" t="str">
        <f t="shared" si="8"/>
        <v>CZ</v>
      </c>
      <c r="I83" s="95"/>
      <c r="J83" s="126"/>
      <c r="K83" s="135"/>
      <c r="L83" s="30"/>
      <c r="M83" s="35"/>
      <c r="N83" s="97"/>
      <c r="O83" s="69" t="s">
        <v>570</v>
      </c>
      <c r="P83" s="193" t="s">
        <v>570</v>
      </c>
      <c r="Q83" s="116" t="str">
        <f t="shared" si="9"/>
        <v/>
      </c>
    </row>
    <row r="84" spans="1:17" ht="21.75" customHeight="1" x14ac:dyDescent="0.2">
      <c r="A84" s="95"/>
      <c r="B84" s="126"/>
      <c r="C84" s="15"/>
      <c r="D84" s="82"/>
      <c r="E84" s="69">
        <v>220020</v>
      </c>
      <c r="F84" s="140"/>
      <c r="G84" s="193" t="s">
        <v>559</v>
      </c>
      <c r="H84" s="177" t="str">
        <f t="shared" si="8"/>
        <v>CZ</v>
      </c>
      <c r="I84" s="95"/>
      <c r="J84" s="126"/>
      <c r="K84" s="135"/>
      <c r="L84" s="30"/>
      <c r="M84" s="35"/>
      <c r="N84" s="97"/>
      <c r="O84" s="69">
        <v>220020</v>
      </c>
      <c r="P84" s="193" t="s">
        <v>559</v>
      </c>
      <c r="Q84" s="116" t="str">
        <f t="shared" si="9"/>
        <v/>
      </c>
    </row>
    <row r="85" spans="1:17" ht="21.75" customHeight="1" x14ac:dyDescent="0.2">
      <c r="A85" s="148"/>
      <c r="B85" s="184"/>
      <c r="C85" s="29"/>
      <c r="D85" s="82"/>
      <c r="E85" s="69">
        <v>220021</v>
      </c>
      <c r="F85" s="141"/>
      <c r="G85" s="193" t="s">
        <v>723</v>
      </c>
      <c r="H85" s="177" t="str">
        <f t="shared" si="8"/>
        <v>CZ</v>
      </c>
      <c r="I85" s="95"/>
      <c r="J85" s="126"/>
      <c r="K85" s="135"/>
      <c r="L85" s="30"/>
      <c r="M85" s="35"/>
      <c r="N85" s="97"/>
      <c r="O85" s="224">
        <v>220021</v>
      </c>
      <c r="P85" s="193" t="s">
        <v>757</v>
      </c>
      <c r="Q85" s="116" t="str">
        <f t="shared" si="9"/>
        <v/>
      </c>
    </row>
    <row r="86" spans="1:17" ht="21.75" customHeight="1" x14ac:dyDescent="0.2">
      <c r="A86" s="95"/>
      <c r="B86" s="126"/>
      <c r="C86" s="15"/>
      <c r="D86" s="31"/>
      <c r="E86" s="69">
        <v>221133</v>
      </c>
      <c r="F86" s="141"/>
      <c r="G86" s="193" t="s">
        <v>716</v>
      </c>
      <c r="H86" s="177" t="str">
        <f t="shared" si="8"/>
        <v>CZ</v>
      </c>
      <c r="I86" s="95"/>
      <c r="J86" s="126"/>
      <c r="K86" s="135"/>
      <c r="L86" s="30"/>
      <c r="M86" s="35"/>
      <c r="N86" s="97"/>
      <c r="O86" s="69">
        <v>221127</v>
      </c>
      <c r="P86" s="193" t="s">
        <v>749</v>
      </c>
      <c r="Q86" s="116" t="str">
        <f t="shared" si="9"/>
        <v/>
      </c>
    </row>
    <row r="87" spans="1:17" ht="21.75" customHeight="1" x14ac:dyDescent="0.2">
      <c r="A87" s="95"/>
      <c r="B87" s="126"/>
      <c r="C87" s="15"/>
      <c r="D87" s="18"/>
      <c r="E87" s="40"/>
      <c r="F87" s="141"/>
      <c r="G87" s="90"/>
      <c r="H87" s="177" t="str">
        <f t="shared" si="8"/>
        <v>CZ</v>
      </c>
      <c r="I87" s="95"/>
      <c r="J87" s="126"/>
      <c r="K87" s="135"/>
      <c r="L87" s="30"/>
      <c r="M87" s="35"/>
      <c r="N87" s="97"/>
      <c r="O87" s="69">
        <v>221132</v>
      </c>
      <c r="P87" s="193" t="s">
        <v>751</v>
      </c>
      <c r="Q87" s="116" t="str">
        <f t="shared" si="9"/>
        <v/>
      </c>
    </row>
    <row r="88" spans="1:17" ht="21.75" customHeight="1" x14ac:dyDescent="0.2">
      <c r="A88" s="95"/>
      <c r="B88" s="126"/>
      <c r="C88" s="15"/>
      <c r="D88" s="18"/>
      <c r="E88" s="40"/>
      <c r="F88" s="135"/>
      <c r="G88" s="17"/>
      <c r="H88" s="177" t="str">
        <f t="shared" si="8"/>
        <v>CZ</v>
      </c>
      <c r="I88" s="14"/>
      <c r="J88" s="126"/>
      <c r="K88" s="135"/>
      <c r="L88" s="15"/>
      <c r="M88" s="19"/>
      <c r="N88" s="79"/>
      <c r="O88" s="69">
        <v>221133</v>
      </c>
      <c r="P88" s="193" t="s">
        <v>750</v>
      </c>
      <c r="Q88" s="116" t="str">
        <f t="shared" si="9"/>
        <v/>
      </c>
    </row>
    <row r="89" spans="1:17" ht="21.75" customHeight="1" thickBot="1" x14ac:dyDescent="0.25">
      <c r="A89" s="131"/>
      <c r="B89" s="132"/>
      <c r="C89" s="133"/>
      <c r="D89" s="41"/>
      <c r="E89" s="41"/>
      <c r="F89" s="136"/>
      <c r="G89" s="24"/>
      <c r="H89" s="177" t="str">
        <f t="shared" si="8"/>
        <v>CZ</v>
      </c>
      <c r="I89" s="20"/>
      <c r="J89" s="123"/>
      <c r="K89" s="136"/>
      <c r="L89" s="21"/>
      <c r="M89" s="21"/>
      <c r="N89" s="80"/>
      <c r="O89" s="41"/>
      <c r="P89" s="110"/>
      <c r="Q89" s="117" t="str">
        <f>IF(N89&gt;0,"Yes","")</f>
        <v/>
      </c>
    </row>
    <row r="90" spans="1:17" s="101" customFormat="1" ht="30" customHeight="1" x14ac:dyDescent="0.25">
      <c r="A90" s="104" t="s">
        <v>96</v>
      </c>
      <c r="B90" s="124"/>
      <c r="D90" s="102"/>
      <c r="E90" s="103"/>
      <c r="F90" s="137"/>
      <c r="H90" s="178"/>
      <c r="J90" s="124"/>
      <c r="K90" s="102"/>
      <c r="O90" s="103"/>
      <c r="P90" s="111"/>
    </row>
    <row r="91" spans="1:17" ht="21.75" customHeight="1" x14ac:dyDescent="0.2">
      <c r="A91" s="8" t="s">
        <v>95</v>
      </c>
      <c r="B91" s="118"/>
      <c r="F91" s="138"/>
      <c r="G91" s="231" t="s">
        <v>759</v>
      </c>
      <c r="I91" s="8" t="s">
        <v>13</v>
      </c>
      <c r="J91" s="118"/>
      <c r="O91" s="42" t="s">
        <v>14</v>
      </c>
    </row>
    <row r="92" spans="1:17" ht="21.75" customHeight="1" x14ac:dyDescent="0.2">
      <c r="B92" s="118"/>
      <c r="F92" s="138"/>
      <c r="J92" s="118"/>
    </row>
    <row r="93" spans="1:17" s="44" customFormat="1" ht="21.75" customHeight="1" x14ac:dyDescent="0.2">
      <c r="A93" s="91" t="s">
        <v>94</v>
      </c>
      <c r="B93" s="125"/>
      <c r="D93" s="45"/>
      <c r="E93" s="46"/>
      <c r="F93" s="139"/>
      <c r="H93" s="177"/>
      <c r="I93" s="43" t="s">
        <v>57</v>
      </c>
      <c r="J93" s="125"/>
      <c r="K93" s="45"/>
      <c r="O93" s="46"/>
    </row>
    <row r="94" spans="1:17" ht="21.75" customHeight="1" thickBot="1" x14ac:dyDescent="0.25">
      <c r="A94" s="8" t="s">
        <v>111</v>
      </c>
      <c r="B94" s="118"/>
      <c r="C94" s="9"/>
      <c r="D94" s="264">
        <f>'DEPT BAL'!$H$4-1</f>
        <v>42670</v>
      </c>
      <c r="E94" s="264"/>
      <c r="F94" s="138"/>
      <c r="I94" s="8" t="s">
        <v>112</v>
      </c>
      <c r="J94" s="118"/>
      <c r="L94" s="265">
        <f>D94+1</f>
        <v>42671</v>
      </c>
      <c r="M94" s="265"/>
    </row>
    <row r="95" spans="1:17" s="1" customFormat="1" ht="21.75" customHeight="1" thickBot="1" x14ac:dyDescent="0.25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7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50</v>
      </c>
      <c r="B96" s="121" t="s">
        <v>254</v>
      </c>
      <c r="C96" s="15" t="s">
        <v>239</v>
      </c>
      <c r="D96" s="18" t="s">
        <v>532</v>
      </c>
      <c r="E96" s="40">
        <v>220011</v>
      </c>
      <c r="F96" s="154"/>
      <c r="G96" s="198" t="s">
        <v>744</v>
      </c>
      <c r="H96" s="177" t="str">
        <f>$I$93</f>
        <v>BK</v>
      </c>
      <c r="I96" s="10" t="s">
        <v>39</v>
      </c>
      <c r="J96" s="120" t="s">
        <v>521</v>
      </c>
      <c r="K96" s="212" t="s">
        <v>231</v>
      </c>
      <c r="L96" s="11" t="s">
        <v>58</v>
      </c>
      <c r="M96" s="13" t="s">
        <v>475</v>
      </c>
      <c r="N96" s="78">
        <v>555.22</v>
      </c>
      <c r="O96" s="39">
        <v>220011</v>
      </c>
      <c r="P96" s="198" t="s">
        <v>728</v>
      </c>
      <c r="Q96" s="115" t="str">
        <f t="shared" ref="Q96:Q103" si="10">IF(N96&gt;0,"Yes","")</f>
        <v>Yes</v>
      </c>
    </row>
    <row r="97" spans="1:17" ht="21.75" customHeight="1" x14ac:dyDescent="0.2">
      <c r="A97" s="14" t="s">
        <v>35</v>
      </c>
      <c r="B97" s="121" t="s">
        <v>257</v>
      </c>
      <c r="C97" s="15" t="s">
        <v>239</v>
      </c>
      <c r="D97" s="18" t="s">
        <v>531</v>
      </c>
      <c r="E97" s="40">
        <v>220016</v>
      </c>
      <c r="F97" s="154"/>
      <c r="G97" s="90" t="s">
        <v>676</v>
      </c>
      <c r="H97" s="177" t="str">
        <f t="shared" ref="H97:H103" si="11">$I$93</f>
        <v>BK</v>
      </c>
      <c r="I97" s="14" t="s">
        <v>107</v>
      </c>
      <c r="J97" s="121" t="s">
        <v>530</v>
      </c>
      <c r="K97" s="140" t="s">
        <v>310</v>
      </c>
      <c r="L97" s="15" t="s">
        <v>57</v>
      </c>
      <c r="M97" s="19" t="s">
        <v>531</v>
      </c>
      <c r="N97" s="79">
        <v>923.92</v>
      </c>
      <c r="O97" s="40">
        <v>221136</v>
      </c>
      <c r="P97" s="90" t="s">
        <v>153</v>
      </c>
      <c r="Q97" s="116" t="str">
        <f t="shared" si="10"/>
        <v>Yes</v>
      </c>
    </row>
    <row r="98" spans="1:17" ht="21.75" customHeight="1" x14ac:dyDescent="0.2">
      <c r="A98" s="14" t="s">
        <v>107</v>
      </c>
      <c r="B98" s="186"/>
      <c r="C98" s="15" t="s">
        <v>239</v>
      </c>
      <c r="D98" s="71" t="s">
        <v>531</v>
      </c>
      <c r="E98" s="40">
        <v>221130</v>
      </c>
      <c r="F98" s="154"/>
      <c r="G98" s="90" t="s">
        <v>585</v>
      </c>
      <c r="H98" s="177" t="str">
        <f t="shared" si="11"/>
        <v>BK</v>
      </c>
      <c r="I98" s="68" t="s">
        <v>50</v>
      </c>
      <c r="J98" s="186"/>
      <c r="K98" s="214"/>
      <c r="L98" s="15" t="s">
        <v>56</v>
      </c>
      <c r="M98" s="19" t="s">
        <v>536</v>
      </c>
      <c r="N98" s="79">
        <v>625.04999999999995</v>
      </c>
      <c r="O98" s="40">
        <v>220016</v>
      </c>
      <c r="P98" s="90" t="s">
        <v>677</v>
      </c>
      <c r="Q98" s="116" t="str">
        <f t="shared" si="10"/>
        <v>Yes</v>
      </c>
    </row>
    <row r="99" spans="1:17" ht="21.75" customHeight="1" x14ac:dyDescent="0.2">
      <c r="A99" s="14" t="s">
        <v>108</v>
      </c>
      <c r="B99" s="126" t="s">
        <v>249</v>
      </c>
      <c r="C99" s="15" t="s">
        <v>239</v>
      </c>
      <c r="D99" s="18" t="s">
        <v>312</v>
      </c>
      <c r="E99" s="40">
        <v>221136</v>
      </c>
      <c r="F99" s="154"/>
      <c r="G99" s="90"/>
      <c r="H99" s="177" t="str">
        <f t="shared" si="11"/>
        <v>BK</v>
      </c>
      <c r="I99" s="93" t="s">
        <v>108</v>
      </c>
      <c r="J99" s="184" t="s">
        <v>213</v>
      </c>
      <c r="K99" s="154" t="s">
        <v>294</v>
      </c>
      <c r="L99" s="29" t="s">
        <v>57</v>
      </c>
      <c r="M99" s="77" t="s">
        <v>312</v>
      </c>
      <c r="N99" s="98">
        <v>1010.26</v>
      </c>
      <c r="O99" s="225">
        <v>221131</v>
      </c>
      <c r="P99" s="17" t="s">
        <v>570</v>
      </c>
      <c r="Q99" s="116" t="str">
        <f t="shared" si="10"/>
        <v>Yes</v>
      </c>
    </row>
    <row r="100" spans="1:17" ht="21.75" customHeight="1" x14ac:dyDescent="0.2">
      <c r="A100" s="14" t="s">
        <v>23</v>
      </c>
      <c r="B100" s="126" t="s">
        <v>158</v>
      </c>
      <c r="C100" s="15" t="s">
        <v>239</v>
      </c>
      <c r="D100" s="18" t="s">
        <v>529</v>
      </c>
      <c r="E100" s="225">
        <v>221131</v>
      </c>
      <c r="F100" s="135"/>
      <c r="G100" s="17" t="s">
        <v>570</v>
      </c>
      <c r="H100" s="177" t="str">
        <f t="shared" si="11"/>
        <v>BK</v>
      </c>
      <c r="I100" s="148" t="s">
        <v>33</v>
      </c>
      <c r="J100" s="184" t="s">
        <v>202</v>
      </c>
      <c r="K100" s="154" t="s">
        <v>232</v>
      </c>
      <c r="L100" s="29" t="s">
        <v>62</v>
      </c>
      <c r="M100" s="77" t="s">
        <v>278</v>
      </c>
      <c r="N100" s="98">
        <v>827.69</v>
      </c>
      <c r="O100" s="40">
        <v>221130</v>
      </c>
      <c r="P100" s="17" t="s">
        <v>725</v>
      </c>
      <c r="Q100" s="116" t="str">
        <f t="shared" si="10"/>
        <v>Yes</v>
      </c>
    </row>
    <row r="101" spans="1:17" ht="21.75" customHeight="1" x14ac:dyDescent="0.2">
      <c r="A101" s="14"/>
      <c r="B101" s="126"/>
      <c r="C101" s="15"/>
      <c r="D101" s="18"/>
      <c r="E101" s="40"/>
      <c r="F101" s="135"/>
      <c r="G101" s="17"/>
      <c r="H101" s="177" t="str">
        <f t="shared" si="11"/>
        <v>BK</v>
      </c>
      <c r="I101" s="148"/>
      <c r="J101" s="184"/>
      <c r="K101" s="154"/>
      <c r="L101" s="81"/>
      <c r="M101" s="94"/>
      <c r="N101" s="99"/>
      <c r="O101" s="69"/>
      <c r="P101" s="108"/>
      <c r="Q101" s="116" t="str">
        <f t="shared" si="10"/>
        <v/>
      </c>
    </row>
    <row r="102" spans="1:17" ht="21.75" customHeight="1" x14ac:dyDescent="0.2">
      <c r="A102" s="95"/>
      <c r="B102" s="126"/>
      <c r="C102" s="15"/>
      <c r="D102" s="18"/>
      <c r="E102" s="40"/>
      <c r="F102" s="135"/>
      <c r="G102" s="17"/>
      <c r="H102" s="177" t="str">
        <f t="shared" si="11"/>
        <v>BK</v>
      </c>
      <c r="I102" s="95"/>
      <c r="J102" s="126"/>
      <c r="K102" s="135"/>
      <c r="L102" s="30"/>
      <c r="M102" s="30"/>
      <c r="N102" s="97"/>
      <c r="O102" s="69"/>
      <c r="P102" s="108"/>
      <c r="Q102" s="116" t="str">
        <f t="shared" si="10"/>
        <v/>
      </c>
    </row>
    <row r="103" spans="1:17" ht="21.75" customHeight="1" thickBot="1" x14ac:dyDescent="0.25">
      <c r="A103" s="20"/>
      <c r="B103" s="123"/>
      <c r="C103" s="21"/>
      <c r="D103" s="22"/>
      <c r="E103" s="41"/>
      <c r="F103" s="136"/>
      <c r="G103" s="24"/>
      <c r="H103" s="177" t="str">
        <f t="shared" si="11"/>
        <v>BK</v>
      </c>
      <c r="I103" s="20"/>
      <c r="J103" s="123"/>
      <c r="K103" s="136"/>
      <c r="L103" s="21"/>
      <c r="M103" s="21"/>
      <c r="N103" s="80"/>
      <c r="O103" s="41"/>
      <c r="P103" s="110"/>
      <c r="Q103" s="117" t="str">
        <f t="shared" si="10"/>
        <v/>
      </c>
    </row>
    <row r="104" spans="1:17" s="101" customFormat="1" ht="30" customHeight="1" x14ac:dyDescent="0.25">
      <c r="A104" s="104" t="s">
        <v>96</v>
      </c>
      <c r="B104" s="124"/>
      <c r="D104" s="102"/>
      <c r="E104" s="103"/>
      <c r="F104" s="137"/>
      <c r="H104" s="178"/>
      <c r="J104" s="124"/>
      <c r="K104" s="102"/>
      <c r="O104" s="103"/>
      <c r="P104" s="111"/>
    </row>
    <row r="105" spans="1:17" ht="21.75" customHeight="1" x14ac:dyDescent="0.2">
      <c r="A105" s="8" t="s">
        <v>95</v>
      </c>
      <c r="B105" s="118"/>
      <c r="F105" s="138"/>
      <c r="G105" s="231" t="s">
        <v>755</v>
      </c>
      <c r="I105" s="8" t="s">
        <v>13</v>
      </c>
      <c r="J105" s="118"/>
      <c r="O105" s="42" t="s">
        <v>14</v>
      </c>
    </row>
    <row r="106" spans="1:17" ht="21.75" customHeight="1" x14ac:dyDescent="0.2">
      <c r="B106" s="118"/>
      <c r="F106" s="138"/>
      <c r="J106" s="118"/>
    </row>
    <row r="107" spans="1:17" s="44" customFormat="1" ht="21.75" customHeight="1" x14ac:dyDescent="0.2">
      <c r="A107" s="43" t="s">
        <v>122</v>
      </c>
      <c r="B107" s="125"/>
      <c r="D107" s="45"/>
      <c r="E107" s="46"/>
      <c r="F107" s="139"/>
      <c r="H107" s="177"/>
      <c r="I107" s="43" t="s">
        <v>58</v>
      </c>
      <c r="J107" s="125"/>
      <c r="K107" s="45"/>
      <c r="O107" s="46"/>
    </row>
    <row r="108" spans="1:17" ht="21.75" customHeight="1" thickBot="1" x14ac:dyDescent="0.25">
      <c r="A108" s="8" t="s">
        <v>111</v>
      </c>
      <c r="B108" s="118"/>
      <c r="C108" s="9"/>
      <c r="D108" s="264">
        <f>'DEPT BAL'!$H$4-1</f>
        <v>42670</v>
      </c>
      <c r="E108" s="264"/>
      <c r="F108" s="138"/>
      <c r="I108" s="8" t="s">
        <v>112</v>
      </c>
      <c r="J108" s="118"/>
      <c r="L108" s="265">
        <f>D108+1</f>
        <v>42671</v>
      </c>
      <c r="M108" s="265"/>
    </row>
    <row r="109" spans="1:17" s="1" customFormat="1" ht="21.75" customHeight="1" thickBot="1" x14ac:dyDescent="0.25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7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 x14ac:dyDescent="0.2">
      <c r="A110" s="10" t="s">
        <v>32</v>
      </c>
      <c r="B110" s="120" t="s">
        <v>254</v>
      </c>
      <c r="C110" s="11" t="s">
        <v>136</v>
      </c>
      <c r="D110" s="25" t="s">
        <v>533</v>
      </c>
      <c r="E110" s="39">
        <v>221119</v>
      </c>
      <c r="F110" s="134" t="s">
        <v>576</v>
      </c>
      <c r="G110" s="12" t="s">
        <v>745</v>
      </c>
      <c r="H110" s="177" t="str">
        <f>$I$107</f>
        <v>LA</v>
      </c>
      <c r="I110" s="14" t="s">
        <v>54</v>
      </c>
      <c r="J110" s="121" t="s">
        <v>347</v>
      </c>
      <c r="K110" s="217" t="s">
        <v>345</v>
      </c>
      <c r="L110" s="15" t="s">
        <v>56</v>
      </c>
      <c r="M110" s="19" t="s">
        <v>147</v>
      </c>
      <c r="N110" s="79">
        <v>690.02</v>
      </c>
      <c r="O110" s="40">
        <v>220005</v>
      </c>
      <c r="P110" s="17" t="s">
        <v>697</v>
      </c>
      <c r="Q110" s="115" t="str">
        <f>IF(N110&gt;0,"Yes","")</f>
        <v>Yes</v>
      </c>
    </row>
    <row r="111" spans="1:17" ht="21.75" customHeight="1" x14ac:dyDescent="0.2">
      <c r="A111" s="14" t="s">
        <v>85</v>
      </c>
      <c r="B111" s="186"/>
      <c r="C111" s="251" t="s">
        <v>136</v>
      </c>
      <c r="D111" s="18" t="s">
        <v>533</v>
      </c>
      <c r="E111" s="225">
        <v>220005</v>
      </c>
      <c r="F111" s="135"/>
      <c r="G111" s="17" t="s">
        <v>697</v>
      </c>
      <c r="H111" s="177" t="str">
        <f t="shared" ref="H111:H119" si="12">$I$107</f>
        <v>LA</v>
      </c>
      <c r="I111" s="14" t="s">
        <v>26</v>
      </c>
      <c r="J111" s="219"/>
      <c r="K111" s="204"/>
      <c r="L111" s="30" t="s">
        <v>56</v>
      </c>
      <c r="M111" s="35" t="s">
        <v>281</v>
      </c>
      <c r="N111" s="97">
        <v>1069.27</v>
      </c>
      <c r="O111" s="69">
        <v>221119</v>
      </c>
      <c r="P111" s="17" t="s">
        <v>747</v>
      </c>
      <c r="Q111" s="116" t="str">
        <f>IF(N111&gt;0,"Yes","")</f>
        <v>Yes</v>
      </c>
    </row>
    <row r="112" spans="1:17" ht="21.75" customHeight="1" x14ac:dyDescent="0.2">
      <c r="A112" s="14" t="s">
        <v>46</v>
      </c>
      <c r="B112" s="121" t="s">
        <v>256</v>
      </c>
      <c r="C112" s="251" t="s">
        <v>136</v>
      </c>
      <c r="D112" s="18" t="s">
        <v>343</v>
      </c>
      <c r="E112" s="40">
        <v>220027</v>
      </c>
      <c r="F112" s="135" t="s">
        <v>576</v>
      </c>
      <c r="G112" s="17" t="s">
        <v>697</v>
      </c>
      <c r="H112" s="177" t="str">
        <f t="shared" si="12"/>
        <v>LA</v>
      </c>
      <c r="I112" s="14" t="s">
        <v>23</v>
      </c>
      <c r="J112" s="127" t="s">
        <v>246</v>
      </c>
      <c r="K112" s="141" t="s">
        <v>381</v>
      </c>
      <c r="L112" s="30" t="s">
        <v>57</v>
      </c>
      <c r="M112" s="35" t="s">
        <v>529</v>
      </c>
      <c r="N112" s="97">
        <v>1024.8399999999999</v>
      </c>
      <c r="O112" s="69">
        <v>221122</v>
      </c>
      <c r="P112" s="17" t="s">
        <v>570</v>
      </c>
      <c r="Q112" s="116" t="str">
        <f t="shared" ref="Q112:Q118" si="13">IF(N112&gt;0,"Yes","")</f>
        <v>Yes</v>
      </c>
    </row>
    <row r="113" spans="1:17" ht="21.75" customHeight="1" x14ac:dyDescent="0.2">
      <c r="A113" s="14" t="s">
        <v>27</v>
      </c>
      <c r="B113" s="186"/>
      <c r="C113" s="251" t="s">
        <v>136</v>
      </c>
      <c r="D113" s="18" t="s">
        <v>343</v>
      </c>
      <c r="E113" s="40">
        <v>221124</v>
      </c>
      <c r="F113" s="135"/>
      <c r="G113" s="242" t="s">
        <v>748</v>
      </c>
      <c r="H113" s="177" t="str">
        <f t="shared" si="12"/>
        <v>LA</v>
      </c>
      <c r="I113" s="14" t="s">
        <v>64</v>
      </c>
      <c r="J113" s="219"/>
      <c r="K113" s="204"/>
      <c r="L113" s="30" t="s">
        <v>59</v>
      </c>
      <c r="M113" s="35" t="s">
        <v>458</v>
      </c>
      <c r="N113" s="97">
        <v>706.93</v>
      </c>
      <c r="O113" s="69">
        <v>220027</v>
      </c>
      <c r="P113" s="90" t="s">
        <v>696</v>
      </c>
      <c r="Q113" s="116" t="str">
        <f t="shared" si="13"/>
        <v>Yes</v>
      </c>
    </row>
    <row r="114" spans="1:17" ht="21.75" customHeight="1" x14ac:dyDescent="0.2">
      <c r="A114" s="14" t="s">
        <v>24</v>
      </c>
      <c r="B114" s="126" t="s">
        <v>257</v>
      </c>
      <c r="C114" s="32" t="s">
        <v>136</v>
      </c>
      <c r="D114" s="18" t="s">
        <v>534</v>
      </c>
      <c r="E114" s="40">
        <v>221122</v>
      </c>
      <c r="F114" s="135" t="s">
        <v>576</v>
      </c>
      <c r="G114" s="255"/>
      <c r="H114" s="177" t="str">
        <f t="shared" si="12"/>
        <v>LA</v>
      </c>
      <c r="I114" s="14" t="s">
        <v>104</v>
      </c>
      <c r="J114" s="184" t="s">
        <v>279</v>
      </c>
      <c r="K114" s="154" t="s">
        <v>349</v>
      </c>
      <c r="L114" s="30" t="s">
        <v>66</v>
      </c>
      <c r="M114" s="35" t="s">
        <v>333</v>
      </c>
      <c r="N114" s="97">
        <v>822.38</v>
      </c>
      <c r="O114" s="69">
        <v>221124</v>
      </c>
      <c r="P114" s="242" t="s">
        <v>754</v>
      </c>
      <c r="Q114" s="116" t="str">
        <f t="shared" si="13"/>
        <v>Yes</v>
      </c>
    </row>
    <row r="115" spans="1:17" ht="21.75" customHeight="1" x14ac:dyDescent="0.2">
      <c r="A115" s="14"/>
      <c r="B115" s="126"/>
      <c r="C115" s="251"/>
      <c r="D115" s="18"/>
      <c r="E115" s="40"/>
      <c r="F115" s="135"/>
      <c r="G115" s="96"/>
      <c r="H115" s="177" t="str">
        <f t="shared" si="12"/>
        <v>LA</v>
      </c>
      <c r="I115" s="14"/>
      <c r="J115" s="184"/>
      <c r="K115" s="154"/>
      <c r="L115" s="30"/>
      <c r="M115" s="35"/>
      <c r="N115" s="97"/>
      <c r="O115" s="69"/>
      <c r="P115" s="109"/>
      <c r="Q115" s="116" t="str">
        <f t="shared" si="13"/>
        <v/>
      </c>
    </row>
    <row r="116" spans="1:17" ht="21.75" customHeight="1" x14ac:dyDescent="0.2">
      <c r="A116" s="14"/>
      <c r="B116" s="126"/>
      <c r="C116" s="251"/>
      <c r="D116" s="18"/>
      <c r="E116" s="40"/>
      <c r="F116" s="135"/>
      <c r="G116" s="17"/>
      <c r="H116" s="177" t="str">
        <f t="shared" si="12"/>
        <v>LA</v>
      </c>
      <c r="I116" s="14"/>
      <c r="J116" s="184"/>
      <c r="K116" s="154"/>
      <c r="L116" s="30"/>
      <c r="M116" s="35"/>
      <c r="N116" s="97"/>
      <c r="O116" s="69"/>
      <c r="P116" s="109"/>
      <c r="Q116" s="116" t="str">
        <f t="shared" si="13"/>
        <v/>
      </c>
    </row>
    <row r="117" spans="1:17" ht="21.75" customHeight="1" x14ac:dyDescent="0.2">
      <c r="A117" s="95"/>
      <c r="B117" s="126"/>
      <c r="C117" s="251"/>
      <c r="D117" s="16"/>
      <c r="E117" s="40"/>
      <c r="F117" s="135"/>
      <c r="G117" s="17"/>
      <c r="H117" s="177" t="str">
        <f t="shared" si="12"/>
        <v>LA</v>
      </c>
      <c r="I117" s="95"/>
      <c r="J117" s="184"/>
      <c r="K117" s="154"/>
      <c r="L117" s="30"/>
      <c r="M117" s="35"/>
      <c r="N117" s="97"/>
      <c r="O117" s="69" t="s">
        <v>570</v>
      </c>
      <c r="P117" s="90" t="s">
        <v>570</v>
      </c>
      <c r="Q117" s="116" t="str">
        <f t="shared" si="13"/>
        <v/>
      </c>
    </row>
    <row r="118" spans="1:17" ht="21.75" customHeight="1" x14ac:dyDescent="0.2">
      <c r="A118" s="14"/>
      <c r="B118" s="126"/>
      <c r="C118" s="251"/>
      <c r="D118" s="16"/>
      <c r="E118" s="40"/>
      <c r="F118" s="135"/>
      <c r="G118" s="17"/>
      <c r="H118" s="177" t="str">
        <f t="shared" si="12"/>
        <v>LA</v>
      </c>
      <c r="I118" s="14"/>
      <c r="J118" s="126"/>
      <c r="K118" s="135"/>
      <c r="L118" s="30"/>
      <c r="M118" s="30"/>
      <c r="N118" s="97"/>
      <c r="O118" s="69"/>
      <c r="P118" s="109"/>
      <c r="Q118" s="116" t="str">
        <f t="shared" si="13"/>
        <v/>
      </c>
    </row>
    <row r="119" spans="1:17" ht="21.75" customHeight="1" thickBot="1" x14ac:dyDescent="0.25">
      <c r="A119" s="87"/>
      <c r="B119" s="123"/>
      <c r="C119" s="21"/>
      <c r="D119" s="22"/>
      <c r="E119" s="41"/>
      <c r="F119" s="136"/>
      <c r="G119" s="24"/>
      <c r="H119" s="177" t="str">
        <f t="shared" si="12"/>
        <v>LA</v>
      </c>
      <c r="I119" s="87"/>
      <c r="J119" s="123"/>
      <c r="K119" s="136"/>
      <c r="L119" s="21"/>
      <c r="M119" s="21"/>
      <c r="N119" s="80"/>
      <c r="O119" s="41"/>
      <c r="P119" s="110"/>
      <c r="Q119" s="117" t="str">
        <f>IF(N119&gt;0,"Yes","")</f>
        <v/>
      </c>
    </row>
    <row r="120" spans="1:17" s="101" customFormat="1" ht="30" customHeight="1" x14ac:dyDescent="0.25">
      <c r="A120" s="104" t="s">
        <v>96</v>
      </c>
      <c r="B120" s="124"/>
      <c r="D120" s="102"/>
      <c r="E120" s="103"/>
      <c r="F120" s="137"/>
      <c r="H120" s="178"/>
      <c r="J120" s="124"/>
      <c r="K120" s="102"/>
      <c r="O120" s="103"/>
      <c r="P120" s="111"/>
    </row>
    <row r="121" spans="1:17" ht="21.75" customHeight="1" x14ac:dyDescent="0.2">
      <c r="A121" s="8" t="s">
        <v>95</v>
      </c>
      <c r="B121" s="118"/>
      <c r="F121" s="138"/>
      <c r="G121" s="231" t="s">
        <v>755</v>
      </c>
      <c r="I121" s="8" t="s">
        <v>13</v>
      </c>
      <c r="J121" s="118"/>
      <c r="O121" s="42" t="s">
        <v>14</v>
      </c>
    </row>
    <row r="122" spans="1:17" ht="21.75" customHeight="1" x14ac:dyDescent="0.2">
      <c r="B122" s="118"/>
      <c r="F122" s="138"/>
      <c r="J122" s="118"/>
    </row>
    <row r="123" spans="1:17" s="44" customFormat="1" ht="21.75" customHeight="1" x14ac:dyDescent="0.2">
      <c r="A123" s="43" t="s">
        <v>17</v>
      </c>
      <c r="B123" s="125"/>
      <c r="D123" s="45"/>
      <c r="E123" s="46"/>
      <c r="F123" s="139"/>
      <c r="H123" s="177"/>
      <c r="I123" s="43" t="s">
        <v>61</v>
      </c>
      <c r="J123" s="125"/>
      <c r="K123" s="45"/>
      <c r="O123" s="46"/>
    </row>
    <row r="124" spans="1:17" ht="21.75" customHeight="1" thickBot="1" x14ac:dyDescent="0.25">
      <c r="A124" s="8" t="s">
        <v>111</v>
      </c>
      <c r="B124" s="118"/>
      <c r="C124" s="9"/>
      <c r="D124" s="264">
        <f>'DEPT BAL'!$H$4-1</f>
        <v>42670</v>
      </c>
      <c r="E124" s="264"/>
      <c r="F124" s="138"/>
      <c r="I124" s="8" t="s">
        <v>112</v>
      </c>
      <c r="J124" s="118"/>
      <c r="L124" s="265">
        <f>D124+1</f>
        <v>42671</v>
      </c>
      <c r="M124" s="265"/>
    </row>
    <row r="125" spans="1:17" s="1" customFormat="1" ht="21.75" customHeight="1" thickBot="1" x14ac:dyDescent="0.25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7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 x14ac:dyDescent="0.2">
      <c r="A126" s="10" t="s">
        <v>105</v>
      </c>
      <c r="B126" s="120" t="s">
        <v>344</v>
      </c>
      <c r="C126" s="11" t="s">
        <v>376</v>
      </c>
      <c r="D126" s="25" t="s">
        <v>377</v>
      </c>
      <c r="E126" s="69">
        <v>221121</v>
      </c>
      <c r="F126" s="135"/>
      <c r="G126" s="108" t="s">
        <v>693</v>
      </c>
      <c r="H126" s="177" t="str">
        <f>$I$123</f>
        <v>PZ</v>
      </c>
      <c r="I126" s="10" t="s">
        <v>106</v>
      </c>
      <c r="J126" s="120" t="s">
        <v>214</v>
      </c>
      <c r="K126" s="212" t="s">
        <v>295</v>
      </c>
      <c r="L126" s="11" t="s">
        <v>62</v>
      </c>
      <c r="M126" s="13" t="s">
        <v>189</v>
      </c>
      <c r="N126" s="78">
        <v>919.83</v>
      </c>
      <c r="O126" s="39">
        <v>221121</v>
      </c>
      <c r="P126" s="108" t="s">
        <v>693</v>
      </c>
      <c r="Q126" s="115" t="str">
        <f>IF(N126&gt;0,"Yes","")</f>
        <v>Yes</v>
      </c>
    </row>
    <row r="127" spans="1:17" ht="21.75" customHeight="1" x14ac:dyDescent="0.2">
      <c r="A127" s="14" t="s">
        <v>31</v>
      </c>
      <c r="B127" s="126" t="s">
        <v>258</v>
      </c>
      <c r="C127" s="15" t="s">
        <v>376</v>
      </c>
      <c r="D127" s="18" t="s">
        <v>193</v>
      </c>
      <c r="E127" s="40">
        <v>221139</v>
      </c>
      <c r="F127" s="229" t="s">
        <v>565</v>
      </c>
      <c r="G127" s="235" t="s">
        <v>711</v>
      </c>
      <c r="H127" s="177" t="str">
        <f>$I$123</f>
        <v>PZ</v>
      </c>
      <c r="I127" s="14" t="s">
        <v>28</v>
      </c>
      <c r="J127" s="126" t="s">
        <v>188</v>
      </c>
      <c r="K127" s="135" t="s">
        <v>361</v>
      </c>
      <c r="L127" s="15" t="s">
        <v>62</v>
      </c>
      <c r="M127" s="19" t="s">
        <v>317</v>
      </c>
      <c r="N127" s="79">
        <v>791.31</v>
      </c>
      <c r="O127" s="40">
        <v>221139</v>
      </c>
      <c r="P127" s="108" t="s">
        <v>153</v>
      </c>
      <c r="Q127" s="116" t="str">
        <f>IF(N127&gt;0,"Yes","")</f>
        <v>Yes</v>
      </c>
    </row>
    <row r="128" spans="1:17" ht="21.75" customHeight="1" x14ac:dyDescent="0.2">
      <c r="A128" s="14"/>
      <c r="B128" s="126"/>
      <c r="C128" s="15"/>
      <c r="D128" s="18"/>
      <c r="E128" s="40"/>
      <c r="F128" s="135"/>
      <c r="G128" s="17"/>
      <c r="H128" s="177" t="str">
        <f>$I$123</f>
        <v>PZ</v>
      </c>
      <c r="I128" s="14"/>
      <c r="J128" s="126"/>
      <c r="K128" s="154"/>
      <c r="L128" s="15"/>
      <c r="M128" s="19"/>
      <c r="N128" s="79"/>
      <c r="O128" s="40"/>
      <c r="P128" s="108"/>
      <c r="Q128" s="116" t="str">
        <f>IF(N128&gt;0,"Yes","")</f>
        <v/>
      </c>
    </row>
    <row r="129" spans="1:17" ht="21.75" customHeight="1" x14ac:dyDescent="0.2">
      <c r="A129" s="14"/>
      <c r="B129" s="126"/>
      <c r="C129" s="15"/>
      <c r="D129" s="16"/>
      <c r="E129" s="40"/>
      <c r="F129" s="135"/>
      <c r="G129" s="17"/>
      <c r="H129" s="177" t="str">
        <f>$I$123</f>
        <v>PZ</v>
      </c>
      <c r="I129" s="14"/>
      <c r="J129" s="126"/>
      <c r="K129" s="135"/>
      <c r="L129" s="15"/>
      <c r="M129" s="19"/>
      <c r="N129" s="79"/>
      <c r="O129" s="40"/>
      <c r="P129" s="108"/>
      <c r="Q129" s="116" t="str">
        <f>IF(N129&gt;0,"Yes","")</f>
        <v/>
      </c>
    </row>
    <row r="130" spans="1:17" ht="21.75" customHeight="1" thickBot="1" x14ac:dyDescent="0.25">
      <c r="A130" s="87"/>
      <c r="B130" s="123"/>
      <c r="C130" s="21"/>
      <c r="D130" s="22"/>
      <c r="E130" s="41"/>
      <c r="F130" s="136"/>
      <c r="G130" s="24"/>
      <c r="H130" s="177" t="str">
        <f>$I$123</f>
        <v>PZ</v>
      </c>
      <c r="I130" s="87"/>
      <c r="J130" s="123"/>
      <c r="K130" s="136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 x14ac:dyDescent="0.25">
      <c r="A131" s="104" t="s">
        <v>96</v>
      </c>
      <c r="B131" s="124"/>
      <c r="D131" s="102"/>
      <c r="E131" s="103"/>
      <c r="F131" s="137"/>
      <c r="H131" s="178"/>
      <c r="J131" s="124"/>
      <c r="K131" s="102"/>
      <c r="O131" s="103"/>
      <c r="P131" s="111"/>
    </row>
    <row r="132" spans="1:17" ht="21.75" customHeight="1" x14ac:dyDescent="0.2">
      <c r="A132" s="8" t="s">
        <v>95</v>
      </c>
      <c r="B132" s="118"/>
      <c r="F132" s="138"/>
      <c r="G132" s="6" t="s">
        <v>746</v>
      </c>
      <c r="I132" s="8" t="s">
        <v>13</v>
      </c>
      <c r="J132" s="118"/>
      <c r="O132" s="42" t="s">
        <v>14</v>
      </c>
    </row>
    <row r="133" spans="1:17" ht="21.75" customHeight="1" x14ac:dyDescent="0.2">
      <c r="B133" s="118"/>
      <c r="F133" s="138"/>
      <c r="J133" s="118"/>
    </row>
    <row r="134" spans="1:17" s="44" customFormat="1" ht="21.75" customHeight="1" x14ac:dyDescent="0.2">
      <c r="A134" s="43" t="s">
        <v>18</v>
      </c>
      <c r="B134" s="125"/>
      <c r="D134" s="45"/>
      <c r="E134" s="46"/>
      <c r="F134" s="139"/>
      <c r="H134" s="177"/>
      <c r="I134" s="43" t="s">
        <v>59</v>
      </c>
      <c r="J134" s="125"/>
      <c r="K134" s="45"/>
      <c r="O134" s="46"/>
    </row>
    <row r="135" spans="1:17" ht="21.75" customHeight="1" thickBot="1" x14ac:dyDescent="0.25">
      <c r="A135" s="8" t="s">
        <v>111</v>
      </c>
      <c r="B135" s="118"/>
      <c r="C135" s="9"/>
      <c r="D135" s="264">
        <f>'DEPT BAL'!$H$4-1</f>
        <v>42670</v>
      </c>
      <c r="E135" s="264"/>
      <c r="F135" s="138"/>
      <c r="I135" s="8" t="s">
        <v>112</v>
      </c>
      <c r="J135" s="118"/>
      <c r="L135" s="265">
        <f>D135+1</f>
        <v>42671</v>
      </c>
      <c r="M135" s="265"/>
    </row>
    <row r="136" spans="1:17" s="1" customFormat="1" ht="21.75" customHeight="1" thickBot="1" x14ac:dyDescent="0.25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7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43</v>
      </c>
      <c r="B137" s="122" t="s">
        <v>396</v>
      </c>
      <c r="C137" s="32" t="s">
        <v>220</v>
      </c>
      <c r="D137" s="18" t="s">
        <v>524</v>
      </c>
      <c r="E137" s="40">
        <v>220004</v>
      </c>
      <c r="F137" s="135"/>
      <c r="G137" s="12"/>
      <c r="H137" s="177" t="str">
        <f>$I$134</f>
        <v>EH</v>
      </c>
      <c r="I137" s="10" t="s">
        <v>49</v>
      </c>
      <c r="J137" s="120" t="s">
        <v>415</v>
      </c>
      <c r="K137" s="212" t="s">
        <v>528</v>
      </c>
      <c r="L137" s="11" t="s">
        <v>66</v>
      </c>
      <c r="M137" s="13" t="s">
        <v>326</v>
      </c>
      <c r="N137" s="78">
        <v>1039.68</v>
      </c>
      <c r="O137" s="39">
        <v>220004</v>
      </c>
      <c r="P137" s="167"/>
      <c r="Q137" s="115" t="str">
        <f>IF(N137&gt;0,"Yes","")</f>
        <v>Yes</v>
      </c>
    </row>
    <row r="138" spans="1:17" ht="21.75" customHeight="1" x14ac:dyDescent="0.2">
      <c r="A138" s="14" t="s">
        <v>90</v>
      </c>
      <c r="B138" s="126" t="s">
        <v>251</v>
      </c>
      <c r="C138" s="19" t="s">
        <v>241</v>
      </c>
      <c r="D138" s="18" t="s">
        <v>149</v>
      </c>
      <c r="E138" s="40">
        <v>221141</v>
      </c>
      <c r="F138" s="135"/>
      <c r="G138" s="17" t="s">
        <v>570</v>
      </c>
      <c r="H138" s="177" t="str">
        <f t="shared" ref="H138:H145" si="14">$I$134</f>
        <v>EH</v>
      </c>
      <c r="I138" s="14" t="s">
        <v>42</v>
      </c>
      <c r="J138" s="126" t="s">
        <v>148</v>
      </c>
      <c r="K138" s="135" t="s">
        <v>233</v>
      </c>
      <c r="L138" s="15" t="s">
        <v>56</v>
      </c>
      <c r="M138" s="19" t="s">
        <v>219</v>
      </c>
      <c r="N138" s="79">
        <v>865.9</v>
      </c>
      <c r="O138" s="40">
        <v>220028</v>
      </c>
      <c r="P138" s="90" t="s">
        <v>658</v>
      </c>
      <c r="Q138" s="116" t="str">
        <f>IF(N138&gt;0,"Yes","")</f>
        <v>Yes</v>
      </c>
    </row>
    <row r="139" spans="1:17" ht="21.75" customHeight="1" x14ac:dyDescent="0.2">
      <c r="A139" s="14" t="s">
        <v>29</v>
      </c>
      <c r="B139" s="121" t="s">
        <v>252</v>
      </c>
      <c r="C139" s="19" t="s">
        <v>241</v>
      </c>
      <c r="D139" s="18" t="s">
        <v>135</v>
      </c>
      <c r="E139" s="40">
        <v>221120</v>
      </c>
      <c r="F139" s="135"/>
      <c r="G139" s="17" t="s">
        <v>742</v>
      </c>
      <c r="H139" s="177" t="str">
        <f t="shared" si="14"/>
        <v>EH</v>
      </c>
      <c r="I139" s="14" t="s">
        <v>29</v>
      </c>
      <c r="J139" s="121" t="s">
        <v>234</v>
      </c>
      <c r="K139" s="140" t="s">
        <v>159</v>
      </c>
      <c r="L139" s="15" t="s">
        <v>59</v>
      </c>
      <c r="M139" s="19" t="s">
        <v>135</v>
      </c>
      <c r="N139" s="79">
        <v>760.93</v>
      </c>
      <c r="O139" s="40">
        <v>221120</v>
      </c>
      <c r="P139" s="17" t="s">
        <v>742</v>
      </c>
      <c r="Q139" s="116" t="str">
        <f t="shared" ref="Q139:Q144" si="15">IF(N139&gt;0,"Yes","")</f>
        <v>Yes</v>
      </c>
    </row>
    <row r="140" spans="1:17" ht="21.75" customHeight="1" x14ac:dyDescent="0.2">
      <c r="A140" s="14" t="s">
        <v>65</v>
      </c>
      <c r="B140" s="186"/>
      <c r="C140" s="19" t="s">
        <v>241</v>
      </c>
      <c r="D140" s="18" t="s">
        <v>135</v>
      </c>
      <c r="E140" s="40">
        <v>220028</v>
      </c>
      <c r="F140" s="135"/>
      <c r="G140" s="90" t="s">
        <v>658</v>
      </c>
      <c r="H140" s="177" t="str">
        <f t="shared" si="14"/>
        <v>EH</v>
      </c>
      <c r="I140" s="14" t="s">
        <v>65</v>
      </c>
      <c r="J140" s="186"/>
      <c r="K140" s="214"/>
      <c r="L140" s="15" t="s">
        <v>59</v>
      </c>
      <c r="M140" s="19" t="s">
        <v>135</v>
      </c>
      <c r="N140" s="79">
        <v>762.01</v>
      </c>
      <c r="O140" s="40">
        <v>221141</v>
      </c>
      <c r="P140" s="113"/>
      <c r="Q140" s="116" t="str">
        <f t="shared" si="15"/>
        <v>Yes</v>
      </c>
    </row>
    <row r="141" spans="1:17" ht="21.75" customHeight="1" x14ac:dyDescent="0.2">
      <c r="A141" s="14" t="s">
        <v>89</v>
      </c>
      <c r="B141" s="126" t="s">
        <v>398</v>
      </c>
      <c r="C141" s="15" t="s">
        <v>242</v>
      </c>
      <c r="D141" s="18" t="s">
        <v>399</v>
      </c>
      <c r="E141" s="40">
        <v>220019</v>
      </c>
      <c r="F141" s="135"/>
      <c r="G141" s="17" t="s">
        <v>568</v>
      </c>
      <c r="H141" s="177" t="str">
        <f t="shared" si="14"/>
        <v>EH</v>
      </c>
      <c r="I141" s="14" t="s">
        <v>90</v>
      </c>
      <c r="J141" s="126" t="s">
        <v>208</v>
      </c>
      <c r="K141" s="135" t="s">
        <v>294</v>
      </c>
      <c r="L141" s="15" t="s">
        <v>59</v>
      </c>
      <c r="M141" s="19" t="s">
        <v>149</v>
      </c>
      <c r="N141" s="79">
        <v>712.45</v>
      </c>
      <c r="O141" s="40">
        <v>220019</v>
      </c>
      <c r="P141" s="108"/>
      <c r="Q141" s="116" t="str">
        <f t="shared" si="15"/>
        <v>Yes</v>
      </c>
    </row>
    <row r="142" spans="1:17" ht="21.75" customHeight="1" x14ac:dyDescent="0.2">
      <c r="A142" s="14" t="s">
        <v>53</v>
      </c>
      <c r="B142" s="121" t="s">
        <v>228</v>
      </c>
      <c r="C142" s="15" t="s">
        <v>241</v>
      </c>
      <c r="D142" s="16" t="s">
        <v>458</v>
      </c>
      <c r="E142" s="40">
        <v>220018</v>
      </c>
      <c r="F142" s="135"/>
      <c r="G142" s="17"/>
      <c r="H142" s="177" t="str">
        <f t="shared" si="14"/>
        <v>EH</v>
      </c>
      <c r="I142" s="14" t="s">
        <v>43</v>
      </c>
      <c r="J142" s="126" t="s">
        <v>449</v>
      </c>
      <c r="K142" s="135" t="s">
        <v>450</v>
      </c>
      <c r="L142" s="15" t="s">
        <v>59</v>
      </c>
      <c r="M142" s="19" t="s">
        <v>524</v>
      </c>
      <c r="N142" s="79">
        <v>741.71</v>
      </c>
      <c r="O142" s="40">
        <v>220018</v>
      </c>
      <c r="P142" s="108"/>
      <c r="Q142" s="116" t="str">
        <f t="shared" si="15"/>
        <v>Yes</v>
      </c>
    </row>
    <row r="143" spans="1:17" ht="21.75" customHeight="1" x14ac:dyDescent="0.2">
      <c r="A143" s="14" t="s">
        <v>64</v>
      </c>
      <c r="B143" s="186"/>
      <c r="C143" s="15" t="s">
        <v>242</v>
      </c>
      <c r="D143" s="16" t="s">
        <v>458</v>
      </c>
      <c r="E143" s="225">
        <v>220034</v>
      </c>
      <c r="F143" s="135"/>
      <c r="G143" s="17" t="s">
        <v>570</v>
      </c>
      <c r="H143" s="177" t="str">
        <f t="shared" si="14"/>
        <v>EH</v>
      </c>
      <c r="I143" s="14" t="s">
        <v>53</v>
      </c>
      <c r="J143" s="126" t="s">
        <v>227</v>
      </c>
      <c r="K143" s="135" t="s">
        <v>497</v>
      </c>
      <c r="L143" s="15" t="s">
        <v>59</v>
      </c>
      <c r="M143" s="15" t="s">
        <v>458</v>
      </c>
      <c r="N143" s="79">
        <v>760.53</v>
      </c>
      <c r="O143" s="40">
        <v>220034</v>
      </c>
      <c r="P143" s="17" t="s">
        <v>570</v>
      </c>
      <c r="Q143" s="116" t="str">
        <f t="shared" si="15"/>
        <v>Yes</v>
      </c>
    </row>
    <row r="144" spans="1:17" ht="21.75" customHeight="1" x14ac:dyDescent="0.2">
      <c r="A144" s="14" t="s">
        <v>151</v>
      </c>
      <c r="B144" s="126" t="s">
        <v>253</v>
      </c>
      <c r="C144" s="15" t="s">
        <v>179</v>
      </c>
      <c r="D144" s="16" t="s">
        <v>499</v>
      </c>
      <c r="E144" s="40">
        <v>221128</v>
      </c>
      <c r="F144" s="135"/>
      <c r="G144" s="17"/>
      <c r="H144" s="177" t="str">
        <f t="shared" si="14"/>
        <v>EH</v>
      </c>
      <c r="I144" s="14" t="s">
        <v>151</v>
      </c>
      <c r="J144" s="126" t="s">
        <v>451</v>
      </c>
      <c r="K144" s="135" t="s">
        <v>498</v>
      </c>
      <c r="L144" s="15" t="s">
        <v>59</v>
      </c>
      <c r="M144" s="15" t="s">
        <v>190</v>
      </c>
      <c r="N144" s="79">
        <v>882.16</v>
      </c>
      <c r="O144" s="40">
        <v>221128</v>
      </c>
      <c r="P144" s="17" t="s">
        <v>570</v>
      </c>
      <c r="Q144" s="116" t="str">
        <f t="shared" si="15"/>
        <v>Yes</v>
      </c>
    </row>
    <row r="145" spans="1:17" ht="21.75" customHeight="1" thickBot="1" x14ac:dyDescent="0.25">
      <c r="A145" s="20"/>
      <c r="B145" s="123"/>
      <c r="C145" s="21"/>
      <c r="D145" s="22"/>
      <c r="E145" s="41"/>
      <c r="F145" s="136"/>
      <c r="G145" s="24"/>
      <c r="H145" s="177" t="str">
        <f t="shared" si="14"/>
        <v>EH</v>
      </c>
      <c r="I145" s="20"/>
      <c r="J145" s="123"/>
      <c r="K145" s="136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 x14ac:dyDescent="0.25">
      <c r="A146" s="104" t="s">
        <v>96</v>
      </c>
      <c r="B146" s="124"/>
      <c r="D146" s="102"/>
      <c r="E146" s="103"/>
      <c r="F146" s="137"/>
      <c r="H146" s="178"/>
      <c r="J146" s="124"/>
      <c r="K146" s="102"/>
      <c r="O146" s="103"/>
      <c r="P146" s="111"/>
    </row>
    <row r="147" spans="1:17" ht="21.75" customHeight="1" x14ac:dyDescent="0.2">
      <c r="A147" s="8" t="s">
        <v>95</v>
      </c>
      <c r="B147" s="118"/>
      <c r="F147" s="138"/>
      <c r="G147" s="231" t="s">
        <v>755</v>
      </c>
      <c r="I147" s="8" t="s">
        <v>13</v>
      </c>
      <c r="J147" s="118"/>
      <c r="O147" s="42" t="s">
        <v>14</v>
      </c>
    </row>
    <row r="148" spans="1:17" ht="21.75" customHeight="1" x14ac:dyDescent="0.2">
      <c r="B148" s="118"/>
      <c r="F148" s="138"/>
      <c r="J148" s="118"/>
    </row>
    <row r="149" spans="1:17" s="44" customFormat="1" ht="19.5" customHeight="1" x14ac:dyDescent="0.2">
      <c r="A149" s="6">
        <f>COUNTIF($A$3:$A$148,"XC 4*")+COUNTIF($A$3:$A$148,"XC 5*")</f>
        <v>52</v>
      </c>
      <c r="B149" s="8" t="s">
        <v>175</v>
      </c>
      <c r="C149" s="6"/>
      <c r="D149" s="7"/>
      <c r="E149" s="37"/>
      <c r="F149" s="7"/>
      <c r="G149" s="6"/>
      <c r="H149" s="177"/>
      <c r="I149" s="6">
        <f>COUNTIF($I$3:$I$148,"XC 4*")+ COUNTIF($I$3:$I$148,"XC 5*")</f>
        <v>52</v>
      </c>
      <c r="J149" s="8" t="s">
        <v>176</v>
      </c>
      <c r="K149" s="7"/>
      <c r="L149" s="6"/>
      <c r="M149" s="6"/>
      <c r="N149" s="6"/>
      <c r="O149" s="37"/>
      <c r="P149" s="105"/>
    </row>
    <row r="150" spans="1:17" ht="19.5" customHeight="1" x14ac:dyDescent="0.2">
      <c r="G150" s="26" t="str">
        <f>I3</f>
        <v>Departures for Friday</v>
      </c>
      <c r="H150" s="179"/>
      <c r="I150" s="266">
        <f>$L$3</f>
        <v>42671</v>
      </c>
      <c r="J150" s="266"/>
    </row>
    <row r="151" spans="1:17" s="1" customFormat="1" ht="5.25" customHeight="1" x14ac:dyDescent="0.2">
      <c r="A151" s="6"/>
      <c r="B151" s="6"/>
      <c r="C151" s="6"/>
      <c r="D151" s="7"/>
      <c r="E151" s="37"/>
      <c r="F151" s="7"/>
      <c r="G151" s="6"/>
      <c r="H151" s="177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 x14ac:dyDescent="0.2">
      <c r="D152" s="105" t="s">
        <v>98</v>
      </c>
      <c r="F152" s="27" t="s">
        <v>19</v>
      </c>
      <c r="G152" s="15" t="s">
        <v>5</v>
      </c>
      <c r="I152" s="15" t="s">
        <v>20</v>
      </c>
      <c r="J152" s="267" t="s">
        <v>5</v>
      </c>
      <c r="K152" s="267"/>
      <c r="M152" s="6" t="s">
        <v>98</v>
      </c>
    </row>
    <row r="153" spans="1:17" ht="19.5" customHeight="1" x14ac:dyDescent="0.2">
      <c r="D153" s="201">
        <f t="shared" ref="D153:D186" si="16">INDEX($I$5:$N$148, MATCH($F153,I$5:I$148,0),6)</f>
        <v>872.05</v>
      </c>
      <c r="E153" s="86" t="str">
        <f t="shared" ref="E153:E186" si="17">INDEX($H$5:$H$148, MATCH($F153,I$5:I$148,0))</f>
        <v>MA</v>
      </c>
      <c r="F153" s="15" t="s">
        <v>34</v>
      </c>
      <c r="G153" s="28">
        <f t="shared" ref="G153:G186" si="18">INDEX($I$5:$O$148, MATCH($F153,I$5:I$148,0),7)</f>
        <v>220015</v>
      </c>
      <c r="I153" s="15" t="s">
        <v>21</v>
      </c>
      <c r="J153" s="263">
        <f t="shared" ref="J153:J186" si="19">INDEX($I$5:$O$148, MATCH($I153,I$5:I$148,0),7)</f>
        <v>220010</v>
      </c>
      <c r="K153" s="263"/>
      <c r="L153" s="6" t="str">
        <f t="shared" ref="L153:L186" si="20">INDEX($H$5:$H$148, MATCH($I153,I$5:I$148,0))</f>
        <v>CZ</v>
      </c>
      <c r="M153" s="201">
        <f t="shared" ref="M153:M186" si="21">INDEX($I$5:$N$148, MATCH($I153,I$5:I$148,0),6)</f>
        <v>831.41</v>
      </c>
      <c r="N153" s="8"/>
    </row>
    <row r="154" spans="1:17" ht="19.5" customHeight="1" x14ac:dyDescent="0.2">
      <c r="D154" s="201">
        <f t="shared" si="16"/>
        <v>817</v>
      </c>
      <c r="E154" s="86" t="str">
        <f t="shared" si="17"/>
        <v>TY</v>
      </c>
      <c r="F154" s="15" t="s">
        <v>35</v>
      </c>
      <c r="G154" s="28">
        <f t="shared" si="18"/>
        <v>220026</v>
      </c>
      <c r="I154" s="15" t="s">
        <v>22</v>
      </c>
      <c r="J154" s="263">
        <f t="shared" si="19"/>
        <v>221123</v>
      </c>
      <c r="K154" s="263"/>
      <c r="L154" s="6" t="str">
        <f t="shared" si="20"/>
        <v>CZ</v>
      </c>
      <c r="M154" s="201">
        <f t="shared" si="21"/>
        <v>738.81</v>
      </c>
      <c r="N154" s="8"/>
    </row>
    <row r="155" spans="1:17" ht="19.5" customHeight="1" x14ac:dyDescent="0.2">
      <c r="D155" s="201">
        <f t="shared" si="16"/>
        <v>894.53</v>
      </c>
      <c r="E155" s="86" t="str">
        <f t="shared" si="17"/>
        <v>CZ</v>
      </c>
      <c r="F155" s="15" t="s">
        <v>36</v>
      </c>
      <c r="G155" s="28">
        <f t="shared" si="18"/>
        <v>220012</v>
      </c>
      <c r="I155" s="15" t="s">
        <v>23</v>
      </c>
      <c r="J155" s="263">
        <f t="shared" si="19"/>
        <v>221122</v>
      </c>
      <c r="K155" s="263"/>
      <c r="L155" s="6" t="str">
        <f t="shared" si="20"/>
        <v>LA</v>
      </c>
      <c r="M155" s="201">
        <f t="shared" si="21"/>
        <v>1024.8399999999999</v>
      </c>
      <c r="N155" s="8"/>
    </row>
    <row r="156" spans="1:17" ht="19.5" customHeight="1" x14ac:dyDescent="0.2">
      <c r="D156" s="201">
        <f t="shared" si="16"/>
        <v>692.63</v>
      </c>
      <c r="E156" s="86" t="str">
        <f t="shared" si="17"/>
        <v>MA</v>
      </c>
      <c r="F156" s="15" t="s">
        <v>37</v>
      </c>
      <c r="G156" s="28">
        <f t="shared" si="18"/>
        <v>220013</v>
      </c>
      <c r="I156" s="15" t="s">
        <v>24</v>
      </c>
      <c r="J156" s="263">
        <f t="shared" si="19"/>
        <v>221129</v>
      </c>
      <c r="K156" s="263"/>
      <c r="L156" s="6" t="str">
        <f t="shared" si="20"/>
        <v>EC</v>
      </c>
      <c r="M156" s="201">
        <f t="shared" si="21"/>
        <v>853.82</v>
      </c>
      <c r="N156" s="8"/>
    </row>
    <row r="157" spans="1:17" s="101" customFormat="1" ht="19.5" customHeight="1" x14ac:dyDescent="0.2">
      <c r="A157" s="6"/>
      <c r="B157" s="6"/>
      <c r="C157" s="6"/>
      <c r="D157" s="201">
        <f t="shared" si="16"/>
        <v>797.44</v>
      </c>
      <c r="E157" s="86" t="str">
        <f t="shared" si="17"/>
        <v>MA</v>
      </c>
      <c r="F157" s="15" t="s">
        <v>38</v>
      </c>
      <c r="G157" s="28">
        <f t="shared" si="18"/>
        <v>220033</v>
      </c>
      <c r="H157" s="177"/>
      <c r="I157" s="15" t="s">
        <v>25</v>
      </c>
      <c r="J157" s="263">
        <f t="shared" si="19"/>
        <v>221126</v>
      </c>
      <c r="K157" s="263"/>
      <c r="L157" s="6" t="str">
        <f t="shared" si="20"/>
        <v>EC</v>
      </c>
      <c r="M157" s="201">
        <f t="shared" si="21"/>
        <v>956.5</v>
      </c>
      <c r="N157" s="8"/>
      <c r="O157" s="37"/>
      <c r="P157" s="105"/>
    </row>
    <row r="158" spans="1:17" ht="19.5" customHeight="1" x14ac:dyDescent="0.2">
      <c r="D158" s="201">
        <f t="shared" si="16"/>
        <v>555.22</v>
      </c>
      <c r="E158" s="86" t="str">
        <f t="shared" si="17"/>
        <v>BK</v>
      </c>
      <c r="F158" s="15" t="s">
        <v>39</v>
      </c>
      <c r="G158" s="28">
        <f t="shared" si="18"/>
        <v>220011</v>
      </c>
      <c r="I158" s="15" t="s">
        <v>26</v>
      </c>
      <c r="J158" s="263">
        <f t="shared" si="19"/>
        <v>221119</v>
      </c>
      <c r="K158" s="263"/>
      <c r="L158" s="6" t="str">
        <f t="shared" si="20"/>
        <v>LA</v>
      </c>
      <c r="M158" s="201">
        <f t="shared" si="21"/>
        <v>1069.27</v>
      </c>
      <c r="N158" s="8"/>
    </row>
    <row r="159" spans="1:17" ht="19.5" customHeight="1" x14ac:dyDescent="0.2">
      <c r="D159" s="201">
        <f t="shared" si="16"/>
        <v>971.07</v>
      </c>
      <c r="E159" s="86" t="str">
        <f t="shared" si="17"/>
        <v>EC</v>
      </c>
      <c r="F159" s="15" t="s">
        <v>40</v>
      </c>
      <c r="G159" s="28">
        <f t="shared" si="18"/>
        <v>220008</v>
      </c>
      <c r="I159" s="15" t="s">
        <v>27</v>
      </c>
      <c r="J159" s="263">
        <f t="shared" si="19"/>
        <v>221138</v>
      </c>
      <c r="K159" s="263"/>
      <c r="L159" s="6" t="str">
        <f t="shared" si="20"/>
        <v>CZ</v>
      </c>
      <c r="M159" s="201">
        <f t="shared" si="21"/>
        <v>801.89</v>
      </c>
      <c r="N159" s="8"/>
    </row>
    <row r="160" spans="1:17" ht="19.5" customHeight="1" x14ac:dyDescent="0.2">
      <c r="D160" s="201">
        <f t="shared" si="16"/>
        <v>952.57</v>
      </c>
      <c r="E160" s="86" t="str">
        <f t="shared" si="17"/>
        <v>CZ</v>
      </c>
      <c r="F160" s="15" t="s">
        <v>41</v>
      </c>
      <c r="G160" s="28">
        <f t="shared" si="18"/>
        <v>220029</v>
      </c>
      <c r="I160" s="15" t="s">
        <v>28</v>
      </c>
      <c r="J160" s="263">
        <f t="shared" si="19"/>
        <v>221139</v>
      </c>
      <c r="K160" s="263"/>
      <c r="L160" s="6" t="str">
        <f t="shared" si="20"/>
        <v>PZ</v>
      </c>
      <c r="M160" s="201">
        <f t="shared" si="21"/>
        <v>791.31</v>
      </c>
      <c r="N160" s="8"/>
    </row>
    <row r="161" spans="4:14" ht="19.5" customHeight="1" x14ac:dyDescent="0.2">
      <c r="D161" s="201">
        <f t="shared" si="16"/>
        <v>865.9</v>
      </c>
      <c r="E161" s="86" t="str">
        <f t="shared" si="17"/>
        <v>EH</v>
      </c>
      <c r="F161" s="15" t="s">
        <v>42</v>
      </c>
      <c r="G161" s="28">
        <f t="shared" si="18"/>
        <v>220028</v>
      </c>
      <c r="I161" s="15" t="s">
        <v>29</v>
      </c>
      <c r="J161" s="263">
        <f t="shared" si="19"/>
        <v>221120</v>
      </c>
      <c r="K161" s="263"/>
      <c r="L161" s="6" t="str">
        <f t="shared" si="20"/>
        <v>EH</v>
      </c>
      <c r="M161" s="201">
        <f t="shared" si="21"/>
        <v>760.93</v>
      </c>
      <c r="N161" s="8"/>
    </row>
    <row r="162" spans="4:14" ht="19.5" customHeight="1" x14ac:dyDescent="0.2">
      <c r="D162" s="201">
        <f t="shared" si="16"/>
        <v>741.71</v>
      </c>
      <c r="E162" s="86" t="str">
        <f t="shared" si="17"/>
        <v>EH</v>
      </c>
      <c r="F162" s="15" t="s">
        <v>43</v>
      </c>
      <c r="G162" s="28">
        <f t="shared" si="18"/>
        <v>220018</v>
      </c>
      <c r="I162" s="15" t="s">
        <v>30</v>
      </c>
      <c r="J162" s="263">
        <f t="shared" si="19"/>
        <v>220032</v>
      </c>
      <c r="K162" s="263"/>
      <c r="L162" s="6" t="str">
        <f t="shared" si="20"/>
        <v>EC</v>
      </c>
      <c r="M162" s="201">
        <f t="shared" si="21"/>
        <v>949.79</v>
      </c>
      <c r="N162" s="8"/>
    </row>
    <row r="163" spans="4:14" ht="19.5" customHeight="1" x14ac:dyDescent="0.2">
      <c r="D163" s="201">
        <f t="shared" si="16"/>
        <v>869.21</v>
      </c>
      <c r="E163" s="86" t="str">
        <f t="shared" si="17"/>
        <v>XW</v>
      </c>
      <c r="F163" s="15" t="s">
        <v>44</v>
      </c>
      <c r="G163" s="28">
        <f t="shared" si="18"/>
        <v>220001</v>
      </c>
      <c r="I163" s="15" t="s">
        <v>31</v>
      </c>
      <c r="J163" s="263">
        <f t="shared" si="19"/>
        <v>221125</v>
      </c>
      <c r="K163" s="263"/>
      <c r="L163" s="6" t="str">
        <f t="shared" si="20"/>
        <v>EC</v>
      </c>
      <c r="M163" s="201">
        <f t="shared" si="21"/>
        <v>932.38</v>
      </c>
      <c r="N163" s="8"/>
    </row>
    <row r="164" spans="4:14" ht="19.5" customHeight="1" x14ac:dyDescent="0.2">
      <c r="D164" s="201">
        <f t="shared" si="16"/>
        <v>968.49</v>
      </c>
      <c r="E164" s="86" t="str">
        <f t="shared" si="17"/>
        <v>XW</v>
      </c>
      <c r="F164" s="15" t="s">
        <v>45</v>
      </c>
      <c r="G164" s="28">
        <f t="shared" si="18"/>
        <v>220003</v>
      </c>
      <c r="I164" s="15" t="s">
        <v>32</v>
      </c>
      <c r="J164" s="263">
        <f t="shared" si="19"/>
        <v>221140</v>
      </c>
      <c r="K164" s="263"/>
      <c r="L164" s="6" t="str">
        <f t="shared" si="20"/>
        <v>TY</v>
      </c>
      <c r="M164" s="201">
        <f t="shared" si="21"/>
        <v>822.27</v>
      </c>
      <c r="N164" s="8"/>
    </row>
    <row r="165" spans="4:14" ht="19.5" customHeight="1" x14ac:dyDescent="0.2">
      <c r="D165" s="201">
        <f t="shared" si="16"/>
        <v>826.47</v>
      </c>
      <c r="E165" s="86" t="str">
        <f t="shared" si="17"/>
        <v>CZ</v>
      </c>
      <c r="F165" s="15" t="s">
        <v>46</v>
      </c>
      <c r="G165" s="28">
        <f t="shared" si="18"/>
        <v>220025</v>
      </c>
      <c r="I165" s="15" t="s">
        <v>33</v>
      </c>
      <c r="J165" s="263">
        <f t="shared" si="19"/>
        <v>221130</v>
      </c>
      <c r="K165" s="263"/>
      <c r="L165" s="6" t="str">
        <f t="shared" si="20"/>
        <v>BK</v>
      </c>
      <c r="M165" s="201">
        <f t="shared" si="21"/>
        <v>827.69</v>
      </c>
      <c r="N165" s="8"/>
    </row>
    <row r="166" spans="4:14" ht="19.5" customHeight="1" x14ac:dyDescent="0.2">
      <c r="D166" s="201">
        <f t="shared" si="16"/>
        <v>848.14</v>
      </c>
      <c r="E166" s="86" t="str">
        <f t="shared" si="17"/>
        <v>CZ</v>
      </c>
      <c r="F166" s="15" t="s">
        <v>47</v>
      </c>
      <c r="G166" s="28">
        <f t="shared" si="18"/>
        <v>220017</v>
      </c>
      <c r="I166" s="15" t="s">
        <v>107</v>
      </c>
      <c r="J166" s="263">
        <f t="shared" si="19"/>
        <v>221136</v>
      </c>
      <c r="K166" s="263"/>
      <c r="L166" s="6" t="str">
        <f t="shared" si="20"/>
        <v>BK</v>
      </c>
      <c r="M166" s="201">
        <f t="shared" si="21"/>
        <v>923.92</v>
      </c>
      <c r="N166" s="8"/>
    </row>
    <row r="167" spans="4:14" ht="19.5" customHeight="1" x14ac:dyDescent="0.2">
      <c r="D167" s="201">
        <f t="shared" si="16"/>
        <v>1063.31</v>
      </c>
      <c r="E167" s="86" t="str">
        <f t="shared" si="17"/>
        <v>CZ</v>
      </c>
      <c r="F167" s="15" t="s">
        <v>48</v>
      </c>
      <c r="G167" s="28">
        <f t="shared" si="18"/>
        <v>220024</v>
      </c>
      <c r="I167" s="15" t="s">
        <v>104</v>
      </c>
      <c r="J167" s="263">
        <f t="shared" si="19"/>
        <v>221124</v>
      </c>
      <c r="K167" s="263"/>
      <c r="L167" s="6" t="str">
        <f t="shared" si="20"/>
        <v>LA</v>
      </c>
      <c r="M167" s="201">
        <f t="shared" si="21"/>
        <v>822.38</v>
      </c>
      <c r="N167" s="8"/>
    </row>
    <row r="168" spans="4:14" ht="19.5" customHeight="1" x14ac:dyDescent="0.2">
      <c r="D168" s="201">
        <f t="shared" si="16"/>
        <v>1039.68</v>
      </c>
      <c r="E168" s="86" t="str">
        <f t="shared" si="17"/>
        <v>EH</v>
      </c>
      <c r="F168" s="15" t="s">
        <v>49</v>
      </c>
      <c r="G168" s="28">
        <f t="shared" si="18"/>
        <v>220004</v>
      </c>
      <c r="I168" s="15" t="s">
        <v>106</v>
      </c>
      <c r="J168" s="263">
        <f t="shared" si="19"/>
        <v>221121</v>
      </c>
      <c r="K168" s="263"/>
      <c r="L168" s="6" t="str">
        <f t="shared" si="20"/>
        <v>PZ</v>
      </c>
      <c r="M168" s="201">
        <f t="shared" si="21"/>
        <v>919.83</v>
      </c>
      <c r="N168" s="8"/>
    </row>
    <row r="169" spans="4:14" ht="19.5" customHeight="1" x14ac:dyDescent="0.2">
      <c r="D169" s="201">
        <f t="shared" si="16"/>
        <v>625.04999999999995</v>
      </c>
      <c r="E169" s="86" t="str">
        <f t="shared" si="17"/>
        <v>BK</v>
      </c>
      <c r="F169" s="15" t="s">
        <v>50</v>
      </c>
      <c r="G169" s="28">
        <f t="shared" si="18"/>
        <v>220016</v>
      </c>
      <c r="I169" s="15" t="s">
        <v>103</v>
      </c>
      <c r="J169" s="263">
        <f t="shared" si="19"/>
        <v>221137</v>
      </c>
      <c r="K169" s="263"/>
      <c r="L169" s="6" t="str">
        <f t="shared" si="20"/>
        <v>CZ</v>
      </c>
      <c r="M169" s="201">
        <f t="shared" si="21"/>
        <v>862.73</v>
      </c>
      <c r="N169" s="8"/>
    </row>
    <row r="170" spans="4:14" ht="19.5" customHeight="1" x14ac:dyDescent="0.2">
      <c r="D170" s="201">
        <f t="shared" si="16"/>
        <v>890.54</v>
      </c>
      <c r="E170" s="86" t="str">
        <f t="shared" si="17"/>
        <v>CZ</v>
      </c>
      <c r="F170" s="15" t="s">
        <v>51</v>
      </c>
      <c r="G170" s="28">
        <f t="shared" si="18"/>
        <v>220009</v>
      </c>
      <c r="I170" s="15" t="s">
        <v>105</v>
      </c>
      <c r="J170" s="263">
        <f t="shared" si="19"/>
        <v>221134</v>
      </c>
      <c r="K170" s="263"/>
      <c r="L170" s="6" t="str">
        <f t="shared" si="20"/>
        <v>EC</v>
      </c>
      <c r="M170" s="201">
        <f t="shared" si="21"/>
        <v>831.95</v>
      </c>
      <c r="N170" s="8"/>
    </row>
    <row r="171" spans="4:14" ht="19.5" customHeight="1" x14ac:dyDescent="0.2">
      <c r="D171" s="201">
        <f t="shared" si="16"/>
        <v>799.24</v>
      </c>
      <c r="E171" s="86" t="str">
        <f t="shared" si="17"/>
        <v>CZ</v>
      </c>
      <c r="F171" s="15" t="s">
        <v>52</v>
      </c>
      <c r="G171" s="28">
        <f t="shared" si="18"/>
        <v>220023</v>
      </c>
      <c r="I171" s="15" t="s">
        <v>108</v>
      </c>
      <c r="J171" s="263">
        <f t="shared" si="19"/>
        <v>221131</v>
      </c>
      <c r="K171" s="263"/>
      <c r="L171" s="6" t="str">
        <f t="shared" si="20"/>
        <v>BK</v>
      </c>
      <c r="M171" s="201">
        <f t="shared" si="21"/>
        <v>1010.26</v>
      </c>
      <c r="N171" s="8"/>
    </row>
    <row r="172" spans="4:14" ht="19.5" customHeight="1" x14ac:dyDescent="0.2">
      <c r="D172" s="201">
        <f t="shared" si="16"/>
        <v>760.53</v>
      </c>
      <c r="E172" s="86" t="str">
        <f t="shared" si="17"/>
        <v>EH</v>
      </c>
      <c r="F172" s="15" t="s">
        <v>53</v>
      </c>
      <c r="G172" s="28">
        <f t="shared" si="18"/>
        <v>220034</v>
      </c>
      <c r="I172" s="15" t="s">
        <v>119</v>
      </c>
      <c r="J172" s="263">
        <f t="shared" si="19"/>
        <v>221135</v>
      </c>
      <c r="K172" s="263"/>
      <c r="L172" s="6" t="str">
        <f t="shared" si="20"/>
        <v>CZ</v>
      </c>
      <c r="M172" s="201">
        <f t="shared" si="21"/>
        <v>727.92</v>
      </c>
      <c r="N172" s="8"/>
    </row>
    <row r="173" spans="4:14" ht="19.5" customHeight="1" x14ac:dyDescent="0.2">
      <c r="D173" s="201">
        <f t="shared" si="16"/>
        <v>690.02</v>
      </c>
      <c r="E173" s="86" t="str">
        <f t="shared" si="17"/>
        <v>LA</v>
      </c>
      <c r="F173" s="15" t="s">
        <v>54</v>
      </c>
      <c r="G173" s="28">
        <f t="shared" si="18"/>
        <v>220005</v>
      </c>
      <c r="I173" s="15" t="s">
        <v>120</v>
      </c>
      <c r="J173" s="263" t="e">
        <f t="shared" si="19"/>
        <v>#N/A</v>
      </c>
      <c r="K173" s="263"/>
      <c r="L173" s="6" t="e">
        <f t="shared" si="20"/>
        <v>#N/A</v>
      </c>
      <c r="M173" s="201" t="e">
        <f t="shared" si="21"/>
        <v>#N/A</v>
      </c>
      <c r="N173" s="8"/>
    </row>
    <row r="174" spans="4:14" ht="19.5" customHeight="1" x14ac:dyDescent="0.2">
      <c r="D174" s="201">
        <f t="shared" si="16"/>
        <v>706.93</v>
      </c>
      <c r="E174" s="86" t="str">
        <f t="shared" si="17"/>
        <v>LA</v>
      </c>
      <c r="F174" s="15" t="s">
        <v>64</v>
      </c>
      <c r="G174" s="28">
        <f t="shared" si="18"/>
        <v>220027</v>
      </c>
      <c r="I174" s="15" t="s">
        <v>144</v>
      </c>
      <c r="J174" s="263" t="e">
        <f t="shared" si="19"/>
        <v>#N/A</v>
      </c>
      <c r="K174" s="263"/>
      <c r="L174" s="6" t="e">
        <f t="shared" si="20"/>
        <v>#N/A</v>
      </c>
      <c r="M174" s="201" t="e">
        <f t="shared" si="21"/>
        <v>#N/A</v>
      </c>
      <c r="N174" s="8"/>
    </row>
    <row r="175" spans="4:14" ht="19.5" customHeight="1" x14ac:dyDescent="0.2">
      <c r="D175" s="201">
        <f t="shared" si="16"/>
        <v>762.01</v>
      </c>
      <c r="E175" s="86" t="str">
        <f t="shared" si="17"/>
        <v>EH</v>
      </c>
      <c r="F175" s="15" t="s">
        <v>65</v>
      </c>
      <c r="G175" s="28">
        <f t="shared" si="18"/>
        <v>221141</v>
      </c>
      <c r="I175" s="15" t="s">
        <v>146</v>
      </c>
      <c r="J175" s="263" t="e">
        <f t="shared" si="19"/>
        <v>#N/A</v>
      </c>
      <c r="K175" s="263"/>
      <c r="L175" s="6" t="e">
        <f t="shared" si="20"/>
        <v>#N/A</v>
      </c>
      <c r="M175" s="201" t="e">
        <f t="shared" si="21"/>
        <v>#N/A</v>
      </c>
      <c r="N175" s="8"/>
    </row>
    <row r="176" spans="4:14" ht="19.5" customHeight="1" x14ac:dyDescent="0.2">
      <c r="D176" s="201">
        <f t="shared" si="16"/>
        <v>770.59</v>
      </c>
      <c r="E176" s="86" t="str">
        <f t="shared" si="17"/>
        <v>CZ</v>
      </c>
      <c r="F176" s="15" t="s">
        <v>85</v>
      </c>
      <c r="G176" s="28">
        <f t="shared" si="18"/>
        <v>220014</v>
      </c>
      <c r="I176" s="15" t="s">
        <v>145</v>
      </c>
      <c r="J176" s="263" t="e">
        <f t="shared" si="19"/>
        <v>#N/A</v>
      </c>
      <c r="K176" s="263"/>
      <c r="L176" s="6" t="e">
        <f t="shared" si="20"/>
        <v>#N/A</v>
      </c>
      <c r="M176" s="201" t="e">
        <f t="shared" si="21"/>
        <v>#N/A</v>
      </c>
      <c r="N176" s="8"/>
    </row>
    <row r="177" spans="3:14" ht="19.5" customHeight="1" x14ac:dyDescent="0.2">
      <c r="D177" s="201">
        <f t="shared" si="16"/>
        <v>844.14</v>
      </c>
      <c r="E177" s="86" t="str">
        <f t="shared" si="17"/>
        <v>TY</v>
      </c>
      <c r="F177" s="15" t="s">
        <v>86</v>
      </c>
      <c r="G177" s="28">
        <f t="shared" si="18"/>
        <v>220022</v>
      </c>
      <c r="I177" s="15" t="s">
        <v>171</v>
      </c>
      <c r="J177" s="263" t="e">
        <f t="shared" si="19"/>
        <v>#N/A</v>
      </c>
      <c r="K177" s="263"/>
      <c r="L177" s="6" t="e">
        <f t="shared" si="20"/>
        <v>#N/A</v>
      </c>
      <c r="M177" s="201" t="e">
        <f t="shared" si="21"/>
        <v>#N/A</v>
      </c>
      <c r="N177" s="8"/>
    </row>
    <row r="178" spans="3:14" ht="19.5" customHeight="1" x14ac:dyDescent="0.2">
      <c r="D178" s="201">
        <f t="shared" si="16"/>
        <v>889.04</v>
      </c>
      <c r="E178" s="86" t="str">
        <f t="shared" si="17"/>
        <v>CZ</v>
      </c>
      <c r="F178" s="15" t="s">
        <v>87</v>
      </c>
      <c r="G178" s="28">
        <f t="shared" si="18"/>
        <v>220030</v>
      </c>
      <c r="I178" s="15" t="s">
        <v>172</v>
      </c>
      <c r="J178" s="263" t="e">
        <f t="shared" si="19"/>
        <v>#N/A</v>
      </c>
      <c r="K178" s="263"/>
      <c r="L178" s="6" t="e">
        <f t="shared" si="20"/>
        <v>#N/A</v>
      </c>
      <c r="M178" s="201" t="e">
        <f t="shared" si="21"/>
        <v>#N/A</v>
      </c>
      <c r="N178" s="8"/>
    </row>
    <row r="179" spans="3:14" ht="19.5" customHeight="1" x14ac:dyDescent="0.2">
      <c r="D179" s="201">
        <f t="shared" si="16"/>
        <v>965.76</v>
      </c>
      <c r="E179" s="86" t="str">
        <f t="shared" si="17"/>
        <v>TY</v>
      </c>
      <c r="F179" s="15" t="s">
        <v>89</v>
      </c>
      <c r="G179" s="28">
        <f t="shared" si="18"/>
        <v>220002</v>
      </c>
      <c r="I179" s="15" t="s">
        <v>173</v>
      </c>
      <c r="J179" s="263" t="e">
        <f t="shared" si="19"/>
        <v>#N/A</v>
      </c>
      <c r="K179" s="263"/>
      <c r="L179" s="6" t="e">
        <f t="shared" si="20"/>
        <v>#N/A</v>
      </c>
      <c r="M179" s="201" t="e">
        <f t="shared" si="21"/>
        <v>#N/A</v>
      </c>
      <c r="N179" s="8"/>
    </row>
    <row r="180" spans="3:14" ht="19.5" customHeight="1" x14ac:dyDescent="0.2">
      <c r="D180" s="201">
        <f t="shared" si="16"/>
        <v>804.96</v>
      </c>
      <c r="E180" s="86" t="str">
        <f t="shared" si="17"/>
        <v>CZ</v>
      </c>
      <c r="F180" s="15" t="s">
        <v>88</v>
      </c>
      <c r="G180" s="28">
        <f t="shared" si="18"/>
        <v>220006</v>
      </c>
      <c r="I180" s="15" t="s">
        <v>174</v>
      </c>
      <c r="J180" s="263" t="e">
        <f t="shared" si="19"/>
        <v>#N/A</v>
      </c>
      <c r="K180" s="263"/>
      <c r="L180" s="6" t="e">
        <f t="shared" si="20"/>
        <v>#N/A</v>
      </c>
      <c r="M180" s="201" t="e">
        <f t="shared" si="21"/>
        <v>#N/A</v>
      </c>
      <c r="N180" s="8"/>
    </row>
    <row r="181" spans="3:14" ht="19.5" customHeight="1" x14ac:dyDescent="0.2">
      <c r="D181" s="201">
        <f t="shared" si="16"/>
        <v>712.45</v>
      </c>
      <c r="E181" s="86" t="str">
        <f t="shared" si="17"/>
        <v>EH</v>
      </c>
      <c r="F181" s="15" t="s">
        <v>90</v>
      </c>
      <c r="G181" s="28">
        <f t="shared" si="18"/>
        <v>220019</v>
      </c>
      <c r="I181" s="15"/>
      <c r="J181" s="263" t="e">
        <f t="shared" si="19"/>
        <v>#N/A</v>
      </c>
      <c r="K181" s="263"/>
      <c r="L181" s="6" t="e">
        <f t="shared" si="20"/>
        <v>#N/A</v>
      </c>
      <c r="M181" s="201" t="e">
        <f t="shared" si="21"/>
        <v>#N/A</v>
      </c>
      <c r="N181" s="8"/>
    </row>
    <row r="182" spans="3:14" ht="19.5" customHeight="1" x14ac:dyDescent="0.2">
      <c r="D182" s="201">
        <f t="shared" si="16"/>
        <v>801.89</v>
      </c>
      <c r="E182" s="86" t="str">
        <f t="shared" si="17"/>
        <v>MA</v>
      </c>
      <c r="F182" s="15" t="s">
        <v>150</v>
      </c>
      <c r="G182" s="28">
        <f t="shared" si="18"/>
        <v>220007</v>
      </c>
      <c r="I182" s="15"/>
      <c r="J182" s="263" t="e">
        <f t="shared" si="19"/>
        <v>#N/A</v>
      </c>
      <c r="K182" s="263"/>
      <c r="L182" s="6" t="e">
        <f t="shared" si="20"/>
        <v>#N/A</v>
      </c>
      <c r="M182" s="201" t="e">
        <f t="shared" si="21"/>
        <v>#N/A</v>
      </c>
      <c r="N182" s="8"/>
    </row>
    <row r="183" spans="3:14" ht="19.5" customHeight="1" x14ac:dyDescent="0.2">
      <c r="D183" s="201">
        <f t="shared" si="16"/>
        <v>882.16</v>
      </c>
      <c r="E183" s="86" t="str">
        <f t="shared" si="17"/>
        <v>EH</v>
      </c>
      <c r="F183" s="15" t="s">
        <v>151</v>
      </c>
      <c r="G183" s="28">
        <f t="shared" si="18"/>
        <v>221128</v>
      </c>
      <c r="I183" s="15"/>
      <c r="J183" s="263" t="e">
        <f t="shared" si="19"/>
        <v>#N/A</v>
      </c>
      <c r="K183" s="263"/>
      <c r="L183" s="6" t="e">
        <f t="shared" si="20"/>
        <v>#N/A</v>
      </c>
      <c r="M183" s="201" t="e">
        <f t="shared" si="21"/>
        <v>#N/A</v>
      </c>
      <c r="N183" s="8"/>
    </row>
    <row r="184" spans="3:14" ht="19.5" customHeight="1" x14ac:dyDescent="0.2">
      <c r="D184" s="201">
        <f t="shared" si="16"/>
        <v>114.16</v>
      </c>
      <c r="E184" s="86" t="str">
        <f t="shared" si="17"/>
        <v>CZ</v>
      </c>
      <c r="F184" s="15" t="s">
        <v>152</v>
      </c>
      <c r="G184" s="28">
        <f t="shared" si="18"/>
        <v>220031</v>
      </c>
      <c r="I184" s="15"/>
      <c r="J184" s="263" t="e">
        <f t="shared" si="19"/>
        <v>#N/A</v>
      </c>
      <c r="K184" s="263"/>
      <c r="L184" s="6" t="e">
        <f t="shared" si="20"/>
        <v>#N/A</v>
      </c>
      <c r="M184" s="201" t="e">
        <f t="shared" si="21"/>
        <v>#N/A</v>
      </c>
      <c r="N184" s="8"/>
    </row>
    <row r="185" spans="3:14" ht="19.5" customHeight="1" x14ac:dyDescent="0.2">
      <c r="D185" s="201" t="e">
        <f t="shared" si="16"/>
        <v>#N/A</v>
      </c>
      <c r="E185" s="86" t="e">
        <f t="shared" si="17"/>
        <v>#N/A</v>
      </c>
      <c r="F185" s="15" t="s">
        <v>169</v>
      </c>
      <c r="G185" s="28" t="e">
        <f t="shared" si="18"/>
        <v>#N/A</v>
      </c>
      <c r="I185" s="15"/>
      <c r="J185" s="263" t="e">
        <f t="shared" si="19"/>
        <v>#N/A</v>
      </c>
      <c r="K185" s="263"/>
      <c r="L185" s="6" t="e">
        <f t="shared" si="20"/>
        <v>#N/A</v>
      </c>
      <c r="M185" s="201" t="e">
        <f t="shared" si="21"/>
        <v>#N/A</v>
      </c>
      <c r="N185" s="8"/>
    </row>
    <row r="186" spans="3:14" ht="19.5" customHeight="1" x14ac:dyDescent="0.2">
      <c r="C186" s="130"/>
      <c r="D186" s="201" t="e">
        <f t="shared" si="16"/>
        <v>#N/A</v>
      </c>
      <c r="E186" s="86" t="e">
        <f t="shared" si="17"/>
        <v>#N/A</v>
      </c>
      <c r="F186" s="15" t="s">
        <v>170</v>
      </c>
      <c r="G186" s="28" t="e">
        <f t="shared" si="18"/>
        <v>#N/A</v>
      </c>
      <c r="I186" s="15"/>
      <c r="J186" s="263" t="e">
        <f t="shared" si="19"/>
        <v>#N/A</v>
      </c>
      <c r="K186" s="263"/>
      <c r="L186" s="6" t="e">
        <f t="shared" si="20"/>
        <v>#N/A</v>
      </c>
      <c r="M186" s="201" t="e">
        <f t="shared" si="21"/>
        <v>#N/A</v>
      </c>
      <c r="N186" s="8"/>
    </row>
    <row r="187" spans="3:14" ht="19.5" customHeight="1" x14ac:dyDescent="0.2">
      <c r="C187" s="92" t="s">
        <v>92</v>
      </c>
      <c r="D187" s="202">
        <f>SUMIF(D153:D186,"&gt;0")</f>
        <v>25794.889999999992</v>
      </c>
      <c r="E187" s="42" t="s">
        <v>19</v>
      </c>
      <c r="F187" s="7">
        <f>COUNTIF(D153:D186,"&gt;=0")</f>
        <v>32</v>
      </c>
      <c r="I187" s="42" t="s">
        <v>20</v>
      </c>
      <c r="J187" s="7">
        <f>COUNTIF(M153:M180,"&gt;=0")</f>
        <v>20</v>
      </c>
      <c r="L187" s="92" t="s">
        <v>93</v>
      </c>
      <c r="M187" s="202">
        <f>SUMIF(M153:M180,"&gt;0")</f>
        <v>17459.899999999998</v>
      </c>
    </row>
    <row r="188" spans="3:14" ht="20.100000000000001" customHeight="1" x14ac:dyDescent="0.2">
      <c r="C188" s="6" t="s">
        <v>160</v>
      </c>
      <c r="D188" s="202">
        <f>D187+M187</f>
        <v>43254.789999999994</v>
      </c>
      <c r="E188" s="42" t="s">
        <v>160</v>
      </c>
      <c r="F188" s="7">
        <f>F187+J187</f>
        <v>52</v>
      </c>
      <c r="I188" s="42"/>
      <c r="J188" s="7"/>
      <c r="L188" s="92"/>
      <c r="M188" s="202"/>
    </row>
    <row r="189" spans="3:14" ht="20.100000000000001" customHeight="1" x14ac:dyDescent="0.2"/>
  </sheetData>
  <mergeCells count="54">
    <mergeCell ref="J159:K159"/>
    <mergeCell ref="J164:K164"/>
    <mergeCell ref="J160:K160"/>
    <mergeCell ref="J161:K161"/>
    <mergeCell ref="J163:K163"/>
    <mergeCell ref="L135:M135"/>
    <mergeCell ref="J157:K157"/>
    <mergeCell ref="J158:K158"/>
    <mergeCell ref="J155:K155"/>
    <mergeCell ref="L124:M124"/>
    <mergeCell ref="I150:J150"/>
    <mergeCell ref="J152:K152"/>
    <mergeCell ref="J153:K153"/>
    <mergeCell ref="J154:K154"/>
    <mergeCell ref="J156:K156"/>
    <mergeCell ref="J186:K186"/>
    <mergeCell ref="J185:K185"/>
    <mergeCell ref="J167:K167"/>
    <mergeCell ref="J181:K181"/>
    <mergeCell ref="J182:K182"/>
    <mergeCell ref="J183:K183"/>
    <mergeCell ref="J184:K184"/>
    <mergeCell ref="J178:K178"/>
    <mergeCell ref="J179:K179"/>
    <mergeCell ref="J180:K180"/>
    <mergeCell ref="J168:K168"/>
    <mergeCell ref="J176:K176"/>
    <mergeCell ref="J177:K177"/>
    <mergeCell ref="J170:K170"/>
    <mergeCell ref="J171:K171"/>
    <mergeCell ref="J172:K172"/>
    <mergeCell ref="L3:M3"/>
    <mergeCell ref="L23:M23"/>
    <mergeCell ref="L35:M35"/>
    <mergeCell ref="L47:M47"/>
    <mergeCell ref="L108:M108"/>
    <mergeCell ref="L61:M61"/>
    <mergeCell ref="L94:M94"/>
    <mergeCell ref="J174:K174"/>
    <mergeCell ref="J175:K175"/>
    <mergeCell ref="J173:K173"/>
    <mergeCell ref="J169:K169"/>
    <mergeCell ref="D3:E3"/>
    <mergeCell ref="D23:E23"/>
    <mergeCell ref="D35:E35"/>
    <mergeCell ref="D135:E135"/>
    <mergeCell ref="D47:E47"/>
    <mergeCell ref="D61:E61"/>
    <mergeCell ref="D124:E124"/>
    <mergeCell ref="D94:E94"/>
    <mergeCell ref="D108:E108"/>
    <mergeCell ref="J166:K166"/>
    <mergeCell ref="J165:K165"/>
    <mergeCell ref="J162:K162"/>
  </mergeCells>
  <phoneticPr fontId="0" type="noConversion"/>
  <conditionalFormatting sqref="E153:E186">
    <cfRule type="expression" dxfId="32" priority="17" stopIfTrue="1">
      <formula>F153=0</formula>
    </cfRule>
  </conditionalFormatting>
  <conditionalFormatting sqref="G153:G186">
    <cfRule type="cellIs" dxfId="31" priority="18" stopIfTrue="1" operator="between">
      <formula>221100</formula>
      <formula>221140</formula>
    </cfRule>
    <cfRule type="expression" dxfId="30" priority="19" stopIfTrue="1">
      <formula>F153=0</formula>
    </cfRule>
  </conditionalFormatting>
  <conditionalFormatting sqref="D153:D186">
    <cfRule type="expression" dxfId="29" priority="20" stopIfTrue="1">
      <formula>F153=0</formula>
    </cfRule>
  </conditionalFormatting>
  <conditionalFormatting sqref="F153:F186 I153:I186">
    <cfRule type="expression" dxfId="28" priority="21" stopIfTrue="1">
      <formula>G153&gt;221144</formula>
    </cfRule>
    <cfRule type="expression" dxfId="27" priority="22" stopIfTrue="1">
      <formula>G153=0</formula>
    </cfRule>
  </conditionalFormatting>
  <conditionalFormatting sqref="L153:L186">
    <cfRule type="expression" dxfId="26" priority="23" stopIfTrue="1">
      <formula>I153=0</formula>
    </cfRule>
  </conditionalFormatting>
  <conditionalFormatting sqref="J153:K186">
    <cfRule type="cellIs" dxfId="25" priority="24" stopIfTrue="1" operator="between">
      <formula>220001</formula>
      <formula>220034</formula>
    </cfRule>
    <cfRule type="cellIs" dxfId="24" priority="25" stopIfTrue="1" operator="between">
      <formula>221141</formula>
      <formula>221144</formula>
    </cfRule>
    <cfRule type="expression" dxfId="23" priority="26" stopIfTrue="1">
      <formula>I153=0</formula>
    </cfRule>
  </conditionalFormatting>
  <conditionalFormatting sqref="M153:M186">
    <cfRule type="expression" dxfId="22" priority="27" stopIfTrue="1">
      <formula>I153=0</formula>
    </cfRule>
  </conditionalFormatting>
  <conditionalFormatting sqref="O63:O73 O126:O130 O137:O145 O110:O111 O96:O103 O49:O56 O37:O42 O25:O30 E25:E30 O6 E5 E137:E145 E96:E103 E49:E56 E63:E74 E76:E81 E37:E42 O13:O17 O8:O11 E126:E130 E87:E89 E110:E119 O115:O116 O113 O118:O119 E7:E17 O81:O89 O76:O79">
    <cfRule type="cellIs" dxfId="21" priority="28" stopIfTrue="1" operator="between">
      <formula>221101</formula>
      <formula>221140</formula>
    </cfRule>
  </conditionalFormatting>
  <conditionalFormatting sqref="F137:F145 F96:F103 F49:F56 F37:F42 F25:F30 F63:F74 F5 F77:F89 F126:F130 F110:F119 F7:F17">
    <cfRule type="cellIs" dxfId="20" priority="29" stopIfTrue="1" operator="notEqual">
      <formula>"FP"</formula>
    </cfRule>
  </conditionalFormatting>
  <conditionalFormatting sqref="A25:A30 I25:I30 A37:A42 I37:I42 A49:A56 I49:I56 A63:A89 I63:I89 A96:A103 I96:I103 A110:A119 I110:I119 A126:A130 I126:I130 A137:A145 I137:I145 A5:A17 I5:I17">
    <cfRule type="cellIs" dxfId="19" priority="30" stopIfTrue="1" operator="between">
      <formula>"XC 501"</formula>
      <formula>"XC 549"</formula>
    </cfRule>
    <cfRule type="cellIs" dxfId="18" priority="31" stopIfTrue="1" operator="between">
      <formula>"XC 201"</formula>
      <formula>"XC 399"</formula>
    </cfRule>
    <cfRule type="cellIs" dxfId="17" priority="32" stopIfTrue="1" operator="between">
      <formula>"XC 801"</formula>
      <formula>"XC 899"</formula>
    </cfRule>
  </conditionalFormatting>
  <conditionalFormatting sqref="E75">
    <cfRule type="cellIs" dxfId="16" priority="15" stopIfTrue="1" operator="between">
      <formula>221101</formula>
      <formula>221140</formula>
    </cfRule>
  </conditionalFormatting>
  <conditionalFormatting sqref="F75">
    <cfRule type="cellIs" dxfId="15" priority="16" stopIfTrue="1" operator="notEqual">
      <formula>"FP"</formula>
    </cfRule>
  </conditionalFormatting>
  <conditionalFormatting sqref="O12">
    <cfRule type="cellIs" dxfId="14" priority="14" stopIfTrue="1" operator="between">
      <formula>221101</formula>
      <formula>221140</formula>
    </cfRule>
  </conditionalFormatting>
  <conditionalFormatting sqref="O7">
    <cfRule type="cellIs" dxfId="13" priority="13" stopIfTrue="1" operator="between">
      <formula>221101</formula>
      <formula>221140</formula>
    </cfRule>
  </conditionalFormatting>
  <conditionalFormatting sqref="O5">
    <cfRule type="cellIs" dxfId="12" priority="12" stopIfTrue="1" operator="between">
      <formula>221101</formula>
      <formula>221140</formula>
    </cfRule>
  </conditionalFormatting>
  <conditionalFormatting sqref="E82:E86">
    <cfRule type="cellIs" dxfId="11" priority="11" stopIfTrue="1" operator="between">
      <formula>221101</formula>
      <formula>221140</formula>
    </cfRule>
  </conditionalFormatting>
  <conditionalFormatting sqref="O112">
    <cfRule type="cellIs" dxfId="10" priority="9" stopIfTrue="1" operator="between">
      <formula>221101</formula>
      <formula>221140</formula>
    </cfRule>
  </conditionalFormatting>
  <conditionalFormatting sqref="O117">
    <cfRule type="cellIs" dxfId="9" priority="8" stopIfTrue="1" operator="between">
      <formula>221101</formula>
      <formula>221140</formula>
    </cfRule>
  </conditionalFormatting>
  <conditionalFormatting sqref="O114">
    <cfRule type="cellIs" dxfId="8" priority="7" stopIfTrue="1" operator="between">
      <formula>221101</formula>
      <formula>221140</formula>
    </cfRule>
  </conditionalFormatting>
  <conditionalFormatting sqref="E6">
    <cfRule type="cellIs" dxfId="7" priority="5" stopIfTrue="1" operator="between">
      <formula>221101</formula>
      <formula>221140</formula>
    </cfRule>
  </conditionalFormatting>
  <conditionalFormatting sqref="F6">
    <cfRule type="cellIs" dxfId="6" priority="6" stopIfTrue="1" operator="notEqual">
      <formula>"FP"</formula>
    </cfRule>
  </conditionalFormatting>
  <conditionalFormatting sqref="F76">
    <cfRule type="cellIs" dxfId="5" priority="4" stopIfTrue="1" operator="notEqual">
      <formula>"FP"</formula>
    </cfRule>
  </conditionalFormatting>
  <conditionalFormatting sqref="O80">
    <cfRule type="cellIs" dxfId="4" priority="3" stopIfTrue="1" operator="between">
      <formula>221101</formula>
      <formula>221140</formula>
    </cfRule>
  </conditionalFormatting>
  <conditionalFormatting sqref="O75">
    <cfRule type="cellIs" dxfId="3" priority="2" stopIfTrue="1" operator="between">
      <formula>221101</formula>
      <formula>221140</formula>
    </cfRule>
  </conditionalFormatting>
  <conditionalFormatting sqref="O74">
    <cfRule type="cellIs" dxfId="2" priority="1" stopIfTrue="1" operator="between">
      <formula>221101</formula>
      <formula>221140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3:F20"/>
  <sheetViews>
    <sheetView zoomScaleNormal="100" zoomScaleSheetLayoutView="100" workbookViewId="0">
      <selection activeCell="C27" sqref="C27"/>
    </sheetView>
  </sheetViews>
  <sheetFormatPr defaultRowHeight="12.75" x14ac:dyDescent="0.2"/>
  <cols>
    <col min="1" max="1" width="13" customWidth="1"/>
    <col min="2" max="2" width="21" customWidth="1"/>
    <col min="3" max="3" width="15.28515625" customWidth="1"/>
    <col min="4" max="4" width="12.42578125" customWidth="1"/>
    <col min="5" max="5" width="14.7109375" customWidth="1"/>
    <col min="6" max="6" width="16" customWidth="1"/>
  </cols>
  <sheetData>
    <row r="3" spans="1:6" ht="13.5" thickBot="1" x14ac:dyDescent="0.25"/>
    <row r="4" spans="1:6" ht="18" x14ac:dyDescent="0.25">
      <c r="A4" s="272" t="s">
        <v>76</v>
      </c>
      <c r="B4" s="273"/>
      <c r="C4" s="273"/>
      <c r="D4" s="273"/>
      <c r="E4" s="273"/>
      <c r="F4" s="274"/>
    </row>
    <row r="5" spans="1:6" ht="15.75" x14ac:dyDescent="0.25">
      <c r="A5" s="47" t="s">
        <v>1</v>
      </c>
      <c r="B5" s="47" t="s">
        <v>77</v>
      </c>
      <c r="C5" s="275">
        <f>SUM('Fri-Sat'!L3:M3)</f>
        <v>42665</v>
      </c>
      <c r="D5" s="276"/>
      <c r="E5" s="276"/>
      <c r="F5" s="277"/>
    </row>
    <row r="6" spans="1:6" ht="16.5" thickBot="1" x14ac:dyDescent="0.25">
      <c r="A6" s="48" t="s">
        <v>78</v>
      </c>
      <c r="B6" s="48" t="s">
        <v>79</v>
      </c>
      <c r="C6" s="49" t="s">
        <v>80</v>
      </c>
      <c r="D6" s="49" t="s">
        <v>81</v>
      </c>
      <c r="E6" s="49" t="s">
        <v>82</v>
      </c>
      <c r="F6" s="50" t="s">
        <v>83</v>
      </c>
    </row>
    <row r="7" spans="1:6" x14ac:dyDescent="0.2">
      <c r="A7" s="51"/>
      <c r="B7" s="52"/>
      <c r="C7" s="52"/>
      <c r="D7" s="52"/>
      <c r="E7" s="52"/>
      <c r="F7" s="53"/>
    </row>
    <row r="8" spans="1:6" x14ac:dyDescent="0.2">
      <c r="A8" s="64"/>
      <c r="B8" s="65"/>
      <c r="C8" s="73"/>
      <c r="D8" s="73"/>
      <c r="E8" s="73"/>
      <c r="F8" s="74"/>
    </row>
    <row r="9" spans="1:6" x14ac:dyDescent="0.2">
      <c r="A9" s="62"/>
      <c r="B9" s="63"/>
      <c r="C9" s="75"/>
      <c r="D9" s="75"/>
      <c r="E9" s="75"/>
      <c r="F9" s="76"/>
    </row>
    <row r="10" spans="1:6" ht="13.5" thickBot="1" x14ac:dyDescent="0.25">
      <c r="A10" s="54"/>
      <c r="B10" s="55"/>
      <c r="C10" s="56"/>
      <c r="D10" s="56"/>
      <c r="E10" s="56"/>
      <c r="F10" s="57"/>
    </row>
    <row r="11" spans="1:6" ht="13.5" thickBot="1" x14ac:dyDescent="0.25"/>
    <row r="12" spans="1:6" ht="18" x14ac:dyDescent="0.25">
      <c r="A12" s="272" t="s">
        <v>84</v>
      </c>
      <c r="B12" s="273"/>
      <c r="C12" s="273"/>
      <c r="D12" s="273"/>
      <c r="E12" s="273"/>
      <c r="F12" s="274"/>
    </row>
    <row r="13" spans="1:6" ht="15.75" x14ac:dyDescent="0.25">
      <c r="A13" s="47" t="s">
        <v>1</v>
      </c>
      <c r="B13" s="47" t="s">
        <v>77</v>
      </c>
      <c r="C13" s="275">
        <f>SUM('Sat-Sun'!L3:M3)</f>
        <v>42666</v>
      </c>
      <c r="D13" s="276"/>
      <c r="E13" s="276"/>
      <c r="F13" s="277"/>
    </row>
    <row r="14" spans="1:6" ht="16.5" thickBot="1" x14ac:dyDescent="0.25">
      <c r="A14" s="48" t="s">
        <v>78</v>
      </c>
      <c r="B14" s="48" t="s">
        <v>79</v>
      </c>
      <c r="C14" s="49" t="s">
        <v>80</v>
      </c>
      <c r="D14" s="49" t="s">
        <v>81</v>
      </c>
      <c r="E14" s="49" t="s">
        <v>82</v>
      </c>
      <c r="F14" s="50" t="s">
        <v>83</v>
      </c>
    </row>
    <row r="15" spans="1:6" x14ac:dyDescent="0.2">
      <c r="A15" s="58"/>
      <c r="B15" s="59"/>
      <c r="C15" s="60"/>
      <c r="D15" s="59"/>
      <c r="E15" s="59"/>
      <c r="F15" s="61"/>
    </row>
    <row r="16" spans="1:6" x14ac:dyDescent="0.2">
      <c r="A16" s="62"/>
      <c r="B16" s="63"/>
      <c r="C16" s="278"/>
      <c r="D16" s="278"/>
      <c r="E16" s="278"/>
      <c r="F16" s="279"/>
    </row>
    <row r="17" spans="1:6" x14ac:dyDescent="0.2">
      <c r="A17" s="64"/>
      <c r="B17" s="65"/>
      <c r="C17" s="268"/>
      <c r="D17" s="268"/>
      <c r="E17" s="268"/>
      <c r="F17" s="269"/>
    </row>
    <row r="18" spans="1:6" x14ac:dyDescent="0.2">
      <c r="A18" s="62"/>
      <c r="B18" s="63"/>
      <c r="C18" s="278"/>
      <c r="D18" s="278"/>
      <c r="E18" s="278"/>
      <c r="F18" s="279"/>
    </row>
    <row r="19" spans="1:6" x14ac:dyDescent="0.2">
      <c r="A19" s="64"/>
      <c r="B19" s="65"/>
      <c r="C19" s="268"/>
      <c r="D19" s="268"/>
      <c r="E19" s="268"/>
      <c r="F19" s="269"/>
    </row>
    <row r="20" spans="1:6" ht="13.5" thickBot="1" x14ac:dyDescent="0.25">
      <c r="A20" s="66"/>
      <c r="B20" s="67"/>
      <c r="C20" s="270"/>
      <c r="D20" s="270"/>
      <c r="E20" s="270"/>
      <c r="F20" s="271"/>
    </row>
  </sheetData>
  <mergeCells count="9">
    <mergeCell ref="C19:F19"/>
    <mergeCell ref="C20:F20"/>
    <mergeCell ref="A4:F4"/>
    <mergeCell ref="C5:F5"/>
    <mergeCell ref="C17:F17"/>
    <mergeCell ref="C18:F18"/>
    <mergeCell ref="A12:F12"/>
    <mergeCell ref="C13:F13"/>
    <mergeCell ref="C16:F16"/>
  </mergeCells>
  <phoneticPr fontId="0" type="noConversion"/>
  <pageMargins left="0.75" right="0.75" top="1" bottom="1" header="0.5" footer="0.5"/>
  <pageSetup paperSize="9" scale="9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K16"/>
  <sheetViews>
    <sheetView showGridLines="0" zoomScale="75" workbookViewId="0">
      <selection activeCell="B14" sqref="B14"/>
    </sheetView>
  </sheetViews>
  <sheetFormatPr defaultRowHeight="12.75" x14ac:dyDescent="0.2"/>
  <cols>
    <col min="1" max="1" width="17.7109375" style="155" customWidth="1"/>
    <col min="2" max="3" width="10.85546875" style="155" customWidth="1"/>
    <col min="4" max="8" width="11.5703125" style="155" bestFit="1" customWidth="1"/>
    <col min="9" max="9" width="3" style="155" customWidth="1"/>
    <col min="10" max="10" width="9.7109375" style="155" customWidth="1"/>
    <col min="11" max="11" width="3.85546875" style="155" customWidth="1"/>
    <col min="12" max="16384" width="9.140625" style="155"/>
  </cols>
  <sheetData>
    <row r="1" spans="1:11" x14ac:dyDescent="0.2">
      <c r="A1" s="259" t="s">
        <v>100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</row>
    <row r="2" spans="1:11" ht="6" customHeight="1" x14ac:dyDescent="0.2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</row>
    <row r="3" spans="1:11" x14ac:dyDescent="0.2">
      <c r="A3" s="156"/>
      <c r="B3" s="187" t="s">
        <v>161</v>
      </c>
      <c r="C3" s="187" t="s">
        <v>162</v>
      </c>
      <c r="D3" s="187" t="s">
        <v>163</v>
      </c>
      <c r="E3" s="187" t="s">
        <v>164</v>
      </c>
      <c r="F3" s="187" t="s">
        <v>165</v>
      </c>
      <c r="G3" s="187" t="s">
        <v>166</v>
      </c>
      <c r="H3" s="187" t="s">
        <v>167</v>
      </c>
      <c r="I3" s="187"/>
      <c r="J3" s="210" t="s">
        <v>168</v>
      </c>
      <c r="K3" s="156"/>
    </row>
    <row r="4" spans="1:11" x14ac:dyDescent="0.2">
      <c r="A4" s="208" t="str">
        <f>IF(WEEKDAY(B4)=7,"","Not a Saturday")</f>
        <v/>
      </c>
      <c r="B4" s="157">
        <f>'DEPT BAL'!$B$4</f>
        <v>42665</v>
      </c>
      <c r="C4" s="157">
        <f t="shared" ref="C4:H4" si="0">B4+1</f>
        <v>42666</v>
      </c>
      <c r="D4" s="157">
        <f t="shared" si="0"/>
        <v>42667</v>
      </c>
      <c r="E4" s="157">
        <f t="shared" si="0"/>
        <v>42668</v>
      </c>
      <c r="F4" s="157">
        <f t="shared" si="0"/>
        <v>42669</v>
      </c>
      <c r="G4" s="157">
        <f t="shared" si="0"/>
        <v>42670</v>
      </c>
      <c r="H4" s="157">
        <f t="shared" si="0"/>
        <v>42671</v>
      </c>
      <c r="I4" s="157"/>
      <c r="J4" s="157"/>
      <c r="K4" s="156"/>
    </row>
    <row r="5" spans="1:11" x14ac:dyDescent="0.2">
      <c r="A5" s="158" t="s">
        <v>67</v>
      </c>
      <c r="B5" s="156">
        <f>(COUNTIF('Fri-Sat'!$I$5:$I$17,"XC 4*")*4)+(COUNTIF('Fri-Sat'!$I$5:$I$17,"XC 5*")*5)</f>
        <v>27</v>
      </c>
      <c r="C5" s="156">
        <f>(COUNTIF('Sat-Sun'!$I$5:$I$17,"XC 4*")*4)+(COUNTIF('Sat-Sun'!$I$5:$I$17,"XC 5*")*5)</f>
        <v>28</v>
      </c>
      <c r="D5" s="156">
        <f>(COUNTIF('Sun-Mon'!$I$5:$I$17,"XC 4*")*4)+(COUNTIF('Sun-Mon'!$I$5:$I$17,"XC 5*")*5)</f>
        <v>27</v>
      </c>
      <c r="E5" s="156">
        <f>(COUNTIF('Mon-Tue'!$I$5:$I$17,"XC 4*")*4)+(COUNTIF('Mon-Tue'!$I$5:$I$17,"XC 5*")*5)</f>
        <v>23</v>
      </c>
      <c r="F5" s="156">
        <f>(COUNTIF('Tue-Wed'!$I$5:$I$17,"XC 4*")*4)+(COUNTIF('Tue-Wed'!$I$5:$I$17,"XC 5*")*5)</f>
        <v>29</v>
      </c>
      <c r="G5" s="156">
        <f>(COUNTIF('Wed-Thur'!$I$5:$I$17,"XC 4*")*4)+(COUNTIF('Wed-Thur'!$I$5:$I$17,"XC 5*")*5)</f>
        <v>29</v>
      </c>
      <c r="H5" s="156">
        <f>(COUNTIF('Thur-Fri'!$I$5:$I$17,"XC 4*")*4)+(COUNTIF('Thur-Fri'!$I$5:$I$17,"XC 5*")*5)</f>
        <v>29</v>
      </c>
      <c r="I5" s="156"/>
      <c r="J5" s="156">
        <f t="shared" ref="J5:J13" si="1">SUM(B5:I5)</f>
        <v>192</v>
      </c>
      <c r="K5" s="156"/>
    </row>
    <row r="6" spans="1:11" x14ac:dyDescent="0.2">
      <c r="A6" s="158" t="s">
        <v>68</v>
      </c>
      <c r="B6" s="156">
        <f>(COUNTIF('Fri-Sat'!$I$25:$I$30,"XC 4*")*4)+(COUNTIF('Fri-Sat'!$I$25:$I$30,"XC 5*")*5)</f>
        <v>17</v>
      </c>
      <c r="C6" s="156">
        <f>(COUNTIF('Sat-Sun'!$I$25:$I$30,"XC 4*")*4)+(COUNTIF('Sat-Sun'!$I$25:$I$30,"XC 5*")*5)</f>
        <v>16</v>
      </c>
      <c r="D6" s="156">
        <f>(COUNTIF('Sun-Mon'!$I$25:$I$30,"XC 4*")*4)+(COUNTIF('Sun-Mon'!$I$25:$I$30,"XC 5*")*5)</f>
        <v>18</v>
      </c>
      <c r="E6" s="156">
        <f>(COUNTIF('Mon-Tue'!$I$25:$I$30,"XC 4*")*4)+(COUNTIF('Mon-Tue'!$I$25:$I$30,"XC 5*")*5)</f>
        <v>18</v>
      </c>
      <c r="F6" s="156">
        <f>(COUNTIF('Tue-Wed'!$I$25:$I$30,"XC 4*")*4)+(COUNTIF('Tue-Wed'!$I$25:$I$30,"XC 5*")*5)</f>
        <v>17</v>
      </c>
      <c r="G6" s="156">
        <f>(COUNTIF('Wed-Thur'!$I$25:$I$30,"XC 4*")*4)+(COUNTIF('Wed-Thur'!$I$25:$I$30,"XC 5*")*5)</f>
        <v>17</v>
      </c>
      <c r="H6" s="156">
        <f>(COUNTIF('Thur-Fri'!$I$25:$I$30,"XC 4*")*4)+(COUNTIF('Thur-Fri'!$I$25:$I$30,"XC 5*")*5)</f>
        <v>17</v>
      </c>
      <c r="I6" s="156"/>
      <c r="J6" s="156">
        <f t="shared" si="1"/>
        <v>120</v>
      </c>
      <c r="K6" s="156"/>
    </row>
    <row r="7" spans="1:11" x14ac:dyDescent="0.2">
      <c r="A7" s="158" t="s">
        <v>69</v>
      </c>
      <c r="B7" s="156">
        <f>(COUNTIF('Fri-Sat'!$I$37:$I$42,"XC 4*")*4)+(COUNTIF('Fri-Sat'!$I$37:$I$42,"XC 5*")*5)</f>
        <v>8</v>
      </c>
      <c r="C7" s="156">
        <f>(COUNTIF('Sat-Sun'!$I$37:$I$42,"XC 4*")*4)+(COUNTIF('Sat-Sun'!$I$37:$I$42,"XC 5*")*5)</f>
        <v>14</v>
      </c>
      <c r="D7" s="156">
        <f>(COUNTIF('Sun-Mon'!$I$37:$I$42,"XC 4*")*4)+(COUNTIF('Sun-Mon'!$I$37:$I$42,"XC 5*")*5)</f>
        <v>8</v>
      </c>
      <c r="E7" s="156">
        <f>(COUNTIF('Mon-Tue'!$I$37:$I$42,"XC 4*")*4)+(COUNTIF('Mon-Tue'!$I$37:$I$42,"XC 5*")*5)</f>
        <v>13</v>
      </c>
      <c r="F7" s="156">
        <f>(COUNTIF('Tue-Wed'!$I$37:$I$42,"XC 4*")*4)+(COUNTIF('Tue-Wed'!$I$37:$I$42,"XC 5*")*5)</f>
        <v>8</v>
      </c>
      <c r="G7" s="156">
        <f>(COUNTIF('Wed-Thur'!$I$37:$I$42,"XC 4*")*4)+(COUNTIF('Wed-Thur'!$I$37:$I$42,"XC 5*")*5)</f>
        <v>8</v>
      </c>
      <c r="H7" s="156">
        <f>(COUNTIF('Thur-Fri'!$I$37:$I$42,"XC 4*")*4)+(COUNTIF('Thur-Fri'!$I$37:$I$42,"XC 5*")*5)</f>
        <v>8</v>
      </c>
      <c r="I7" s="156"/>
      <c r="J7" s="156">
        <f t="shared" si="1"/>
        <v>67</v>
      </c>
      <c r="K7" s="156"/>
    </row>
    <row r="8" spans="1:11" x14ac:dyDescent="0.2">
      <c r="A8" s="158" t="s">
        <v>70</v>
      </c>
      <c r="B8" s="156">
        <f>(COUNTIF('Fri-Sat'!$I$49:$I$56,"XC 4*")*4)+(COUNTIF('Fri-Sat'!$I$49:$I$56,"XC 5*")*5)</f>
        <v>18</v>
      </c>
      <c r="C8" s="156">
        <f>(COUNTIF('Sat-Sun'!$I$49:$I$56,"XC 4*")*4)+(COUNTIF('Sat-Sun'!$I$49:$I$56,"XC 5*")*5)</f>
        <v>22</v>
      </c>
      <c r="D8" s="156">
        <f>(COUNTIF('Sun-Mon'!$I$49:$I$56,"XC 4*")*4)+(COUNTIF('Sun-Mon'!$I$49:$I$56,"XC 5*")*5)</f>
        <v>17</v>
      </c>
      <c r="E8" s="156">
        <f>(COUNTIF('Mon-Tue'!$I$49:$I$56,"XC 4*")*4)+(COUNTIF('Mon-Tue'!$I$49:$I$56,"XC 5*")*5)</f>
        <v>16</v>
      </c>
      <c r="F8" s="156">
        <f>(COUNTIF('Tue-Wed'!$I$49:$I$56,"XC 4*")*4)+(COUNTIF('Tue-Wed'!$I$49:$I$56,"XC 5*")*5)</f>
        <v>16</v>
      </c>
      <c r="G8" s="156">
        <f>(COUNTIF('Wed-Thur'!$I$49:$I$56,"XC 4*")*4)+(COUNTIF('Wed-Thur'!$I$49:$I$56,"XC 5*")*5)</f>
        <v>16</v>
      </c>
      <c r="H8" s="156">
        <f>(COUNTIF('Thur-Fri'!$I$49:$I$56,"XC 4*")*4)+(COUNTIF('Thur-Fri'!$I$49:$I$56,"XC 5*")*5)</f>
        <v>16</v>
      </c>
      <c r="I8" s="156"/>
      <c r="J8" s="156">
        <f t="shared" si="1"/>
        <v>121</v>
      </c>
      <c r="K8" s="156"/>
    </row>
    <row r="9" spans="1:11" x14ac:dyDescent="0.2">
      <c r="A9" s="158" t="s">
        <v>71</v>
      </c>
      <c r="B9" s="156">
        <f>(COUNTIF('Fri-Sat'!$I$63:$I$89,"XC 4*")*4)+(COUNTIF('Fri-Sat'!$I$63:$I$89,"XC 5*")*5)</f>
        <v>73</v>
      </c>
      <c r="C9" s="156">
        <f>(COUNTIF('Sat-Sun'!$I$63:$I$89,"XC 4*")*4)+(COUNTIF('Sat-Sun'!$I$63:$I$89,"XC 5*")*5)</f>
        <v>69</v>
      </c>
      <c r="D9" s="156">
        <f>(COUNTIF('Sun-Mon'!$I$63:$I$89,"XC 4*")*4)+(COUNTIF('Sun-Mon'!$I$63:$I$89,"XC 5*")*5)</f>
        <v>73</v>
      </c>
      <c r="E9" s="156">
        <f>(COUNTIF('Mon-Tue'!$I$63:$I$89,"XC 4*")*4)+(COUNTIF('Mon-Tue'!$I$63:$I$89,"XC 5*")*5)</f>
        <v>73</v>
      </c>
      <c r="F9" s="156">
        <f>(COUNTIF('Tue-Wed'!$I$63:$I$89,"XC 4*")*4)+(COUNTIF('Tue-Wed'!$I$63:$I$89,"XC 5*")*5)</f>
        <v>69</v>
      </c>
      <c r="G9" s="156">
        <f>(COUNTIF('Wed-Thur'!$I$63:$I$89,"XC 4*")*4)+(COUNTIF('Wed-Thur'!$I$63:$I$89,"XC 5*")*5)</f>
        <v>69</v>
      </c>
      <c r="H9" s="156">
        <f>(COUNTIF('Thur-Fri'!$I$63:$I$89,"XC 4*")*4)+(COUNTIF('Thur-Fri'!$I$63:$I$89,"XC 5*")*5)</f>
        <v>69</v>
      </c>
      <c r="I9" s="156"/>
      <c r="J9" s="156">
        <f t="shared" si="1"/>
        <v>495</v>
      </c>
      <c r="K9" s="156"/>
    </row>
    <row r="10" spans="1:11" x14ac:dyDescent="0.2">
      <c r="A10" s="158" t="s">
        <v>72</v>
      </c>
      <c r="B10" s="156">
        <f>(COUNTIF('Fri-Sat'!$I$96:$I$103,"XC 4*")*4)+(COUNTIF('Fri-Sat'!$I$96:$I$103,"XC 5*")*5)</f>
        <v>19</v>
      </c>
      <c r="C10" s="156">
        <f>(COUNTIF('Sat-Sun'!$I$96:$I$103,"XC 4*")*4)+(COUNTIF('Sat-Sun'!$I$96:$I$103,"XC 5*")*5)</f>
        <v>18</v>
      </c>
      <c r="D10" s="156">
        <f>(COUNTIF('Sun-Mon'!$I$96:$I$103,"XC 4*")*4)+(COUNTIF('Sun-Mon'!$I$96:$I$103,"XC 5*")*5)</f>
        <v>19</v>
      </c>
      <c r="E10" s="156">
        <f>(COUNTIF('Mon-Tue'!$I$96:$I$103,"XC 4*")*4)+(COUNTIF('Mon-Tue'!$I$96:$I$103,"XC 5*")*5)</f>
        <v>19</v>
      </c>
      <c r="F10" s="156">
        <f>(COUNTIF('Tue-Wed'!$I$96:$I$103,"XC 4*")*4)+(COUNTIF('Tue-Wed'!$I$96:$I$103,"XC 5*")*5)</f>
        <v>23</v>
      </c>
      <c r="G10" s="156">
        <f>(COUNTIF('Wed-Thur'!$I$96:$I$103,"XC 4*")*4)+(COUNTIF('Wed-Thur'!$I$96:$I$103,"XC 5*")*5)</f>
        <v>23</v>
      </c>
      <c r="H10" s="156">
        <f>(COUNTIF('Thur-Fri'!$I$96:$I$103,"XC 4*")*4)+(COUNTIF('Thur-Fri'!$I$96:$I$103,"XC 5*")*5)</f>
        <v>23</v>
      </c>
      <c r="I10" s="156"/>
      <c r="J10" s="156">
        <f t="shared" si="1"/>
        <v>144</v>
      </c>
      <c r="K10" s="156"/>
    </row>
    <row r="11" spans="1:11" x14ac:dyDescent="0.2">
      <c r="A11" s="158" t="s">
        <v>73</v>
      </c>
      <c r="B11" s="156">
        <f>(COUNTIF('Fri-Sat'!$I$110:$I$119,"XC 4*")*4)+(COUNTIF('Fri-Sat'!$I$110:$I$119,"XC 5*")*5)</f>
        <v>22</v>
      </c>
      <c r="C11" s="156">
        <f>(COUNTIF('Sat-Sun'!$I$110:$I$119,"XC 4*")*4)+(COUNTIF('Sat-Sun'!$I$110:$I$119,"XC 5*")*5)</f>
        <v>23</v>
      </c>
      <c r="D11" s="156">
        <f>(COUNTIF('Sun-Mon'!$I$110:$I$119,"XC 4*")*4)+(COUNTIF('Sun-Mon'!$I$110:$I$119,"XC 5*")*5)</f>
        <v>23</v>
      </c>
      <c r="E11" s="156">
        <f>(COUNTIF('Mon-Tue'!$I$110:$I$119,"XC 4*")*4)+(COUNTIF('Mon-Tue'!$I$110:$I$119,"XC 5*")*5)</f>
        <v>23</v>
      </c>
      <c r="F11" s="156">
        <f>(COUNTIF('Tue-Wed'!$I$110:$I$119,"XC 4*")*4)+(COUNTIF('Tue-Wed'!$I$110:$I$119,"XC 5*")*5)</f>
        <v>23</v>
      </c>
      <c r="G11" s="156">
        <f>(COUNTIF('Wed-Thur'!$I$110:$I$119,"XC 4*")*4)+(COUNTIF('Wed-Thur'!$I$110:$I$119,"XC 5*")*5)</f>
        <v>23</v>
      </c>
      <c r="H11" s="156">
        <f>(COUNTIF('Thur-Fri'!$I$110:$I$119,"XC 4*")*4)+(COUNTIF('Thur-Fri'!$I$110:$I$119,"XC 5*")*5)</f>
        <v>23</v>
      </c>
      <c r="I11" s="156"/>
      <c r="J11" s="156">
        <f t="shared" si="1"/>
        <v>160</v>
      </c>
      <c r="K11" s="156"/>
    </row>
    <row r="12" spans="1:11" x14ac:dyDescent="0.2">
      <c r="A12" s="158" t="s">
        <v>74</v>
      </c>
      <c r="B12" s="156">
        <f>(COUNTIF('Fri-Sat'!$I$126:$I$130,"XC 4*")*4)+(COUNTIF('Fri-Sat'!$I$126:$I$130,"XC 5*")*5)</f>
        <v>10</v>
      </c>
      <c r="C12" s="156">
        <f>(COUNTIF('Sat-Sun'!$I$126:$I$130,"XC 4*")*4)+(COUNTIF('Sat-Sun'!$I$126:$I$130,"XC 5*")*5)</f>
        <v>9</v>
      </c>
      <c r="D12" s="156">
        <f>(COUNTIF('Sun-Mon'!$I$126:$I$130,"XC 4*")*4)+(COUNTIF('Sun-Mon'!$I$126:$I$130,"XC 5*")*5)</f>
        <v>10</v>
      </c>
      <c r="E12" s="156">
        <f>(COUNTIF('Mon-Tue'!$I$126:$I$130,"XC 4*")*4)+(COUNTIF('Mon-Tue'!$I$126:$I$130,"XC 5*")*5)</f>
        <v>10</v>
      </c>
      <c r="F12" s="156">
        <f>(COUNTIF('Tue-Wed'!$I$126:$I$130,"XC 4*")*4)+(COUNTIF('Tue-Wed'!$I$126:$I$130,"XC 5*")*5)</f>
        <v>10</v>
      </c>
      <c r="G12" s="156">
        <f>(COUNTIF('Wed-Thur'!$I$126:$I$130,"XC 4*")*4)+(COUNTIF('Wed-Thur'!$I$126:$I$130,"XC 5*")*5)</f>
        <v>10</v>
      </c>
      <c r="H12" s="156">
        <f>(COUNTIF('Thur-Fri'!$I$126:$I$130,"XC 4*")*4)+(COUNTIF('Thur-Fri'!$I$126:$I$130,"XC 5*")*5)</f>
        <v>10</v>
      </c>
      <c r="I12" s="156"/>
      <c r="J12" s="156">
        <f t="shared" si="1"/>
        <v>69</v>
      </c>
      <c r="K12" s="156"/>
    </row>
    <row r="13" spans="1:11" x14ac:dyDescent="0.2">
      <c r="A13" s="158" t="s">
        <v>75</v>
      </c>
      <c r="B13" s="156">
        <f>(COUNTIF('Fri-Sat'!$I$137:$I$145,"XC 4*")*4)+(COUNTIF('Fri-Sat'!$I$137:$I$145,"XC 5*")*5)</f>
        <v>34</v>
      </c>
      <c r="C13" s="156">
        <f>(COUNTIF('Sat-Sun'!$I$137:$I$145,"XC 4*")*4)+(COUNTIF('Sat-Sun'!$I$137:$I$145,"XC 5*")*5)</f>
        <v>29</v>
      </c>
      <c r="D13" s="156">
        <f>(COUNTIF('Sun-Mon'!$I$137:$I$145,"XC 4*")*4)+(COUNTIF('Sun-Mon'!$I$137:$I$145,"XC 5*")*5)</f>
        <v>33</v>
      </c>
      <c r="E13" s="156">
        <f>(COUNTIF('Mon-Tue'!$I$137:$I$145,"XC 4*")*4)+(COUNTIF('Mon-Tue'!$I$137:$I$145,"XC 5*")*5)</f>
        <v>33</v>
      </c>
      <c r="F13" s="156">
        <f>(COUNTIF('Tue-Wed'!$I$137:$I$145,"XC 4*")*4)+(COUNTIF('Tue-Wed'!$I$137:$I$145,"XC 5*")*5)</f>
        <v>33</v>
      </c>
      <c r="G13" s="156">
        <f>(COUNTIF('Wed-Thur'!$I$137:$I$145,"XC 4*")*4)+(COUNTIF('Wed-Thur'!$I$137:$I$145,"XC 5*")*5)</f>
        <v>33</v>
      </c>
      <c r="H13" s="156">
        <f>(COUNTIF('Thur-Fri'!$I$137:$I$145,"XC 4*")*4)+(COUNTIF('Thur-Fri'!$I$137:$I$145,"XC 5*")*5)</f>
        <v>33</v>
      </c>
      <c r="I13" s="156"/>
      <c r="J13" s="156">
        <f t="shared" si="1"/>
        <v>228</v>
      </c>
      <c r="K13" s="156"/>
    </row>
    <row r="14" spans="1:11" ht="6" customHeight="1" x14ac:dyDescent="0.2">
      <c r="A14" s="158"/>
      <c r="B14" s="156"/>
      <c r="C14" s="156"/>
      <c r="D14" s="156"/>
      <c r="E14" s="156"/>
      <c r="F14" s="156"/>
      <c r="G14" s="156"/>
      <c r="H14" s="156"/>
      <c r="I14" s="156"/>
      <c r="J14" s="156"/>
      <c r="K14" s="156"/>
    </row>
    <row r="15" spans="1:11" x14ac:dyDescent="0.2">
      <c r="A15" s="207" t="s">
        <v>160</v>
      </c>
      <c r="B15" s="156">
        <f t="shared" ref="B15:H15" si="2">SUM(B5:B13)</f>
        <v>228</v>
      </c>
      <c r="C15" s="156">
        <f t="shared" si="2"/>
        <v>228</v>
      </c>
      <c r="D15" s="156">
        <f t="shared" si="2"/>
        <v>228</v>
      </c>
      <c r="E15" s="156">
        <f t="shared" si="2"/>
        <v>228</v>
      </c>
      <c r="F15" s="156">
        <f t="shared" si="2"/>
        <v>228</v>
      </c>
      <c r="G15" s="156">
        <f t="shared" si="2"/>
        <v>228</v>
      </c>
      <c r="H15" s="156">
        <f t="shared" si="2"/>
        <v>228</v>
      </c>
      <c r="I15" s="156"/>
      <c r="J15" s="156">
        <f>SUM(B15:I15)</f>
        <v>1596</v>
      </c>
      <c r="K15" s="156"/>
    </row>
    <row r="16" spans="1:11" ht="8.25" customHeight="1" x14ac:dyDescent="0.2">
      <c r="A16" s="156"/>
      <c r="B16" s="156"/>
      <c r="C16" s="156"/>
      <c r="D16" s="156"/>
      <c r="E16" s="156"/>
      <c r="F16" s="156"/>
      <c r="G16" s="156"/>
      <c r="H16" s="156"/>
      <c r="I16" s="156"/>
      <c r="J16" s="156"/>
      <c r="K16" s="156"/>
    </row>
  </sheetData>
  <mergeCells count="1">
    <mergeCell ref="A1:K1"/>
  </mergeCells>
  <phoneticPr fontId="0" type="noConversion"/>
  <conditionalFormatting sqref="B5:I13">
    <cfRule type="cellIs" dxfId="1" priority="1" stopIfTrue="1" operator="greaterThan">
      <formula>$F5</formula>
    </cfRule>
  </conditionalFormatting>
  <pageMargins left="0.75" right="0.75" top="1" bottom="1" header="0.5" footer="0.5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K16"/>
  <sheetViews>
    <sheetView showGridLines="0" zoomScale="75" workbookViewId="0">
      <selection activeCell="A19" activeCellId="2" sqref="A6:IV6 A15:IV15 A19:IV33"/>
    </sheetView>
  </sheetViews>
  <sheetFormatPr defaultRowHeight="12.75" x14ac:dyDescent="0.2"/>
  <cols>
    <col min="1" max="1" width="17.7109375" style="155" customWidth="1"/>
    <col min="2" max="8" width="11.42578125" style="155" customWidth="1"/>
    <col min="9" max="9" width="3" style="155" customWidth="1"/>
    <col min="10" max="10" width="9.7109375" style="155" customWidth="1"/>
    <col min="11" max="11" width="3.85546875" style="155" customWidth="1"/>
    <col min="12" max="16384" width="9.140625" style="155"/>
  </cols>
  <sheetData>
    <row r="1" spans="1:11" x14ac:dyDescent="0.2">
      <c r="A1" s="259" t="s">
        <v>177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</row>
    <row r="2" spans="1:11" ht="6" customHeight="1" x14ac:dyDescent="0.2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</row>
    <row r="3" spans="1:11" x14ac:dyDescent="0.2">
      <c r="A3" s="156"/>
      <c r="B3" s="187" t="s">
        <v>161</v>
      </c>
      <c r="C3" s="187" t="s">
        <v>162</v>
      </c>
      <c r="D3" s="187" t="s">
        <v>163</v>
      </c>
      <c r="E3" s="187" t="s">
        <v>164</v>
      </c>
      <c r="F3" s="187" t="s">
        <v>165</v>
      </c>
      <c r="G3" s="187" t="s">
        <v>166</v>
      </c>
      <c r="H3" s="187" t="s">
        <v>167</v>
      </c>
      <c r="I3" s="187"/>
      <c r="J3" s="210" t="s">
        <v>168</v>
      </c>
      <c r="K3" s="156"/>
    </row>
    <row r="4" spans="1:11" x14ac:dyDescent="0.2">
      <c r="A4" s="208" t="str">
        <f>IF(WEEKDAY(B4)=7,"","Not a Saturday")</f>
        <v/>
      </c>
      <c r="B4" s="157">
        <f>'DEPT BAL'!B4</f>
        <v>42665</v>
      </c>
      <c r="C4" s="157">
        <f t="shared" ref="C4:H4" si="0">B4+1</f>
        <v>42666</v>
      </c>
      <c r="D4" s="157">
        <f t="shared" si="0"/>
        <v>42667</v>
      </c>
      <c r="E4" s="157">
        <f t="shared" si="0"/>
        <v>42668</v>
      </c>
      <c r="F4" s="157">
        <f t="shared" si="0"/>
        <v>42669</v>
      </c>
      <c r="G4" s="157">
        <f t="shared" si="0"/>
        <v>42670</v>
      </c>
      <c r="H4" s="157">
        <f t="shared" si="0"/>
        <v>42671</v>
      </c>
      <c r="I4" s="157"/>
      <c r="J4" s="157"/>
      <c r="K4" s="156"/>
    </row>
    <row r="5" spans="1:11" x14ac:dyDescent="0.2">
      <c r="A5" s="158" t="s">
        <v>67</v>
      </c>
      <c r="B5" s="156">
        <f>((COUNTIF('Fri-Sat'!$A$5:$A$17,"XC 4*"))+(COUNTIF('Fri-Sat'!$A$5:$A$17,"XC 5*")))-((COUNTIF('Fri-Sat'!$I$5:$I$17,"XC 4*"))+(COUNTIF('Fri-Sat'!$I$5:$I$17,"XC 5*")))</f>
        <v>0</v>
      </c>
      <c r="C5" s="156">
        <f>((COUNTIF('Sat-Sun'!$A$5:$A$17,"XC 4*"))+(COUNTIF('Sat-Sun'!$A$5:$A$17,"XC 5*")))-((COUNTIF('Sat-Sun'!$I$5:$I$17,"XC 4*"))+(COUNTIF('Sat-Sun'!$I$5:$I$17,"XC 5*")))</f>
        <v>0</v>
      </c>
      <c r="D5" s="156">
        <f>((COUNTIF('Sun-Mon'!$A$5:$A$17,"XC 4*"))+(COUNTIF('Sun-Mon'!$A$5:$A$17,"XC 5*")))-((COUNTIF('Sun-Mon'!$I$5:$I$17,"XC 4*"))+(COUNTIF('Sun-Mon'!$I$5:$I$17,"XC 5*")))</f>
        <v>0</v>
      </c>
      <c r="E5" s="156">
        <f>((COUNTIF('Mon-Tue'!$A$5:$A$17,"XC 4*"))+(COUNTIF('Mon-Tue'!$A$5:$A$17,"XC 5*")))-((COUNTIF('Mon-Tue'!$I$5:$I$17,"XC 4*"))+(COUNTIF('Mon-Tue'!$I$5:$I$17,"XC 5*")))</f>
        <v>0</v>
      </c>
      <c r="F5" s="156">
        <f>((COUNTIF('Tue-Wed'!$A$5:$A$17,"XC 4*"))+(COUNTIF('Tue-Wed'!$A$5:$A$17,"XC 5*")))-((COUNTIF('Tue-Wed'!$I$5:$I$17,"XC 4*"))+(COUNTIF('Tue-Wed'!$I$5:$I$17,"XC 5*")))</f>
        <v>0</v>
      </c>
      <c r="G5" s="156">
        <f>((COUNTIF('Wed-Thur'!$A$5:$A$17,"XC 4*"))+(COUNTIF('Wed-Thur'!$A$5:$A$17,"XC 5*")))-((COUNTIF('Wed-Thur'!$I$5:$I$17,"XC 4*"))+(COUNTIF('Wed-Thur'!$I$5:$I$17,"XC 5*")))</f>
        <v>0</v>
      </c>
      <c r="H5" s="156">
        <f>((COUNTIF('Thur-Fri'!$A$5:$A$17,"XC 4*"))+(COUNTIF('Thur-Fri'!$A$5:$A$17,"XC 5*")))-((COUNTIF('Thur-Fri'!$I$5:$I$17,"XC 4*"))+(COUNTIF('Thur-Fri'!$I$5:$I$17,"XC 5*")))</f>
        <v>0</v>
      </c>
      <c r="I5" s="156"/>
      <c r="J5" s="156">
        <f t="shared" ref="J5:J13" si="1">SUM(B5:I5)</f>
        <v>0</v>
      </c>
      <c r="K5" s="156"/>
    </row>
    <row r="6" spans="1:11" x14ac:dyDescent="0.2">
      <c r="A6" s="158" t="s">
        <v>68</v>
      </c>
      <c r="B6" s="156">
        <f>((COUNTIF('Fri-Sat'!$A$25:$A$30,"XC 4*"))+(COUNTIF('Fri-Sat'!$A$25:$A$30,"XC 5*")))-((COUNTIF('Fri-Sat'!$I$25:$I$30,"XC 4*"))+(COUNTIF('Fri-Sat'!$I$25:$I$30,"XC 5*")))</f>
        <v>0</v>
      </c>
      <c r="C6" s="156">
        <f>((COUNTIF('Sat-Sun'!$A$25:$A$30,"XC 4*"))+(COUNTIF('Sat-Sun'!$A$25:$A$30,"XC 5*")))-((COUNTIF('Sat-Sun'!$I$25:$I$30,"XC 4*"))+(COUNTIF('Sat-Sun'!$I$25:$I$30,"XC 5*")))</f>
        <v>0</v>
      </c>
      <c r="D6" s="156">
        <f>((COUNTIF('Sun-Mon'!$A$25:$A$30,"XC 4*"))+(COUNTIF('Sun-Mon'!$A$25:$A$30,"XC 5*")))-((COUNTIF('Sun-Mon'!$I$25:$I$30,"XC 4*"))+(COUNTIF('Sun-Mon'!$I$25:$I$30,"XC 5*")))</f>
        <v>0</v>
      </c>
      <c r="E6" s="156">
        <f>((COUNTIF('Mon-Tue'!$A$25:$A$30,"XC 4*"))+(COUNTIF('Mon-Tue'!$A$25:$A$30,"XC 5*")))-((COUNTIF('Mon-Tue'!$I$25:$I$30,"XC 4*"))+(COUNTIF('Mon-Tue'!$I$25:$I$30,"XC 5*")))</f>
        <v>0</v>
      </c>
      <c r="F6" s="156">
        <f>((COUNTIF('Tue-Wed'!$A$25:$A$30,"XC 4*"))+(COUNTIF('Tue-Wed'!$A$25:$A$30,"XC 5*")))-((COUNTIF('Tue-Wed'!$I$25:$I$30,"XC 4*"))+(COUNTIF('Tue-Wed'!$I$25:$I$30,"XC 5*")))</f>
        <v>0</v>
      </c>
      <c r="G6" s="156">
        <f>((COUNTIF('Wed-Thur'!$A$25:$A$30,"XC 4*"))+(COUNTIF('Wed-Thur'!$A$25:$A$30,"XC 5*")))-((COUNTIF('Wed-Thur'!$I$25:$I$30,"XC 4*"))+(COUNTIF('Wed-Thur'!$I$25:$I$30,"XC 5*")))</f>
        <v>0</v>
      </c>
      <c r="H6" s="156">
        <f>((COUNTIF('Thur-Fri'!$A$25:$A$30,"XC 4*"))+(COUNTIF('Thur-Fri'!$A$25:$A$30,"XC 5*")))-((COUNTIF('Thur-Fri'!$I$25:$I$30,"XC 4*"))+(COUNTIF('Thur-Fri'!$I$25:$I$30,"XC 5*")))</f>
        <v>0</v>
      </c>
      <c r="I6" s="156"/>
      <c r="J6" s="156">
        <f t="shared" si="1"/>
        <v>0</v>
      </c>
      <c r="K6" s="156"/>
    </row>
    <row r="7" spans="1:11" x14ac:dyDescent="0.2">
      <c r="A7" s="158" t="s">
        <v>69</v>
      </c>
      <c r="B7" s="156">
        <f>((COUNTIF('Fri-Sat'!$A$37:$A$42,"XC 4*"))+(COUNTIF('Fri-Sat'!$A$37:$A$42,"XC 5*")))-((COUNTIF('Fri-Sat'!$I$37:$I$42,"XC 4*"))+(COUNTIF('Fri-Sat'!$I$37:$I$42,"XC 5*")))</f>
        <v>0</v>
      </c>
      <c r="C7" s="156">
        <f>((COUNTIF('Sat-Sun'!$A$37:$A$42,"XC 4*"))+(COUNTIF('Sat-Sun'!$A$37:$A$42,"XC 5*")))-((COUNTIF('Sat-Sun'!$I$37:$I$42,"XC 4*"))+(COUNTIF('Sat-Sun'!$I$37:$I$42,"XC 5*")))</f>
        <v>0</v>
      </c>
      <c r="D7" s="156">
        <f>((COUNTIF('Sun-Mon'!$A$37:$A$42,"XC 4*"))+(COUNTIF('Sun-Mon'!$A$37:$A$42,"XC 5*")))-((COUNTIF('Sun-Mon'!$I$37:$I$42,"XC 4*"))+(COUNTIF('Sun-Mon'!$I$37:$I$42,"XC 5*")))</f>
        <v>0</v>
      </c>
      <c r="E7" s="156">
        <f>((COUNTIF('Mon-Tue'!$A$37:$A$42,"XC 4*"))+(COUNTIF('Mon-Tue'!$A$37:$A$42,"XC 5*")))-((COUNTIF('Mon-Tue'!$I$37:$I$42,"XC 4*"))+(COUNTIF('Mon-Tue'!$I$37:$I$42,"XC 5*")))</f>
        <v>0</v>
      </c>
      <c r="F7" s="156">
        <f>((COUNTIF('Tue-Wed'!$A$37:$A$42,"XC 4*"))+(COUNTIF('Tue-Wed'!$A$37:$A$42,"XC 5*")))-((COUNTIF('Tue-Wed'!$I$37:$I$42,"XC 4*"))+(COUNTIF('Tue-Wed'!$I$37:$I$42,"XC 5*")))</f>
        <v>0</v>
      </c>
      <c r="G7" s="156">
        <f>((COUNTIF('Wed-Thur'!$A$37:$A$42,"XC 4*"))+(COUNTIF('Wed-Thur'!$A$37:$A$42,"XC 5*")))-((COUNTIF('Wed-Thur'!$I$37:$I$42,"XC 4*"))+(COUNTIF('Wed-Thur'!$I$37:$I$42,"XC 5*")))</f>
        <v>0</v>
      </c>
      <c r="H7" s="156">
        <f>((COUNTIF('Thur-Fri'!$A$37:$A$42,"XC 4*"))+(COUNTIF('Thur-Fri'!$A$37:$A$42,"XC 5*")))-((COUNTIF('Thur-Fri'!$I$37:$I$42,"XC 4*"))+(COUNTIF('Thur-Fri'!$I$37:$I$42,"XC 5*")))</f>
        <v>0</v>
      </c>
      <c r="I7" s="156"/>
      <c r="J7" s="156">
        <f t="shared" si="1"/>
        <v>0</v>
      </c>
      <c r="K7" s="156"/>
    </row>
    <row r="8" spans="1:11" x14ac:dyDescent="0.2">
      <c r="A8" s="158" t="s">
        <v>70</v>
      </c>
      <c r="B8" s="156">
        <f>((COUNTIF('Fri-Sat'!$A$49:$A$56,"XC 4*"))+(COUNTIF('Fri-Sat'!$A$49:$A$56,"XC 5*")))-((COUNTIF('Fri-Sat'!$I$49:$I$56,"XC 4*"))+(COUNTIF('Fri-Sat'!$I$49:$I$56,"XC 5*")))</f>
        <v>0</v>
      </c>
      <c r="C8" s="156">
        <f>((COUNTIF('Sat-Sun'!$A$49:$A$56,"XC 4*"))+(COUNTIF('Sat-Sun'!$A$49:$A$56,"XC 5*")))-((COUNTIF('Sat-Sun'!$I$49:$I$56,"XC 4*"))+(COUNTIF('Sat-Sun'!$I$49:$I$56,"XC 5*")))</f>
        <v>0</v>
      </c>
      <c r="D8" s="156">
        <f>((COUNTIF('Sun-Mon'!$A$49:$A$56,"XC 4*"))+(COUNTIF('Sun-Mon'!$A$49:$A$56,"XC 5*")))-((COUNTIF('Sun-Mon'!$I$49:$I$56,"XC 4*"))+(COUNTIF('Sun-Mon'!$I$49:$I$56,"XC 5*")))</f>
        <v>0</v>
      </c>
      <c r="E8" s="156">
        <f>((COUNTIF('Mon-Tue'!$A$49:$A$56,"XC 4*"))+(COUNTIF('Mon-Tue'!$A$49:$A$56,"XC 5*")))-((COUNTIF('Mon-Tue'!$I$49:$I$56,"XC 4*"))+(COUNTIF('Mon-Tue'!$I$49:$I$56,"XC 5*")))</f>
        <v>0</v>
      </c>
      <c r="F8" s="156">
        <f>((COUNTIF('Tue-Wed'!$A$49:$A$56,"XC 4*"))+(COUNTIF('Tue-Wed'!$A$49:$A$56,"XC 5*")))-((COUNTIF('Tue-Wed'!$I$49:$I$56,"XC 4*"))+(COUNTIF('Tue-Wed'!$I$49:$I$56,"XC 5*")))</f>
        <v>0</v>
      </c>
      <c r="G8" s="156">
        <f>((COUNTIF('Wed-Thur'!$A$49:$A$56,"XC 4*"))+(COUNTIF('Wed-Thur'!$A$49:$A$56,"XC 5*")))-((COUNTIF('Wed-Thur'!$I$49:$I$56,"XC 4*"))+(COUNTIF('Wed-Thur'!$I$49:$I$56,"XC 5*")))</f>
        <v>0</v>
      </c>
      <c r="H8" s="156">
        <f>((COUNTIF('Thur-Fri'!$A$49:$A$56,"XC 4*"))+(COUNTIF('Thur-Fri'!$A$49:$A$56,"XC 5*")))-((COUNTIF('Thur-Fri'!$I$49:$I$56,"XC 4*"))+(COUNTIF('Thur-Fri'!$I$49:$I$56,"XC 5*")))</f>
        <v>0</v>
      </c>
      <c r="I8" s="156"/>
      <c r="J8" s="156">
        <f t="shared" si="1"/>
        <v>0</v>
      </c>
      <c r="K8" s="156"/>
    </row>
    <row r="9" spans="1:11" x14ac:dyDescent="0.2">
      <c r="A9" s="158" t="s">
        <v>71</v>
      </c>
      <c r="B9" s="156">
        <f>((COUNTIF('Fri-Sat'!$A$63:$A$89,"XC 4*"))+(COUNTIF('Fri-Sat'!$A$63:$A$89,"XC 5*")))-((COUNTIF('Fri-Sat'!$I$63:$I$89,"XC 4*"))+(COUNTIF('Fri-Sat'!$I$63:$I$89,"XC 5*")))</f>
        <v>0</v>
      </c>
      <c r="C9" s="156">
        <f>((COUNTIF('Sat-Sun'!$A$63:$A$89,"XC 4*"))+(COUNTIF('Sat-Sun'!$A$63:$A$89,"XC 5*")))-((COUNTIF('Sat-Sun'!$I$63:$I$89,"XC 4*"))+(COUNTIF('Sat-Sun'!$I$63:$I$89,"XC 5*")))</f>
        <v>0</v>
      </c>
      <c r="D9" s="156">
        <f>((COUNTIF('Sun-Mon'!$A$63:$A$89,"XC 4*"))+(COUNTIF('Sun-Mon'!$A$63:$A$89,"XC 5*")))-((COUNTIF('Sun-Mon'!$I$63:$I$89,"XC 4*"))+(COUNTIF('Sun-Mon'!$I$63:$I$89,"XC 5*")))</f>
        <v>0</v>
      </c>
      <c r="E9" s="156">
        <f>((COUNTIF('Mon-Tue'!$A$63:$A$89,"XC 4*"))+(COUNTIF('Mon-Tue'!$A$63:$A$89,"XC 5*")))-((COUNTIF('Mon-Tue'!$I$63:$I$89,"XC 4*"))+(COUNTIF('Mon-Tue'!$I$63:$I$89,"XC 5*")))</f>
        <v>0</v>
      </c>
      <c r="F9" s="156">
        <f>((COUNTIF('Tue-Wed'!$A$63:$A$89,"XC 4*"))+(COUNTIF('Tue-Wed'!$A$63:$A$89,"XC 5*")))-((COUNTIF('Tue-Wed'!$I$63:$I$89,"XC 4*"))+(COUNTIF('Tue-Wed'!$I$63:$I$89,"XC 5*")))</f>
        <v>0</v>
      </c>
      <c r="G9" s="156">
        <f>((COUNTIF('Wed-Thur'!$A$63:$A$89,"XC 4*"))+(COUNTIF('Wed-Thur'!$A$63:$A$89,"XC 5*")))-((COUNTIF('Wed-Thur'!$I$63:$I$89,"XC 4*"))+(COUNTIF('Wed-Thur'!$I$63:$I$89,"XC 5*")))</f>
        <v>0</v>
      </c>
      <c r="H9" s="156">
        <f>((COUNTIF('Thur-Fri'!$A$63:$A$89,"XC 4*"))+(COUNTIF('Thur-Fri'!$A$63:$A$89,"XC 5*")))-((COUNTIF('Thur-Fri'!$I$63:$I$89,"XC 4*"))+(COUNTIF('Thur-Fri'!$I$63:$I$89,"XC 5*")))</f>
        <v>0</v>
      </c>
      <c r="I9" s="156"/>
      <c r="J9" s="156">
        <f t="shared" si="1"/>
        <v>0</v>
      </c>
      <c r="K9" s="156"/>
    </row>
    <row r="10" spans="1:11" x14ac:dyDescent="0.2">
      <c r="A10" s="158" t="s">
        <v>72</v>
      </c>
      <c r="B10" s="156">
        <f>((COUNTIF('Fri-Sat'!$A$96:$A$103,"XC 4*"))+(COUNTIF('Fri-Sat'!$A$96:$A$103,"XC 5*")))-((COUNTIF('Fri-Sat'!$I$96:$I$103,"XC 4*"))+(COUNTIF('Fri-Sat'!$I$96:$I$103,"XC 5*")))</f>
        <v>0</v>
      </c>
      <c r="C10" s="156">
        <f>((COUNTIF('Sat-Sun'!$A$96:$A$103,"XC 4*"))+(COUNTIF('Sat-Sun'!$A$96:$A$103,"XC 5*")))-((COUNTIF('Sat-Sun'!$I$96:$I$103,"XC 4*"))+(COUNTIF('Sat-Sun'!$I$96:$I$103,"XC 5*")))</f>
        <v>0</v>
      </c>
      <c r="D10" s="156">
        <f>((COUNTIF('Sun-Mon'!$A$96:$A$103,"XC 4*"))+(COUNTIF('Sun-Mon'!$A$96:$A$103,"XC 5*")))-((COUNTIF('Sun-Mon'!$I$96:$I$103,"XC 4*"))+(COUNTIF('Sun-Mon'!$I$96:$I$103,"XC 5*")))</f>
        <v>0</v>
      </c>
      <c r="E10" s="156">
        <f>((COUNTIF('Mon-Tue'!$A$96:$A$103,"XC 4*"))+(COUNTIF('Mon-Tue'!$A$96:$A$103,"XC 5*")))-((COUNTIF('Mon-Tue'!$I$96:$I$103,"XC 4*"))+(COUNTIF('Mon-Tue'!$I$96:$I$103,"XC 5*")))</f>
        <v>0</v>
      </c>
      <c r="F10" s="156">
        <f>((COUNTIF('Tue-Wed'!$A$96:$A$103,"XC 4*"))+(COUNTIF('Tue-Wed'!$A$96:$A$103,"XC 5*")))-((COUNTIF('Tue-Wed'!$I$96:$I$103,"XC 4*"))+(COUNTIF('Tue-Wed'!$I$96:$I$103,"XC 5*")))</f>
        <v>0</v>
      </c>
      <c r="G10" s="156">
        <f>((COUNTIF('Wed-Thur'!$A$96:$A$103,"XC 4*"))+(COUNTIF('Wed-Thur'!$A$96:$A$103,"XC 5*")))-((COUNTIF('Wed-Thur'!$I$96:$I$103,"XC 4*"))+(COUNTIF('Wed-Thur'!$I$96:$I$103,"XC 5*")))</f>
        <v>0</v>
      </c>
      <c r="H10" s="156">
        <f>((COUNTIF('Thur-Fri'!$A$96:$A$103,"XC 4*"))+(COUNTIF('Thur-Fri'!$A$96:$A$103,"XC 5*")))-((COUNTIF('Thur-Fri'!$I$96:$I$103,"XC 4*"))+(COUNTIF('Thur-Fri'!$I$96:$I$103,"XC 5*")))</f>
        <v>0</v>
      </c>
      <c r="I10" s="156"/>
      <c r="J10" s="156">
        <f t="shared" si="1"/>
        <v>0</v>
      </c>
      <c r="K10" s="156"/>
    </row>
    <row r="11" spans="1:11" x14ac:dyDescent="0.2">
      <c r="A11" s="158" t="s">
        <v>73</v>
      </c>
      <c r="B11" s="156">
        <f>((COUNTIF('Fri-Sat'!$A$110:$A$119,"XC 4*"))+(COUNTIF('Fri-Sat'!$A$110:$A$119,"XC 5*")))-((COUNTIF('Fri-Sat'!$I$110:$I$119,"XC 4*"))+(COUNTIF('Fri-Sat'!$I$110:$I$119,"XC 5*")))</f>
        <v>0</v>
      </c>
      <c r="C11" s="156">
        <f>((COUNTIF('Sat-Sun'!$A$110:$A$119,"XC 4*"))+(COUNTIF('Sat-Sun'!$A$110:$A$119,"XC 5*")))-((COUNTIF('Sat-Sun'!$I$110:$I$119,"XC 4*"))+(COUNTIF('Sat-Sun'!$I$110:$I$119,"XC 5*")))</f>
        <v>0</v>
      </c>
      <c r="D11" s="156">
        <f>((COUNTIF('Sun-Mon'!$A$110:$A$119,"XC 4*"))+(COUNTIF('Sun-Mon'!$A$110:$A$119,"XC 5*")))-((COUNTIF('Sun-Mon'!$I$110:$I$119,"XC 4*"))+(COUNTIF('Sun-Mon'!$I$110:$I$119,"XC 5*")))</f>
        <v>0</v>
      </c>
      <c r="E11" s="156">
        <f>((COUNTIF('Mon-Tue'!$A$110:$A$119,"XC 4*"))+(COUNTIF('Mon-Tue'!$A$110:$A$119,"XC 5*")))-((COUNTIF('Mon-Tue'!$I$110:$I$119,"XC 4*"))+(COUNTIF('Mon-Tue'!$I$110:$I$119,"XC 5*")))</f>
        <v>0</v>
      </c>
      <c r="F11" s="156">
        <f>((COUNTIF('Tue-Wed'!$A$110:$A$119,"XC 4*"))+(COUNTIF('Tue-Wed'!$A$110:$A$119,"XC 5*")))-((COUNTIF('Tue-Wed'!$I$110:$I$119,"XC 4*"))+(COUNTIF('Tue-Wed'!$I$110:$I$119,"XC 5*")))</f>
        <v>0</v>
      </c>
      <c r="G11" s="156">
        <f>((COUNTIF('Wed-Thur'!$A$110:$A$119,"XC 4*"))+(COUNTIF('Wed-Thur'!$A$110:$A$119,"XC 5*")))-((COUNTIF('Wed-Thur'!$I$110:$I$119,"XC 4*"))+(COUNTIF('Wed-Thur'!$I$110:$I$119,"XC 5*")))</f>
        <v>0</v>
      </c>
      <c r="H11" s="156">
        <f>((COUNTIF('Thur-Fri'!$A$110:$A$119,"XC 4*"))+(COUNTIF('Thur-Fri'!$A$110:$A$119,"XC 5*")))-((COUNTIF('Thur-Fri'!$I$110:$I$119,"XC 4*"))+(COUNTIF('Thur-Fri'!$I$110:$I$119,"XC 5*")))</f>
        <v>0</v>
      </c>
      <c r="I11" s="156"/>
      <c r="J11" s="156">
        <f t="shared" si="1"/>
        <v>0</v>
      </c>
      <c r="K11" s="156"/>
    </row>
    <row r="12" spans="1:11" x14ac:dyDescent="0.2">
      <c r="A12" s="158" t="s">
        <v>74</v>
      </c>
      <c r="B12" s="156">
        <f>((COUNTIF('Fri-Sat'!$A$126:$A$130,"XC 4*"))+(COUNTIF('Fri-Sat'!$A$126:$A$130,"XC 5*")))-((COUNTIF('Fri-Sat'!$I$126:$I$130,"XC 4*"))+(COUNTIF('Fri-Sat'!$I$126:$I$130,"XC 5*")))</f>
        <v>0</v>
      </c>
      <c r="C12" s="156">
        <f>((COUNTIF('Sat-Sun'!$A$126:$A$130,"XC 4*"))+(COUNTIF('Sat-Sun'!$A$126:$A$130,"XC 5*")))-((COUNTIF('Sat-Sun'!$I$126:$I$130,"XC 4*"))+(COUNTIF('Sat-Sun'!$I$126:$I$130,"XC 5*")))</f>
        <v>0</v>
      </c>
      <c r="D12" s="156">
        <f>((COUNTIF('Sun-Mon'!$A$126:$A$130,"XC 4*"))+(COUNTIF('Sun-Mon'!$A$126:$A$130,"XC 5*")))-((COUNTIF('Sun-Mon'!$I$126:$I$130,"XC 4*"))+(COUNTIF('Sun-Mon'!$I$126:$I$130,"XC 5*")))</f>
        <v>0</v>
      </c>
      <c r="E12" s="156">
        <f>((COUNTIF('Mon-Tue'!$A$126:$A$130,"XC 4*"))+(COUNTIF('Mon-Tue'!$A$126:$A$130,"XC 5*")))-((COUNTIF('Mon-Tue'!$I$126:$I$130,"XC 4*"))+(COUNTIF('Mon-Tue'!$I$126:$I$130,"XC 5*")))</f>
        <v>0</v>
      </c>
      <c r="F12" s="156">
        <f>((COUNTIF('Tue-Wed'!$A$126:$A$130,"XC 4*"))+(COUNTIF('Tue-Wed'!$A$126:$A$130,"XC 5*")))-((COUNTIF('Tue-Wed'!$I$126:$I$130,"XC 4*"))+(COUNTIF('Tue-Wed'!$I$126:$I$130,"XC 5*")))</f>
        <v>0</v>
      </c>
      <c r="G12" s="156">
        <f>((COUNTIF('Wed-Thur'!$A$126:$A$130,"XC 4*"))+(COUNTIF('Wed-Thur'!$A$126:$A$130,"XC 5*")))-((COUNTIF('Wed-Thur'!$I$126:$I$130,"XC 4*"))+(COUNTIF('Wed-Thur'!$I$126:$I$130,"XC 5*")))</f>
        <v>0</v>
      </c>
      <c r="H12" s="156">
        <f>((COUNTIF('Thur-Fri'!$A$126:$A$130,"XC 4*"))+(COUNTIF('Thur-Fri'!$A$126:$A$130,"XC 5*")))-((COUNTIF('Thur-Fri'!$I$126:$I$130,"XC 4*"))+(COUNTIF('Thur-Fri'!$I$126:$I$130,"XC 5*")))</f>
        <v>0</v>
      </c>
      <c r="I12" s="156"/>
      <c r="J12" s="156">
        <f t="shared" si="1"/>
        <v>0</v>
      </c>
      <c r="K12" s="156"/>
    </row>
    <row r="13" spans="1:11" x14ac:dyDescent="0.2">
      <c r="A13" s="158" t="s">
        <v>75</v>
      </c>
      <c r="B13" s="156">
        <f>((COUNTIF('Fri-Sat'!$A$137:$A$145,"XC 4*"))+(COUNTIF('Fri-Sat'!$A$137:$A$145,"XC 5*")))-((COUNTIF('Fri-Sat'!$I$137:$I$145,"XC 4*"))+(COUNTIF('Fri-Sat'!$I$137:$I$145,"XC 5*")))</f>
        <v>0</v>
      </c>
      <c r="C13" s="156">
        <f>((COUNTIF('Sat-Sun'!$A$137:$A$145,"XC 4*"))+(COUNTIF('Sat-Sun'!$A$137:$A$145,"XC 5*")))-((COUNTIF('Sat-Sun'!$I$137:$I$145,"XC 4*"))+(COUNTIF('Sat-Sun'!$I$137:$I$145,"XC 5*")))</f>
        <v>0</v>
      </c>
      <c r="D13" s="156">
        <f>((COUNTIF('Sun-Mon'!$A$137:$A$145,"XC 4*"))+(COUNTIF('Sun-Mon'!$A$137:$A$145,"XC 5*")))-((COUNTIF('Sun-Mon'!$I$137:$I$145,"XC 4*"))+(COUNTIF('Sun-Mon'!$I$137:$I$145,"XC 5*")))</f>
        <v>0</v>
      </c>
      <c r="E13" s="156">
        <f>((COUNTIF('Mon-Tue'!$A$137:$A$145,"XC 4*"))+(COUNTIF('Mon-Tue'!$A$137:$A$145,"XC 5*")))-((COUNTIF('Mon-Tue'!$I$137:$I$145,"XC 4*"))+(COUNTIF('Mon-Tue'!$I$137:$I$145,"XC 5*")))</f>
        <v>0</v>
      </c>
      <c r="F13" s="156">
        <f>((COUNTIF('Tue-Wed'!$A$137:$A$145,"XC 4*"))+(COUNTIF('Tue-Wed'!$A$137:$A$145,"XC 5*")))-((COUNTIF('Tue-Wed'!$I$137:$I$145,"XC 4*"))+(COUNTIF('Tue-Wed'!$I$137:$I$145,"XC 5*")))</f>
        <v>0</v>
      </c>
      <c r="G13" s="156">
        <f>((COUNTIF('Wed-Thur'!$A$137:$A$145,"XC 4*"))+(COUNTIF('Wed-Thur'!$A$137:$A$145,"XC 5*")))-((COUNTIF('Wed-Thur'!$I$137:$I$145,"XC 4*"))+(COUNTIF('Wed-Thur'!$I$137:$I$145,"XC 5*")))</f>
        <v>0</v>
      </c>
      <c r="H13" s="156">
        <f>((COUNTIF('Thur-Fri'!$A$137:$A$145,"XC 4*"))+(COUNTIF('Thur-Fri'!$A$137:$A$145,"XC 5*")))-((COUNTIF('Thur-Fri'!$I$137:$I$145,"XC 4*"))+(COUNTIF('Thur-Fri'!$I$137:$I$145,"XC 5*")))</f>
        <v>0</v>
      </c>
      <c r="I13" s="156"/>
      <c r="J13" s="156">
        <f t="shared" si="1"/>
        <v>0</v>
      </c>
      <c r="K13" s="156"/>
    </row>
    <row r="14" spans="1:11" ht="6" customHeight="1" x14ac:dyDescent="0.2">
      <c r="A14" s="158"/>
      <c r="B14" s="156"/>
      <c r="C14" s="156"/>
      <c r="D14" s="156"/>
      <c r="E14" s="156"/>
      <c r="F14" s="156"/>
      <c r="G14" s="156"/>
      <c r="H14" s="156"/>
      <c r="I14" s="156"/>
      <c r="J14" s="156"/>
      <c r="K14" s="156"/>
    </row>
    <row r="15" spans="1:11" x14ac:dyDescent="0.2">
      <c r="A15" s="207" t="s">
        <v>160</v>
      </c>
      <c r="B15" s="156">
        <f t="shared" ref="B15:H15" si="2">SUM(B5:B13)</f>
        <v>0</v>
      </c>
      <c r="C15" s="156">
        <f t="shared" si="2"/>
        <v>0</v>
      </c>
      <c r="D15" s="156">
        <f t="shared" si="2"/>
        <v>0</v>
      </c>
      <c r="E15" s="156">
        <f t="shared" si="2"/>
        <v>0</v>
      </c>
      <c r="F15" s="156">
        <f t="shared" si="2"/>
        <v>0</v>
      </c>
      <c r="G15" s="156">
        <f t="shared" si="2"/>
        <v>0</v>
      </c>
      <c r="H15" s="156">
        <f t="shared" si="2"/>
        <v>0</v>
      </c>
      <c r="I15" s="156"/>
      <c r="J15" s="156">
        <f>SUM(B15:I15)</f>
        <v>0</v>
      </c>
      <c r="K15" s="156"/>
    </row>
    <row r="16" spans="1:11" ht="8.25" customHeight="1" x14ac:dyDescent="0.2">
      <c r="A16" s="156"/>
      <c r="B16" s="156"/>
      <c r="C16" s="156"/>
      <c r="D16" s="156"/>
      <c r="E16" s="156"/>
      <c r="F16" s="156"/>
      <c r="G16" s="156"/>
      <c r="H16" s="156"/>
      <c r="I16" s="156"/>
      <c r="J16" s="156"/>
      <c r="K16" s="156"/>
    </row>
  </sheetData>
  <mergeCells count="1">
    <mergeCell ref="A1:K1"/>
  </mergeCells>
  <phoneticPr fontId="0" type="noConversion"/>
  <conditionalFormatting sqref="B5:I13">
    <cfRule type="cellIs" dxfId="0" priority="1" stopIfTrue="1" operator="greaterThan">
      <formula>$F5</formula>
    </cfRule>
  </conditionalFormatting>
  <pageMargins left="0.75" right="0.75" top="1" bottom="1" header="0.5" footer="0.5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5"/>
  <sheetViews>
    <sheetView workbookViewId="0">
      <selection activeCell="D17" sqref="D17"/>
    </sheetView>
  </sheetViews>
  <sheetFormatPr defaultRowHeight="12.75" x14ac:dyDescent="0.2"/>
  <cols>
    <col min="1" max="1" width="17.42578125" bestFit="1" customWidth="1"/>
    <col min="2" max="3" width="9.140625" style="173"/>
  </cols>
  <sheetData>
    <row r="1" spans="1:4" x14ac:dyDescent="0.2">
      <c r="A1" t="s">
        <v>123</v>
      </c>
      <c r="B1" s="172" t="s">
        <v>124</v>
      </c>
    </row>
    <row r="3" spans="1:4" x14ac:dyDescent="0.2">
      <c r="A3" t="s">
        <v>128</v>
      </c>
      <c r="B3" s="172">
        <v>1</v>
      </c>
      <c r="C3" s="173">
        <v>4</v>
      </c>
      <c r="D3">
        <v>7</v>
      </c>
    </row>
    <row r="4" spans="1:4" x14ac:dyDescent="0.2">
      <c r="A4" t="s">
        <v>129</v>
      </c>
      <c r="B4" s="172">
        <v>9</v>
      </c>
      <c r="C4" s="173">
        <v>16</v>
      </c>
      <c r="D4">
        <v>16</v>
      </c>
    </row>
    <row r="5" spans="1:4" x14ac:dyDescent="0.2">
      <c r="B5" s="172"/>
    </row>
    <row r="6" spans="1:4" x14ac:dyDescent="0.2">
      <c r="A6" t="s">
        <v>125</v>
      </c>
      <c r="B6" s="173" t="s">
        <v>126</v>
      </c>
      <c r="C6" s="173" t="s">
        <v>127</v>
      </c>
    </row>
    <row r="7" spans="1:4" x14ac:dyDescent="0.2">
      <c r="A7" t="s">
        <v>57</v>
      </c>
      <c r="B7" s="173">
        <v>96</v>
      </c>
      <c r="C7" s="173">
        <v>103</v>
      </c>
    </row>
    <row r="8" spans="1:4" x14ac:dyDescent="0.2">
      <c r="A8" t="s">
        <v>56</v>
      </c>
      <c r="B8" s="173">
        <v>63</v>
      </c>
      <c r="C8" s="173">
        <v>89</v>
      </c>
    </row>
    <row r="9" spans="1:4" x14ac:dyDescent="0.2">
      <c r="A9" t="s">
        <v>62</v>
      </c>
      <c r="B9" s="173">
        <v>5</v>
      </c>
      <c r="C9" s="173">
        <v>17</v>
      </c>
    </row>
    <row r="10" spans="1:4" x14ac:dyDescent="0.2">
      <c r="A10" t="s">
        <v>59</v>
      </c>
      <c r="B10" s="173">
        <v>137</v>
      </c>
      <c r="C10" s="173">
        <v>145</v>
      </c>
    </row>
    <row r="11" spans="1:4" x14ac:dyDescent="0.2">
      <c r="A11" t="s">
        <v>58</v>
      </c>
      <c r="B11" s="173">
        <v>110</v>
      </c>
      <c r="C11" s="173">
        <v>119</v>
      </c>
    </row>
    <row r="12" spans="1:4" x14ac:dyDescent="0.2">
      <c r="A12" t="s">
        <v>55</v>
      </c>
      <c r="B12" s="173">
        <v>49</v>
      </c>
      <c r="C12" s="173">
        <v>56</v>
      </c>
    </row>
    <row r="13" spans="1:4" x14ac:dyDescent="0.2">
      <c r="A13" t="s">
        <v>61</v>
      </c>
      <c r="B13" s="173">
        <v>126</v>
      </c>
      <c r="C13" s="173">
        <v>130</v>
      </c>
    </row>
    <row r="14" spans="1:4" x14ac:dyDescent="0.2">
      <c r="A14" t="s">
        <v>66</v>
      </c>
      <c r="B14" s="173">
        <v>25</v>
      </c>
      <c r="C14" s="173">
        <v>30</v>
      </c>
    </row>
    <row r="15" spans="1:4" x14ac:dyDescent="0.2">
      <c r="A15" t="s">
        <v>60</v>
      </c>
      <c r="B15" s="173">
        <v>37</v>
      </c>
      <c r="C15" s="173">
        <v>42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63</vt:i4>
      </vt:variant>
    </vt:vector>
  </HeadingPairs>
  <TitlesOfParts>
    <vt:vector size="75" baseType="lpstr">
      <vt:lpstr>DEPT BAL</vt:lpstr>
      <vt:lpstr>Fri-Sat</vt:lpstr>
      <vt:lpstr>Sat-Sun</vt:lpstr>
      <vt:lpstr>Sun-Mon</vt:lpstr>
      <vt:lpstr>Mon-Tue</vt:lpstr>
      <vt:lpstr>Tue-Wed</vt:lpstr>
      <vt:lpstr>Wed-Thur</vt:lpstr>
      <vt:lpstr>Thur-Fri</vt:lpstr>
      <vt:lpstr>DAYTIME STABLING</vt:lpstr>
      <vt:lpstr>Vehicles</vt:lpstr>
      <vt:lpstr>Balance Check</vt:lpstr>
      <vt:lpstr>InsertDataRefs</vt:lpstr>
      <vt:lpstr>'Thur-Fri'!Allerton</vt:lpstr>
      <vt:lpstr>'Mon-Tue'!BartonHill</vt:lpstr>
      <vt:lpstr>'Sun-Mon'!BartonHill</vt:lpstr>
      <vt:lpstr>'Thur-Fri'!BartonHill</vt:lpstr>
      <vt:lpstr>'Tue-Wed'!BartonHill</vt:lpstr>
      <vt:lpstr>'Wed-Thur'!BartonHill</vt:lpstr>
      <vt:lpstr>'Mon-Tue'!CentralRivers</vt:lpstr>
      <vt:lpstr>'Sun-Mon'!CentralRivers</vt:lpstr>
      <vt:lpstr>'Thur-Fri'!CentralRivers</vt:lpstr>
      <vt:lpstr>'Tue-Wed'!CentralRivers</vt:lpstr>
      <vt:lpstr>'Wed-Thur'!CentralRivers</vt:lpstr>
      <vt:lpstr>'Mon-Tue'!Craigentinny</vt:lpstr>
      <vt:lpstr>'Sun-Mon'!Craigentinny</vt:lpstr>
      <vt:lpstr>'Thur-Fri'!Craigentinny</vt:lpstr>
      <vt:lpstr>'Tue-Wed'!Craigentinny</vt:lpstr>
      <vt:lpstr>'Wed-Thur'!Craigentinny</vt:lpstr>
      <vt:lpstr>'Mon-Tue'!Crofton</vt:lpstr>
      <vt:lpstr>'Sun-Mon'!Crofton</vt:lpstr>
      <vt:lpstr>'Thur-Fri'!Crofton</vt:lpstr>
      <vt:lpstr>'Tue-Wed'!Crofton</vt:lpstr>
      <vt:lpstr>'Wed-Thur'!Crofton</vt:lpstr>
      <vt:lpstr>'Mon-Tue'!Eastleigh</vt:lpstr>
      <vt:lpstr>'Sun-Mon'!Eastleigh</vt:lpstr>
      <vt:lpstr>'Thur-Fri'!Eastleigh</vt:lpstr>
      <vt:lpstr>'Tue-Wed'!Eastleigh</vt:lpstr>
      <vt:lpstr>'Wed-Thur'!Eastleigh</vt:lpstr>
      <vt:lpstr>'Mon-Tue'!Laira</vt:lpstr>
      <vt:lpstr>'Sun-Mon'!Laira</vt:lpstr>
      <vt:lpstr>'Thur-Fri'!Laira</vt:lpstr>
      <vt:lpstr>'Tue-Wed'!Laira</vt:lpstr>
      <vt:lpstr>'Wed-Thur'!Laira</vt:lpstr>
      <vt:lpstr>'Mon-Tue'!Longsight</vt:lpstr>
      <vt:lpstr>'Sun-Mon'!Longsight</vt:lpstr>
      <vt:lpstr>'Thur-Fri'!Longsight</vt:lpstr>
      <vt:lpstr>'Tue-Wed'!Longsight</vt:lpstr>
      <vt:lpstr>'Wed-Thur'!Longsight</vt:lpstr>
      <vt:lpstr>'Mon-Tue'!OldOak</vt:lpstr>
      <vt:lpstr>'Sun-Mon'!OldOak</vt:lpstr>
      <vt:lpstr>'Thur-Fri'!OldOak</vt:lpstr>
      <vt:lpstr>'Tue-Wed'!OldOak</vt:lpstr>
      <vt:lpstr>'Wed-Thur'!OldOak</vt:lpstr>
      <vt:lpstr>'Mon-Tue'!Penzance</vt:lpstr>
      <vt:lpstr>'Sun-Mon'!Penzance</vt:lpstr>
      <vt:lpstr>'Thur-Fri'!Penzance</vt:lpstr>
      <vt:lpstr>'Tue-Wed'!Penzance</vt:lpstr>
      <vt:lpstr>'Wed-Thur'!Penzance</vt:lpstr>
      <vt:lpstr>'Mon-Tue'!Polmadie</vt:lpstr>
      <vt:lpstr>'Sun-Mon'!Polmadie</vt:lpstr>
      <vt:lpstr>'Thur-Fri'!Polmadie</vt:lpstr>
      <vt:lpstr>'Tue-Wed'!Polmadie</vt:lpstr>
      <vt:lpstr>'Wed-Thur'!Polmadie</vt:lpstr>
      <vt:lpstr>'Fri-Sat'!Print_Area</vt:lpstr>
      <vt:lpstr>'Mon-Tue'!Print_Area</vt:lpstr>
      <vt:lpstr>'Sat-Sun'!Print_Area</vt:lpstr>
      <vt:lpstr>'Sun-Mon'!Print_Area</vt:lpstr>
      <vt:lpstr>'Thur-Fri'!Print_Area</vt:lpstr>
      <vt:lpstr>'Tue-Wed'!Print_Area</vt:lpstr>
      <vt:lpstr>'Wed-Thur'!Print_Area</vt:lpstr>
      <vt:lpstr>'Mon-Tue'!ThreeBridges</vt:lpstr>
      <vt:lpstr>'Sun-Mon'!ThreeBridges</vt:lpstr>
      <vt:lpstr>'Thur-Fri'!ThreeBridges</vt:lpstr>
      <vt:lpstr>'Tue-Wed'!ThreeBridges</vt:lpstr>
      <vt:lpstr>'Wed-Thur'!ThreeBridges</vt:lpstr>
    </vt:vector>
  </TitlesOfParts>
  <Company>Virgin Trains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 Trains</dc:creator>
  <cp:lastModifiedBy>SDC2 Customer Liaison Engineer</cp:lastModifiedBy>
  <cp:lastPrinted>2016-10-27T22:30:58Z</cp:lastPrinted>
  <dcterms:created xsi:type="dcterms:W3CDTF">2004-08-29T04:37:39Z</dcterms:created>
  <dcterms:modified xsi:type="dcterms:W3CDTF">2016-10-28T17:34:15Z</dcterms:modified>
</cp:coreProperties>
</file>