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UK\CZ\Birmingham SDC\MISC\AXC Voyager Planning\Weekly Allocation Sheets\2017\06 JUNE\"/>
    </mc:Choice>
  </mc:AlternateContent>
  <bookViews>
    <workbookView xWindow="15" yWindow="15" windowWidth="11985" windowHeight="5640" activeTab="3"/>
  </bookViews>
  <sheets>
    <sheet name="DEPT BAL" sheetId="8" r:id="rId1"/>
    <sheet name="Fri-Sat" sheetId="2" r:id="rId2"/>
    <sheet name="Sat-Sun" sheetId="12" r:id="rId3"/>
    <sheet name="Sun-Mon" sheetId="3" r:id="rId4"/>
    <sheet name="Mon-Tue" sheetId="4" r:id="rId5"/>
    <sheet name="Tue-Wed" sheetId="5" r:id="rId6"/>
    <sheet name="Wed-Thur" sheetId="6" r:id="rId7"/>
    <sheet name="Thur-Fri" sheetId="7" r:id="rId8"/>
    <sheet name="DAYTIME STABLING" sheetId="9" r:id="rId9"/>
    <sheet name="Vehicles" sheetId="15" r:id="rId10"/>
    <sheet name="Balance Check" sheetId="16" r:id="rId11"/>
    <sheet name="InsertDataRefs" sheetId="14" r:id="rId12"/>
  </sheets>
  <definedNames>
    <definedName name="_xlnm._FilterDatabase" localSheetId="0" hidden="1">'DEPT BAL'!$A$3:$H$13</definedName>
    <definedName name="Allerton" localSheetId="4">'Mon-Tue'!#REF!</definedName>
    <definedName name="Allerton" localSheetId="3">'Sun-Mon'!#REF!</definedName>
    <definedName name="Allerton" localSheetId="7">'Thur-Fri'!$A$59:$A$59</definedName>
    <definedName name="Allerton" localSheetId="5">'Tue-Wed'!#REF!</definedName>
    <definedName name="Allerton" localSheetId="6">'Wed-Thur'!#REF!</definedName>
    <definedName name="BartonHill" localSheetId="4">'Mon-Tue'!$A$79:$A$87</definedName>
    <definedName name="BartonHill" localSheetId="3">'Sun-Mon'!$A$82:$A$90</definedName>
    <definedName name="BartonHill" localSheetId="7">'Thur-Fri'!$A$79:$A$87</definedName>
    <definedName name="BartonHill" localSheetId="5">'Tue-Wed'!$A$79:$A$87</definedName>
    <definedName name="BartonHill" localSheetId="6">'Wed-Thur'!$A$79:$A$87</definedName>
    <definedName name="CentralRivers" localSheetId="4">'Mon-Tue'!$A$59:$A$62</definedName>
    <definedName name="CentralRivers" localSheetId="3">'Sun-Mon'!$A$59:$A$65</definedName>
    <definedName name="CentralRivers" localSheetId="7">'Thur-Fri'!$A$60:$A$62</definedName>
    <definedName name="CentralRivers" localSheetId="5">'Tue-Wed'!$A$59:$A$62</definedName>
    <definedName name="CentralRivers" localSheetId="6">'Wed-Thur'!$A$59:$A$62</definedName>
    <definedName name="Craigentinny" localSheetId="4">'Mon-Tue'!$A$2</definedName>
    <definedName name="Craigentinny" localSheetId="3">'Sun-Mon'!$A$2</definedName>
    <definedName name="Craigentinny" localSheetId="7">'Thur-Fri'!$A$2</definedName>
    <definedName name="Craigentinny" localSheetId="5">'Tue-Wed'!$A$2</definedName>
    <definedName name="Craigentinny" localSheetId="6">'Wed-Thur'!$A$2</definedName>
    <definedName name="Crofton" localSheetId="4">'Mon-Tue'!$A$32:$A$41</definedName>
    <definedName name="Crofton" localSheetId="3">'Sun-Mon'!$A$33:$A$42</definedName>
    <definedName name="Crofton" localSheetId="7">'Thur-Fri'!$A$32:$A$41</definedName>
    <definedName name="Crofton" localSheetId="5">'Tue-Wed'!$A$32:$A$41</definedName>
    <definedName name="Crofton" localSheetId="6">'Wed-Thur'!$A$32:$A$41</definedName>
    <definedName name="Data">#REF!</definedName>
    <definedName name="Eastleigh" localSheetId="4">'Mon-Tue'!$A$120:$A$131</definedName>
    <definedName name="Eastleigh" localSheetId="3">'Sun-Mon'!$A$114:$A$125</definedName>
    <definedName name="Eastleigh" localSheetId="7">'Thur-Fri'!$A$120:$A$131</definedName>
    <definedName name="Eastleigh" localSheetId="5">'Tue-Wed'!$A$120:$A$131</definedName>
    <definedName name="Eastleigh" localSheetId="6">'Wed-Thur'!$A$120:$A$131</definedName>
    <definedName name="Laira" localSheetId="4">'Mon-Tue'!$A$91:$A$102</definedName>
    <definedName name="Laira" localSheetId="3">'Sun-Mon'!$A$92:$A$96</definedName>
    <definedName name="Laira" localSheetId="7">'Thur-Fri'!$A$91:$A$102</definedName>
    <definedName name="Laira" localSheetId="5">'Tue-Wed'!$A$91:$A$102</definedName>
    <definedName name="Laira" localSheetId="6">'Wed-Thur'!$A$91:$A$102</definedName>
    <definedName name="Longsight" localSheetId="4">'Mon-Tue'!$A$44:$A$55</definedName>
    <definedName name="Longsight" localSheetId="3">'Sun-Mon'!$A$46:$A$57</definedName>
    <definedName name="Longsight" localSheetId="7">'Thur-Fri'!$A$44:$A$55</definedName>
    <definedName name="Longsight" localSheetId="5">'Tue-Wed'!$A$44:$A$55</definedName>
    <definedName name="Longsight" localSheetId="6">'Wed-Thur'!$A$44:$A$55</definedName>
    <definedName name="OldOak" localSheetId="4">'Mon-Tue'!$A$66:$A$75</definedName>
    <definedName name="OldOak" localSheetId="3">'Sun-Mon'!$A$69:$A$78</definedName>
    <definedName name="OldOak" localSheetId="7">'Thur-Fri'!$A$66:$A$75</definedName>
    <definedName name="OldOak" localSheetId="5">'Tue-Wed'!$A$66:$A$75</definedName>
    <definedName name="OldOak" localSheetId="6">'Wed-Thur'!$A$66:$A$75</definedName>
    <definedName name="Penzance" localSheetId="4">'Mon-Tue'!$A$106:$A$116</definedName>
    <definedName name="Penzance" localSheetId="3">'Sun-Mon'!$A$100:$A$110</definedName>
    <definedName name="Penzance" localSheetId="7">'Thur-Fri'!$A$106:$A$116</definedName>
    <definedName name="Penzance" localSheetId="5">'Tue-Wed'!$A$106:$A$116</definedName>
    <definedName name="Penzance" localSheetId="6">'Wed-Thur'!$A$106:$A$116</definedName>
    <definedName name="Polmadie" localSheetId="4">'Mon-Tue'!$A$19</definedName>
    <definedName name="Polmadie" localSheetId="3">'Sun-Mon'!$A$19</definedName>
    <definedName name="Polmadie" localSheetId="7">'Thur-Fri'!$A$19</definedName>
    <definedName name="Polmadie" localSheetId="5">'Tue-Wed'!$A$19</definedName>
    <definedName name="Polmadie" localSheetId="6">'Wed-Thur'!$A$19</definedName>
    <definedName name="_xlnm.Print_Area" localSheetId="1">'Fri-Sat'!$A$1:$P$189</definedName>
    <definedName name="_xlnm.Print_Area" localSheetId="4">'Mon-Tue'!$A$1:$P$189</definedName>
    <definedName name="_xlnm.Print_Area" localSheetId="2">'Sat-Sun'!$A$1:$P$189</definedName>
    <definedName name="_xlnm.Print_Area" localSheetId="3">'Sun-Mon'!$A$1:$P$189</definedName>
    <definedName name="_xlnm.Print_Area" localSheetId="7">'Thur-Fri'!$A$1:$P$189</definedName>
    <definedName name="_xlnm.Print_Area" localSheetId="5">'Tue-Wed'!$A$1:$P$189</definedName>
    <definedName name="_xlnm.Print_Area" localSheetId="6">'Wed-Thur'!$A$1:$P$189</definedName>
    <definedName name="ThreeBridges" localSheetId="4">'Mon-Tue'!$A$135:$A$144</definedName>
    <definedName name="ThreeBridges" localSheetId="3">'Sun-Mon'!$A$129:$A$138</definedName>
    <definedName name="ThreeBridges" localSheetId="7">'Thur-Fri'!$A$135:$A$144</definedName>
    <definedName name="ThreeBridges" localSheetId="5">'Tue-Wed'!$A$135:$A$144</definedName>
    <definedName name="ThreeBridges" localSheetId="6">'Wed-Thur'!$A$135:$A$144</definedName>
    <definedName name="TyneYard" localSheetId="4">'Mon-Tue'!#REF!</definedName>
    <definedName name="TyneYard" localSheetId="3">'Sun-Mon'!#REF!</definedName>
    <definedName name="TyneYard" localSheetId="7">'Thur-Fri'!#REF!</definedName>
    <definedName name="TyneYard" localSheetId="5">'Tue-Wed'!#REF!</definedName>
    <definedName name="TyneYard" localSheetId="6">'Wed-Thur'!#REF!</definedName>
  </definedNames>
  <calcPr calcId="152511"/>
</workbook>
</file>

<file path=xl/calcChain.xml><?xml version="1.0" encoding="utf-8"?>
<calcChain xmlns="http://schemas.openxmlformats.org/spreadsheetml/2006/main">
  <c r="C4" i="8" l="1"/>
  <c r="D4" i="8"/>
  <c r="B4" i="16"/>
  <c r="A4" i="16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D135" i="2"/>
  <c r="L135" i="2"/>
  <c r="D124" i="2"/>
  <c r="L124" i="2"/>
  <c r="D108" i="2"/>
  <c r="L108" i="2"/>
  <c r="D94" i="2"/>
  <c r="L94" i="2"/>
  <c r="D61" i="2"/>
  <c r="L61" i="2"/>
  <c r="D47" i="2"/>
  <c r="L47" i="2"/>
  <c r="D35" i="2"/>
  <c r="D23" i="2"/>
  <c r="D3" i="2"/>
  <c r="L3" i="2"/>
  <c r="I149" i="12"/>
  <c r="I149" i="3"/>
  <c r="I149" i="4"/>
  <c r="I149" i="5"/>
  <c r="I149" i="6"/>
  <c r="I149" i="7"/>
  <c r="I149" i="2"/>
  <c r="A149" i="12"/>
  <c r="A149" i="3"/>
  <c r="A149" i="4"/>
  <c r="A149" i="5"/>
  <c r="A149" i="6"/>
  <c r="A149" i="7"/>
  <c r="A149" i="2"/>
  <c r="H100" i="12"/>
  <c r="H38" i="12"/>
  <c r="H99" i="12"/>
  <c r="H65" i="12"/>
  <c r="E175" i="12"/>
  <c r="H40" i="12"/>
  <c r="H39" i="12"/>
  <c r="H137" i="12"/>
  <c r="H69" i="12"/>
  <c r="L160" i="12"/>
  <c r="H51" i="12"/>
  <c r="L167" i="12"/>
  <c r="H76" i="12"/>
  <c r="H63" i="12"/>
  <c r="L155" i="12"/>
  <c r="H27" i="12"/>
  <c r="H142" i="12"/>
  <c r="H112" i="12"/>
  <c r="L163" i="12"/>
  <c r="H28" i="12"/>
  <c r="H71" i="12"/>
  <c r="H8" i="12"/>
  <c r="H52" i="12"/>
  <c r="E165" i="12"/>
  <c r="H73" i="12"/>
  <c r="H116" i="12"/>
  <c r="H37" i="12"/>
  <c r="L169" i="12"/>
  <c r="H141" i="12"/>
  <c r="L171" i="12"/>
  <c r="H74" i="12"/>
  <c r="E159" i="12"/>
  <c r="H50" i="12"/>
  <c r="H72" i="12"/>
  <c r="H26" i="12"/>
  <c r="E182" i="12"/>
  <c r="H66" i="12"/>
  <c r="H10" i="12"/>
  <c r="H5" i="12"/>
  <c r="L165" i="12"/>
  <c r="H7" i="12"/>
  <c r="H67" i="12"/>
  <c r="H70" i="3"/>
  <c r="H138" i="3"/>
  <c r="E161" i="3"/>
  <c r="H71" i="3"/>
  <c r="H74" i="3"/>
  <c r="H49" i="3"/>
  <c r="E153" i="3"/>
  <c r="H7" i="3"/>
  <c r="H6" i="3"/>
  <c r="H51" i="3"/>
  <c r="H65" i="3"/>
  <c r="H39" i="3"/>
  <c r="H141" i="3"/>
  <c r="H77" i="3"/>
  <c r="H115" i="3"/>
  <c r="H142" i="3"/>
  <c r="H96" i="3"/>
  <c r="H113" i="3"/>
  <c r="E174" i="3"/>
  <c r="H64" i="3"/>
  <c r="H40" i="3"/>
  <c r="H38" i="3"/>
  <c r="H97" i="3"/>
  <c r="H27" i="3"/>
  <c r="L163" i="3"/>
  <c r="H52" i="3"/>
  <c r="E156" i="3"/>
  <c r="H68" i="3"/>
  <c r="H67" i="3"/>
  <c r="H111" i="3"/>
  <c r="L158" i="3"/>
  <c r="H114" i="3"/>
  <c r="L167" i="3"/>
  <c r="H76" i="3"/>
  <c r="H10" i="3"/>
  <c r="H75" i="3"/>
  <c r="H70" i="4"/>
  <c r="H138" i="4"/>
  <c r="E161" i="4"/>
  <c r="H71" i="4"/>
  <c r="E176" i="4"/>
  <c r="H74" i="4"/>
  <c r="H49" i="4"/>
  <c r="E153" i="4"/>
  <c r="H7" i="4"/>
  <c r="H6" i="4"/>
  <c r="L162" i="4"/>
  <c r="H51" i="4"/>
  <c r="H63" i="4"/>
  <c r="E171" i="4"/>
  <c r="H39" i="4"/>
  <c r="E163" i="4"/>
  <c r="H76" i="4"/>
  <c r="H114" i="4"/>
  <c r="H141" i="4"/>
  <c r="E181" i="4"/>
  <c r="H96" i="4"/>
  <c r="H112" i="4"/>
  <c r="H66" i="4"/>
  <c r="L172" i="4"/>
  <c r="H40" i="4"/>
  <c r="H38" i="4"/>
  <c r="H97" i="4"/>
  <c r="L171" i="4"/>
  <c r="H27" i="4"/>
  <c r="H52" i="4"/>
  <c r="E156" i="4"/>
  <c r="H79" i="4"/>
  <c r="E165" i="4"/>
  <c r="H68" i="4"/>
  <c r="H67" i="4"/>
  <c r="E182" i="4"/>
  <c r="H111" i="4"/>
  <c r="L158" i="4"/>
  <c r="H113" i="4"/>
  <c r="E174" i="4"/>
  <c r="H78" i="4"/>
  <c r="H10" i="4"/>
  <c r="H75" i="4"/>
  <c r="L154" i="4"/>
  <c r="H80" i="5"/>
  <c r="H70" i="5"/>
  <c r="H138" i="5"/>
  <c r="E161" i="5"/>
  <c r="H71" i="5"/>
  <c r="H74" i="5"/>
  <c r="H49" i="5"/>
  <c r="E153" i="5"/>
  <c r="H7" i="5"/>
  <c r="H6" i="5"/>
  <c r="L163" i="5"/>
  <c r="H51" i="5"/>
  <c r="H63" i="5"/>
  <c r="E171" i="5"/>
  <c r="H39" i="5"/>
  <c r="E163" i="5"/>
  <c r="H76" i="5"/>
  <c r="H114" i="5"/>
  <c r="H141" i="5"/>
  <c r="E181" i="5"/>
  <c r="H96" i="5"/>
  <c r="H112" i="5"/>
  <c r="L155" i="5"/>
  <c r="H66" i="5"/>
  <c r="L172" i="5"/>
  <c r="H40" i="5"/>
  <c r="H38" i="5"/>
  <c r="H97" i="5"/>
  <c r="L171" i="5"/>
  <c r="H27" i="5"/>
  <c r="H52" i="5"/>
  <c r="E156" i="5"/>
  <c r="H79" i="5"/>
  <c r="H68" i="5"/>
  <c r="H67" i="5"/>
  <c r="L159" i="5"/>
  <c r="H111" i="5"/>
  <c r="H113" i="5"/>
  <c r="H78" i="5"/>
  <c r="H10" i="5"/>
  <c r="L170" i="5"/>
  <c r="H75" i="5"/>
  <c r="H80" i="6"/>
  <c r="H70" i="6"/>
  <c r="H138" i="6"/>
  <c r="E161" i="6"/>
  <c r="H71" i="6"/>
  <c r="H74" i="6"/>
  <c r="H49" i="6"/>
  <c r="H7" i="6"/>
  <c r="L162" i="6"/>
  <c r="H6" i="6"/>
  <c r="H51" i="6"/>
  <c r="H63" i="6"/>
  <c r="E171" i="6"/>
  <c r="H39" i="6"/>
  <c r="H76" i="6"/>
  <c r="H114" i="6"/>
  <c r="L167" i="6"/>
  <c r="H141" i="6"/>
  <c r="E181" i="6"/>
  <c r="H96" i="6"/>
  <c r="E158" i="6"/>
  <c r="H112" i="6"/>
  <c r="H66" i="6"/>
  <c r="H40" i="6"/>
  <c r="H38" i="6"/>
  <c r="L157" i="6"/>
  <c r="E163" i="6"/>
  <c r="H97" i="6"/>
  <c r="H27" i="6"/>
  <c r="H52" i="6"/>
  <c r="E156" i="6"/>
  <c r="H79" i="6"/>
  <c r="H68" i="6"/>
  <c r="H10" i="6"/>
  <c r="L170" i="6"/>
  <c r="H67" i="6"/>
  <c r="H111" i="6"/>
  <c r="H113" i="6"/>
  <c r="H9" i="6"/>
  <c r="E157" i="6"/>
  <c r="H78" i="6"/>
  <c r="E165" i="6"/>
  <c r="H75" i="6"/>
  <c r="H138" i="7"/>
  <c r="E161" i="7"/>
  <c r="H49" i="7"/>
  <c r="H7" i="7"/>
  <c r="H6" i="7"/>
  <c r="H51" i="7"/>
  <c r="H63" i="7"/>
  <c r="H39" i="7"/>
  <c r="E163" i="7"/>
  <c r="H114" i="7"/>
  <c r="H141" i="7"/>
  <c r="H96" i="7"/>
  <c r="E158" i="7"/>
  <c r="H112" i="7"/>
  <c r="L155" i="7"/>
  <c r="H66" i="7"/>
  <c r="H40" i="7"/>
  <c r="H38" i="7"/>
  <c r="H97" i="7"/>
  <c r="L172" i="7"/>
  <c r="H27" i="7"/>
  <c r="L164" i="7"/>
  <c r="H52" i="7"/>
  <c r="E156" i="7"/>
  <c r="H111" i="7"/>
  <c r="L158" i="7"/>
  <c r="H113" i="7"/>
  <c r="H10" i="7"/>
  <c r="H70" i="2"/>
  <c r="E178" i="2"/>
  <c r="H38" i="2"/>
  <c r="H66" i="2"/>
  <c r="E160" i="2"/>
  <c r="H69" i="2"/>
  <c r="L166" i="2"/>
  <c r="H78" i="2"/>
  <c r="H137" i="2"/>
  <c r="H64" i="2"/>
  <c r="E157" i="2"/>
  <c r="H52" i="2"/>
  <c r="H50" i="2"/>
  <c r="H8" i="2"/>
  <c r="E153" i="2"/>
  <c r="H5" i="2"/>
  <c r="H97" i="2"/>
  <c r="H114" i="2"/>
  <c r="L157" i="2"/>
  <c r="H77" i="2"/>
  <c r="H51" i="2"/>
  <c r="H110" i="2"/>
  <c r="H68" i="2"/>
  <c r="E180" i="2"/>
  <c r="H140" i="2"/>
  <c r="H37" i="2"/>
  <c r="H67" i="2"/>
  <c r="E158" i="2"/>
  <c r="H96" i="2"/>
  <c r="H26" i="2"/>
  <c r="H63" i="2"/>
  <c r="L162" i="2"/>
  <c r="H65" i="2"/>
  <c r="H79" i="2"/>
  <c r="H116" i="2"/>
  <c r="H10" i="2"/>
  <c r="H71" i="2"/>
  <c r="H113" i="2"/>
  <c r="H40" i="2"/>
  <c r="A4" i="8"/>
  <c r="B5" i="16"/>
  <c r="C5" i="16"/>
  <c r="D5" i="16"/>
  <c r="E5" i="16"/>
  <c r="F5" i="16"/>
  <c r="G5" i="16"/>
  <c r="H5" i="16"/>
  <c r="B6" i="16"/>
  <c r="C6" i="16"/>
  <c r="C15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B9" i="16"/>
  <c r="C9" i="16"/>
  <c r="D9" i="16"/>
  <c r="E9" i="16"/>
  <c r="F9" i="16"/>
  <c r="G9" i="16"/>
  <c r="H9" i="16"/>
  <c r="B10" i="16"/>
  <c r="C10" i="16"/>
  <c r="D10" i="16"/>
  <c r="E10" i="16"/>
  <c r="F10" i="16"/>
  <c r="G10" i="16"/>
  <c r="H10" i="16"/>
  <c r="B11" i="16"/>
  <c r="J11" i="16"/>
  <c r="C11" i="16"/>
  <c r="D11" i="16"/>
  <c r="E11" i="16"/>
  <c r="F11" i="16"/>
  <c r="G11" i="16"/>
  <c r="H11" i="16"/>
  <c r="B12" i="16"/>
  <c r="C12" i="16"/>
  <c r="D12" i="16"/>
  <c r="E12" i="16"/>
  <c r="F12" i="16"/>
  <c r="G12" i="16"/>
  <c r="H12" i="16"/>
  <c r="B13" i="16"/>
  <c r="C13" i="16"/>
  <c r="D13" i="16"/>
  <c r="E13" i="16"/>
  <c r="F13" i="16"/>
  <c r="G13" i="16"/>
  <c r="H13" i="16"/>
  <c r="C4" i="16"/>
  <c r="D4" i="16"/>
  <c r="E4" i="16"/>
  <c r="F4" i="16"/>
  <c r="G4" i="16"/>
  <c r="H4" i="16"/>
  <c r="B4" i="15"/>
  <c r="A4" i="15"/>
  <c r="H13" i="15"/>
  <c r="G13" i="15"/>
  <c r="F13" i="15"/>
  <c r="E13" i="15"/>
  <c r="D13" i="15"/>
  <c r="C13" i="15"/>
  <c r="B13" i="15"/>
  <c r="H12" i="15"/>
  <c r="G12" i="15"/>
  <c r="F12" i="15"/>
  <c r="E12" i="15"/>
  <c r="D12" i="15"/>
  <c r="C12" i="15"/>
  <c r="B12" i="15"/>
  <c r="H11" i="15"/>
  <c r="G11" i="15"/>
  <c r="F11" i="15"/>
  <c r="E11" i="15"/>
  <c r="D11" i="15"/>
  <c r="C11" i="15"/>
  <c r="B11" i="15"/>
  <c r="H10" i="15"/>
  <c r="G10" i="15"/>
  <c r="F10" i="15"/>
  <c r="E10" i="15"/>
  <c r="D10" i="15"/>
  <c r="C10" i="15"/>
  <c r="B10" i="15"/>
  <c r="H9" i="15"/>
  <c r="G9" i="15"/>
  <c r="F9" i="15"/>
  <c r="E9" i="15"/>
  <c r="D9" i="15"/>
  <c r="C9" i="15"/>
  <c r="J9" i="15"/>
  <c r="B9" i="15"/>
  <c r="H8" i="15"/>
  <c r="G8" i="15"/>
  <c r="F8" i="15"/>
  <c r="E8" i="15"/>
  <c r="D8" i="15"/>
  <c r="C8" i="15"/>
  <c r="B8" i="15"/>
  <c r="H7" i="15"/>
  <c r="G7" i="15"/>
  <c r="F7" i="15"/>
  <c r="E7" i="15"/>
  <c r="D7" i="15"/>
  <c r="D15" i="15"/>
  <c r="C7" i="15"/>
  <c r="B7" i="15"/>
  <c r="H6" i="15"/>
  <c r="G6" i="15"/>
  <c r="F6" i="15"/>
  <c r="F15" i="15"/>
  <c r="E6" i="15"/>
  <c r="D6" i="15"/>
  <c r="C6" i="15"/>
  <c r="B6" i="15"/>
  <c r="H5" i="15"/>
  <c r="G5" i="15"/>
  <c r="F5" i="15"/>
  <c r="E5" i="15"/>
  <c r="D5" i="15"/>
  <c r="C5" i="15"/>
  <c r="B5" i="15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M180" i="12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86" i="12"/>
  <c r="M185" i="12"/>
  <c r="M184" i="12"/>
  <c r="M183" i="12"/>
  <c r="M182" i="12"/>
  <c r="M181" i="12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86" i="3"/>
  <c r="M185" i="3"/>
  <c r="M184" i="3"/>
  <c r="M183" i="3"/>
  <c r="M182" i="3"/>
  <c r="M181" i="3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86" i="4"/>
  <c r="M185" i="4"/>
  <c r="M184" i="4"/>
  <c r="M183" i="4"/>
  <c r="M182" i="4"/>
  <c r="M181" i="4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87" i="5"/>
  <c r="D153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86" i="5"/>
  <c r="M185" i="5"/>
  <c r="M184" i="5"/>
  <c r="M183" i="5"/>
  <c r="M182" i="5"/>
  <c r="M181" i="5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86" i="6"/>
  <c r="M185" i="6"/>
  <c r="M184" i="6"/>
  <c r="M183" i="6"/>
  <c r="M182" i="6"/>
  <c r="M181" i="6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M180" i="7"/>
  <c r="M179" i="7"/>
  <c r="M178" i="7"/>
  <c r="M177" i="7"/>
  <c r="M176" i="7"/>
  <c r="M175" i="7"/>
  <c r="M174" i="7"/>
  <c r="M173" i="7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86" i="7"/>
  <c r="M185" i="7"/>
  <c r="M184" i="7"/>
  <c r="M183" i="7"/>
  <c r="M182" i="7"/>
  <c r="M181" i="7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86" i="2"/>
  <c r="M185" i="2"/>
  <c r="M184" i="2"/>
  <c r="M183" i="2"/>
  <c r="M182" i="2"/>
  <c r="M181" i="2"/>
  <c r="H68" i="12"/>
  <c r="E153" i="12"/>
  <c r="H126" i="12"/>
  <c r="H6" i="12"/>
  <c r="L161" i="12"/>
  <c r="L164" i="12"/>
  <c r="L162" i="12"/>
  <c r="H98" i="12"/>
  <c r="H64" i="12"/>
  <c r="H114" i="12"/>
  <c r="E179" i="12"/>
  <c r="H110" i="12"/>
  <c r="H97" i="12"/>
  <c r="H115" i="12"/>
  <c r="H139" i="12"/>
  <c r="E161" i="12"/>
  <c r="H75" i="12"/>
  <c r="H96" i="12"/>
  <c r="H113" i="12"/>
  <c r="L157" i="12"/>
  <c r="H138" i="12"/>
  <c r="E180" i="12"/>
  <c r="H70" i="12"/>
  <c r="L158" i="12"/>
  <c r="H25" i="12"/>
  <c r="E166" i="12"/>
  <c r="E174" i="12"/>
  <c r="H140" i="12"/>
  <c r="E177" i="12"/>
  <c r="H49" i="12"/>
  <c r="H111" i="12"/>
  <c r="E156" i="12"/>
  <c r="H9" i="12"/>
  <c r="E172" i="12"/>
  <c r="L168" i="12"/>
  <c r="H139" i="3"/>
  <c r="L161" i="3"/>
  <c r="H73" i="3"/>
  <c r="L153" i="3"/>
  <c r="H140" i="3"/>
  <c r="E175" i="3"/>
  <c r="H63" i="3"/>
  <c r="E162" i="3"/>
  <c r="E171" i="3"/>
  <c r="H66" i="3"/>
  <c r="H110" i="3"/>
  <c r="H78" i="3"/>
  <c r="E154" i="3"/>
  <c r="E169" i="3"/>
  <c r="H25" i="3"/>
  <c r="H50" i="3"/>
  <c r="H37" i="3"/>
  <c r="E164" i="3"/>
  <c r="H116" i="3"/>
  <c r="H126" i="3"/>
  <c r="H72" i="3"/>
  <c r="E180" i="3"/>
  <c r="H98" i="3"/>
  <c r="L165" i="3"/>
  <c r="H112" i="3"/>
  <c r="L155" i="3"/>
  <c r="H69" i="3"/>
  <c r="E176" i="3"/>
  <c r="H5" i="3"/>
  <c r="E170" i="3"/>
  <c r="H137" i="3"/>
  <c r="H9" i="3"/>
  <c r="E159" i="3"/>
  <c r="H8" i="3"/>
  <c r="L162" i="3"/>
  <c r="L168" i="3"/>
  <c r="H26" i="3"/>
  <c r="H139" i="4"/>
  <c r="L161" i="4"/>
  <c r="H73" i="4"/>
  <c r="E167" i="4"/>
  <c r="H140" i="4"/>
  <c r="E175" i="4"/>
  <c r="H65" i="4"/>
  <c r="L166" i="4"/>
  <c r="H64" i="4"/>
  <c r="H110" i="4"/>
  <c r="E173" i="4"/>
  <c r="H77" i="4"/>
  <c r="E169" i="4"/>
  <c r="H25" i="4"/>
  <c r="E179" i="4"/>
  <c r="H50" i="4"/>
  <c r="E184" i="4"/>
  <c r="H37" i="4"/>
  <c r="E164" i="4"/>
  <c r="H115" i="4"/>
  <c r="H126" i="4"/>
  <c r="L167" i="4"/>
  <c r="H72" i="4"/>
  <c r="E180" i="4"/>
  <c r="L153" i="4"/>
  <c r="H98" i="4"/>
  <c r="L165" i="4"/>
  <c r="H127" i="4"/>
  <c r="H69" i="4"/>
  <c r="E166" i="4"/>
  <c r="E178" i="4"/>
  <c r="H5" i="4"/>
  <c r="H137" i="4"/>
  <c r="E168" i="4"/>
  <c r="H9" i="4"/>
  <c r="E157" i="4"/>
  <c r="H8" i="4"/>
  <c r="H26" i="4"/>
  <c r="E154" i="4"/>
  <c r="H139" i="5"/>
  <c r="L161" i="5"/>
  <c r="H73" i="5"/>
  <c r="E167" i="5"/>
  <c r="H140" i="5"/>
  <c r="H65" i="5"/>
  <c r="H64" i="5"/>
  <c r="H110" i="5"/>
  <c r="H77" i="5"/>
  <c r="E169" i="5"/>
  <c r="H25" i="5"/>
  <c r="E179" i="5"/>
  <c r="H50" i="5"/>
  <c r="E184" i="5"/>
  <c r="H37" i="5"/>
  <c r="E164" i="5"/>
  <c r="H115" i="5"/>
  <c r="H126" i="5"/>
  <c r="L168" i="5"/>
  <c r="L167" i="5"/>
  <c r="H72" i="5"/>
  <c r="E180" i="5"/>
  <c r="H98" i="5"/>
  <c r="L165" i="5"/>
  <c r="H127" i="5"/>
  <c r="L160" i="5"/>
  <c r="H69" i="5"/>
  <c r="E166" i="5"/>
  <c r="E178" i="5"/>
  <c r="H5" i="5"/>
  <c r="E170" i="5"/>
  <c r="H137" i="5"/>
  <c r="H9" i="5"/>
  <c r="L169" i="5"/>
  <c r="H8" i="5"/>
  <c r="E159" i="5"/>
  <c r="H26" i="5"/>
  <c r="E154" i="5"/>
  <c r="H139" i="6"/>
  <c r="H73" i="6"/>
  <c r="H140" i="6"/>
  <c r="H65" i="6"/>
  <c r="L166" i="6"/>
  <c r="H64" i="6"/>
  <c r="H110" i="6"/>
  <c r="E173" i="6"/>
  <c r="H77" i="6"/>
  <c r="E160" i="6"/>
  <c r="E169" i="6"/>
  <c r="H25" i="6"/>
  <c r="E179" i="6"/>
  <c r="H50" i="6"/>
  <c r="E184" i="6"/>
  <c r="H37" i="6"/>
  <c r="H115" i="6"/>
  <c r="H126" i="6"/>
  <c r="L168" i="6"/>
  <c r="H72" i="6"/>
  <c r="H98" i="6"/>
  <c r="L165" i="6"/>
  <c r="L164" i="6"/>
  <c r="H127" i="6"/>
  <c r="L160" i="6"/>
  <c r="H69" i="6"/>
  <c r="E178" i="6"/>
  <c r="H5" i="6"/>
  <c r="H137" i="6"/>
  <c r="H8" i="6"/>
  <c r="H26" i="6"/>
  <c r="E154" i="6"/>
  <c r="H139" i="7"/>
  <c r="H140" i="7"/>
  <c r="H65" i="7"/>
  <c r="H64" i="7"/>
  <c r="L169" i="7"/>
  <c r="H110" i="7"/>
  <c r="H25" i="7"/>
  <c r="E179" i="7"/>
  <c r="H50" i="7"/>
  <c r="E184" i="7"/>
  <c r="H37" i="7"/>
  <c r="E164" i="7"/>
  <c r="H115" i="7"/>
  <c r="H126" i="7"/>
  <c r="H98" i="7"/>
  <c r="L165" i="7"/>
  <c r="H127" i="7"/>
  <c r="L160" i="7"/>
  <c r="H5" i="7"/>
  <c r="L163" i="7"/>
  <c r="E170" i="7"/>
  <c r="H137" i="7"/>
  <c r="H9" i="7"/>
  <c r="H8" i="7"/>
  <c r="E159" i="7"/>
  <c r="H26" i="7"/>
  <c r="H138" i="2"/>
  <c r="H9" i="2"/>
  <c r="E167" i="2"/>
  <c r="H49" i="2"/>
  <c r="E156" i="2"/>
  <c r="E181" i="2"/>
  <c r="H141" i="2"/>
  <c r="E182" i="2"/>
  <c r="L171" i="2"/>
  <c r="H115" i="2"/>
  <c r="H111" i="2"/>
  <c r="E171" i="2"/>
  <c r="H75" i="2"/>
  <c r="E168" i="2"/>
  <c r="H25" i="2"/>
  <c r="E179" i="2"/>
  <c r="H7" i="2"/>
  <c r="H112" i="2"/>
  <c r="E174" i="2"/>
  <c r="H73" i="2"/>
  <c r="H139" i="2"/>
  <c r="E184" i="2"/>
  <c r="H98" i="2"/>
  <c r="L158" i="2"/>
  <c r="H76" i="2"/>
  <c r="E172" i="2"/>
  <c r="H126" i="2"/>
  <c r="L164" i="2"/>
  <c r="H99" i="2"/>
  <c r="H72" i="2"/>
  <c r="H39" i="2"/>
  <c r="H74" i="2"/>
  <c r="E164" i="2"/>
  <c r="H6" i="2"/>
  <c r="H27" i="2"/>
  <c r="L168" i="2"/>
  <c r="B6" i="8"/>
  <c r="C6" i="8"/>
  <c r="D6" i="8"/>
  <c r="E6" i="8"/>
  <c r="F6" i="8"/>
  <c r="G6" i="8"/>
  <c r="H6" i="8"/>
  <c r="B7" i="8"/>
  <c r="C7" i="8"/>
  <c r="D7" i="8"/>
  <c r="E7" i="8"/>
  <c r="F7" i="8"/>
  <c r="G7" i="8"/>
  <c r="H7" i="8"/>
  <c r="B8" i="8"/>
  <c r="C8" i="8"/>
  <c r="D8" i="8"/>
  <c r="E8" i="8"/>
  <c r="F8" i="8"/>
  <c r="G8" i="8"/>
  <c r="H8" i="8"/>
  <c r="B9" i="8"/>
  <c r="C9" i="8"/>
  <c r="J9" i="8"/>
  <c r="D9" i="8"/>
  <c r="E9" i="8"/>
  <c r="F9" i="8"/>
  <c r="G9" i="8"/>
  <c r="H9" i="8"/>
  <c r="B10" i="8"/>
  <c r="C10" i="8"/>
  <c r="D10" i="8"/>
  <c r="E10" i="8"/>
  <c r="F10" i="8"/>
  <c r="G10" i="8"/>
  <c r="H10" i="8"/>
  <c r="B11" i="8"/>
  <c r="C11" i="8"/>
  <c r="D11" i="8"/>
  <c r="E11" i="8"/>
  <c r="F11" i="8"/>
  <c r="G11" i="8"/>
  <c r="H11" i="8"/>
  <c r="B12" i="8"/>
  <c r="C12" i="8"/>
  <c r="D12" i="8"/>
  <c r="E12" i="8"/>
  <c r="F12" i="8"/>
  <c r="G12" i="8"/>
  <c r="H12" i="8"/>
  <c r="B13" i="8"/>
  <c r="C13" i="8"/>
  <c r="D13" i="8"/>
  <c r="E13" i="8"/>
  <c r="F13" i="8"/>
  <c r="G13" i="8"/>
  <c r="H13" i="8"/>
  <c r="B5" i="8"/>
  <c r="C5" i="8"/>
  <c r="D5" i="8"/>
  <c r="E5" i="8"/>
  <c r="F5" i="8"/>
  <c r="G5" i="8"/>
  <c r="H5" i="8"/>
  <c r="Q145" i="2"/>
  <c r="Q144" i="2"/>
  <c r="Q143" i="2"/>
  <c r="Q142" i="2"/>
  <c r="Q141" i="2"/>
  <c r="Q140" i="2"/>
  <c r="Q139" i="2"/>
  <c r="Q138" i="2"/>
  <c r="Q137" i="2"/>
  <c r="Q130" i="2"/>
  <c r="Q128" i="2"/>
  <c r="Q129" i="2"/>
  <c r="Q127" i="2"/>
  <c r="Q126" i="2"/>
  <c r="Q119" i="2"/>
  <c r="Q118" i="2"/>
  <c r="Q117" i="2"/>
  <c r="Q116" i="2"/>
  <c r="Q115" i="2"/>
  <c r="Q114" i="2"/>
  <c r="Q113" i="2"/>
  <c r="Q112" i="2"/>
  <c r="Q111" i="2"/>
  <c r="Q110" i="2"/>
  <c r="Q103" i="2"/>
  <c r="Q98" i="2"/>
  <c r="Q99" i="2"/>
  <c r="Q100" i="2"/>
  <c r="Q101" i="2"/>
  <c r="Q102" i="2"/>
  <c r="Q97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56" i="2"/>
  <c r="Q55" i="2"/>
  <c r="Q54" i="2"/>
  <c r="Q53" i="2"/>
  <c r="Q52" i="2"/>
  <c r="Q51" i="2"/>
  <c r="Q50" i="2"/>
  <c r="Q49" i="2"/>
  <c r="Q42" i="2"/>
  <c r="Q39" i="2"/>
  <c r="Q40" i="2"/>
  <c r="Q41" i="2"/>
  <c r="Q38" i="2"/>
  <c r="Q37" i="2"/>
  <c r="Q30" i="2"/>
  <c r="Q29" i="2"/>
  <c r="Q28" i="2"/>
  <c r="Q27" i="2"/>
  <c r="Q26" i="2"/>
  <c r="Q25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L180" i="2"/>
  <c r="L181" i="2"/>
  <c r="L182" i="2"/>
  <c r="L183" i="2"/>
  <c r="L184" i="2"/>
  <c r="L185" i="2"/>
  <c r="L186" i="2"/>
  <c r="J182" i="2"/>
  <c r="J183" i="2"/>
  <c r="J184" i="2"/>
  <c r="J185" i="2"/>
  <c r="J186" i="2"/>
  <c r="L154" i="2"/>
  <c r="L156" i="2"/>
  <c r="L159" i="2"/>
  <c r="H127" i="2"/>
  <c r="L160" i="2"/>
  <c r="L161" i="2"/>
  <c r="L163" i="2"/>
  <c r="L165" i="2"/>
  <c r="L169" i="2"/>
  <c r="L170" i="2"/>
  <c r="L172" i="2"/>
  <c r="L173" i="2"/>
  <c r="L174" i="2"/>
  <c r="L175" i="2"/>
  <c r="L176" i="2"/>
  <c r="L177" i="2"/>
  <c r="L178" i="2"/>
  <c r="L179" i="2"/>
  <c r="H142" i="2"/>
  <c r="L155" i="2"/>
  <c r="G184" i="2"/>
  <c r="G185" i="2"/>
  <c r="G186" i="2"/>
  <c r="E185" i="2"/>
  <c r="E186" i="2"/>
  <c r="H143" i="2"/>
  <c r="L153" i="2"/>
  <c r="H144" i="2"/>
  <c r="E183" i="2"/>
  <c r="H145" i="2"/>
  <c r="H128" i="2"/>
  <c r="H129" i="2"/>
  <c r="H130" i="2"/>
  <c r="H117" i="2"/>
  <c r="H118" i="2"/>
  <c r="H119" i="2"/>
  <c r="H100" i="2"/>
  <c r="H101" i="2"/>
  <c r="H102" i="2"/>
  <c r="H103" i="2"/>
  <c r="H80" i="2"/>
  <c r="L167" i="2"/>
  <c r="H81" i="2"/>
  <c r="H82" i="2"/>
  <c r="H83" i="2"/>
  <c r="H84" i="2"/>
  <c r="H85" i="2"/>
  <c r="H86" i="2"/>
  <c r="H87" i="2"/>
  <c r="H88" i="2"/>
  <c r="H89" i="2"/>
  <c r="H53" i="2"/>
  <c r="H54" i="2"/>
  <c r="H55" i="2"/>
  <c r="H56" i="2"/>
  <c r="H41" i="2"/>
  <c r="H42" i="2"/>
  <c r="H28" i="2"/>
  <c r="E154" i="2"/>
  <c r="H29" i="2"/>
  <c r="H30" i="2"/>
  <c r="H11" i="2"/>
  <c r="H12" i="2"/>
  <c r="H13" i="2"/>
  <c r="H14" i="2"/>
  <c r="H15" i="2"/>
  <c r="H16" i="2"/>
  <c r="H17" i="2"/>
  <c r="E155" i="2"/>
  <c r="E159" i="2"/>
  <c r="E161" i="2"/>
  <c r="E162" i="2"/>
  <c r="E163" i="2"/>
  <c r="E165" i="2"/>
  <c r="E166" i="2"/>
  <c r="E169" i="2"/>
  <c r="E170" i="2"/>
  <c r="E173" i="2"/>
  <c r="E175" i="2"/>
  <c r="E176" i="2"/>
  <c r="E177" i="2"/>
  <c r="J171" i="2"/>
  <c r="J172" i="2"/>
  <c r="J173" i="2"/>
  <c r="J174" i="2"/>
  <c r="J175" i="2"/>
  <c r="J176" i="2"/>
  <c r="J177" i="2"/>
  <c r="J178" i="2"/>
  <c r="J179" i="2"/>
  <c r="J180" i="2"/>
  <c r="J181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J170" i="2"/>
  <c r="G170" i="2"/>
  <c r="J169" i="2"/>
  <c r="G169" i="2"/>
  <c r="J168" i="2"/>
  <c r="G168" i="2"/>
  <c r="J167" i="2"/>
  <c r="G167" i="2"/>
  <c r="J166" i="2"/>
  <c r="G166" i="2"/>
  <c r="J165" i="2"/>
  <c r="G165" i="2"/>
  <c r="J164" i="2"/>
  <c r="G164" i="2"/>
  <c r="J163" i="2"/>
  <c r="G163" i="2"/>
  <c r="J162" i="2"/>
  <c r="G162" i="2"/>
  <c r="J161" i="2"/>
  <c r="G161" i="2"/>
  <c r="J160" i="2"/>
  <c r="G160" i="2"/>
  <c r="J159" i="2"/>
  <c r="G159" i="2"/>
  <c r="J158" i="2"/>
  <c r="G158" i="2"/>
  <c r="J157" i="2"/>
  <c r="G157" i="2"/>
  <c r="J156" i="2"/>
  <c r="G156" i="2"/>
  <c r="J155" i="2"/>
  <c r="G155" i="2"/>
  <c r="J154" i="2"/>
  <c r="G154" i="2"/>
  <c r="J153" i="2"/>
  <c r="G153" i="2"/>
  <c r="G150" i="2"/>
  <c r="L23" i="2"/>
  <c r="L35" i="2"/>
  <c r="Q145" i="12"/>
  <c r="Q144" i="12"/>
  <c r="Q143" i="12"/>
  <c r="Q142" i="12"/>
  <c r="Q141" i="12"/>
  <c r="Q140" i="12"/>
  <c r="Q139" i="12"/>
  <c r="Q138" i="12"/>
  <c r="Q137" i="12"/>
  <c r="Q130" i="12"/>
  <c r="Q129" i="12"/>
  <c r="Q128" i="12"/>
  <c r="Q127" i="12"/>
  <c r="Q126" i="12"/>
  <c r="Q119" i="12"/>
  <c r="Q118" i="12"/>
  <c r="Q117" i="12"/>
  <c r="Q116" i="12"/>
  <c r="Q115" i="12"/>
  <c r="Q114" i="12"/>
  <c r="Q113" i="12"/>
  <c r="Q112" i="12"/>
  <c r="Q111" i="12"/>
  <c r="Q110" i="12"/>
  <c r="Q103" i="12"/>
  <c r="Q102" i="12"/>
  <c r="Q101" i="12"/>
  <c r="Q100" i="12"/>
  <c r="Q99" i="12"/>
  <c r="Q98" i="12"/>
  <c r="Q97" i="12"/>
  <c r="Q96" i="12"/>
  <c r="Q56" i="12"/>
  <c r="Q55" i="12"/>
  <c r="Q54" i="12"/>
  <c r="Q53" i="12"/>
  <c r="Q52" i="12"/>
  <c r="Q51" i="12"/>
  <c r="Q50" i="12"/>
  <c r="Q49" i="12"/>
  <c r="Q42" i="12"/>
  <c r="Q41" i="12"/>
  <c r="Q40" i="12"/>
  <c r="Q39" i="12"/>
  <c r="Q38" i="12"/>
  <c r="Q37" i="12"/>
  <c r="Q30" i="12"/>
  <c r="Q29" i="12"/>
  <c r="Q28" i="12"/>
  <c r="Q27" i="12"/>
  <c r="Q26" i="12"/>
  <c r="Q25" i="12"/>
  <c r="Q17" i="12"/>
  <c r="Q16" i="12"/>
  <c r="Q15" i="12"/>
  <c r="Q14" i="12"/>
  <c r="Q13" i="12"/>
  <c r="Q12" i="12"/>
  <c r="Q11" i="12"/>
  <c r="Q10" i="12"/>
  <c r="Q9" i="12"/>
  <c r="Q8" i="12"/>
  <c r="Q7" i="12"/>
  <c r="Q6" i="12"/>
  <c r="Q5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30" i="3"/>
  <c r="Q29" i="3"/>
  <c r="Q28" i="3"/>
  <c r="Q27" i="3"/>
  <c r="Q26" i="3"/>
  <c r="Q25" i="3"/>
  <c r="Q42" i="3"/>
  <c r="Q41" i="3"/>
  <c r="Q40" i="3"/>
  <c r="Q39" i="3"/>
  <c r="Q38" i="3"/>
  <c r="Q37" i="3"/>
  <c r="Q56" i="3"/>
  <c r="Q55" i="3"/>
  <c r="Q54" i="3"/>
  <c r="Q53" i="3"/>
  <c r="Q52" i="3"/>
  <c r="Q51" i="3"/>
  <c r="Q50" i="3"/>
  <c r="Q49" i="3"/>
  <c r="Q103" i="3"/>
  <c r="Q102" i="3"/>
  <c r="Q101" i="3"/>
  <c r="Q100" i="3"/>
  <c r="Q99" i="3"/>
  <c r="Q98" i="3"/>
  <c r="Q97" i="3"/>
  <c r="Q96" i="3"/>
  <c r="Q130" i="3"/>
  <c r="Q129" i="3"/>
  <c r="Q128" i="3"/>
  <c r="Q127" i="3"/>
  <c r="Q126" i="3"/>
  <c r="Q145" i="3"/>
  <c r="Q144" i="3"/>
  <c r="Q143" i="3"/>
  <c r="Q142" i="3"/>
  <c r="Q141" i="3"/>
  <c r="Q140" i="3"/>
  <c r="Q139" i="3"/>
  <c r="Q138" i="3"/>
  <c r="Q137" i="3"/>
  <c r="Q89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119" i="3"/>
  <c r="Q118" i="3"/>
  <c r="Q117" i="3"/>
  <c r="Q116" i="3"/>
  <c r="Q115" i="3"/>
  <c r="Q114" i="3"/>
  <c r="Q113" i="3"/>
  <c r="Q112" i="3"/>
  <c r="Q111" i="3"/>
  <c r="Q110" i="3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30" i="4"/>
  <c r="Q29" i="4"/>
  <c r="Q28" i="4"/>
  <c r="Q27" i="4"/>
  <c r="Q26" i="4"/>
  <c r="Q25" i="4"/>
  <c r="Q42" i="4"/>
  <c r="Q41" i="4"/>
  <c r="Q40" i="4"/>
  <c r="Q39" i="4"/>
  <c r="Q38" i="4"/>
  <c r="Q37" i="4"/>
  <c r="Q56" i="4"/>
  <c r="Q55" i="4"/>
  <c r="Q54" i="4"/>
  <c r="Q53" i="4"/>
  <c r="Q52" i="4"/>
  <c r="Q51" i="4"/>
  <c r="Q50" i="4"/>
  <c r="Q49" i="4"/>
  <c r="Q103" i="4"/>
  <c r="Q102" i="4"/>
  <c r="Q101" i="4"/>
  <c r="Q100" i="4"/>
  <c r="Q99" i="4"/>
  <c r="Q98" i="4"/>
  <c r="Q97" i="4"/>
  <c r="Q96" i="4"/>
  <c r="Q119" i="4"/>
  <c r="Q118" i="4"/>
  <c r="Q117" i="4"/>
  <c r="Q116" i="4"/>
  <c r="Q115" i="4"/>
  <c r="Q114" i="4"/>
  <c r="Q113" i="4"/>
  <c r="Q112" i="4"/>
  <c r="Q111" i="4"/>
  <c r="Q110" i="4"/>
  <c r="Q130" i="4"/>
  <c r="Q129" i="4"/>
  <c r="Q128" i="4"/>
  <c r="Q127" i="4"/>
  <c r="Q126" i="4"/>
  <c r="Q145" i="4"/>
  <c r="Q144" i="4"/>
  <c r="Q143" i="4"/>
  <c r="Q142" i="4"/>
  <c r="Q141" i="4"/>
  <c r="Q140" i="4"/>
  <c r="Q139" i="4"/>
  <c r="Q138" i="4"/>
  <c r="Q137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30" i="5"/>
  <c r="Q29" i="5"/>
  <c r="Q28" i="5"/>
  <c r="Q27" i="5"/>
  <c r="Q26" i="5"/>
  <c r="Q25" i="5"/>
  <c r="Q56" i="5"/>
  <c r="Q55" i="5"/>
  <c r="Q54" i="5"/>
  <c r="Q53" i="5"/>
  <c r="Q52" i="5"/>
  <c r="Q51" i="5"/>
  <c r="Q50" i="5"/>
  <c r="Q49" i="5"/>
  <c r="Q103" i="5"/>
  <c r="Q102" i="5"/>
  <c r="Q101" i="5"/>
  <c r="Q100" i="5"/>
  <c r="Q99" i="5"/>
  <c r="Q98" i="5"/>
  <c r="Q97" i="5"/>
  <c r="Q96" i="5"/>
  <c r="Q119" i="5"/>
  <c r="Q118" i="5"/>
  <c r="Q117" i="5"/>
  <c r="Q116" i="5"/>
  <c r="Q115" i="5"/>
  <c r="Q114" i="5"/>
  <c r="Q113" i="5"/>
  <c r="Q112" i="5"/>
  <c r="Q111" i="5"/>
  <c r="Q110" i="5"/>
  <c r="Q130" i="5"/>
  <c r="Q129" i="5"/>
  <c r="Q128" i="5"/>
  <c r="Q127" i="5"/>
  <c r="Q126" i="5"/>
  <c r="Q145" i="5"/>
  <c r="Q144" i="5"/>
  <c r="Q143" i="5"/>
  <c r="Q142" i="5"/>
  <c r="Q141" i="5"/>
  <c r="Q140" i="5"/>
  <c r="Q139" i="5"/>
  <c r="Q138" i="5"/>
  <c r="Q137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42" i="5"/>
  <c r="Q41" i="5"/>
  <c r="Q40" i="5"/>
  <c r="Q39" i="5"/>
  <c r="Q38" i="5"/>
  <c r="Q37" i="5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30" i="6"/>
  <c r="Q29" i="6"/>
  <c r="Q28" i="6"/>
  <c r="Q27" i="6"/>
  <c r="Q26" i="6"/>
  <c r="Q25" i="6"/>
  <c r="Q56" i="6"/>
  <c r="Q55" i="6"/>
  <c r="Q54" i="6"/>
  <c r="Q53" i="6"/>
  <c r="Q52" i="6"/>
  <c r="Q51" i="6"/>
  <c r="Q50" i="6"/>
  <c r="Q49" i="6"/>
  <c r="Q103" i="6"/>
  <c r="Q102" i="6"/>
  <c r="Q101" i="6"/>
  <c r="Q100" i="6"/>
  <c r="Q99" i="6"/>
  <c r="Q98" i="6"/>
  <c r="Q97" i="6"/>
  <c r="Q96" i="6"/>
  <c r="Q119" i="6"/>
  <c r="Q118" i="6"/>
  <c r="Q117" i="6"/>
  <c r="Q116" i="6"/>
  <c r="Q115" i="6"/>
  <c r="Q114" i="6"/>
  <c r="Q113" i="6"/>
  <c r="Q112" i="6"/>
  <c r="Q111" i="6"/>
  <c r="Q110" i="6"/>
  <c r="Q130" i="6"/>
  <c r="Q129" i="6"/>
  <c r="Q128" i="6"/>
  <c r="Q127" i="6"/>
  <c r="Q126" i="6"/>
  <c r="Q145" i="6"/>
  <c r="Q144" i="6"/>
  <c r="Q143" i="6"/>
  <c r="Q142" i="6"/>
  <c r="Q141" i="6"/>
  <c r="Q140" i="6"/>
  <c r="Q139" i="6"/>
  <c r="Q138" i="6"/>
  <c r="Q137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42" i="6"/>
  <c r="Q41" i="6"/>
  <c r="Q40" i="6"/>
  <c r="Q39" i="6"/>
  <c r="Q38" i="6"/>
  <c r="Q37" i="6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30" i="7"/>
  <c r="Q29" i="7"/>
  <c r="Q28" i="7"/>
  <c r="Q27" i="7"/>
  <c r="Q26" i="7"/>
  <c r="Q25" i="7"/>
  <c r="Q42" i="7"/>
  <c r="Q41" i="7"/>
  <c r="Q40" i="7"/>
  <c r="Q39" i="7"/>
  <c r="Q38" i="7"/>
  <c r="Q37" i="7"/>
  <c r="Q56" i="7"/>
  <c r="Q55" i="7"/>
  <c r="Q54" i="7"/>
  <c r="Q53" i="7"/>
  <c r="Q52" i="7"/>
  <c r="Q51" i="7"/>
  <c r="Q50" i="7"/>
  <c r="Q49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103" i="7"/>
  <c r="Q102" i="7"/>
  <c r="Q101" i="7"/>
  <c r="Q100" i="7"/>
  <c r="Q99" i="7"/>
  <c r="Q98" i="7"/>
  <c r="Q97" i="7"/>
  <c r="Q96" i="7"/>
  <c r="Q119" i="7"/>
  <c r="Q118" i="7"/>
  <c r="Q117" i="7"/>
  <c r="Q116" i="7"/>
  <c r="Q115" i="7"/>
  <c r="Q114" i="7"/>
  <c r="Q113" i="7"/>
  <c r="Q112" i="7"/>
  <c r="Q111" i="7"/>
  <c r="Q110" i="7"/>
  <c r="Q130" i="7"/>
  <c r="Q129" i="7"/>
  <c r="Q128" i="7"/>
  <c r="Q127" i="7"/>
  <c r="Q126" i="7"/>
  <c r="Q145" i="7"/>
  <c r="Q144" i="7"/>
  <c r="Q143" i="7"/>
  <c r="Q142" i="7"/>
  <c r="Q141" i="7"/>
  <c r="Q140" i="7"/>
  <c r="Q139" i="7"/>
  <c r="Q138" i="7"/>
  <c r="Q137" i="7"/>
  <c r="H145" i="4"/>
  <c r="H144" i="4"/>
  <c r="E183" i="4"/>
  <c r="H143" i="4"/>
  <c r="H142" i="4"/>
  <c r="E162" i="4"/>
  <c r="H130" i="4"/>
  <c r="H129" i="4"/>
  <c r="H128" i="4"/>
  <c r="H119" i="4"/>
  <c r="H118" i="4"/>
  <c r="H117" i="4"/>
  <c r="H116" i="4"/>
  <c r="H103" i="4"/>
  <c r="H102" i="4"/>
  <c r="H101" i="4"/>
  <c r="H100" i="4"/>
  <c r="H99" i="4"/>
  <c r="H89" i="4"/>
  <c r="H88" i="4"/>
  <c r="H87" i="4"/>
  <c r="H86" i="4"/>
  <c r="H85" i="4"/>
  <c r="H56" i="4"/>
  <c r="H55" i="4"/>
  <c r="H54" i="4"/>
  <c r="H53" i="4"/>
  <c r="H42" i="4"/>
  <c r="H41" i="4"/>
  <c r="H30" i="4"/>
  <c r="H29" i="4"/>
  <c r="H28" i="4"/>
  <c r="E177" i="4"/>
  <c r="H17" i="4"/>
  <c r="H16" i="4"/>
  <c r="H15" i="4"/>
  <c r="H14" i="4"/>
  <c r="H13" i="4"/>
  <c r="H12" i="4"/>
  <c r="H11" i="4"/>
  <c r="L182" i="4"/>
  <c r="L183" i="4"/>
  <c r="L184" i="4"/>
  <c r="L185" i="4"/>
  <c r="L186" i="4"/>
  <c r="J182" i="4"/>
  <c r="J183" i="4"/>
  <c r="J184" i="4"/>
  <c r="J185" i="4"/>
  <c r="J186" i="4"/>
  <c r="L155" i="4"/>
  <c r="L156" i="4"/>
  <c r="L157" i="4"/>
  <c r="L159" i="4"/>
  <c r="L160" i="4"/>
  <c r="L163" i="4"/>
  <c r="L164" i="4"/>
  <c r="L168" i="4"/>
  <c r="L169" i="4"/>
  <c r="L170" i="4"/>
  <c r="L173" i="4"/>
  <c r="L174" i="4"/>
  <c r="L175" i="4"/>
  <c r="L176" i="4"/>
  <c r="L177" i="4"/>
  <c r="L178" i="4"/>
  <c r="L179" i="4"/>
  <c r="L180" i="4"/>
  <c r="L181" i="4"/>
  <c r="E185" i="4"/>
  <c r="E186" i="4"/>
  <c r="G184" i="4"/>
  <c r="G185" i="4"/>
  <c r="G186" i="4"/>
  <c r="E155" i="4"/>
  <c r="E158" i="4"/>
  <c r="E159" i="4"/>
  <c r="E160" i="4"/>
  <c r="E170" i="4"/>
  <c r="E172" i="4"/>
  <c r="G183" i="4"/>
  <c r="G182" i="4"/>
  <c r="J181" i="4"/>
  <c r="G181" i="4"/>
  <c r="J180" i="4"/>
  <c r="G180" i="4"/>
  <c r="J179" i="4"/>
  <c r="G179" i="4"/>
  <c r="J178" i="4"/>
  <c r="G178" i="4"/>
  <c r="J177" i="4"/>
  <c r="G177" i="4"/>
  <c r="J176" i="4"/>
  <c r="G176" i="4"/>
  <c r="J175" i="4"/>
  <c r="G175" i="4"/>
  <c r="J174" i="4"/>
  <c r="G174" i="4"/>
  <c r="J173" i="4"/>
  <c r="G173" i="4"/>
  <c r="J172" i="4"/>
  <c r="G172" i="4"/>
  <c r="J171" i="4"/>
  <c r="G171" i="4"/>
  <c r="J170" i="4"/>
  <c r="G170" i="4"/>
  <c r="J169" i="4"/>
  <c r="G169" i="4"/>
  <c r="J168" i="4"/>
  <c r="G168" i="4"/>
  <c r="J167" i="4"/>
  <c r="G167" i="4"/>
  <c r="J166" i="4"/>
  <c r="G166" i="4"/>
  <c r="J165" i="4"/>
  <c r="G165" i="4"/>
  <c r="J164" i="4"/>
  <c r="G164" i="4"/>
  <c r="J163" i="4"/>
  <c r="G163" i="4"/>
  <c r="J162" i="4"/>
  <c r="G162" i="4"/>
  <c r="J161" i="4"/>
  <c r="G161" i="4"/>
  <c r="J160" i="4"/>
  <c r="G160" i="4"/>
  <c r="J159" i="4"/>
  <c r="G159" i="4"/>
  <c r="J158" i="4"/>
  <c r="G158" i="4"/>
  <c r="J157" i="4"/>
  <c r="G157" i="4"/>
  <c r="J156" i="4"/>
  <c r="G156" i="4"/>
  <c r="J155" i="4"/>
  <c r="G155" i="4"/>
  <c r="J154" i="4"/>
  <c r="G154" i="4"/>
  <c r="J153" i="4"/>
  <c r="G153" i="4"/>
  <c r="G150" i="4"/>
  <c r="H145" i="12"/>
  <c r="H144" i="12"/>
  <c r="H143" i="12"/>
  <c r="E183" i="12"/>
  <c r="E184" i="12"/>
  <c r="H130" i="12"/>
  <c r="H129" i="12"/>
  <c r="H128" i="12"/>
  <c r="H127" i="12"/>
  <c r="E164" i="12"/>
  <c r="H119" i="12"/>
  <c r="H118" i="12"/>
  <c r="H117" i="12"/>
  <c r="H103" i="12"/>
  <c r="H102" i="12"/>
  <c r="H101" i="12"/>
  <c r="H85" i="12"/>
  <c r="H84" i="12"/>
  <c r="H83" i="12"/>
  <c r="H82" i="12"/>
  <c r="H81" i="12"/>
  <c r="H80" i="12"/>
  <c r="H79" i="12"/>
  <c r="H78" i="12"/>
  <c r="E163" i="12"/>
  <c r="H77" i="12"/>
  <c r="E171" i="12"/>
  <c r="E169" i="12"/>
  <c r="H56" i="12"/>
  <c r="H55" i="12"/>
  <c r="H54" i="12"/>
  <c r="H53" i="12"/>
  <c r="E160" i="12"/>
  <c r="H42" i="12"/>
  <c r="H41" i="12"/>
  <c r="H30" i="12"/>
  <c r="H29" i="12"/>
  <c r="H17" i="12"/>
  <c r="H16" i="12"/>
  <c r="H15" i="12"/>
  <c r="H14" i="12"/>
  <c r="H13" i="12"/>
  <c r="H12" i="12"/>
  <c r="H11" i="12"/>
  <c r="L182" i="12"/>
  <c r="L183" i="12"/>
  <c r="L184" i="12"/>
  <c r="L185" i="12"/>
  <c r="L186" i="12"/>
  <c r="J185" i="12"/>
  <c r="J186" i="12"/>
  <c r="L154" i="12"/>
  <c r="L156" i="12"/>
  <c r="L159" i="12"/>
  <c r="L166" i="12"/>
  <c r="L170" i="12"/>
  <c r="L172" i="12"/>
  <c r="L173" i="12"/>
  <c r="L174" i="12"/>
  <c r="L175" i="12"/>
  <c r="L176" i="12"/>
  <c r="L177" i="12"/>
  <c r="L178" i="12"/>
  <c r="L179" i="12"/>
  <c r="L180" i="12"/>
  <c r="L181" i="12"/>
  <c r="L153" i="12"/>
  <c r="E185" i="12"/>
  <c r="E186" i="12"/>
  <c r="G185" i="12"/>
  <c r="G186" i="12"/>
  <c r="E154" i="12"/>
  <c r="E155" i="12"/>
  <c r="E157" i="12"/>
  <c r="E158" i="12"/>
  <c r="E162" i="12"/>
  <c r="E167" i="12"/>
  <c r="E168" i="12"/>
  <c r="E170" i="12"/>
  <c r="E173" i="12"/>
  <c r="E176" i="12"/>
  <c r="E178" i="12"/>
  <c r="E181" i="12"/>
  <c r="J184" i="12"/>
  <c r="G184" i="12"/>
  <c r="J183" i="12"/>
  <c r="G183" i="12"/>
  <c r="J182" i="12"/>
  <c r="G182" i="12"/>
  <c r="J181" i="12"/>
  <c r="G181" i="12"/>
  <c r="J180" i="12"/>
  <c r="G180" i="12"/>
  <c r="J179" i="12"/>
  <c r="G179" i="12"/>
  <c r="J178" i="12"/>
  <c r="G178" i="12"/>
  <c r="J177" i="12"/>
  <c r="G177" i="12"/>
  <c r="J176" i="12"/>
  <c r="G176" i="12"/>
  <c r="J175" i="12"/>
  <c r="G175" i="12"/>
  <c r="J174" i="12"/>
  <c r="G174" i="12"/>
  <c r="J173" i="12"/>
  <c r="G173" i="12"/>
  <c r="J172" i="12"/>
  <c r="G172" i="12"/>
  <c r="J171" i="12"/>
  <c r="G171" i="12"/>
  <c r="J170" i="12"/>
  <c r="G170" i="12"/>
  <c r="J169" i="12"/>
  <c r="G169" i="12"/>
  <c r="J168" i="12"/>
  <c r="G168" i="12"/>
  <c r="J167" i="12"/>
  <c r="G167" i="12"/>
  <c r="J166" i="12"/>
  <c r="G166" i="12"/>
  <c r="J165" i="12"/>
  <c r="G165" i="12"/>
  <c r="J164" i="12"/>
  <c r="G164" i="12"/>
  <c r="J163" i="12"/>
  <c r="G163" i="12"/>
  <c r="J162" i="12"/>
  <c r="G162" i="12"/>
  <c r="J161" i="12"/>
  <c r="G161" i="12"/>
  <c r="J160" i="12"/>
  <c r="G160" i="12"/>
  <c r="J159" i="12"/>
  <c r="G159" i="12"/>
  <c r="J158" i="12"/>
  <c r="G158" i="12"/>
  <c r="J157" i="12"/>
  <c r="G157" i="12"/>
  <c r="J156" i="12"/>
  <c r="G156" i="12"/>
  <c r="J155" i="12"/>
  <c r="G155" i="12"/>
  <c r="J154" i="12"/>
  <c r="G154" i="12"/>
  <c r="J153" i="12"/>
  <c r="G153" i="12"/>
  <c r="G150" i="12"/>
  <c r="H145" i="3"/>
  <c r="H144" i="3"/>
  <c r="H143" i="3"/>
  <c r="E183" i="3"/>
  <c r="H130" i="3"/>
  <c r="H129" i="3"/>
  <c r="H128" i="3"/>
  <c r="H127" i="3"/>
  <c r="L159" i="3"/>
  <c r="H119" i="3"/>
  <c r="H118" i="3"/>
  <c r="H117" i="3"/>
  <c r="H103" i="3"/>
  <c r="H102" i="3"/>
  <c r="H101" i="3"/>
  <c r="H100" i="3"/>
  <c r="H99" i="3"/>
  <c r="L171" i="3"/>
  <c r="H89" i="3"/>
  <c r="H88" i="3"/>
  <c r="H87" i="3"/>
  <c r="H86" i="3"/>
  <c r="H85" i="3"/>
  <c r="H84" i="3"/>
  <c r="H83" i="3"/>
  <c r="H56" i="3"/>
  <c r="H55" i="3"/>
  <c r="H54" i="3"/>
  <c r="H53" i="3"/>
  <c r="H42" i="3"/>
  <c r="H41" i="3"/>
  <c r="H30" i="3"/>
  <c r="H29" i="3"/>
  <c r="H28" i="3"/>
  <c r="E177" i="3"/>
  <c r="H17" i="3"/>
  <c r="H16" i="3"/>
  <c r="H15" i="3"/>
  <c r="H14" i="3"/>
  <c r="H13" i="3"/>
  <c r="H12" i="3"/>
  <c r="H11" i="3"/>
  <c r="L170" i="3"/>
  <c r="L182" i="3"/>
  <c r="L183" i="3"/>
  <c r="L184" i="3"/>
  <c r="L185" i="3"/>
  <c r="L186" i="3"/>
  <c r="J182" i="3"/>
  <c r="J183" i="3"/>
  <c r="J184" i="3"/>
  <c r="J185" i="3"/>
  <c r="J186" i="3"/>
  <c r="L154" i="3"/>
  <c r="L156" i="3"/>
  <c r="L157" i="3"/>
  <c r="L160" i="3"/>
  <c r="L164" i="3"/>
  <c r="L166" i="3"/>
  <c r="L169" i="3"/>
  <c r="L172" i="3"/>
  <c r="L173" i="3"/>
  <c r="L174" i="3"/>
  <c r="L175" i="3"/>
  <c r="L176" i="3"/>
  <c r="L177" i="3"/>
  <c r="L178" i="3"/>
  <c r="L179" i="3"/>
  <c r="L180" i="3"/>
  <c r="L181" i="3"/>
  <c r="E185" i="3"/>
  <c r="E186" i="3"/>
  <c r="E155" i="3"/>
  <c r="E157" i="3"/>
  <c r="E158" i="3"/>
  <c r="E160" i="3"/>
  <c r="E163" i="3"/>
  <c r="E165" i="3"/>
  <c r="E166" i="3"/>
  <c r="E167" i="3"/>
  <c r="E168" i="3"/>
  <c r="E172" i="3"/>
  <c r="E173" i="3"/>
  <c r="E178" i="3"/>
  <c r="E179" i="3"/>
  <c r="E181" i="3"/>
  <c r="E182" i="3"/>
  <c r="E184" i="3"/>
  <c r="G186" i="3"/>
  <c r="G185" i="3"/>
  <c r="G184" i="3"/>
  <c r="G183" i="3"/>
  <c r="G182" i="3"/>
  <c r="J181" i="3"/>
  <c r="G181" i="3"/>
  <c r="J180" i="3"/>
  <c r="G180" i="3"/>
  <c r="J179" i="3"/>
  <c r="G179" i="3"/>
  <c r="J178" i="3"/>
  <c r="G178" i="3"/>
  <c r="J177" i="3"/>
  <c r="G177" i="3"/>
  <c r="J176" i="3"/>
  <c r="G176" i="3"/>
  <c r="J175" i="3"/>
  <c r="G175" i="3"/>
  <c r="J174" i="3"/>
  <c r="G174" i="3"/>
  <c r="J173" i="3"/>
  <c r="G173" i="3"/>
  <c r="J172" i="3"/>
  <c r="G172" i="3"/>
  <c r="J171" i="3"/>
  <c r="G171" i="3"/>
  <c r="J170" i="3"/>
  <c r="G170" i="3"/>
  <c r="J169" i="3"/>
  <c r="G169" i="3"/>
  <c r="J168" i="3"/>
  <c r="G168" i="3"/>
  <c r="J167" i="3"/>
  <c r="G167" i="3"/>
  <c r="J166" i="3"/>
  <c r="G166" i="3"/>
  <c r="J165" i="3"/>
  <c r="G165" i="3"/>
  <c r="J164" i="3"/>
  <c r="G164" i="3"/>
  <c r="J163" i="3"/>
  <c r="G163" i="3"/>
  <c r="J162" i="3"/>
  <c r="G162" i="3"/>
  <c r="J161" i="3"/>
  <c r="G161" i="3"/>
  <c r="J160" i="3"/>
  <c r="G160" i="3"/>
  <c r="J159" i="3"/>
  <c r="G159" i="3"/>
  <c r="J158" i="3"/>
  <c r="G158" i="3"/>
  <c r="J157" i="3"/>
  <c r="G157" i="3"/>
  <c r="J156" i="3"/>
  <c r="G156" i="3"/>
  <c r="J155" i="3"/>
  <c r="G155" i="3"/>
  <c r="J154" i="3"/>
  <c r="G154" i="3"/>
  <c r="J153" i="3"/>
  <c r="G153" i="3"/>
  <c r="G150" i="3"/>
  <c r="H145" i="7"/>
  <c r="H144" i="7"/>
  <c r="E183" i="7"/>
  <c r="H143" i="7"/>
  <c r="H142" i="7"/>
  <c r="E162" i="7"/>
  <c r="H130" i="7"/>
  <c r="H129" i="7"/>
  <c r="H128" i="7"/>
  <c r="H119" i="7"/>
  <c r="H118" i="7"/>
  <c r="H117" i="7"/>
  <c r="H116" i="7"/>
  <c r="H103" i="7"/>
  <c r="H102" i="7"/>
  <c r="H101" i="7"/>
  <c r="H100" i="7"/>
  <c r="H99" i="7"/>
  <c r="L171" i="7"/>
  <c r="L170" i="7"/>
  <c r="H89" i="7"/>
  <c r="H88" i="7"/>
  <c r="H87" i="7"/>
  <c r="H86" i="7"/>
  <c r="H85" i="7"/>
  <c r="H84" i="7"/>
  <c r="H83" i="7"/>
  <c r="H82" i="7"/>
  <c r="H56" i="7"/>
  <c r="H55" i="7"/>
  <c r="H54" i="7"/>
  <c r="H53" i="7"/>
  <c r="H42" i="7"/>
  <c r="H41" i="7"/>
  <c r="H30" i="7"/>
  <c r="H29" i="7"/>
  <c r="H28" i="7"/>
  <c r="H17" i="7"/>
  <c r="H16" i="7"/>
  <c r="H15" i="7"/>
  <c r="H14" i="7"/>
  <c r="H13" i="7"/>
  <c r="H12" i="7"/>
  <c r="H11" i="7"/>
  <c r="L182" i="7"/>
  <c r="L183" i="7"/>
  <c r="L184" i="7"/>
  <c r="L185" i="7"/>
  <c r="L186" i="7"/>
  <c r="J182" i="7"/>
  <c r="J183" i="7"/>
  <c r="J184" i="7"/>
  <c r="J185" i="7"/>
  <c r="J186" i="7"/>
  <c r="L154" i="7"/>
  <c r="L156" i="7"/>
  <c r="L157" i="7"/>
  <c r="L159" i="7"/>
  <c r="L161" i="7"/>
  <c r="L162" i="7"/>
  <c r="L166" i="7"/>
  <c r="L167" i="7"/>
  <c r="L168" i="7"/>
  <c r="L173" i="7"/>
  <c r="L174" i="7"/>
  <c r="L175" i="7"/>
  <c r="L176" i="7"/>
  <c r="L177" i="7"/>
  <c r="L178" i="7"/>
  <c r="L179" i="7"/>
  <c r="L180" i="7"/>
  <c r="L181" i="7"/>
  <c r="L153" i="7"/>
  <c r="E185" i="7"/>
  <c r="E186" i="7"/>
  <c r="E154" i="7"/>
  <c r="E155" i="7"/>
  <c r="E157" i="7"/>
  <c r="E160" i="7"/>
  <c r="E165" i="7"/>
  <c r="E166" i="7"/>
  <c r="E167" i="7"/>
  <c r="E168" i="7"/>
  <c r="E169" i="7"/>
  <c r="E171" i="7"/>
  <c r="E172" i="7"/>
  <c r="E173" i="7"/>
  <c r="E174" i="7"/>
  <c r="E175" i="7"/>
  <c r="E176" i="7"/>
  <c r="E177" i="7"/>
  <c r="E178" i="7"/>
  <c r="E180" i="7"/>
  <c r="E181" i="7"/>
  <c r="E182" i="7"/>
  <c r="E153" i="7"/>
  <c r="G186" i="7"/>
  <c r="G185" i="7"/>
  <c r="G184" i="7"/>
  <c r="G183" i="7"/>
  <c r="G182" i="7"/>
  <c r="J181" i="7"/>
  <c r="G181" i="7"/>
  <c r="J180" i="7"/>
  <c r="G180" i="7"/>
  <c r="J179" i="7"/>
  <c r="G179" i="7"/>
  <c r="J178" i="7"/>
  <c r="G178" i="7"/>
  <c r="J177" i="7"/>
  <c r="G177" i="7"/>
  <c r="J176" i="7"/>
  <c r="G176" i="7"/>
  <c r="J175" i="7"/>
  <c r="G175" i="7"/>
  <c r="J174" i="7"/>
  <c r="G174" i="7"/>
  <c r="J173" i="7"/>
  <c r="G173" i="7"/>
  <c r="J172" i="7"/>
  <c r="G172" i="7"/>
  <c r="J171" i="7"/>
  <c r="G171" i="7"/>
  <c r="J170" i="7"/>
  <c r="G170" i="7"/>
  <c r="J169" i="7"/>
  <c r="G169" i="7"/>
  <c r="J168" i="7"/>
  <c r="G168" i="7"/>
  <c r="J167" i="7"/>
  <c r="G167" i="7"/>
  <c r="J166" i="7"/>
  <c r="G166" i="7"/>
  <c r="J165" i="7"/>
  <c r="G165" i="7"/>
  <c r="J164" i="7"/>
  <c r="G164" i="7"/>
  <c r="J163" i="7"/>
  <c r="G163" i="7"/>
  <c r="J162" i="7"/>
  <c r="G162" i="7"/>
  <c r="J161" i="7"/>
  <c r="G161" i="7"/>
  <c r="J160" i="7"/>
  <c r="G160" i="7"/>
  <c r="J159" i="7"/>
  <c r="G159" i="7"/>
  <c r="J158" i="7"/>
  <c r="G158" i="7"/>
  <c r="J157" i="7"/>
  <c r="G157" i="7"/>
  <c r="J156" i="7"/>
  <c r="G156" i="7"/>
  <c r="J155" i="7"/>
  <c r="G155" i="7"/>
  <c r="J154" i="7"/>
  <c r="G154" i="7"/>
  <c r="J153" i="7"/>
  <c r="G153" i="7"/>
  <c r="G150" i="7"/>
  <c r="H145" i="5"/>
  <c r="H144" i="5"/>
  <c r="H143" i="5"/>
  <c r="E172" i="5"/>
  <c r="H142" i="5"/>
  <c r="E162" i="5"/>
  <c r="H130" i="5"/>
  <c r="H129" i="5"/>
  <c r="H128" i="5"/>
  <c r="H119" i="5"/>
  <c r="H118" i="5"/>
  <c r="H117" i="5"/>
  <c r="H116" i="5"/>
  <c r="H103" i="5"/>
  <c r="H102" i="5"/>
  <c r="H101" i="5"/>
  <c r="H100" i="5"/>
  <c r="H99" i="5"/>
  <c r="H89" i="5"/>
  <c r="H88" i="5"/>
  <c r="H87" i="5"/>
  <c r="H86" i="5"/>
  <c r="H85" i="5"/>
  <c r="H84" i="5"/>
  <c r="H83" i="5"/>
  <c r="H82" i="5"/>
  <c r="H81" i="5"/>
  <c r="H56" i="5"/>
  <c r="H55" i="5"/>
  <c r="H54" i="5"/>
  <c r="H53" i="5"/>
  <c r="H42" i="5"/>
  <c r="H41" i="5"/>
  <c r="H30" i="5"/>
  <c r="H29" i="5"/>
  <c r="H28" i="5"/>
  <c r="H17" i="5"/>
  <c r="H16" i="5"/>
  <c r="H15" i="5"/>
  <c r="H14" i="5"/>
  <c r="H13" i="5"/>
  <c r="H12" i="5"/>
  <c r="H11" i="5"/>
  <c r="L182" i="5"/>
  <c r="L183" i="5"/>
  <c r="L184" i="5"/>
  <c r="L185" i="5"/>
  <c r="L186" i="5"/>
  <c r="J182" i="5"/>
  <c r="J183" i="5"/>
  <c r="J184" i="5"/>
  <c r="J185" i="5"/>
  <c r="J186" i="5"/>
  <c r="L154" i="5"/>
  <c r="L156" i="5"/>
  <c r="L157" i="5"/>
  <c r="L158" i="5"/>
  <c r="L162" i="5"/>
  <c r="L164" i="5"/>
  <c r="L166" i="5"/>
  <c r="L173" i="5"/>
  <c r="L174" i="5"/>
  <c r="L175" i="5"/>
  <c r="L176" i="5"/>
  <c r="L177" i="5"/>
  <c r="L178" i="5"/>
  <c r="L179" i="5"/>
  <c r="L180" i="5"/>
  <c r="L181" i="5"/>
  <c r="L153" i="5"/>
  <c r="E186" i="5"/>
  <c r="E155" i="5"/>
  <c r="E157" i="5"/>
  <c r="E158" i="5"/>
  <c r="E160" i="5"/>
  <c r="E165" i="5"/>
  <c r="E168" i="5"/>
  <c r="E173" i="5"/>
  <c r="E174" i="5"/>
  <c r="E175" i="5"/>
  <c r="E176" i="5"/>
  <c r="E177" i="5"/>
  <c r="E182" i="5"/>
  <c r="E183" i="5"/>
  <c r="E185" i="5"/>
  <c r="G186" i="5"/>
  <c r="G185" i="5"/>
  <c r="G184" i="5"/>
  <c r="G183" i="5"/>
  <c r="G182" i="5"/>
  <c r="J181" i="5"/>
  <c r="G181" i="5"/>
  <c r="J180" i="5"/>
  <c r="G180" i="5"/>
  <c r="J179" i="5"/>
  <c r="G179" i="5"/>
  <c r="J178" i="5"/>
  <c r="G178" i="5"/>
  <c r="J177" i="5"/>
  <c r="G177" i="5"/>
  <c r="J176" i="5"/>
  <c r="G176" i="5"/>
  <c r="J175" i="5"/>
  <c r="G175" i="5"/>
  <c r="J174" i="5"/>
  <c r="G174" i="5"/>
  <c r="J173" i="5"/>
  <c r="G173" i="5"/>
  <c r="J172" i="5"/>
  <c r="G172" i="5"/>
  <c r="J171" i="5"/>
  <c r="G171" i="5"/>
  <c r="J170" i="5"/>
  <c r="G170" i="5"/>
  <c r="J169" i="5"/>
  <c r="G169" i="5"/>
  <c r="J168" i="5"/>
  <c r="G168" i="5"/>
  <c r="J167" i="5"/>
  <c r="G167" i="5"/>
  <c r="J166" i="5"/>
  <c r="G166" i="5"/>
  <c r="J165" i="5"/>
  <c r="G165" i="5"/>
  <c r="J164" i="5"/>
  <c r="G164" i="5"/>
  <c r="J163" i="5"/>
  <c r="G163" i="5"/>
  <c r="J162" i="5"/>
  <c r="G162" i="5"/>
  <c r="J161" i="5"/>
  <c r="G161" i="5"/>
  <c r="J160" i="5"/>
  <c r="G160" i="5"/>
  <c r="J159" i="5"/>
  <c r="G159" i="5"/>
  <c r="J158" i="5"/>
  <c r="G158" i="5"/>
  <c r="J157" i="5"/>
  <c r="G157" i="5"/>
  <c r="J156" i="5"/>
  <c r="G156" i="5"/>
  <c r="J155" i="5"/>
  <c r="G155" i="5"/>
  <c r="J154" i="5"/>
  <c r="G154" i="5"/>
  <c r="J153" i="5"/>
  <c r="G153" i="5"/>
  <c r="G150" i="5"/>
  <c r="H145" i="6"/>
  <c r="H144" i="6"/>
  <c r="E183" i="6"/>
  <c r="H143" i="6"/>
  <c r="E172" i="6"/>
  <c r="H142" i="6"/>
  <c r="E162" i="6"/>
  <c r="H130" i="6"/>
  <c r="H129" i="6"/>
  <c r="H128" i="6"/>
  <c r="H119" i="6"/>
  <c r="H118" i="6"/>
  <c r="H117" i="6"/>
  <c r="H116" i="6"/>
  <c r="H103" i="6"/>
  <c r="H102" i="6"/>
  <c r="H101" i="6"/>
  <c r="H100" i="6"/>
  <c r="H99" i="6"/>
  <c r="L171" i="6"/>
  <c r="H89" i="6"/>
  <c r="H88" i="6"/>
  <c r="H87" i="6"/>
  <c r="H86" i="6"/>
  <c r="H85" i="6"/>
  <c r="H84" i="6"/>
  <c r="H83" i="6"/>
  <c r="H82" i="6"/>
  <c r="H81" i="6"/>
  <c r="H56" i="6"/>
  <c r="H55" i="6"/>
  <c r="H54" i="6"/>
  <c r="H53" i="6"/>
  <c r="H42" i="6"/>
  <c r="H41" i="6"/>
  <c r="H30" i="6"/>
  <c r="H29" i="6"/>
  <c r="H28" i="6"/>
  <c r="E177" i="6"/>
  <c r="H17" i="6"/>
  <c r="H16" i="6"/>
  <c r="H15" i="6"/>
  <c r="H14" i="6"/>
  <c r="H13" i="6"/>
  <c r="H12" i="6"/>
  <c r="H11" i="6"/>
  <c r="L182" i="6"/>
  <c r="L183" i="6"/>
  <c r="L184" i="6"/>
  <c r="L185" i="6"/>
  <c r="L186" i="6"/>
  <c r="J182" i="6"/>
  <c r="J183" i="6"/>
  <c r="J184" i="6"/>
  <c r="J185" i="6"/>
  <c r="J186" i="6"/>
  <c r="L154" i="6"/>
  <c r="L155" i="6"/>
  <c r="L156" i="6"/>
  <c r="L158" i="6"/>
  <c r="L159" i="6"/>
  <c r="L161" i="6"/>
  <c r="L163" i="6"/>
  <c r="L169" i="6"/>
  <c r="L172" i="6"/>
  <c r="L173" i="6"/>
  <c r="L174" i="6"/>
  <c r="L175" i="6"/>
  <c r="L176" i="6"/>
  <c r="L177" i="6"/>
  <c r="L178" i="6"/>
  <c r="L179" i="6"/>
  <c r="L180" i="6"/>
  <c r="L181" i="6"/>
  <c r="L153" i="6"/>
  <c r="G184" i="6"/>
  <c r="G185" i="6"/>
  <c r="G186" i="6"/>
  <c r="E185" i="6"/>
  <c r="E186" i="6"/>
  <c r="E155" i="6"/>
  <c r="E159" i="6"/>
  <c r="E164" i="6"/>
  <c r="E166" i="6"/>
  <c r="E167" i="6"/>
  <c r="E168" i="6"/>
  <c r="E170" i="6"/>
  <c r="E174" i="6"/>
  <c r="E175" i="6"/>
  <c r="E176" i="6"/>
  <c r="E180" i="6"/>
  <c r="E182" i="6"/>
  <c r="E153" i="6"/>
  <c r="G183" i="6"/>
  <c r="G182" i="6"/>
  <c r="J181" i="6"/>
  <c r="G181" i="6"/>
  <c r="J180" i="6"/>
  <c r="G180" i="6"/>
  <c r="J179" i="6"/>
  <c r="G179" i="6"/>
  <c r="J178" i="6"/>
  <c r="G178" i="6"/>
  <c r="J177" i="6"/>
  <c r="G177" i="6"/>
  <c r="J176" i="6"/>
  <c r="G176" i="6"/>
  <c r="J175" i="6"/>
  <c r="G175" i="6"/>
  <c r="J174" i="6"/>
  <c r="G174" i="6"/>
  <c r="J173" i="6"/>
  <c r="G173" i="6"/>
  <c r="J172" i="6"/>
  <c r="G172" i="6"/>
  <c r="J171" i="6"/>
  <c r="G171" i="6"/>
  <c r="J170" i="6"/>
  <c r="G170" i="6"/>
  <c r="J169" i="6"/>
  <c r="G169" i="6"/>
  <c r="J168" i="6"/>
  <c r="G168" i="6"/>
  <c r="J167" i="6"/>
  <c r="G167" i="6"/>
  <c r="J166" i="6"/>
  <c r="G166" i="6"/>
  <c r="J165" i="6"/>
  <c r="G165" i="6"/>
  <c r="J164" i="6"/>
  <c r="G164" i="6"/>
  <c r="J163" i="6"/>
  <c r="G163" i="6"/>
  <c r="J162" i="6"/>
  <c r="G162" i="6"/>
  <c r="J161" i="6"/>
  <c r="G161" i="6"/>
  <c r="J160" i="6"/>
  <c r="G160" i="6"/>
  <c r="J159" i="6"/>
  <c r="G159" i="6"/>
  <c r="J158" i="6"/>
  <c r="G158" i="6"/>
  <c r="J157" i="6"/>
  <c r="G157" i="6"/>
  <c r="J156" i="6"/>
  <c r="G156" i="6"/>
  <c r="J155" i="6"/>
  <c r="G155" i="6"/>
  <c r="J154" i="6"/>
  <c r="G154" i="6"/>
  <c r="J153" i="6"/>
  <c r="G153" i="6"/>
  <c r="G150" i="6"/>
  <c r="D35" i="12"/>
  <c r="L35" i="12"/>
  <c r="D108" i="12"/>
  <c r="L108" i="12"/>
  <c r="D47" i="12"/>
  <c r="L47" i="12"/>
  <c r="D3" i="12"/>
  <c r="L3" i="12"/>
  <c r="D23" i="12"/>
  <c r="L23" i="12"/>
  <c r="D135" i="12"/>
  <c r="L135" i="12"/>
  <c r="D61" i="12"/>
  <c r="L61" i="12"/>
  <c r="D94" i="12"/>
  <c r="L94" i="12"/>
  <c r="C4" i="15"/>
  <c r="D4" i="15"/>
  <c r="E4" i="15"/>
  <c r="F4" i="15"/>
  <c r="G4" i="15"/>
  <c r="H4" i="15"/>
  <c r="D124" i="12"/>
  <c r="L124" i="12"/>
  <c r="F15" i="8"/>
  <c r="E15" i="15"/>
  <c r="D47" i="3"/>
  <c r="L47" i="3"/>
  <c r="E4" i="8"/>
  <c r="D61" i="4"/>
  <c r="L61" i="4"/>
  <c r="D135" i="4"/>
  <c r="L135" i="4"/>
  <c r="D108" i="4"/>
  <c r="L108" i="4"/>
  <c r="H15" i="15"/>
  <c r="H15" i="16"/>
  <c r="G15" i="15"/>
  <c r="G15" i="16"/>
  <c r="J12" i="8"/>
  <c r="J6" i="15"/>
  <c r="J10" i="15"/>
  <c r="J11" i="15"/>
  <c r="J187" i="4"/>
  <c r="D15" i="8"/>
  <c r="J13" i="8"/>
  <c r="J6" i="8"/>
  <c r="J13" i="16"/>
  <c r="J11" i="8"/>
  <c r="B15" i="15"/>
  <c r="J5" i="15"/>
  <c r="J8" i="15"/>
  <c r="J12" i="15"/>
  <c r="J13" i="15"/>
  <c r="J10" i="8"/>
  <c r="I150" i="2"/>
  <c r="C5" i="9"/>
  <c r="F187" i="5"/>
  <c r="J187" i="7"/>
  <c r="D187" i="7"/>
  <c r="H19" i="8"/>
  <c r="M187" i="4"/>
  <c r="E20" i="8"/>
  <c r="F4" i="8"/>
  <c r="M187" i="6"/>
  <c r="G20" i="8"/>
  <c r="J187" i="6"/>
  <c r="D187" i="6"/>
  <c r="F187" i="6"/>
  <c r="M187" i="5"/>
  <c r="F20" i="8"/>
  <c r="J187" i="5"/>
  <c r="D187" i="4"/>
  <c r="F187" i="4"/>
  <c r="J8" i="16"/>
  <c r="F15" i="16"/>
  <c r="J7" i="16"/>
  <c r="E15" i="16"/>
  <c r="J6" i="16"/>
  <c r="J5" i="16"/>
  <c r="D23" i="4"/>
  <c r="L23" i="4"/>
  <c r="D47" i="4"/>
  <c r="L47" i="4"/>
  <c r="D35" i="4"/>
  <c r="L35" i="4"/>
  <c r="J12" i="16"/>
  <c r="D94" i="5"/>
  <c r="L94" i="5"/>
  <c r="D124" i="4"/>
  <c r="L124" i="4"/>
  <c r="D3" i="4"/>
  <c r="L3" i="4"/>
  <c r="I150" i="4"/>
  <c r="M187" i="7"/>
  <c r="J5" i="8"/>
  <c r="E15" i="8"/>
  <c r="H15" i="8"/>
  <c r="G15" i="8"/>
  <c r="J8" i="8"/>
  <c r="J7" i="8"/>
  <c r="B15" i="8"/>
  <c r="F19" i="8"/>
  <c r="D35" i="5"/>
  <c r="L35" i="5"/>
  <c r="D94" i="4"/>
  <c r="L94" i="4"/>
  <c r="D47" i="5"/>
  <c r="L47" i="5"/>
  <c r="D3" i="5"/>
  <c r="L3" i="5"/>
  <c r="I150" i="5"/>
  <c r="F187" i="7"/>
  <c r="F188" i="7"/>
  <c r="D124" i="3"/>
  <c r="L124" i="3"/>
  <c r="D23" i="3"/>
  <c r="L23" i="3"/>
  <c r="D3" i="3"/>
  <c r="L3" i="3"/>
  <c r="I150" i="3"/>
  <c r="D108" i="3"/>
  <c r="L108" i="3"/>
  <c r="D135" i="3"/>
  <c r="L135" i="3"/>
  <c r="D94" i="3"/>
  <c r="L94" i="3"/>
  <c r="D61" i="3"/>
  <c r="L61" i="3"/>
  <c r="D35" i="3"/>
  <c r="L35" i="3"/>
  <c r="F21" i="8"/>
  <c r="F188" i="5"/>
  <c r="D188" i="5"/>
  <c r="F188" i="4"/>
  <c r="D61" i="5"/>
  <c r="L61" i="5"/>
  <c r="D124" i="5"/>
  <c r="L124" i="5"/>
  <c r="D135" i="5"/>
  <c r="L135" i="5"/>
  <c r="D108" i="5"/>
  <c r="L108" i="5"/>
  <c r="D23" i="5"/>
  <c r="L23" i="5"/>
  <c r="G4" i="8"/>
  <c r="D188" i="7"/>
  <c r="H20" i="8"/>
  <c r="H21" i="8"/>
  <c r="F188" i="6"/>
  <c r="E19" i="8"/>
  <c r="E21" i="8"/>
  <c r="D188" i="4"/>
  <c r="G19" i="8"/>
  <c r="G21" i="8"/>
  <c r="D188" i="6"/>
  <c r="D3" i="6"/>
  <c r="L3" i="6"/>
  <c r="I150" i="6"/>
  <c r="D108" i="6"/>
  <c r="L108" i="6"/>
  <c r="D135" i="6"/>
  <c r="L135" i="6"/>
  <c r="D47" i="6"/>
  <c r="L47" i="6"/>
  <c r="D23" i="6"/>
  <c r="L23" i="6"/>
  <c r="D94" i="6"/>
  <c r="L94" i="6"/>
  <c r="D61" i="6"/>
  <c r="L61" i="6"/>
  <c r="D35" i="6"/>
  <c r="L35" i="6"/>
  <c r="H4" i="8"/>
  <c r="D124" i="6"/>
  <c r="L124" i="6"/>
  <c r="D108" i="7"/>
  <c r="L108" i="7"/>
  <c r="D61" i="7"/>
  <c r="L61" i="7"/>
  <c r="D3" i="7"/>
  <c r="L3" i="7"/>
  <c r="I150" i="7"/>
  <c r="D35" i="7"/>
  <c r="L35" i="7"/>
  <c r="D23" i="7"/>
  <c r="L23" i="7"/>
  <c r="D94" i="7"/>
  <c r="L94" i="7"/>
  <c r="D135" i="7"/>
  <c r="L135" i="7"/>
  <c r="D124" i="7"/>
  <c r="L124" i="7"/>
  <c r="D47" i="7"/>
  <c r="L47" i="7"/>
  <c r="M187" i="3"/>
  <c r="D20" i="8"/>
  <c r="J7" i="15"/>
  <c r="D15" i="16"/>
  <c r="J10" i="16"/>
  <c r="J187" i="3"/>
  <c r="F187" i="3"/>
  <c r="C13" i="9"/>
  <c r="I150" i="12"/>
  <c r="C15" i="8"/>
  <c r="J15" i="8"/>
  <c r="C15" i="15"/>
  <c r="J15" i="15"/>
  <c r="D187" i="3"/>
  <c r="J9" i="16"/>
  <c r="M187" i="12"/>
  <c r="C20" i="8"/>
  <c r="J187" i="12"/>
  <c r="F187" i="12"/>
  <c r="D187" i="12"/>
  <c r="B15" i="16"/>
  <c r="J187" i="2"/>
  <c r="M187" i="2"/>
  <c r="B20" i="8"/>
  <c r="F187" i="2"/>
  <c r="D187" i="2"/>
  <c r="F188" i="3"/>
  <c r="D188" i="3"/>
  <c r="D19" i="8"/>
  <c r="D21" i="8"/>
  <c r="F188" i="12"/>
  <c r="J20" i="8"/>
  <c r="D188" i="12"/>
  <c r="C19" i="8"/>
  <c r="C21" i="8"/>
  <c r="A3" i="8" a="1"/>
  <c r="A3" i="8"/>
  <c r="J15" i="16"/>
  <c r="F188" i="2"/>
  <c r="B19" i="8"/>
  <c r="D188" i="2"/>
  <c r="B21" i="8"/>
  <c r="J21" i="8"/>
  <c r="J19" i="8"/>
</calcChain>
</file>

<file path=xl/sharedStrings.xml><?xml version="1.0" encoding="utf-8"?>
<sst xmlns="http://schemas.openxmlformats.org/spreadsheetml/2006/main" count="5622" uniqueCount="713">
  <si>
    <t>Arrivals for Saturday</t>
  </si>
  <si>
    <t>Diagram</t>
  </si>
  <si>
    <t>H/C</t>
  </si>
  <si>
    <t>From</t>
  </si>
  <si>
    <t>Arr
Time</t>
  </si>
  <si>
    <t>Unit</t>
  </si>
  <si>
    <t>Exam</t>
  </si>
  <si>
    <t>Departures for Sunday</t>
  </si>
  <si>
    <t>Start
Time</t>
  </si>
  <si>
    <t>Finish
Depot</t>
  </si>
  <si>
    <t>Time</t>
  </si>
  <si>
    <t>Diag
Miles</t>
  </si>
  <si>
    <t>Comments</t>
  </si>
  <si>
    <t>Signed (Depot representative) :</t>
  </si>
  <si>
    <t>Print:</t>
  </si>
  <si>
    <t>Tyne Yard (038 2027 + 2052)</t>
  </si>
  <si>
    <t>Central Rivers (01283 714699 + 714697)</t>
  </si>
  <si>
    <t>Penzance (076 2862)</t>
  </si>
  <si>
    <t>Eastleigh (089 8817)</t>
  </si>
  <si>
    <t>4 Car</t>
  </si>
  <si>
    <t>5 Car</t>
  </si>
  <si>
    <t>XC 501</t>
  </si>
  <si>
    <t>XC 502</t>
  </si>
  <si>
    <t>XC 503</t>
  </si>
  <si>
    <t>XC 504</t>
  </si>
  <si>
    <t>XC 505</t>
  </si>
  <si>
    <t>XC 506</t>
  </si>
  <si>
    <t>XC 507</t>
  </si>
  <si>
    <t>XC 508</t>
  </si>
  <si>
    <t>XC 509</t>
  </si>
  <si>
    <t>XC 510</t>
  </si>
  <si>
    <t>XC 511</t>
  </si>
  <si>
    <t>XC 512</t>
  </si>
  <si>
    <t>XC 513</t>
  </si>
  <si>
    <t>XC 401</t>
  </si>
  <si>
    <t>XC 402</t>
  </si>
  <si>
    <t>XC 403</t>
  </si>
  <si>
    <t>XC 404</t>
  </si>
  <si>
    <t>XC 405</t>
  </si>
  <si>
    <t>XC 406</t>
  </si>
  <si>
    <t>XC 407</t>
  </si>
  <si>
    <t>XC 408</t>
  </si>
  <si>
    <t>XC 409</t>
  </si>
  <si>
    <t>XC 410</t>
  </si>
  <si>
    <t>XC 411</t>
  </si>
  <si>
    <t>XC 412</t>
  </si>
  <si>
    <t>XC 413</t>
  </si>
  <si>
    <t>XC 414</t>
  </si>
  <si>
    <t>XC 415</t>
  </si>
  <si>
    <t>XC 416</t>
  </si>
  <si>
    <t>XC 417</t>
  </si>
  <si>
    <t>XC 418</t>
  </si>
  <si>
    <t>XC 419</t>
  </si>
  <si>
    <t>XC 420</t>
  </si>
  <si>
    <t>XC 421</t>
  </si>
  <si>
    <t>MA</t>
  </si>
  <si>
    <t>CZ</t>
  </si>
  <si>
    <t>BK</t>
  </si>
  <si>
    <t>LA</t>
  </si>
  <si>
    <t>EH</t>
  </si>
  <si>
    <t>XW</t>
  </si>
  <si>
    <t>PZ</t>
  </si>
  <si>
    <t>EC</t>
  </si>
  <si>
    <t>Crofton (01924 866601)</t>
  </si>
  <si>
    <t>XC 422</t>
  </si>
  <si>
    <t>XC 423</t>
  </si>
  <si>
    <t>TY</t>
  </si>
  <si>
    <t>Craigentinny</t>
  </si>
  <si>
    <t>Tyne Yard</t>
  </si>
  <si>
    <t>Crofton</t>
  </si>
  <si>
    <t>Longsight</t>
  </si>
  <si>
    <t>Central Rivers</t>
  </si>
  <si>
    <t>Barton Hill</t>
  </si>
  <si>
    <t>Laira</t>
  </si>
  <si>
    <t>Penzance</t>
  </si>
  <si>
    <t>Eastleigh</t>
  </si>
  <si>
    <t>Saturday</t>
  </si>
  <si>
    <t>Depot</t>
  </si>
  <si>
    <t>Number</t>
  </si>
  <si>
    <t>Stabled</t>
  </si>
  <si>
    <t>Arrival Time</t>
  </si>
  <si>
    <t>Headcode ON</t>
  </si>
  <si>
    <t>Headcode OFF</t>
  </si>
  <si>
    <t>Departure Time</t>
  </si>
  <si>
    <t>Sunday</t>
  </si>
  <si>
    <t>XC 424</t>
  </si>
  <si>
    <t>XC 425</t>
  </si>
  <si>
    <t>XC 426</t>
  </si>
  <si>
    <t>XC 428</t>
  </si>
  <si>
    <t>XC 427</t>
  </si>
  <si>
    <t>XC 429</t>
  </si>
  <si>
    <t>DIAGRAM MILES</t>
  </si>
  <si>
    <t>220 miles</t>
  </si>
  <si>
    <t>221 miles</t>
  </si>
  <si>
    <t>Barton Hill (074 2198)</t>
  </si>
  <si>
    <t>Issue No   1   2   3   4   5   6   7   8   9   10    Time:…………………..</t>
  </si>
  <si>
    <t>Please note: Any coupler information shown on this sheet is for planning purposes only, and should not be relied on as accurate or complete.</t>
  </si>
  <si>
    <t>Longsight (0161 216 2025)</t>
  </si>
  <si>
    <t>Miles</t>
  </si>
  <si>
    <t>On Time?</t>
  </si>
  <si>
    <t>Total Booked Departures for each day</t>
  </si>
  <si>
    <t>Arrivals for Friday</t>
  </si>
  <si>
    <t>Departures for Saturday</t>
  </si>
  <si>
    <t>XC 517</t>
  </si>
  <si>
    <t>XC 515</t>
  </si>
  <si>
    <t>XC 518</t>
  </si>
  <si>
    <t>XC 516</t>
  </si>
  <si>
    <t>XC 514</t>
  </si>
  <si>
    <t>XC 519</t>
  </si>
  <si>
    <t>Arrivals for Sunday</t>
  </si>
  <si>
    <t>Departures for Monday</t>
  </si>
  <si>
    <t>Arrivals for Thursday</t>
  </si>
  <si>
    <t>Departures for Friday</t>
  </si>
  <si>
    <t>Arrivals for Wednesday</t>
  </si>
  <si>
    <t>Departures for Thursday</t>
  </si>
  <si>
    <t>Arrivals for Tuesday</t>
  </si>
  <si>
    <t>Departures for Wednesday</t>
  </si>
  <si>
    <t>Arrivals for Monday</t>
  </si>
  <si>
    <t>Departures for Tuesday</t>
  </si>
  <si>
    <t>XC 520</t>
  </si>
  <si>
    <t>XC 521</t>
  </si>
  <si>
    <t>Craigentinny (0131 5502030)</t>
  </si>
  <si>
    <t>Laira (076 2470)</t>
  </si>
  <si>
    <t>Cell Ref for Date</t>
  </si>
  <si>
    <t>D3</t>
  </si>
  <si>
    <t>Depot row ranges</t>
  </si>
  <si>
    <t>start</t>
  </si>
  <si>
    <t>end</t>
  </si>
  <si>
    <t>Arrival column range</t>
  </si>
  <si>
    <t>Depart column range</t>
  </si>
  <si>
    <t>5D80</t>
  </si>
  <si>
    <t>EDB</t>
  </si>
  <si>
    <t>DEE</t>
  </si>
  <si>
    <t>5O26</t>
  </si>
  <si>
    <t>23+44</t>
  </si>
  <si>
    <t>PLY</t>
  </si>
  <si>
    <t>5M25</t>
  </si>
  <si>
    <t>NCL</t>
  </si>
  <si>
    <t>5E52</t>
  </si>
  <si>
    <t>LDS</t>
  </si>
  <si>
    <t>YRK</t>
  </si>
  <si>
    <t>5V43</t>
  </si>
  <si>
    <t>5D98</t>
  </si>
  <si>
    <t>XC 522</t>
  </si>
  <si>
    <t>XC 524</t>
  </si>
  <si>
    <t>XC 523</t>
  </si>
  <si>
    <t>00+34</t>
  </si>
  <si>
    <t>5M18</t>
  </si>
  <si>
    <t>21+48</t>
  </si>
  <si>
    <t>XC 430</t>
  </si>
  <si>
    <t>XC 431</t>
  </si>
  <si>
    <t>XC 432</t>
  </si>
  <si>
    <t>Couples In Traffic</t>
  </si>
  <si>
    <t>5D00</t>
  </si>
  <si>
    <t>5S53</t>
  </si>
  <si>
    <t>5B61</t>
  </si>
  <si>
    <t>22+56</t>
  </si>
  <si>
    <t>5V71</t>
  </si>
  <si>
    <t>05+05</t>
  </si>
  <si>
    <t>Voyager</t>
  </si>
  <si>
    <t>Fri-Sat</t>
  </si>
  <si>
    <t>Sat-Sun</t>
  </si>
  <si>
    <t>Sun-Mon</t>
  </si>
  <si>
    <t>Mon-Tue</t>
  </si>
  <si>
    <t>Tue-Wed</t>
  </si>
  <si>
    <t>Wed-Thu</t>
  </si>
  <si>
    <t>Thu-Fri</t>
  </si>
  <si>
    <t>Week</t>
  </si>
  <si>
    <t>XC 433</t>
  </si>
  <si>
    <t>XC 434</t>
  </si>
  <si>
    <t>XC 525</t>
  </si>
  <si>
    <t>XC 526</t>
  </si>
  <si>
    <t>XC 527</t>
  </si>
  <si>
    <t>XC 528</t>
  </si>
  <si>
    <t>Voyager Arrivals</t>
  </si>
  <si>
    <t>Voyager Departures</t>
  </si>
  <si>
    <t>Arrival-Departures for each day</t>
  </si>
  <si>
    <t>06+32</t>
  </si>
  <si>
    <t>RDG</t>
  </si>
  <si>
    <t>23+48</t>
  </si>
  <si>
    <t>5V69</t>
  </si>
  <si>
    <t>5D99</t>
  </si>
  <si>
    <t>22+24</t>
  </si>
  <si>
    <t>5D77</t>
  </si>
  <si>
    <t>5D76</t>
  </si>
  <si>
    <t>5D78</t>
  </si>
  <si>
    <t>5C99</t>
  </si>
  <si>
    <t>5S47</t>
  </si>
  <si>
    <t>00+20</t>
  </si>
  <si>
    <t>01+00</t>
  </si>
  <si>
    <t>5M69</t>
  </si>
  <si>
    <t>5M70</t>
  </si>
  <si>
    <t>23+05</t>
  </si>
  <si>
    <t>5M74</t>
  </si>
  <si>
    <t>00+05</t>
  </si>
  <si>
    <t>5H99</t>
  </si>
  <si>
    <t>5E63</t>
  </si>
  <si>
    <t>5E64</t>
  </si>
  <si>
    <t>5E67</t>
  </si>
  <si>
    <t>5E68</t>
  </si>
  <si>
    <t>5C11</t>
  </si>
  <si>
    <t>05+30</t>
  </si>
  <si>
    <t>5M21</t>
  </si>
  <si>
    <t>5H09</t>
  </si>
  <si>
    <t>22+47</t>
  </si>
  <si>
    <t>04+30</t>
  </si>
  <si>
    <t>5M22</t>
  </si>
  <si>
    <t>5M30</t>
  </si>
  <si>
    <t>5S31</t>
  </si>
  <si>
    <t>5O14</t>
  </si>
  <si>
    <t>5S35</t>
  </si>
  <si>
    <t>5S43</t>
  </si>
  <si>
    <t>5D79</t>
  </si>
  <si>
    <t>5M66</t>
  </si>
  <si>
    <t>5O22</t>
  </si>
  <si>
    <t>5D91</t>
  </si>
  <si>
    <t>GFD</t>
  </si>
  <si>
    <t>04+25</t>
  </si>
  <si>
    <t>5G99</t>
  </si>
  <si>
    <t>5V41</t>
  </si>
  <si>
    <t>5V52</t>
  </si>
  <si>
    <t>00+16</t>
  </si>
  <si>
    <t>5M38</t>
  </si>
  <si>
    <t>5M34</t>
  </si>
  <si>
    <t>5O30</t>
  </si>
  <si>
    <t>5D71</t>
  </si>
  <si>
    <t>5D92</t>
  </si>
  <si>
    <t>05+02</t>
  </si>
  <si>
    <t>06+20</t>
  </si>
  <si>
    <t>04+41</t>
  </si>
  <si>
    <t>5M26</t>
  </si>
  <si>
    <t>05+23</t>
  </si>
  <si>
    <t>06+48</t>
  </si>
  <si>
    <t>04+58</t>
  </si>
  <si>
    <t>04+16</t>
  </si>
  <si>
    <t>BRI</t>
  </si>
  <si>
    <t>BHM</t>
  </si>
  <si>
    <t>BMH</t>
  </si>
  <si>
    <t>SOU</t>
  </si>
  <si>
    <t>MAN</t>
  </si>
  <si>
    <t>22+54</t>
  </si>
  <si>
    <t>04+53</t>
  </si>
  <si>
    <t>5S39</t>
  </si>
  <si>
    <t>5S55</t>
  </si>
  <si>
    <t>5C09</t>
  </si>
  <si>
    <t>5V70</t>
  </si>
  <si>
    <t>5D96</t>
  </si>
  <si>
    <t>5O24</t>
  </si>
  <si>
    <t>5O28</t>
  </si>
  <si>
    <t>5V94</t>
  </si>
  <si>
    <t>5V64</t>
  </si>
  <si>
    <t>22+59</t>
  </si>
  <si>
    <t>5V66</t>
  </si>
  <si>
    <t>5V68</t>
  </si>
  <si>
    <t>5V62</t>
  </si>
  <si>
    <t>5E56</t>
  </si>
  <si>
    <t>5O06</t>
  </si>
  <si>
    <t>5E34</t>
  </si>
  <si>
    <t>5E38</t>
  </si>
  <si>
    <t>5E42</t>
  </si>
  <si>
    <t>5V81</t>
  </si>
  <si>
    <t>5A01</t>
  </si>
  <si>
    <t>5V50</t>
  </si>
  <si>
    <t>5V85</t>
  </si>
  <si>
    <t>5E82</t>
  </si>
  <si>
    <t>5S33</t>
  </si>
  <si>
    <t>5O04</t>
  </si>
  <si>
    <t>00+09</t>
  </si>
  <si>
    <t>5V45</t>
  </si>
  <si>
    <t>5V83</t>
  </si>
  <si>
    <t>5V48</t>
  </si>
  <si>
    <t>5O84</t>
  </si>
  <si>
    <t>5V46</t>
  </si>
  <si>
    <t>5O82</t>
  </si>
  <si>
    <t>22+51</t>
  </si>
  <si>
    <t>5S41</t>
  </si>
  <si>
    <t>5O08</t>
  </si>
  <si>
    <t>00+36</t>
  </si>
  <si>
    <t>5V58</t>
  </si>
  <si>
    <t>5O10</t>
  </si>
  <si>
    <t>5O12</t>
  </si>
  <si>
    <t>22+33</t>
  </si>
  <si>
    <t>5V57</t>
  </si>
  <si>
    <t>13+49</t>
  </si>
  <si>
    <t>5V54</t>
  </si>
  <si>
    <t>22+41</t>
  </si>
  <si>
    <t>5V72</t>
  </si>
  <si>
    <t>5O89</t>
  </si>
  <si>
    <t>05+24</t>
  </si>
  <si>
    <t>05+25</t>
  </si>
  <si>
    <t>05+58</t>
  </si>
  <si>
    <t>04+36</t>
  </si>
  <si>
    <t>06+40</t>
  </si>
  <si>
    <t>5H14</t>
  </si>
  <si>
    <t>5S49</t>
  </si>
  <si>
    <t>07+56</t>
  </si>
  <si>
    <t>5S45</t>
  </si>
  <si>
    <t>09+51</t>
  </si>
  <si>
    <t>07+54</t>
  </si>
  <si>
    <t>5C85</t>
  </si>
  <si>
    <t>5E80</t>
  </si>
  <si>
    <t>5A00</t>
  </si>
  <si>
    <t>05+31</t>
  </si>
  <si>
    <t>06+15</t>
  </si>
  <si>
    <t>5S52</t>
  </si>
  <si>
    <t>05+07</t>
  </si>
  <si>
    <t>00+23</t>
  </si>
  <si>
    <t>23+55</t>
  </si>
  <si>
    <t>22+46</t>
  </si>
  <si>
    <t>00+07</t>
  </si>
  <si>
    <t>5O80</t>
  </si>
  <si>
    <t>23+32</t>
  </si>
  <si>
    <t>09+10</t>
  </si>
  <si>
    <t>05+57</t>
  </si>
  <si>
    <t>23+14</t>
  </si>
  <si>
    <t>23+37</t>
  </si>
  <si>
    <t>23+13</t>
  </si>
  <si>
    <t>STABLD</t>
  </si>
  <si>
    <t/>
  </si>
  <si>
    <t>04+34</t>
  </si>
  <si>
    <t>06+56</t>
  </si>
  <si>
    <t>08+55</t>
  </si>
  <si>
    <t>22+16</t>
  </si>
  <si>
    <t>22+27</t>
  </si>
  <si>
    <t>06+02</t>
  </si>
  <si>
    <t>04+13</t>
  </si>
  <si>
    <t>22+29</t>
  </si>
  <si>
    <t>01+19</t>
  </si>
  <si>
    <t>5V60</t>
  </si>
  <si>
    <t>00+55</t>
  </si>
  <si>
    <t>5M29</t>
  </si>
  <si>
    <t>04+46</t>
  </si>
  <si>
    <t>06+57</t>
  </si>
  <si>
    <t>23+47</t>
  </si>
  <si>
    <t>08+45</t>
  </si>
  <si>
    <t>08+58</t>
  </si>
  <si>
    <t>5E40</t>
  </si>
  <si>
    <t>21+07</t>
  </si>
  <si>
    <t>22+50</t>
  </si>
  <si>
    <t>20+32</t>
  </si>
  <si>
    <t>5E73</t>
  </si>
  <si>
    <t>07+55</t>
  </si>
  <si>
    <t>04+57</t>
  </si>
  <si>
    <t>23+50</t>
  </si>
  <si>
    <t>03+07</t>
  </si>
  <si>
    <t>23+29</t>
  </si>
  <si>
    <t>22+19</t>
  </si>
  <si>
    <t>5H26</t>
  </si>
  <si>
    <t>5V32</t>
  </si>
  <si>
    <t>5M42</t>
  </si>
  <si>
    <t>09+05</t>
  </si>
  <si>
    <t>21+06</t>
  </si>
  <si>
    <t>5M64</t>
  </si>
  <si>
    <t>GCR</t>
  </si>
  <si>
    <t>22+07</t>
  </si>
  <si>
    <t>00+06</t>
  </si>
  <si>
    <t>PNZ</t>
  </si>
  <si>
    <t>22+08</t>
  </si>
  <si>
    <t>21+09</t>
  </si>
  <si>
    <t>00+19</t>
  </si>
  <si>
    <t>22+40</t>
  </si>
  <si>
    <t>05+50</t>
  </si>
  <si>
    <t>06+00</t>
  </si>
  <si>
    <t>22+03</t>
  </si>
  <si>
    <t>08+00</t>
  </si>
  <si>
    <t>22+14</t>
  </si>
  <si>
    <t>10+30</t>
  </si>
  <si>
    <t>08+19</t>
  </si>
  <si>
    <t>23+03</t>
  </si>
  <si>
    <t>5M61</t>
  </si>
  <si>
    <t>12+05</t>
  </si>
  <si>
    <t>00+24</t>
  </si>
  <si>
    <t>06+31</t>
  </si>
  <si>
    <t>06+07</t>
  </si>
  <si>
    <t>5O40</t>
  </si>
  <si>
    <t>20+37</t>
  </si>
  <si>
    <t>5O94</t>
  </si>
  <si>
    <t>00+15</t>
  </si>
  <si>
    <t>05+45</t>
  </si>
  <si>
    <t>04+55</t>
  </si>
  <si>
    <t>5O02</t>
  </si>
  <si>
    <t>05+03</t>
  </si>
  <si>
    <t>22+53</t>
  </si>
  <si>
    <t>05+08</t>
  </si>
  <si>
    <t>05+18</t>
  </si>
  <si>
    <t>05+29</t>
  </si>
  <si>
    <t>05+41</t>
  </si>
  <si>
    <t>21+55</t>
  </si>
  <si>
    <t>23+02</t>
  </si>
  <si>
    <t>06+05</t>
  </si>
  <si>
    <t>06+10</t>
  </si>
  <si>
    <t>23+26</t>
  </si>
  <si>
    <t>5E79</t>
  </si>
  <si>
    <t>23+46</t>
  </si>
  <si>
    <t>05+38</t>
  </si>
  <si>
    <t>05+17</t>
  </si>
  <si>
    <t>PGN</t>
  </si>
  <si>
    <t>5D81</t>
  </si>
  <si>
    <t>5E60</t>
  </si>
  <si>
    <t>08+05</t>
  </si>
  <si>
    <t>08+20</t>
  </si>
  <si>
    <t>21+41</t>
  </si>
  <si>
    <t>00+01</t>
  </si>
  <si>
    <t>5E36</t>
  </si>
  <si>
    <t>11+33</t>
  </si>
  <si>
    <t>12+33</t>
  </si>
  <si>
    <t>12+43</t>
  </si>
  <si>
    <t>09+43</t>
  </si>
  <si>
    <t>00+21</t>
  </si>
  <si>
    <t>23+34</t>
  </si>
  <si>
    <t>09+38</t>
  </si>
  <si>
    <t>21+59</t>
  </si>
  <si>
    <t>5V82</t>
  </si>
  <si>
    <t>5E86</t>
  </si>
  <si>
    <t>20+05</t>
  </si>
  <si>
    <t>5D70</t>
  </si>
  <si>
    <t>22+31</t>
  </si>
  <si>
    <t>23+22</t>
  </si>
  <si>
    <t>00+43</t>
  </si>
  <si>
    <t>03+09</t>
  </si>
  <si>
    <t>20+35</t>
  </si>
  <si>
    <t>21+33</t>
  </si>
  <si>
    <t>00+31</t>
  </si>
  <si>
    <t>04+24</t>
  </si>
  <si>
    <t>05+21</t>
  </si>
  <si>
    <t>06+24</t>
  </si>
  <si>
    <t>07+10</t>
  </si>
  <si>
    <t>10+06</t>
  </si>
  <si>
    <t>08+09</t>
  </si>
  <si>
    <t>23+58</t>
  </si>
  <si>
    <t>08+29</t>
  </si>
  <si>
    <t>09+21</t>
  </si>
  <si>
    <t>21+45</t>
  </si>
  <si>
    <t>12+09</t>
  </si>
  <si>
    <t>5S36</t>
  </si>
  <si>
    <t>07+46</t>
  </si>
  <si>
    <t>07+14</t>
  </si>
  <si>
    <t>07+48</t>
  </si>
  <si>
    <t>01+06</t>
  </si>
  <si>
    <t>05+19</t>
  </si>
  <si>
    <t>04+11</t>
  </si>
  <si>
    <t>5I98</t>
  </si>
  <si>
    <t>5C00</t>
  </si>
  <si>
    <t>CDF</t>
  </si>
  <si>
    <t>22+38</t>
  </si>
  <si>
    <t>22+58</t>
  </si>
  <si>
    <t>00+39</t>
  </si>
  <si>
    <t>21+54</t>
  </si>
  <si>
    <t>01+24</t>
  </si>
  <si>
    <t>00+49</t>
  </si>
  <si>
    <t>05+26</t>
  </si>
  <si>
    <t>05+40</t>
  </si>
  <si>
    <t>05+42</t>
  </si>
  <si>
    <t>06+30</t>
  </si>
  <si>
    <t>04+43</t>
  </si>
  <si>
    <t>20+42</t>
  </si>
  <si>
    <t>23+06</t>
  </si>
  <si>
    <t>23+40</t>
  </si>
  <si>
    <t>20+39</t>
  </si>
  <si>
    <t>20+24</t>
  </si>
  <si>
    <t>22+36</t>
  </si>
  <si>
    <t>5C80</t>
  </si>
  <si>
    <t>5Y99</t>
  </si>
  <si>
    <t>5E48</t>
  </si>
  <si>
    <t>23+07</t>
  </si>
  <si>
    <t>13+01</t>
  </si>
  <si>
    <t>02+01</t>
  </si>
  <si>
    <t>5P00</t>
  </si>
  <si>
    <t>00+04</t>
  </si>
  <si>
    <t>00+48</t>
  </si>
  <si>
    <t>23+09</t>
  </si>
  <si>
    <t>21+08</t>
  </si>
  <si>
    <t>22+09</t>
  </si>
  <si>
    <t>00+03</t>
  </si>
  <si>
    <t>23+12</t>
  </si>
  <si>
    <t>5V56</t>
  </si>
  <si>
    <t>5A40</t>
  </si>
  <si>
    <t>07+30</t>
  </si>
  <si>
    <t>5E44</t>
  </si>
  <si>
    <t>12+22</t>
  </si>
  <si>
    <t>5C64</t>
  </si>
  <si>
    <t>08+35</t>
  </si>
  <si>
    <t>00+18</t>
  </si>
  <si>
    <t>5O32</t>
  </si>
  <si>
    <t>22+37</t>
  </si>
  <si>
    <t>07+34</t>
  </si>
  <si>
    <t>5D63</t>
  </si>
  <si>
    <t>01+42</t>
  </si>
  <si>
    <t>22+25</t>
  </si>
  <si>
    <t>23+20</t>
  </si>
  <si>
    <t>19+36</t>
  </si>
  <si>
    <t>19+56</t>
  </si>
  <si>
    <t>5N00</t>
  </si>
  <si>
    <t>06+41</t>
  </si>
  <si>
    <t>23+04</t>
  </si>
  <si>
    <t>5M37</t>
  </si>
  <si>
    <t>08+10</t>
  </si>
  <si>
    <t>10+45</t>
  </si>
  <si>
    <t>21+20</t>
  </si>
  <si>
    <t>04+12</t>
  </si>
  <si>
    <t>5V67</t>
  </si>
  <si>
    <t>5C20</t>
  </si>
  <si>
    <t>08+30</t>
  </si>
  <si>
    <t>5C22</t>
  </si>
  <si>
    <t>09+28</t>
  </si>
  <si>
    <t>10+10</t>
  </si>
  <si>
    <t>23+51</t>
  </si>
  <si>
    <t>20+55</t>
  </si>
  <si>
    <t>14+13</t>
  </si>
  <si>
    <t>09+14</t>
  </si>
  <si>
    <t>10+50</t>
  </si>
  <si>
    <t>23+00</t>
  </si>
  <si>
    <t>12+50</t>
  </si>
  <si>
    <t>20+56</t>
  </si>
  <si>
    <t>23+17</t>
  </si>
  <si>
    <t>19+27</t>
  </si>
  <si>
    <t>18+00</t>
  </si>
  <si>
    <t>5D62</t>
  </si>
  <si>
    <t>5D68</t>
  </si>
  <si>
    <t>00+32</t>
  </si>
  <si>
    <t>06+08</t>
  </si>
  <si>
    <t>06+12</t>
  </si>
  <si>
    <t>REPS</t>
  </si>
  <si>
    <t>C2 SAT</t>
  </si>
  <si>
    <t>C2</t>
  </si>
  <si>
    <t>C3</t>
  </si>
  <si>
    <t>F/D OIL SAT</t>
  </si>
  <si>
    <t>F/D OIL</t>
  </si>
  <si>
    <t>S8A</t>
  </si>
  <si>
    <t>C4</t>
  </si>
  <si>
    <t>S8A SAT</t>
  </si>
  <si>
    <t>S2A</t>
  </si>
  <si>
    <t>W SUN</t>
  </si>
  <si>
    <t>W</t>
  </si>
  <si>
    <t>MV7 SAT</t>
  </si>
  <si>
    <t>MV7 SAT Couples In Traffic</t>
  </si>
  <si>
    <t xml:space="preserve"> Couples In Traffic</t>
  </si>
  <si>
    <t>C2 SUN</t>
  </si>
  <si>
    <t>SUMMER SUN</t>
  </si>
  <si>
    <t>SUMMERISATION</t>
  </si>
  <si>
    <t>PACK SUN</t>
  </si>
  <si>
    <t>PACK SUN Couples In Traffic</t>
  </si>
  <si>
    <t>PACK</t>
  </si>
  <si>
    <t>F/D OIL SAT Coup In Traffic</t>
  </si>
  <si>
    <t>603N2C</t>
  </si>
  <si>
    <t>ORANGE 48 + F/D OILS</t>
  </si>
  <si>
    <t>C3 MON</t>
  </si>
  <si>
    <t>C3 MON Couples In Traffic</t>
  </si>
  <si>
    <t>MV8 MON</t>
  </si>
  <si>
    <t>MV8</t>
  </si>
  <si>
    <t>S1A MON</t>
  </si>
  <si>
    <t>S1A MON Couples In Traffic</t>
  </si>
  <si>
    <t>CVS</t>
  </si>
  <si>
    <t>HVAC MON</t>
  </si>
  <si>
    <t>HVAC</t>
  </si>
  <si>
    <t>CVS SAT</t>
  </si>
  <si>
    <t>MV6 SAT</t>
  </si>
  <si>
    <t>MV6</t>
  </si>
  <si>
    <t>MV7 SUN</t>
  </si>
  <si>
    <t>CET</t>
  </si>
  <si>
    <t>AXLES</t>
  </si>
  <si>
    <t>F/D OIL SUN</t>
  </si>
  <si>
    <t>BUZZER</t>
  </si>
  <si>
    <t>AXLE MON</t>
  </si>
  <si>
    <t>DAMPERS C3 MON</t>
  </si>
  <si>
    <t>AXLE SUN</t>
  </si>
  <si>
    <t>AXLE SUN Couples In Traffic</t>
  </si>
  <si>
    <t>C1 TUE</t>
  </si>
  <si>
    <t>C2 MON</t>
  </si>
  <si>
    <t>MV5 TUE</t>
  </si>
  <si>
    <t>MV5 TUE Couples In Traffic</t>
  </si>
  <si>
    <t>MV5</t>
  </si>
  <si>
    <t>AXLES S8A TUE</t>
  </si>
  <si>
    <t>S8A TUE</t>
  </si>
  <si>
    <t>RADS XW TUE</t>
  </si>
  <si>
    <t>RADS WX TUE</t>
  </si>
  <si>
    <t>Issue No   1    Time: 11:30</t>
  </si>
  <si>
    <t>C3 SUN</t>
  </si>
  <si>
    <r>
      <t>W EXAM</t>
    </r>
    <r>
      <rPr>
        <sz val="12"/>
        <color indexed="10"/>
        <rFont val="Arial"/>
        <family val="2"/>
      </rPr>
      <t xml:space="preserve"> C3 SUN</t>
    </r>
  </si>
  <si>
    <r>
      <rPr>
        <sz val="12"/>
        <color indexed="10"/>
        <rFont val="Arial"/>
        <family val="2"/>
      </rPr>
      <t>603N2C</t>
    </r>
    <r>
      <rPr>
        <sz val="12"/>
        <rFont val="Arial"/>
        <family val="2"/>
      </rPr>
      <t xml:space="preserve"> S2A SUN</t>
    </r>
  </si>
  <si>
    <t>SIA MON</t>
  </si>
  <si>
    <t>MV1 S8A SAT</t>
  </si>
  <si>
    <t>HVAC FILTER WED</t>
  </si>
  <si>
    <t>PACK MON</t>
  </si>
  <si>
    <t>PACK SUN Coup In Traffic</t>
  </si>
  <si>
    <t>PACK WED</t>
  </si>
  <si>
    <t>PACK TUE Couples In Traffic</t>
  </si>
  <si>
    <t>PACK TUE</t>
  </si>
  <si>
    <t xml:space="preserve">SUMMERISATION </t>
  </si>
  <si>
    <t>SUMMER THUR</t>
  </si>
  <si>
    <t>DAMP MON</t>
  </si>
  <si>
    <t xml:space="preserve">AXLE </t>
  </si>
  <si>
    <t>Issue No  2    Time: 19:30</t>
  </si>
  <si>
    <t xml:space="preserve">  </t>
  </si>
  <si>
    <t>U/C</t>
  </si>
  <si>
    <t>VSTP</t>
  </si>
  <si>
    <t>Issue No   2    Time: 21+45</t>
  </si>
  <si>
    <t>Issue No  3    Time: 22+00</t>
  </si>
  <si>
    <t>604 TCA FAULT</t>
  </si>
  <si>
    <t xml:space="preserve">C2 </t>
  </si>
  <si>
    <t>W SUN    Couples In Traffic</t>
  </si>
  <si>
    <t>AXLE MON  Couples In Traffic</t>
  </si>
  <si>
    <t>C2 SUN DAMPERS</t>
  </si>
  <si>
    <t>C3/ DAMPERS  MON</t>
  </si>
  <si>
    <t>DAMPERS WED</t>
  </si>
  <si>
    <t>603N2C  S2A SUN</t>
  </si>
  <si>
    <t>DAMPERS WED Couples In Traffic</t>
  </si>
  <si>
    <t xml:space="preserve"> </t>
  </si>
  <si>
    <t>Engineer CON TUE</t>
  </si>
  <si>
    <t>Engineer CON TUR</t>
  </si>
  <si>
    <t>F/D OILS</t>
  </si>
  <si>
    <t>CVS  603N2C</t>
  </si>
  <si>
    <r>
      <rPr>
        <sz val="12"/>
        <color indexed="10"/>
        <rFont val="Arial"/>
        <family val="2"/>
      </rPr>
      <t>603N2C</t>
    </r>
    <r>
      <rPr>
        <sz val="12"/>
        <rFont val="Arial"/>
        <family val="2"/>
      </rPr>
      <t xml:space="preserve">  S2A SUN</t>
    </r>
  </si>
  <si>
    <r>
      <rPr>
        <sz val="12"/>
        <color indexed="10"/>
        <rFont val="Arial"/>
        <family val="2"/>
      </rPr>
      <t>603N2C</t>
    </r>
    <r>
      <rPr>
        <sz val="12"/>
        <rFont val="Arial"/>
        <family val="2"/>
      </rPr>
      <t xml:space="preserve">  S2A SUN   CIT</t>
    </r>
  </si>
  <si>
    <r>
      <rPr>
        <b/>
        <sz val="12"/>
        <color indexed="10"/>
        <rFont val="Arial"/>
        <family val="2"/>
      </rPr>
      <t>603N2C</t>
    </r>
    <r>
      <rPr>
        <b/>
        <sz val="12"/>
        <rFont val="Arial"/>
        <family val="2"/>
      </rPr>
      <t xml:space="preserve"> S8A MON</t>
    </r>
  </si>
  <si>
    <r>
      <t xml:space="preserve">RED WHEEL </t>
    </r>
    <r>
      <rPr>
        <sz val="12"/>
        <color indexed="10"/>
        <rFont val="Arial"/>
        <family val="2"/>
      </rPr>
      <t xml:space="preserve"> 603N2C</t>
    </r>
  </si>
  <si>
    <t>BRAKE ISSUES</t>
  </si>
  <si>
    <t>VERT DAMPERS</t>
  </si>
  <si>
    <t>Issue No  6  Time: 05+00</t>
  </si>
  <si>
    <t>LATE ROLLOVER</t>
  </si>
  <si>
    <t>HVAC MON Couples In Traffic</t>
  </si>
  <si>
    <t>PACK TUES</t>
  </si>
  <si>
    <t>TRACTION MOTOR TUES</t>
  </si>
  <si>
    <t>TRACTION MOTOR TUESCouples In Traffic</t>
  </si>
  <si>
    <t>MV1 S8A SAT/ C4 TUE</t>
  </si>
  <si>
    <t>Engineer CON COUPLER TUE</t>
  </si>
  <si>
    <t xml:space="preserve"> C4 TUE Couples In Traffic</t>
  </si>
  <si>
    <t>HVAC TUES</t>
  </si>
  <si>
    <t>F/D OIL TUES Couples In Traffic</t>
  </si>
  <si>
    <t>C3 WED</t>
  </si>
  <si>
    <t>C3 WED Couples In Traffic</t>
  </si>
  <si>
    <t>MV2 WED</t>
  </si>
  <si>
    <t>AXLE, MV2 WED</t>
  </si>
  <si>
    <t>MV2</t>
  </si>
  <si>
    <t>RAD CLEAN, S3A WED</t>
  </si>
  <si>
    <t>RADS XW TUE, S3A WED</t>
  </si>
  <si>
    <t>RADS XW TUE, S3A TUES</t>
  </si>
  <si>
    <t>RADS XW TUE, S3A WED Coup In Traf</t>
  </si>
  <si>
    <t>S3A WED</t>
  </si>
  <si>
    <t>S6A WED</t>
  </si>
  <si>
    <t>S6A WED Couples In Traffic</t>
  </si>
  <si>
    <t>S6A</t>
  </si>
  <si>
    <t xml:space="preserve">DAMPERS  </t>
  </si>
  <si>
    <t xml:space="preserve"> SUMMERISATION WED Couples In Traffic</t>
  </si>
  <si>
    <t>S8A TUE, HVAC WED</t>
  </si>
  <si>
    <t>HVAC WED Couples In Traffic</t>
  </si>
  <si>
    <t>HVAC FILTERS</t>
  </si>
  <si>
    <t>SUMMERISATION THU</t>
  </si>
  <si>
    <t>ENGINES</t>
  </si>
  <si>
    <t>ENGINES CVS</t>
  </si>
  <si>
    <t>MV6 DAY 1</t>
  </si>
  <si>
    <t>S8A MON/BRAKE ISSUES</t>
  </si>
  <si>
    <t xml:space="preserve">HVAC XW / MON S6A WED </t>
  </si>
  <si>
    <t xml:space="preserve">PIM </t>
  </si>
  <si>
    <t>C2 MON/DAMPERS / PIM</t>
  </si>
  <si>
    <t>220001</t>
  </si>
  <si>
    <t>Issue No   3    Time:18:30…………..</t>
  </si>
  <si>
    <t>Issue No 4  Time:19:50…………..</t>
  </si>
  <si>
    <t xml:space="preserve">  Couples In Traffic</t>
  </si>
  <si>
    <r>
      <t>S8A MON</t>
    </r>
    <r>
      <rPr>
        <sz val="12"/>
        <color indexed="10"/>
        <rFont val="Arial"/>
        <family val="2"/>
      </rPr>
      <t xml:space="preserve">  603N2C</t>
    </r>
  </si>
  <si>
    <r>
      <rPr>
        <sz val="12"/>
        <color indexed="10"/>
        <rFont val="Arial"/>
        <family val="2"/>
      </rPr>
      <t>603N2C</t>
    </r>
    <r>
      <rPr>
        <sz val="12"/>
        <rFont val="Arial"/>
        <family val="2"/>
      </rPr>
      <t xml:space="preserve">    S8A MON</t>
    </r>
  </si>
  <si>
    <t>HVAC EARTH FAULT</t>
  </si>
  <si>
    <t>Issue No   4   Time:04:10…………..</t>
  </si>
  <si>
    <t>W EXAM DAY 1</t>
  </si>
  <si>
    <t>REPAIRS</t>
  </si>
  <si>
    <t>MV7 DAY 2</t>
  </si>
  <si>
    <t>BRAKE PIPE</t>
  </si>
  <si>
    <t>XC408</t>
  </si>
  <si>
    <t>MV7 MON</t>
  </si>
  <si>
    <t>Issue No    3      Time:……19:00……………..</t>
  </si>
  <si>
    <t>C4 TUES  +UAT</t>
  </si>
  <si>
    <t>C4 TUES  +UAT   CIT</t>
  </si>
  <si>
    <t xml:space="preserve"> +UAT</t>
  </si>
  <si>
    <t>21+30</t>
  </si>
  <si>
    <t>DEPARTURE TO BE CONFIRMED</t>
  </si>
  <si>
    <t>Issue No     2     Time:……16+30……………..</t>
  </si>
  <si>
    <t>DBY</t>
  </si>
  <si>
    <t>604 CAB HVAC U/S</t>
  </si>
  <si>
    <t>5E75</t>
  </si>
  <si>
    <t>Issue No   3    Time:……20+15……………..</t>
  </si>
  <si>
    <t>603N2C     F/D/OIL MON</t>
  </si>
  <si>
    <t>Issue No   3    Time:……20:45……………..</t>
  </si>
  <si>
    <t>AXLE MON  MV2 WED</t>
  </si>
  <si>
    <t>C4 THU</t>
  </si>
  <si>
    <t>Issue No   3    Time:…21+00………………..</t>
  </si>
  <si>
    <t>HVAC TUES  MV6 THU</t>
  </si>
  <si>
    <t>HVACS   MV6 THU</t>
  </si>
  <si>
    <t>MV6 THU</t>
  </si>
  <si>
    <t>MV6 THU   Couples In Traffic</t>
  </si>
  <si>
    <t>S2A THU</t>
  </si>
  <si>
    <t>F/D OIL TUES  S3A THU</t>
  </si>
  <si>
    <t>F/D OIL TUES  S3A THU  CIT</t>
  </si>
  <si>
    <t>F/D OILS   S3A THU</t>
  </si>
  <si>
    <t>S3A THU</t>
  </si>
  <si>
    <t>S3A</t>
  </si>
  <si>
    <t>HVAC EARTH FAULTS</t>
  </si>
  <si>
    <t>ENG TUE</t>
  </si>
  <si>
    <t>ENGINE</t>
  </si>
  <si>
    <t>PIM WED</t>
  </si>
  <si>
    <t>MV5 TUE    Couples In Traffic</t>
  </si>
  <si>
    <t>PIM</t>
  </si>
  <si>
    <t>SUMMER WED</t>
  </si>
  <si>
    <t>TO YORK</t>
  </si>
  <si>
    <t>SUMMMERISATION</t>
  </si>
  <si>
    <r>
      <rPr>
        <sz val="12"/>
        <color indexed="10"/>
        <rFont val="Arial"/>
        <family val="2"/>
      </rPr>
      <t xml:space="preserve">603N2C </t>
    </r>
    <r>
      <rPr>
        <sz val="12"/>
        <rFont val="Arial"/>
        <family val="2"/>
      </rPr>
      <t xml:space="preserve"> RADS  WED @ CT</t>
    </r>
  </si>
  <si>
    <t>ENG THU</t>
  </si>
  <si>
    <t>ENG THU   Couples In Traffic</t>
  </si>
  <si>
    <t>Issue No 3    Time:……22+30……………..</t>
  </si>
  <si>
    <t>S8A THU</t>
  </si>
  <si>
    <t>RADS THU @ CT</t>
  </si>
  <si>
    <t>RADS</t>
  </si>
  <si>
    <t>C3 TUE  S2A THU</t>
  </si>
  <si>
    <t>Issue No  4    Time:…01+30……………..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</si>
</sst>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d"/>
  </numFmts>
  <fonts count="2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erminal"/>
      <family val="3"/>
      <charset val="255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2"/>
      <color indexed="9"/>
      <name val="Arial"/>
      <family val="2"/>
    </font>
    <font>
      <b/>
      <sz val="2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2"/>
      <color indexed="9"/>
      <name val="Arial"/>
      <family val="2"/>
    </font>
    <font>
      <sz val="1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2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4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0" fontId="8" fillId="2" borderId="6" xfId="0" applyNumberFormat="1" applyFont="1" applyFill="1" applyBorder="1" applyAlignment="1">
      <alignment horizontal="center"/>
    </xf>
    <xf numFmtId="20" fontId="8" fillId="2" borderId="7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0" fontId="8" fillId="3" borderId="12" xfId="0" applyNumberFormat="1" applyFont="1" applyFill="1" applyBorder="1" applyAlignment="1">
      <alignment horizontal="center"/>
    </xf>
    <xf numFmtId="20" fontId="8" fillId="3" borderId="13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20" fontId="8" fillId="3" borderId="6" xfId="0" applyNumberFormat="1" applyFont="1" applyFill="1" applyBorder="1" applyAlignment="1">
      <alignment horizontal="center"/>
    </xf>
    <xf numFmtId="20" fontId="8" fillId="3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0" fontId="3" fillId="0" borderId="9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  <xf numFmtId="20" fontId="2" fillId="0" borderId="9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0" fontId="3" fillId="0" borderId="14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8" xfId="0" applyFont="1" applyFill="1" applyBorder="1" applyAlignment="1">
      <alignment horizontal="center"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20" fontId="2" fillId="0" borderId="16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0" fontId="2" fillId="0" borderId="12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49" fontId="2" fillId="0" borderId="12" xfId="0" quotePrefix="1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15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4" fontId="1" fillId="0" borderId="0" xfId="0" applyNumberFormat="1" applyFont="1" applyFill="1"/>
    <xf numFmtId="0" fontId="0" fillId="0" borderId="30" xfId="0" applyFill="1" applyBorder="1" applyAlignment="1">
      <alignment horizontal="right"/>
    </xf>
    <xf numFmtId="4" fontId="1" fillId="0" borderId="30" xfId="0" applyNumberFormat="1" applyFont="1" applyFill="1" applyBorder="1"/>
    <xf numFmtId="0" fontId="0" fillId="0" borderId="0" xfId="0" applyFill="1" applyBorder="1" applyAlignment="1">
      <alignment horizontal="right"/>
    </xf>
    <xf numFmtId="0" fontId="2" fillId="0" borderId="31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3" fillId="0" borderId="14" xfId="0" quotePrefix="1" applyNumberFormat="1" applyFont="1" applyBorder="1" applyAlignment="1">
      <alignment horizontal="center" vertical="center"/>
    </xf>
    <xf numFmtId="49" fontId="3" fillId="0" borderId="9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2" fillId="0" borderId="34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49" fontId="2" fillId="0" borderId="9" xfId="0" quotePrefix="1" applyNumberFormat="1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165" fontId="8" fillId="0" borderId="0" xfId="0" applyNumberFormat="1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0" fontId="4" fillId="0" borderId="10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19" xfId="0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/>
    </xf>
    <xf numFmtId="0" fontId="16" fillId="0" borderId="0" xfId="0" applyFont="1" applyFill="1" applyAlignment="1">
      <alignment horizontal="right"/>
    </xf>
    <xf numFmtId="4" fontId="1" fillId="0" borderId="0" xfId="0" applyNumberFormat="1" applyFont="1" applyFill="1" applyBorder="1"/>
    <xf numFmtId="165" fontId="8" fillId="0" borderId="0" xfId="0" applyNumberFormat="1" applyFont="1" applyFill="1" applyAlignment="1">
      <alignment horizontal="right"/>
    </xf>
    <xf numFmtId="0" fontId="16" fillId="0" borderId="0" xfId="0" applyFont="1" applyFill="1"/>
    <xf numFmtId="49" fontId="3" fillId="0" borderId="1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49" fontId="3" fillId="8" borderId="12" xfId="0" applyNumberFormat="1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49" fontId="3" fillId="8" borderId="14" xfId="0" applyNumberFormat="1" applyFont="1" applyFill="1" applyBorder="1" applyAlignment="1">
      <alignment horizontal="center" vertical="center"/>
    </xf>
    <xf numFmtId="49" fontId="3" fillId="8" borderId="9" xfId="0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20" fontId="2" fillId="8" borderId="9" xfId="0" applyNumberFormat="1" applyFont="1" applyFill="1" applyBorder="1" applyAlignment="1">
      <alignment horizontal="center" vertical="center"/>
    </xf>
    <xf numFmtId="2" fontId="2" fillId="8" borderId="9" xfId="0" applyNumberFormat="1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20" fontId="3" fillId="7" borderId="14" xfId="0" applyNumberFormat="1" applyFont="1" applyFill="1" applyBorder="1" applyAlignment="1">
      <alignment horizontal="center" vertical="center"/>
    </xf>
    <xf numFmtId="20" fontId="3" fillId="0" borderId="15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5" borderId="38" xfId="0" quotePrefix="1" applyFont="1" applyFill="1" applyBorder="1" applyAlignment="1">
      <alignment horizontal="center"/>
    </xf>
    <xf numFmtId="0" fontId="8" fillId="5" borderId="0" xfId="0" quotePrefix="1" applyFont="1" applyFill="1" applyBorder="1" applyAlignment="1">
      <alignment horizontal="center"/>
    </xf>
    <xf numFmtId="0" fontId="8" fillId="6" borderId="38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/>
    </xf>
    <xf numFmtId="20" fontId="8" fillId="2" borderId="13" xfId="0" applyNumberFormat="1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15" fontId="10" fillId="2" borderId="42" xfId="0" applyNumberFormat="1" applyFont="1" applyFill="1" applyBorder="1" applyAlignment="1">
      <alignment horizontal="center"/>
    </xf>
    <xf numFmtId="15" fontId="10" fillId="2" borderId="30" xfId="0" applyNumberFormat="1" applyFont="1" applyFill="1" applyBorder="1" applyAlignment="1">
      <alignment horizontal="center"/>
    </xf>
    <xf numFmtId="15" fontId="10" fillId="2" borderId="43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00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9" tint="0.39994506668294322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39994506668294322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theme="9" tint="0.5999633777886288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2"/>
  <sheetViews>
    <sheetView showGridLines="0" workbookViewId="0">
      <selection activeCell="P23" sqref="P23"/>
    </sheetView>
  </sheetViews>
  <sheetFormatPr defaultRowHeight="12.75" x14ac:dyDescent="0.2"/>
  <cols>
    <col min="1" max="1" width="17.7109375" style="155" customWidth="1"/>
    <col min="2" max="8" width="10.85546875" style="155" customWidth="1"/>
    <col min="9" max="9" width="3" style="155" customWidth="1"/>
    <col min="10" max="10" width="9.7109375" style="155" customWidth="1"/>
    <col min="11" max="11" width="3.85546875" style="155" customWidth="1"/>
    <col min="12" max="16384" width="9.140625" style="155"/>
  </cols>
  <sheetData>
    <row r="1" spans="1:11" x14ac:dyDescent="0.2">
      <c r="A1" s="275" t="s">
        <v>100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</row>
    <row r="2" spans="1:11" ht="6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211" t="str">
        <f t="array" ref="A3">IF(SUM(ABS('Balance Check'!B5:H16))&gt;0,"Check Balances!!!","")</f>
        <v/>
      </c>
      <c r="B3" s="185" t="s">
        <v>160</v>
      </c>
      <c r="C3" s="185" t="s">
        <v>161</v>
      </c>
      <c r="D3" s="185" t="s">
        <v>162</v>
      </c>
      <c r="E3" s="185" t="s">
        <v>163</v>
      </c>
      <c r="F3" s="185" t="s">
        <v>164</v>
      </c>
      <c r="G3" s="185" t="s">
        <v>165</v>
      </c>
      <c r="H3" s="185" t="s">
        <v>166</v>
      </c>
      <c r="I3" s="185"/>
      <c r="J3" s="210" t="s">
        <v>167</v>
      </c>
      <c r="K3" s="156"/>
    </row>
    <row r="4" spans="1:11" x14ac:dyDescent="0.2">
      <c r="A4" s="208" t="str">
        <f>IF(WEEKDAY(B4)=7,"","Not a Saturday!!!")</f>
        <v/>
      </c>
      <c r="B4" s="157">
        <v>42903</v>
      </c>
      <c r="C4" s="157">
        <f t="shared" ref="C4:H4" si="0">B4+1</f>
        <v>42904</v>
      </c>
      <c r="D4" s="157">
        <f t="shared" si="0"/>
        <v>42905</v>
      </c>
      <c r="E4" s="157">
        <f t="shared" si="0"/>
        <v>42906</v>
      </c>
      <c r="F4" s="157">
        <f t="shared" si="0"/>
        <v>42907</v>
      </c>
      <c r="G4" s="157">
        <f t="shared" si="0"/>
        <v>42908</v>
      </c>
      <c r="H4" s="157">
        <f t="shared" si="0"/>
        <v>42909</v>
      </c>
      <c r="I4" s="157"/>
      <c r="J4" s="157"/>
      <c r="K4" s="156"/>
    </row>
    <row r="5" spans="1:11" x14ac:dyDescent="0.2">
      <c r="A5" s="158" t="s">
        <v>67</v>
      </c>
      <c r="B5" s="156">
        <f>(COUNTIF('Fri-Sat'!$I$5:$I$17,"XC 4*"))+(COUNTIF('Fri-Sat'!$I$5:$I$17,"XC 5*"))</f>
        <v>6</v>
      </c>
      <c r="C5" s="156">
        <f>(COUNTIF('Sat-Sun'!$I$5:$I$17,"XC 4*"))+(COUNTIF('Sat-Sun'!$I$5:$I$17,"XC 5*"))</f>
        <v>6</v>
      </c>
      <c r="D5" s="156">
        <f>(COUNTIF('Sun-Mon'!$I$5:$I$17,"XC 4*"))+(COUNTIF('Sun-Mon'!$I$5:$I$17,"XC 5*"))</f>
        <v>6</v>
      </c>
      <c r="E5" s="156">
        <f>(COUNTIF('Mon-Tue'!$I$5:$I$17,"XC 4*"))+(COUNTIF('Mon-Tue'!$I$5:$I$17,"XC 5*"))</f>
        <v>6</v>
      </c>
      <c r="F5" s="156">
        <f>(COUNTIF('Tue-Wed'!$I$5:$I$17,"XC 4*"))+(COUNTIF('Tue-Wed'!$I$5:$I$17,"XC 5*"))</f>
        <v>6</v>
      </c>
      <c r="G5" s="156">
        <f>(COUNTIF('Wed-Thur'!$I$5:$I$17,"XC 4*"))+(COUNTIF('Wed-Thur'!$I$5:$I$17,"XC 5*"))</f>
        <v>6</v>
      </c>
      <c r="H5" s="156">
        <f>(COUNTIF('Thur-Fri'!$I$5:$I$17,"XC 4*"))+(COUNTIF('Thur-Fri'!$I$5:$I$17,"XC 5*"))</f>
        <v>6</v>
      </c>
      <c r="I5" s="156"/>
      <c r="J5" s="156">
        <f>SUM(B5:I5)</f>
        <v>42</v>
      </c>
      <c r="K5" s="156"/>
    </row>
    <row r="6" spans="1:11" x14ac:dyDescent="0.2">
      <c r="A6" s="158" t="s">
        <v>68</v>
      </c>
      <c r="B6" s="156">
        <f>(COUNTIF('Fri-Sat'!$I$25:$I$30,"XC 4*"))+(COUNTIF('Fri-Sat'!$I$25:$I$30,"XC 5*"))</f>
        <v>4</v>
      </c>
      <c r="C6" s="156">
        <f>(COUNTIF('Sat-Sun'!$I$25:$I$30,"XC 4*"))+(COUNTIF('Sat-Sun'!$I$25:$I$30,"XC 5*"))</f>
        <v>4</v>
      </c>
      <c r="D6" s="156">
        <f>(COUNTIF('Sun-Mon'!$I$25:$I$30,"XC 4*"))+(COUNTIF('Sun-Mon'!$I$25:$I$30,"XC 5*"))</f>
        <v>4</v>
      </c>
      <c r="E6" s="156">
        <f>(COUNTIF('Mon-Tue'!$I$25:$I$30,"XC 4*"))+(COUNTIF('Mon-Tue'!$I$25:$I$30,"XC 5*"))</f>
        <v>4</v>
      </c>
      <c r="F6" s="156">
        <f>(COUNTIF('Tue-Wed'!$I$25:$I$30,"XC 4*"))+(COUNTIF('Tue-Wed'!$I$25:$I$30,"XC 5*"))</f>
        <v>4</v>
      </c>
      <c r="G6" s="156">
        <f>(COUNTIF('Wed-Thur'!$I$25:$I$30,"XC 4*"))+(COUNTIF('Wed-Thur'!$I$25:$I$30,"XC 5*"))</f>
        <v>4</v>
      </c>
      <c r="H6" s="156">
        <f>(COUNTIF('Thur-Fri'!$I$25:$I$30,"XC 4*"))+(COUNTIF('Thur-Fri'!$I$25:$I$30,"XC 5*"))</f>
        <v>4</v>
      </c>
      <c r="I6" s="156"/>
      <c r="J6" s="156">
        <f t="shared" ref="J6:J15" si="1">SUM(B6:I6)</f>
        <v>28</v>
      </c>
      <c r="K6" s="156"/>
    </row>
    <row r="7" spans="1:11" x14ac:dyDescent="0.2">
      <c r="A7" s="158" t="s">
        <v>69</v>
      </c>
      <c r="B7" s="156">
        <f>(COUNTIF('Fri-Sat'!$I$37:$I$42,"XC 4*"))+(COUNTIF('Fri-Sat'!$I$37:$I$42,"XC 5*"))</f>
        <v>2</v>
      </c>
      <c r="C7" s="156">
        <f>(COUNTIF('Sat-Sun'!$I$37:$I$42,"XC 4*"))+(COUNTIF('Sat-Sun'!$I$37:$I$42,"XC 5*"))</f>
        <v>3</v>
      </c>
      <c r="D7" s="156">
        <f>(COUNTIF('Sun-Mon'!$I$37:$I$42,"XC 4*"))+(COUNTIF('Sun-Mon'!$I$37:$I$42,"XC 5*"))</f>
        <v>2</v>
      </c>
      <c r="E7" s="156">
        <f>(COUNTIF('Mon-Tue'!$I$37:$I$42,"XC 4*"))+(COUNTIF('Mon-Tue'!$I$37:$I$42,"XC 5*"))</f>
        <v>3</v>
      </c>
      <c r="F7" s="156">
        <f>(COUNTIF('Tue-Wed'!$I$37:$I$42,"XC 4*"))+(COUNTIF('Tue-Wed'!$I$37:$I$42,"XC 5*"))</f>
        <v>3</v>
      </c>
      <c r="G7" s="156">
        <f>(COUNTIF('Wed-Thur'!$I$37:$I$42,"XC 4*"))+(COUNTIF('Wed-Thur'!$I$37:$I$42,"XC 5*"))</f>
        <v>3</v>
      </c>
      <c r="H7" s="156">
        <f>(COUNTIF('Thur-Fri'!$I$37:$I$42,"XC 4*"))+(COUNTIF('Thur-Fri'!$I$37:$I$42,"XC 5*"))</f>
        <v>3</v>
      </c>
      <c r="I7" s="156"/>
      <c r="J7" s="156">
        <f t="shared" si="1"/>
        <v>19</v>
      </c>
      <c r="K7" s="156"/>
    </row>
    <row r="8" spans="1:11" x14ac:dyDescent="0.2">
      <c r="A8" s="158" t="s">
        <v>70</v>
      </c>
      <c r="B8" s="156">
        <f>(COUNTIF('Fri-Sat'!$I$49:$I$56,"XC 4*"))+(COUNTIF('Fri-Sat'!$I$49:$I$56,"XC 5*"))</f>
        <v>4</v>
      </c>
      <c r="C8" s="156">
        <f>(COUNTIF('Sat-Sun'!$I$49:$I$56,"XC 4*"))+(COUNTIF('Sat-Sun'!$I$49:$I$56,"XC 5*"))</f>
        <v>5</v>
      </c>
      <c r="D8" s="156">
        <f>(COUNTIF('Sun-Mon'!$I$49:$I$56,"XC 4*"))+(COUNTIF('Sun-Mon'!$I$49:$I$56,"XC 5*"))</f>
        <v>4</v>
      </c>
      <c r="E8" s="156">
        <f>(COUNTIF('Mon-Tue'!$I$49:$I$56,"XC 4*"))+(COUNTIF('Mon-Tue'!$I$49:$I$56,"XC 5*"))</f>
        <v>4</v>
      </c>
      <c r="F8" s="156">
        <f>(COUNTIF('Tue-Wed'!$I$49:$I$56,"XC 4*"))+(COUNTIF('Tue-Wed'!$I$49:$I$56,"XC 5*"))</f>
        <v>4</v>
      </c>
      <c r="G8" s="156">
        <f>(COUNTIF('Wed-Thur'!$I$49:$I$56,"XC 4*"))+(COUNTIF('Wed-Thur'!$I$49:$I$56,"XC 5*"))</f>
        <v>4</v>
      </c>
      <c r="H8" s="156">
        <f>(COUNTIF('Thur-Fri'!$I$49:$I$56,"XC 4*"))+(COUNTIF('Thur-Fri'!$I$49:$I$56,"XC 5*"))</f>
        <v>4</v>
      </c>
      <c r="I8" s="156"/>
      <c r="J8" s="156">
        <f t="shared" si="1"/>
        <v>29</v>
      </c>
      <c r="K8" s="156"/>
    </row>
    <row r="9" spans="1:11" x14ac:dyDescent="0.2">
      <c r="A9" s="158" t="s">
        <v>71</v>
      </c>
      <c r="B9" s="156">
        <f>(COUNTIF('Fri-Sat'!$I$63:$I$89,"XC 4*"))+(COUNTIF('Fri-Sat'!$I$63:$I$89,"XC 5*"))</f>
        <v>15</v>
      </c>
      <c r="C9" s="156">
        <f>(COUNTIF('Sat-Sun'!$I$63:$I$89,"XC 4*"))+(COUNTIF('Sat-Sun'!$I$63:$I$89,"XC 5*"))</f>
        <v>16</v>
      </c>
      <c r="D9" s="156">
        <f>(COUNTIF('Sun-Mon'!$I$63:$I$89,"XC 4*"))+(COUNTIF('Sun-Mon'!$I$63:$I$89,"XC 5*"))</f>
        <v>17</v>
      </c>
      <c r="E9" s="156">
        <f>(COUNTIF('Mon-Tue'!$I$63:$I$89,"XC 4*"))+(COUNTIF('Mon-Tue'!$I$63:$I$89,"XC 5*"))</f>
        <v>16</v>
      </c>
      <c r="F9" s="156">
        <f>(COUNTIF('Tue-Wed'!$I$63:$I$89,"XC 4*"))+(COUNTIF('Tue-Wed'!$I$63:$I$89,"XC 5*"))</f>
        <v>16</v>
      </c>
      <c r="G9" s="156">
        <f>(COUNTIF('Wed-Thur'!$I$63:$I$89,"XC 4*"))+(COUNTIF('Wed-Thur'!$I$63:$I$89,"XC 5*"))</f>
        <v>16</v>
      </c>
      <c r="H9" s="156">
        <f>(COUNTIF('Thur-Fri'!$I$63:$I$89,"XC 4*"))+(COUNTIF('Thur-Fri'!$I$63:$I$89,"XC 5*"))</f>
        <v>16</v>
      </c>
      <c r="I9" s="156"/>
      <c r="J9" s="156">
        <f t="shared" si="1"/>
        <v>112</v>
      </c>
      <c r="K9" s="156"/>
    </row>
    <row r="10" spans="1:11" x14ac:dyDescent="0.2">
      <c r="A10" s="158" t="s">
        <v>72</v>
      </c>
      <c r="B10" s="156">
        <f>(COUNTIF('Fri-Sat'!$I$96:$I$103,"XC 4*"))+(COUNTIF('Fri-Sat'!$I$96:$I$103,"XC 5*"))</f>
        <v>4</v>
      </c>
      <c r="C10" s="156">
        <f>(COUNTIF('Sat-Sun'!$I$96:$I$103,"XC 4*"))+(COUNTIF('Sat-Sun'!$I$96:$I$103,"XC 5*"))</f>
        <v>4</v>
      </c>
      <c r="D10" s="156">
        <f>(COUNTIF('Sun-Mon'!$I$96:$I$103,"XC 4*"))+(COUNTIF('Sun-Mon'!$I$96:$I$103,"XC 5*"))</f>
        <v>4</v>
      </c>
      <c r="E10" s="156">
        <f>(COUNTIF('Mon-Tue'!$I$96:$I$103,"XC 4*"))+(COUNTIF('Mon-Tue'!$I$96:$I$103,"XC 5*"))</f>
        <v>4</v>
      </c>
      <c r="F10" s="156">
        <f>(COUNTIF('Tue-Wed'!$I$96:$I$103,"XC 4*"))+(COUNTIF('Tue-Wed'!$I$96:$I$103,"XC 5*"))</f>
        <v>4</v>
      </c>
      <c r="G10" s="156">
        <f>(COUNTIF('Wed-Thur'!$I$96:$I$103,"XC 4*"))+(COUNTIF('Wed-Thur'!$I$96:$I$103,"XC 5*"))</f>
        <v>4</v>
      </c>
      <c r="H10" s="156">
        <f>(COUNTIF('Thur-Fri'!$I$96:$I$103,"XC 4*"))+(COUNTIF('Thur-Fri'!$I$96:$I$103,"XC 5*"))</f>
        <v>4</v>
      </c>
      <c r="I10" s="156"/>
      <c r="J10" s="156">
        <f t="shared" si="1"/>
        <v>28</v>
      </c>
      <c r="K10" s="156"/>
    </row>
    <row r="11" spans="1:11" x14ac:dyDescent="0.2">
      <c r="A11" s="158" t="s">
        <v>73</v>
      </c>
      <c r="B11" s="156">
        <f>(COUNTIF('Fri-Sat'!$I$110:$I$119,"XC 4*"))+(COUNTIF('Fri-Sat'!$I$110:$I$119,"XC 5*"))</f>
        <v>7</v>
      </c>
      <c r="C11" s="156">
        <f>(COUNTIF('Sat-Sun'!$I$110:$I$119,"XC 4*"))+(COUNTIF('Sat-Sun'!$I$110:$I$119,"XC 5*"))</f>
        <v>5</v>
      </c>
      <c r="D11" s="156">
        <f>(COUNTIF('Sun-Mon'!$I$110:$I$119,"XC 4*"))+(COUNTIF('Sun-Mon'!$I$110:$I$119,"XC 5*"))</f>
        <v>5</v>
      </c>
      <c r="E11" s="156">
        <f>(COUNTIF('Mon-Tue'!$I$110:$I$119,"XC 4*"))+(COUNTIF('Mon-Tue'!$I$110:$I$119,"XC 5*"))</f>
        <v>5</v>
      </c>
      <c r="F11" s="156">
        <f>(COUNTIF('Tue-Wed'!$I$110:$I$119,"XC 4*"))+(COUNTIF('Tue-Wed'!$I$110:$I$119,"XC 5*"))</f>
        <v>5</v>
      </c>
      <c r="G11" s="156">
        <f>(COUNTIF('Wed-Thur'!$I$110:$I$119,"XC 4*"))+(COUNTIF('Wed-Thur'!$I$110:$I$119,"XC 5*"))</f>
        <v>5</v>
      </c>
      <c r="H11" s="156">
        <f>(COUNTIF('Thur-Fri'!$I$110:$I$119,"XC 4*"))+(COUNTIF('Thur-Fri'!$I$110:$I$119,"XC 5*"))</f>
        <v>5</v>
      </c>
      <c r="I11" s="156"/>
      <c r="J11" s="156">
        <f t="shared" si="1"/>
        <v>37</v>
      </c>
      <c r="K11" s="156"/>
    </row>
    <row r="12" spans="1:11" x14ac:dyDescent="0.2">
      <c r="A12" s="158" t="s">
        <v>74</v>
      </c>
      <c r="B12" s="156">
        <f>(COUNTIF('Fri-Sat'!$I$126:$I$130,"XC 4*"))+(COUNTIF('Fri-Sat'!$I$126:$I$130,"XC 5*"))</f>
        <v>2</v>
      </c>
      <c r="C12" s="156">
        <f>(COUNTIF('Sat-Sun'!$I$126:$I$130,"XC 4*"))+(COUNTIF('Sat-Sun'!$I$126:$I$130,"XC 5*"))</f>
        <v>2</v>
      </c>
      <c r="D12" s="156">
        <f>(COUNTIF('Sun-Mon'!$I$126:$I$130,"XC 4*"))+(COUNTIF('Sun-Mon'!$I$126:$I$130,"XC 5*"))</f>
        <v>2</v>
      </c>
      <c r="E12" s="156">
        <f>(COUNTIF('Mon-Tue'!$I$126:$I$130,"XC 4*"))+(COUNTIF('Mon-Tue'!$I$126:$I$130,"XC 5*"))</f>
        <v>2</v>
      </c>
      <c r="F12" s="156">
        <f>(COUNTIF('Tue-Wed'!$I$126:$I$130,"XC 4*"))+(COUNTIF('Tue-Wed'!$I$126:$I$130,"XC 5*"))</f>
        <v>2</v>
      </c>
      <c r="G12" s="156">
        <f>(COUNTIF('Wed-Thur'!$I$126:$I$130,"XC 4*"))+(COUNTIF('Wed-Thur'!$I$126:$I$130,"XC 5*"))</f>
        <v>2</v>
      </c>
      <c r="H12" s="156">
        <f>(COUNTIF('Thur-Fri'!$I$126:$I$130,"XC 4*"))+(COUNTIF('Thur-Fri'!$I$126:$I$130,"XC 5*"))</f>
        <v>2</v>
      </c>
      <c r="I12" s="156"/>
      <c r="J12" s="156">
        <f t="shared" si="1"/>
        <v>14</v>
      </c>
      <c r="K12" s="156"/>
    </row>
    <row r="13" spans="1:11" x14ac:dyDescent="0.2">
      <c r="A13" s="158" t="s">
        <v>75</v>
      </c>
      <c r="B13" s="156">
        <f>(COUNTIF('Fri-Sat'!$I$137:$I$145,"XC 4*"))+(COUNTIF('Fri-Sat'!$I$137:$I$145,"XC 5*"))</f>
        <v>8</v>
      </c>
      <c r="C13" s="156">
        <f>(COUNTIF('Sat-Sun'!$I$137:$I$145,"XC 4*"))+(COUNTIF('Sat-Sun'!$I$137:$I$145,"XC 5*"))</f>
        <v>7</v>
      </c>
      <c r="D13" s="156">
        <f>(COUNTIF('Sun-Mon'!$I$137:$I$145,"XC 4*"))+(COUNTIF('Sun-Mon'!$I$137:$I$145,"XC 5*"))</f>
        <v>8</v>
      </c>
      <c r="E13" s="156">
        <f>(COUNTIF('Mon-Tue'!$I$137:$I$145,"XC 4*"))+(COUNTIF('Mon-Tue'!$I$137:$I$145,"XC 5*"))</f>
        <v>8</v>
      </c>
      <c r="F13" s="156">
        <f>(COUNTIF('Tue-Wed'!$I$137:$I$145,"XC 4*"))+(COUNTIF('Tue-Wed'!$I$137:$I$145,"XC 5*"))</f>
        <v>8</v>
      </c>
      <c r="G13" s="156">
        <f>(COUNTIF('Wed-Thur'!$I$137:$I$145,"XC 4*"))+(COUNTIF('Wed-Thur'!$I$137:$I$145,"XC 5*"))</f>
        <v>8</v>
      </c>
      <c r="H13" s="156">
        <f>(COUNTIF('Thur-Fri'!$I$137:$I$145,"XC 4*"))+(COUNTIF('Thur-Fri'!$I$137:$I$145,"XC 5*"))</f>
        <v>8</v>
      </c>
      <c r="I13" s="156"/>
      <c r="J13" s="156">
        <f t="shared" si="1"/>
        <v>55</v>
      </c>
      <c r="K13" s="156"/>
    </row>
    <row r="14" spans="1:11" ht="6" customHeight="1" x14ac:dyDescent="0.2">
      <c r="A14" s="158"/>
      <c r="B14" s="156"/>
      <c r="C14" s="156"/>
      <c r="D14" s="156"/>
      <c r="E14" s="156"/>
      <c r="F14" s="156"/>
      <c r="G14" s="156"/>
      <c r="H14" s="156"/>
      <c r="I14" s="156"/>
      <c r="J14" s="156"/>
      <c r="K14" s="156"/>
    </row>
    <row r="15" spans="1:11" x14ac:dyDescent="0.2">
      <c r="A15" s="207" t="s">
        <v>159</v>
      </c>
      <c r="B15" s="156">
        <f t="shared" ref="B15:H15" si="2">SUM(B5:B13)</f>
        <v>52</v>
      </c>
      <c r="C15" s="156">
        <f t="shared" si="2"/>
        <v>52</v>
      </c>
      <c r="D15" s="156">
        <f t="shared" si="2"/>
        <v>52</v>
      </c>
      <c r="E15" s="156">
        <f t="shared" si="2"/>
        <v>52</v>
      </c>
      <c r="F15" s="156">
        <f t="shared" si="2"/>
        <v>52</v>
      </c>
      <c r="G15" s="156">
        <f t="shared" si="2"/>
        <v>52</v>
      </c>
      <c r="H15" s="156">
        <f t="shared" si="2"/>
        <v>52</v>
      </c>
      <c r="I15" s="156"/>
      <c r="J15" s="156">
        <f t="shared" si="1"/>
        <v>364</v>
      </c>
      <c r="K15" s="156"/>
    </row>
    <row r="16" spans="1:11" ht="8.25" customHeight="1" x14ac:dyDescent="0.2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</row>
    <row r="17" spans="1:11" ht="8.25" customHeight="1" x14ac:dyDescent="0.2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</row>
    <row r="18" spans="1:11" x14ac:dyDescent="0.2">
      <c r="A18" s="277" t="s">
        <v>91</v>
      </c>
      <c r="B18" s="278"/>
      <c r="C18" s="278"/>
      <c r="D18" s="278"/>
      <c r="E18" s="278"/>
      <c r="F18" s="278"/>
      <c r="G18" s="278"/>
      <c r="H18" s="278"/>
      <c r="I18" s="278"/>
      <c r="J18" s="278"/>
      <c r="K18" s="278"/>
    </row>
    <row r="19" spans="1:11" x14ac:dyDescent="0.2">
      <c r="A19" s="158">
        <v>220</v>
      </c>
      <c r="B19" s="159">
        <f>SUM('Fri-Sat'!D187)</f>
        <v>27155.849999999991</v>
      </c>
      <c r="C19" s="159">
        <f>SUM('Sat-Sun'!D187)</f>
        <v>18545.240000000005</v>
      </c>
      <c r="D19" s="159">
        <f>SUM('Sun-Mon'!D187)</f>
        <v>27519.169999999995</v>
      </c>
      <c r="E19" s="159">
        <f>SUM('Mon-Tue'!D187)</f>
        <v>28474.109999999993</v>
      </c>
      <c r="F19" s="159">
        <f>SUM('Tue-Wed'!D187)</f>
        <v>28528.839999999993</v>
      </c>
      <c r="G19" s="159">
        <f>SUM('Wed-Thur'!D187)</f>
        <v>28528.839999999993</v>
      </c>
      <c r="H19" s="159">
        <f>SUM('Thur-Fri'!D187)</f>
        <v>28282.05999999999</v>
      </c>
      <c r="I19" s="159"/>
      <c r="J19" s="159">
        <f>SUM(B19:H19)</f>
        <v>187034.11</v>
      </c>
      <c r="K19" s="156"/>
    </row>
    <row r="20" spans="1:11" x14ac:dyDescent="0.2">
      <c r="A20" s="158">
        <v>221</v>
      </c>
      <c r="B20" s="159">
        <f>SUM('Fri-Sat'!M187)</f>
        <v>16514.53</v>
      </c>
      <c r="C20" s="159">
        <f>SUM('Sat-Sun'!M187)</f>
        <v>13538.99</v>
      </c>
      <c r="D20" s="159">
        <f>SUM('Sun-Mon'!M187)</f>
        <v>17249.799999999996</v>
      </c>
      <c r="E20" s="159">
        <f>SUM('Mon-Tue'!M187)</f>
        <v>17193.659999999996</v>
      </c>
      <c r="F20" s="159">
        <f>SUM('Tue-Wed'!M187)</f>
        <v>17193.359999999997</v>
      </c>
      <c r="G20" s="159">
        <f>SUM('Wed-Thur'!M187)</f>
        <v>17193.359999999997</v>
      </c>
      <c r="H20" s="159">
        <f>SUM('Thur-Fri'!M187)</f>
        <v>17148.989999999998</v>
      </c>
      <c r="I20" s="159"/>
      <c r="J20" s="159">
        <f>SUM(B20:H20)</f>
        <v>116032.68999999997</v>
      </c>
      <c r="K20" s="156"/>
    </row>
    <row r="21" spans="1:11" x14ac:dyDescent="0.2">
      <c r="A21" s="160" t="s">
        <v>159</v>
      </c>
      <c r="B21" s="161">
        <f t="shared" ref="B21:H21" si="3">SUM(B19:B20)</f>
        <v>43670.37999999999</v>
      </c>
      <c r="C21" s="161">
        <f t="shared" si="3"/>
        <v>32084.230000000003</v>
      </c>
      <c r="D21" s="161">
        <f t="shared" si="3"/>
        <v>44768.969999999987</v>
      </c>
      <c r="E21" s="161">
        <f t="shared" si="3"/>
        <v>45667.76999999999</v>
      </c>
      <c r="F21" s="161">
        <f t="shared" si="3"/>
        <v>45722.19999999999</v>
      </c>
      <c r="G21" s="161">
        <f t="shared" si="3"/>
        <v>45722.19999999999</v>
      </c>
      <c r="H21" s="161">
        <f t="shared" si="3"/>
        <v>45431.049999999988</v>
      </c>
      <c r="I21" s="209"/>
      <c r="J21" s="161">
        <f>SUM(B21:H21)</f>
        <v>303066.79999999993</v>
      </c>
      <c r="K21" s="156"/>
    </row>
    <row r="22" spans="1:11" x14ac:dyDescent="0.2">
      <c r="A22" s="162"/>
      <c r="B22" s="209"/>
      <c r="C22" s="209"/>
      <c r="D22" s="209"/>
      <c r="E22" s="209"/>
      <c r="F22" s="209"/>
      <c r="G22" s="209"/>
      <c r="H22" s="209"/>
      <c r="I22" s="209"/>
      <c r="J22" s="209"/>
      <c r="K22" s="156"/>
    </row>
  </sheetData>
  <autoFilter ref="A3:H13"/>
  <mergeCells count="2">
    <mergeCell ref="A1:K1"/>
    <mergeCell ref="A18:K18"/>
  </mergeCells>
  <phoneticPr fontId="0" type="noConversion"/>
  <conditionalFormatting sqref="B5:I13">
    <cfRule type="cellIs" dxfId="299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89"/>
  <sheetViews>
    <sheetView view="pageBreakPreview" topLeftCell="A70" zoomScaleNormal="70" zoomScaleSheetLayoutView="100" workbookViewId="0">
      <selection activeCell="K101" sqref="K101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101</v>
      </c>
      <c r="B3" s="118"/>
      <c r="C3" s="9"/>
      <c r="D3" s="280">
        <f>'DEPT BAL'!$B$4-1</f>
        <v>42902</v>
      </c>
      <c r="E3" s="280"/>
      <c r="I3" s="8" t="s">
        <v>102</v>
      </c>
      <c r="J3" s="118"/>
      <c r="L3" s="281">
        <f>D3+1</f>
        <v>42903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86</v>
      </c>
      <c r="B5" s="121" t="s">
        <v>304</v>
      </c>
      <c r="C5" s="15" t="s">
        <v>131</v>
      </c>
      <c r="D5" s="18" t="s">
        <v>447</v>
      </c>
      <c r="E5" s="40">
        <v>220010</v>
      </c>
      <c r="F5" s="135"/>
      <c r="G5" s="12" t="s">
        <v>546</v>
      </c>
      <c r="H5" s="176" t="str">
        <f>$I$2</f>
        <v>EC</v>
      </c>
      <c r="I5" s="145" t="s">
        <v>48</v>
      </c>
      <c r="J5" s="120" t="s">
        <v>261</v>
      </c>
      <c r="K5" s="212" t="s">
        <v>205</v>
      </c>
      <c r="L5" s="34" t="s">
        <v>61</v>
      </c>
      <c r="M5" s="146" t="s">
        <v>363</v>
      </c>
      <c r="N5" s="147">
        <v>920.67</v>
      </c>
      <c r="O5" s="175">
        <v>220010</v>
      </c>
      <c r="P5" s="12" t="s">
        <v>546</v>
      </c>
      <c r="Q5" s="115" t="str">
        <f>IF(N5&gt;0,"Yes","")</f>
        <v>Yes</v>
      </c>
    </row>
    <row r="6" spans="1:17" ht="21.75" customHeight="1" x14ac:dyDescent="0.2">
      <c r="A6" s="14" t="s">
        <v>25</v>
      </c>
      <c r="B6" s="126" t="s">
        <v>154</v>
      </c>
      <c r="C6" s="15" t="s">
        <v>131</v>
      </c>
      <c r="D6" s="18" t="s">
        <v>285</v>
      </c>
      <c r="E6" s="40">
        <v>220004</v>
      </c>
      <c r="F6" s="135"/>
      <c r="G6" s="17" t="s">
        <v>563</v>
      </c>
      <c r="H6" s="176" t="str">
        <f t="shared" ref="H6:H17" si="0">$I$2</f>
        <v>EC</v>
      </c>
      <c r="I6" s="14" t="s">
        <v>105</v>
      </c>
      <c r="J6" s="126" t="s">
        <v>284</v>
      </c>
      <c r="K6" s="135" t="s">
        <v>229</v>
      </c>
      <c r="L6" s="15" t="s">
        <v>58</v>
      </c>
      <c r="M6" s="19" t="s">
        <v>488</v>
      </c>
      <c r="N6" s="79">
        <v>797.91</v>
      </c>
      <c r="O6" s="40">
        <v>220004</v>
      </c>
      <c r="P6" s="17" t="s">
        <v>563</v>
      </c>
      <c r="Q6" s="116" t="str">
        <f>IF(N6&gt;0,"Yes","")</f>
        <v>Yes</v>
      </c>
    </row>
    <row r="7" spans="1:17" ht="21.75" customHeight="1" x14ac:dyDescent="0.2">
      <c r="A7" s="14" t="s">
        <v>28</v>
      </c>
      <c r="B7" s="126" t="s">
        <v>186</v>
      </c>
      <c r="C7" s="15" t="s">
        <v>131</v>
      </c>
      <c r="D7" s="18" t="s">
        <v>274</v>
      </c>
      <c r="E7" s="40">
        <v>221135</v>
      </c>
      <c r="F7" s="135"/>
      <c r="G7" s="17" t="s">
        <v>550</v>
      </c>
      <c r="H7" s="176" t="str">
        <f t="shared" si="0"/>
        <v>EC</v>
      </c>
      <c r="I7" s="14" t="s">
        <v>53</v>
      </c>
      <c r="J7" s="121" t="s">
        <v>262</v>
      </c>
      <c r="K7" s="140" t="s">
        <v>452</v>
      </c>
      <c r="L7" s="15" t="s">
        <v>60</v>
      </c>
      <c r="M7" s="19" t="s">
        <v>474</v>
      </c>
      <c r="N7" s="79">
        <v>962.21</v>
      </c>
      <c r="O7" s="40">
        <v>221135</v>
      </c>
      <c r="P7" s="17" t="s">
        <v>551</v>
      </c>
      <c r="Q7" s="116" t="str">
        <f t="shared" ref="Q7:Q16" si="1">IF(N7&gt;0,"Yes","")</f>
        <v>Yes</v>
      </c>
    </row>
    <row r="8" spans="1:17" ht="21.75" customHeight="1" x14ac:dyDescent="0.2">
      <c r="A8" s="14" t="s">
        <v>35</v>
      </c>
      <c r="B8" s="126" t="s">
        <v>243</v>
      </c>
      <c r="C8" s="30" t="s">
        <v>131</v>
      </c>
      <c r="D8" s="18" t="s">
        <v>315</v>
      </c>
      <c r="E8" s="227">
        <v>221123</v>
      </c>
      <c r="F8" s="135"/>
      <c r="G8" s="17" t="s">
        <v>532</v>
      </c>
      <c r="H8" s="176" t="str">
        <f t="shared" si="0"/>
        <v>EC</v>
      </c>
      <c r="I8" s="14" t="s">
        <v>54</v>
      </c>
      <c r="J8" s="219"/>
      <c r="K8" s="220"/>
      <c r="L8" s="27" t="s">
        <v>56</v>
      </c>
      <c r="M8" s="128" t="s">
        <v>490</v>
      </c>
      <c r="N8" s="129">
        <v>809.73</v>
      </c>
      <c r="O8" s="40">
        <v>221123</v>
      </c>
      <c r="P8" s="17" t="s">
        <v>600</v>
      </c>
      <c r="Q8" s="116" t="str">
        <f t="shared" si="1"/>
        <v>Yes</v>
      </c>
    </row>
    <row r="9" spans="1:17" ht="21.75" customHeight="1" x14ac:dyDescent="0.2">
      <c r="A9" s="14" t="s">
        <v>85</v>
      </c>
      <c r="B9" s="126" t="s">
        <v>294</v>
      </c>
      <c r="C9" s="32" t="s">
        <v>132</v>
      </c>
      <c r="D9" s="18" t="s">
        <v>179</v>
      </c>
      <c r="E9" s="40">
        <v>221121</v>
      </c>
      <c r="F9" s="135"/>
      <c r="G9" s="17"/>
      <c r="H9" s="176" t="str">
        <f>$I$2</f>
        <v>EC</v>
      </c>
      <c r="I9" s="14" t="s">
        <v>29</v>
      </c>
      <c r="J9" s="126" t="s">
        <v>181</v>
      </c>
      <c r="K9" s="135" t="s">
        <v>290</v>
      </c>
      <c r="L9" s="15" t="s">
        <v>61</v>
      </c>
      <c r="M9" s="77" t="s">
        <v>491</v>
      </c>
      <c r="N9" s="98">
        <v>762.48</v>
      </c>
      <c r="O9" s="40">
        <v>221121</v>
      </c>
      <c r="P9" s="17"/>
      <c r="Q9" s="116" t="str">
        <f t="shared" si="1"/>
        <v>Yes</v>
      </c>
    </row>
    <row r="10" spans="1:17" ht="21.75" customHeight="1" x14ac:dyDescent="0.2">
      <c r="A10" s="68" t="s">
        <v>33</v>
      </c>
      <c r="B10" s="126" t="s">
        <v>155</v>
      </c>
      <c r="C10" s="15" t="s">
        <v>131</v>
      </c>
      <c r="D10" s="18" t="s">
        <v>188</v>
      </c>
      <c r="E10" s="40">
        <v>221120</v>
      </c>
      <c r="F10" s="135"/>
      <c r="G10" s="17" t="s">
        <v>534</v>
      </c>
      <c r="H10" s="176" t="str">
        <f t="shared" si="0"/>
        <v>EC</v>
      </c>
      <c r="I10" s="14" t="s">
        <v>31</v>
      </c>
      <c r="J10" s="126" t="s">
        <v>263</v>
      </c>
      <c r="K10" s="135" t="s">
        <v>453</v>
      </c>
      <c r="L10" s="30" t="s">
        <v>56</v>
      </c>
      <c r="M10" s="35" t="s">
        <v>391</v>
      </c>
      <c r="N10" s="97">
        <v>964.97</v>
      </c>
      <c r="O10" s="69">
        <v>221120</v>
      </c>
      <c r="P10" s="17" t="s">
        <v>535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6" t="str">
        <f t="shared" si="0"/>
        <v>EC</v>
      </c>
      <c r="I11" s="68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93"/>
      <c r="J12" s="183"/>
      <c r="K12" s="154"/>
      <c r="L12" s="81"/>
      <c r="M12" s="94"/>
      <c r="N12" s="99"/>
      <c r="O12" s="69"/>
      <c r="P12" s="108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6" t="str">
        <f t="shared" si="0"/>
        <v>EC</v>
      </c>
      <c r="I13" s="93"/>
      <c r="J13" s="183"/>
      <c r="K13" s="154"/>
      <c r="L13" s="81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234" t="s">
        <v>596</v>
      </c>
      <c r="B19" s="235"/>
      <c r="C19" s="236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101</v>
      </c>
      <c r="B23" s="118"/>
      <c r="C23" s="9"/>
      <c r="D23" s="280">
        <f>'DEPT BAL'!$B$4-1</f>
        <v>42902</v>
      </c>
      <c r="E23" s="280"/>
      <c r="F23" s="138"/>
      <c r="I23" s="8" t="s">
        <v>102</v>
      </c>
      <c r="J23" s="118"/>
      <c r="L23" s="281">
        <f>D23+1</f>
        <v>42903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255</v>
      </c>
      <c r="C25" s="11" t="s">
        <v>137</v>
      </c>
      <c r="D25" s="25" t="s">
        <v>358</v>
      </c>
      <c r="E25" s="39">
        <v>220032</v>
      </c>
      <c r="F25" s="134"/>
      <c r="G25" s="12"/>
      <c r="H25" s="176" t="str">
        <f t="shared" ref="H25:H30" si="2">$I$22</f>
        <v>TY</v>
      </c>
      <c r="I25" s="10" t="s">
        <v>106</v>
      </c>
      <c r="J25" s="120" t="s">
        <v>272</v>
      </c>
      <c r="K25" s="212" t="s">
        <v>231</v>
      </c>
      <c r="L25" s="11" t="s">
        <v>62</v>
      </c>
      <c r="M25" s="13" t="s">
        <v>460</v>
      </c>
      <c r="N25" s="78">
        <v>1001.8</v>
      </c>
      <c r="O25" s="39">
        <v>221125</v>
      </c>
      <c r="P25" s="12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300</v>
      </c>
      <c r="C26" s="30" t="s">
        <v>137</v>
      </c>
      <c r="D26" s="18" t="s">
        <v>322</v>
      </c>
      <c r="E26" s="40">
        <v>221125</v>
      </c>
      <c r="F26" s="135"/>
      <c r="G26" s="17"/>
      <c r="H26" s="176" t="str">
        <f t="shared" si="2"/>
        <v>TY</v>
      </c>
      <c r="I26" s="14" t="s">
        <v>89</v>
      </c>
      <c r="J26" s="126" t="s">
        <v>269</v>
      </c>
      <c r="K26" s="135" t="s">
        <v>394</v>
      </c>
      <c r="L26" s="15" t="s">
        <v>59</v>
      </c>
      <c r="M26" s="19" t="s">
        <v>194</v>
      </c>
      <c r="N26" s="79">
        <v>966.2</v>
      </c>
      <c r="O26" s="40">
        <v>220032</v>
      </c>
      <c r="P26" s="17"/>
      <c r="Q26" s="116" t="str">
        <f t="shared" si="3"/>
        <v>Yes</v>
      </c>
    </row>
    <row r="27" spans="1:17" ht="21.75" customHeight="1" x14ac:dyDescent="0.2">
      <c r="A27" s="14" t="s">
        <v>87</v>
      </c>
      <c r="B27" s="184"/>
      <c r="C27" s="15" t="s">
        <v>137</v>
      </c>
      <c r="D27" s="18" t="s">
        <v>322</v>
      </c>
      <c r="E27" s="225">
        <v>221136</v>
      </c>
      <c r="F27" s="135"/>
      <c r="G27" s="17"/>
      <c r="H27" s="176" t="str">
        <f t="shared" si="2"/>
        <v>TY</v>
      </c>
      <c r="I27" s="14" t="s">
        <v>85</v>
      </c>
      <c r="J27" s="121" t="s">
        <v>271</v>
      </c>
      <c r="K27" s="140" t="s">
        <v>320</v>
      </c>
      <c r="L27" s="15" t="s">
        <v>58</v>
      </c>
      <c r="M27" s="19" t="s">
        <v>488</v>
      </c>
      <c r="N27" s="79">
        <v>809.43</v>
      </c>
      <c r="O27" s="225">
        <v>221119</v>
      </c>
      <c r="P27" s="222" t="s">
        <v>585</v>
      </c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197</v>
      </c>
      <c r="C28" s="15" t="s">
        <v>137</v>
      </c>
      <c r="D28" s="18" t="s">
        <v>316</v>
      </c>
      <c r="E28" s="40">
        <v>221119</v>
      </c>
      <c r="F28" s="135"/>
      <c r="G28" s="222" t="s">
        <v>585</v>
      </c>
      <c r="H28" s="176" t="str">
        <f t="shared" si="2"/>
        <v>TY</v>
      </c>
      <c r="I28" s="14" t="s">
        <v>35</v>
      </c>
      <c r="J28" s="184"/>
      <c r="K28" s="213"/>
      <c r="L28" s="15" t="s">
        <v>66</v>
      </c>
      <c r="M28" s="19" t="s">
        <v>459</v>
      </c>
      <c r="N28" s="79">
        <v>721.56</v>
      </c>
      <c r="O28" s="40">
        <v>221136</v>
      </c>
      <c r="P28" s="17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234" t="s">
        <v>592</v>
      </c>
      <c r="B32" s="235"/>
      <c r="C32" s="236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101</v>
      </c>
      <c r="B35" s="118"/>
      <c r="C35" s="9"/>
      <c r="D35" s="280">
        <f>'DEPT BAL'!$B$4-1</f>
        <v>42902</v>
      </c>
      <c r="E35" s="280"/>
      <c r="F35" s="138"/>
      <c r="I35" s="8" t="s">
        <v>102</v>
      </c>
      <c r="J35" s="118"/>
      <c r="L35" s="281">
        <f>D35+1</f>
        <v>42903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340</v>
      </c>
      <c r="C37" s="15" t="s">
        <v>139</v>
      </c>
      <c r="D37" s="18" t="s">
        <v>468</v>
      </c>
      <c r="E37" s="39">
        <v>221128</v>
      </c>
      <c r="F37" s="134"/>
      <c r="G37" s="197" t="s">
        <v>556</v>
      </c>
      <c r="H37" s="176" t="str">
        <f t="shared" ref="H37:H42" si="4">$I$34</f>
        <v>XW</v>
      </c>
      <c r="I37" s="10" t="s">
        <v>45</v>
      </c>
      <c r="J37" s="120" t="s">
        <v>260</v>
      </c>
      <c r="K37" s="212" t="s">
        <v>499</v>
      </c>
      <c r="L37" s="11" t="s">
        <v>56</v>
      </c>
      <c r="M37" s="13" t="s">
        <v>494</v>
      </c>
      <c r="N37" s="78">
        <v>981.08</v>
      </c>
      <c r="O37" s="39">
        <v>221128</v>
      </c>
      <c r="P37" s="197" t="s">
        <v>556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36</v>
      </c>
      <c r="B38" s="126" t="s">
        <v>199</v>
      </c>
      <c r="C38" s="15" t="s">
        <v>140</v>
      </c>
      <c r="D38" s="18" t="s">
        <v>359</v>
      </c>
      <c r="E38" s="85">
        <v>221141</v>
      </c>
      <c r="F38" s="213"/>
      <c r="G38" s="226" t="s">
        <v>561</v>
      </c>
      <c r="H38" s="176" t="str">
        <f t="shared" si="4"/>
        <v>XW</v>
      </c>
      <c r="I38" s="14" t="s">
        <v>46</v>
      </c>
      <c r="J38" s="126" t="s">
        <v>273</v>
      </c>
      <c r="K38" s="135" t="s">
        <v>395</v>
      </c>
      <c r="L38" s="70" t="s">
        <v>56</v>
      </c>
      <c r="M38" s="19" t="s">
        <v>488</v>
      </c>
      <c r="N38" s="79">
        <v>869.21</v>
      </c>
      <c r="O38" s="40">
        <v>221141</v>
      </c>
      <c r="P38" s="90" t="s">
        <v>561</v>
      </c>
      <c r="Q38" s="116" t="str">
        <f t="shared" si="5"/>
        <v>Yes</v>
      </c>
    </row>
    <row r="39" spans="1:17" ht="21.75" customHeight="1" x14ac:dyDescent="0.2">
      <c r="A39" s="14"/>
      <c r="B39" s="126"/>
      <c r="C39" s="15"/>
      <c r="D39" s="16"/>
      <c r="E39" s="40"/>
      <c r="F39" s="135"/>
      <c r="G39" s="90"/>
      <c r="H39" s="176" t="str">
        <f t="shared" si="4"/>
        <v>XW</v>
      </c>
      <c r="I39" s="14"/>
      <c r="J39" s="126"/>
      <c r="K39" s="135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90"/>
      <c r="H40" s="176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8" t="s">
        <v>576</v>
      </c>
      <c r="B44" s="118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101</v>
      </c>
      <c r="B47" s="118"/>
      <c r="C47" s="9"/>
      <c r="D47" s="280">
        <f>'DEPT BAL'!$B$4-1</f>
        <v>42902</v>
      </c>
      <c r="E47" s="280"/>
      <c r="F47" s="138"/>
      <c r="I47" s="8" t="s">
        <v>102</v>
      </c>
      <c r="J47" s="118"/>
      <c r="L47" s="281">
        <f>D47+1</f>
        <v>42903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0" t="s">
        <v>190</v>
      </c>
      <c r="C49" s="34" t="s">
        <v>239</v>
      </c>
      <c r="D49" s="18" t="s">
        <v>182</v>
      </c>
      <c r="E49" s="40">
        <v>220026</v>
      </c>
      <c r="F49" s="134"/>
      <c r="G49" s="12" t="s">
        <v>563</v>
      </c>
      <c r="H49" s="176" t="str">
        <f t="shared" ref="H49:H56" si="6">$I$46</f>
        <v>MA</v>
      </c>
      <c r="I49" s="10" t="s">
        <v>22</v>
      </c>
      <c r="J49" s="120" t="s">
        <v>266</v>
      </c>
      <c r="K49" s="214" t="s">
        <v>217</v>
      </c>
      <c r="L49" s="11" t="s">
        <v>56</v>
      </c>
      <c r="M49" s="13" t="s">
        <v>382</v>
      </c>
      <c r="N49" s="144">
        <v>816.9</v>
      </c>
      <c r="O49" s="227">
        <v>220029</v>
      </c>
      <c r="P49" s="167" t="s">
        <v>152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191</v>
      </c>
      <c r="C50" s="15" t="s">
        <v>239</v>
      </c>
      <c r="D50" s="18" t="s">
        <v>192</v>
      </c>
      <c r="E50" s="40">
        <v>220031</v>
      </c>
      <c r="F50" s="135"/>
      <c r="G50" s="17"/>
      <c r="H50" s="176" t="str">
        <f t="shared" si="6"/>
        <v>MA</v>
      </c>
      <c r="I50" s="14" t="s">
        <v>37</v>
      </c>
      <c r="J50" s="183" t="s">
        <v>141</v>
      </c>
      <c r="K50" s="154" t="s">
        <v>158</v>
      </c>
      <c r="L50" s="29" t="s">
        <v>55</v>
      </c>
      <c r="M50" s="77" t="s">
        <v>267</v>
      </c>
      <c r="N50" s="98">
        <v>862.34</v>
      </c>
      <c r="O50" s="40">
        <v>220031</v>
      </c>
      <c r="P50" s="17"/>
      <c r="Q50" s="116" t="str">
        <f t="shared" si="7"/>
        <v>Yes</v>
      </c>
    </row>
    <row r="51" spans="1:17" ht="21.75" customHeight="1" x14ac:dyDescent="0.2">
      <c r="A51" s="14" t="s">
        <v>149</v>
      </c>
      <c r="B51" s="126" t="s">
        <v>193</v>
      </c>
      <c r="C51" s="15" t="s">
        <v>239</v>
      </c>
      <c r="D51" s="18" t="s">
        <v>355</v>
      </c>
      <c r="E51" s="40">
        <v>220020</v>
      </c>
      <c r="F51" s="135"/>
      <c r="G51" s="17" t="s">
        <v>590</v>
      </c>
      <c r="H51" s="176" t="str">
        <f t="shared" si="6"/>
        <v>MA</v>
      </c>
      <c r="I51" s="14" t="s">
        <v>90</v>
      </c>
      <c r="J51" s="121" t="s">
        <v>268</v>
      </c>
      <c r="K51" s="140" t="s">
        <v>177</v>
      </c>
      <c r="L51" s="15" t="s">
        <v>57</v>
      </c>
      <c r="M51" s="19" t="s">
        <v>498</v>
      </c>
      <c r="N51" s="79">
        <v>689.06</v>
      </c>
      <c r="O51" s="40">
        <v>220020</v>
      </c>
      <c r="P51" s="222" t="s">
        <v>590</v>
      </c>
      <c r="Q51" s="116" t="str">
        <f t="shared" si="7"/>
        <v>Yes</v>
      </c>
    </row>
    <row r="52" spans="1:17" ht="21.75" customHeight="1" x14ac:dyDescent="0.2">
      <c r="A52" s="14" t="s">
        <v>30</v>
      </c>
      <c r="B52" s="126" t="s">
        <v>195</v>
      </c>
      <c r="C52" s="30" t="s">
        <v>239</v>
      </c>
      <c r="D52" s="18" t="s">
        <v>449</v>
      </c>
      <c r="E52" s="227">
        <v>220029</v>
      </c>
      <c r="F52" s="135"/>
      <c r="G52" s="17"/>
      <c r="H52" s="176" t="str">
        <f t="shared" si="6"/>
        <v>MA</v>
      </c>
      <c r="I52" s="14" t="s">
        <v>33</v>
      </c>
      <c r="J52" s="184"/>
      <c r="K52" s="213"/>
      <c r="L52" s="15" t="s">
        <v>55</v>
      </c>
      <c r="M52" s="19" t="s">
        <v>456</v>
      </c>
      <c r="N52" s="79">
        <v>714.8</v>
      </c>
      <c r="O52" s="40">
        <v>220026</v>
      </c>
      <c r="P52" s="17" t="s">
        <v>563</v>
      </c>
      <c r="Q52" s="116" t="str">
        <f t="shared" si="7"/>
        <v>Yes</v>
      </c>
    </row>
    <row r="53" spans="1:17" ht="21.75" customHeight="1" x14ac:dyDescent="0.2">
      <c r="A53" s="14"/>
      <c r="B53" s="126"/>
      <c r="C53" s="15"/>
      <c r="D53" s="18"/>
      <c r="E53" s="40"/>
      <c r="F53" s="135"/>
      <c r="G53" s="17"/>
      <c r="H53" s="176" t="str">
        <f t="shared" si="6"/>
        <v>MA</v>
      </c>
      <c r="I53" s="14"/>
      <c r="J53" s="126"/>
      <c r="K53" s="135"/>
      <c r="L53" s="30"/>
      <c r="M53" s="35"/>
      <c r="N53" s="97"/>
      <c r="O53" s="40"/>
      <c r="P53" s="108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3"/>
      <c r="C55" s="81"/>
      <c r="D55" s="82"/>
      <c r="E55" s="69"/>
      <c r="F55" s="141"/>
      <c r="G55" s="90"/>
      <c r="H55" s="176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6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234" t="s">
        <v>596</v>
      </c>
      <c r="B58" s="235"/>
      <c r="C58" s="236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101</v>
      </c>
      <c r="B61" s="118"/>
      <c r="C61" s="9"/>
      <c r="D61" s="280">
        <f>'DEPT BAL'!$B$4-1</f>
        <v>42902</v>
      </c>
      <c r="E61" s="280"/>
      <c r="F61" s="138"/>
      <c r="I61" s="8" t="s">
        <v>102</v>
      </c>
      <c r="J61" s="118"/>
      <c r="L61" s="281">
        <f>D61+1</f>
        <v>42903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44</v>
      </c>
      <c r="B63" s="120" t="s">
        <v>415</v>
      </c>
      <c r="C63" s="11" t="s">
        <v>236</v>
      </c>
      <c r="D63" s="25" t="s">
        <v>416</v>
      </c>
      <c r="E63" s="39">
        <v>221132</v>
      </c>
      <c r="F63" s="196" t="s">
        <v>525</v>
      </c>
      <c r="G63" s="197"/>
      <c r="H63" s="231" t="str">
        <f>$I$60</f>
        <v>CZ</v>
      </c>
      <c r="I63" s="148" t="s">
        <v>108</v>
      </c>
      <c r="J63" s="127" t="s">
        <v>203</v>
      </c>
      <c r="K63" s="141" t="s">
        <v>379</v>
      </c>
      <c r="L63" s="202" t="s">
        <v>59</v>
      </c>
      <c r="M63" s="77" t="s">
        <v>418</v>
      </c>
      <c r="N63" s="98">
        <v>896.55</v>
      </c>
      <c r="O63" s="40">
        <v>221130</v>
      </c>
      <c r="P63" s="12" t="s">
        <v>577</v>
      </c>
      <c r="Q63" s="115" t="str">
        <f>IF(N63&gt;0,"Yes","")</f>
        <v>Yes</v>
      </c>
    </row>
    <row r="64" spans="1:17" ht="21.75" customHeight="1" x14ac:dyDescent="0.2">
      <c r="A64" s="14" t="s">
        <v>22</v>
      </c>
      <c r="B64" s="184"/>
      <c r="C64" s="30" t="s">
        <v>236</v>
      </c>
      <c r="D64" s="18" t="s">
        <v>416</v>
      </c>
      <c r="E64" s="40">
        <v>220024</v>
      </c>
      <c r="F64" s="154" t="s">
        <v>528</v>
      </c>
      <c r="G64" s="90"/>
      <c r="H64" s="231" t="str">
        <f t="shared" ref="H64:H89" si="8">$I$60</f>
        <v>CZ</v>
      </c>
      <c r="I64" s="93" t="s">
        <v>107</v>
      </c>
      <c r="J64" s="218"/>
      <c r="K64" s="203"/>
      <c r="L64" s="202" t="s">
        <v>58</v>
      </c>
      <c r="M64" s="77" t="s">
        <v>487</v>
      </c>
      <c r="N64" s="98">
        <v>1053.7</v>
      </c>
      <c r="O64" s="69">
        <v>221139</v>
      </c>
      <c r="P64" s="17" t="s">
        <v>569</v>
      </c>
      <c r="Q64" s="116" t="str">
        <f>IF(N64&gt;0,"Yes","")</f>
        <v>Yes</v>
      </c>
    </row>
    <row r="65" spans="1:17" ht="21.75" customHeight="1" x14ac:dyDescent="0.2">
      <c r="A65" s="14" t="s">
        <v>34</v>
      </c>
      <c r="B65" s="126" t="s">
        <v>183</v>
      </c>
      <c r="C65" s="30" t="s">
        <v>236</v>
      </c>
      <c r="D65" s="18" t="s">
        <v>308</v>
      </c>
      <c r="E65" s="40">
        <v>220017</v>
      </c>
      <c r="F65" s="154" t="s">
        <v>522</v>
      </c>
      <c r="G65" s="90" t="s">
        <v>554</v>
      </c>
      <c r="H65" s="231" t="str">
        <f t="shared" si="8"/>
        <v>CZ</v>
      </c>
      <c r="I65" s="148" t="s">
        <v>103</v>
      </c>
      <c r="J65" s="127" t="s">
        <v>380</v>
      </c>
      <c r="K65" s="141" t="s">
        <v>381</v>
      </c>
      <c r="L65" s="29" t="s">
        <v>57</v>
      </c>
      <c r="M65" s="77" t="s">
        <v>323</v>
      </c>
      <c r="N65" s="98">
        <v>795.67</v>
      </c>
      <c r="O65" s="40">
        <v>220030</v>
      </c>
      <c r="P65" s="108"/>
      <c r="Q65" s="116" t="str">
        <f t="shared" ref="Q65:Q88" si="9">IF(N65&gt;0,"Yes","")</f>
        <v>Yes</v>
      </c>
    </row>
    <row r="66" spans="1:17" ht="21.75" customHeight="1" x14ac:dyDescent="0.2">
      <c r="A66" s="14" t="s">
        <v>45</v>
      </c>
      <c r="B66" s="126" t="s">
        <v>246</v>
      </c>
      <c r="C66" s="32" t="s">
        <v>236</v>
      </c>
      <c r="D66" s="18" t="s">
        <v>314</v>
      </c>
      <c r="E66" s="40" t="s">
        <v>594</v>
      </c>
      <c r="F66" s="154"/>
      <c r="G66" s="195"/>
      <c r="H66" s="231" t="str">
        <f t="shared" si="8"/>
        <v>CZ</v>
      </c>
      <c r="I66" s="148" t="s">
        <v>36</v>
      </c>
      <c r="J66" s="218"/>
      <c r="K66" s="203"/>
      <c r="L66" s="29" t="s">
        <v>55</v>
      </c>
      <c r="M66" s="77" t="s">
        <v>360</v>
      </c>
      <c r="N66" s="98">
        <v>804.67</v>
      </c>
      <c r="O66" s="40">
        <v>220033</v>
      </c>
      <c r="P66" s="17"/>
      <c r="Q66" s="116" t="str">
        <f t="shared" si="9"/>
        <v>Yes</v>
      </c>
    </row>
    <row r="67" spans="1:17" ht="21.75" customHeight="1" x14ac:dyDescent="0.2">
      <c r="A67" s="14" t="s">
        <v>65</v>
      </c>
      <c r="B67" s="126" t="s">
        <v>225</v>
      </c>
      <c r="C67" s="30" t="s">
        <v>236</v>
      </c>
      <c r="D67" s="18" t="s">
        <v>417</v>
      </c>
      <c r="E67" s="40">
        <v>220009</v>
      </c>
      <c r="F67" s="154" t="s">
        <v>522</v>
      </c>
      <c r="G67" s="90" t="s">
        <v>572</v>
      </c>
      <c r="H67" s="231" t="str">
        <f t="shared" si="8"/>
        <v>CZ</v>
      </c>
      <c r="I67" s="148" t="s">
        <v>39</v>
      </c>
      <c r="J67" s="183" t="s">
        <v>258</v>
      </c>
      <c r="K67" s="154" t="s">
        <v>383</v>
      </c>
      <c r="L67" s="81" t="s">
        <v>66</v>
      </c>
      <c r="M67" s="94" t="s">
        <v>471</v>
      </c>
      <c r="N67" s="99">
        <v>853.28</v>
      </c>
      <c r="O67" s="69">
        <v>221127</v>
      </c>
      <c r="P67" s="17" t="s">
        <v>612</v>
      </c>
      <c r="Q67" s="116" t="str">
        <f t="shared" si="9"/>
        <v>Yes</v>
      </c>
    </row>
    <row r="68" spans="1:17" ht="21.75" customHeight="1" x14ac:dyDescent="0.2">
      <c r="A68" s="14" t="s">
        <v>168</v>
      </c>
      <c r="B68" s="126" t="s">
        <v>181</v>
      </c>
      <c r="C68" s="32" t="s">
        <v>236</v>
      </c>
      <c r="D68" s="18" t="s">
        <v>345</v>
      </c>
      <c r="E68" s="40">
        <v>221139</v>
      </c>
      <c r="F68" s="154"/>
      <c r="G68" s="90" t="s">
        <v>569</v>
      </c>
      <c r="H68" s="231" t="str">
        <f t="shared" si="8"/>
        <v>CZ</v>
      </c>
      <c r="I68" s="148" t="s">
        <v>88</v>
      </c>
      <c r="J68" s="183" t="s">
        <v>256</v>
      </c>
      <c r="K68" s="154" t="s">
        <v>384</v>
      </c>
      <c r="L68" s="81" t="s">
        <v>57</v>
      </c>
      <c r="M68" s="94" t="s">
        <v>484</v>
      </c>
      <c r="N68" s="99">
        <v>770.92</v>
      </c>
      <c r="O68" s="69">
        <v>220016</v>
      </c>
      <c r="P68" s="242" t="s">
        <v>544</v>
      </c>
      <c r="Q68" s="116" t="str">
        <f t="shared" si="9"/>
        <v>Yes</v>
      </c>
    </row>
    <row r="69" spans="1:17" ht="21.75" customHeight="1" x14ac:dyDescent="0.2">
      <c r="A69" s="14" t="s">
        <v>24</v>
      </c>
      <c r="B69" s="126" t="s">
        <v>185</v>
      </c>
      <c r="C69" s="15" t="s">
        <v>236</v>
      </c>
      <c r="D69" s="18" t="s">
        <v>311</v>
      </c>
      <c r="E69" s="40">
        <v>220016</v>
      </c>
      <c r="F69" s="154" t="s">
        <v>522</v>
      </c>
      <c r="G69" s="205" t="s">
        <v>611</v>
      </c>
      <c r="H69" s="231" t="str">
        <f t="shared" si="8"/>
        <v>CZ</v>
      </c>
      <c r="I69" s="93" t="s">
        <v>41</v>
      </c>
      <c r="J69" s="127" t="s">
        <v>257</v>
      </c>
      <c r="K69" s="141" t="s">
        <v>231</v>
      </c>
      <c r="L69" s="81" t="s">
        <v>62</v>
      </c>
      <c r="M69" s="94" t="s">
        <v>457</v>
      </c>
      <c r="N69" s="99">
        <v>839.91</v>
      </c>
      <c r="O69" s="69">
        <v>220008</v>
      </c>
      <c r="P69" s="17" t="s">
        <v>604</v>
      </c>
      <c r="Q69" s="116" t="str">
        <f t="shared" si="9"/>
        <v>Yes</v>
      </c>
    </row>
    <row r="70" spans="1:17" ht="21.75" customHeight="1" x14ac:dyDescent="0.2">
      <c r="A70" s="95" t="s">
        <v>42</v>
      </c>
      <c r="B70" s="121" t="s">
        <v>184</v>
      </c>
      <c r="C70" s="30" t="s">
        <v>236</v>
      </c>
      <c r="D70" s="18" t="s">
        <v>343</v>
      </c>
      <c r="E70" s="40" t="s">
        <v>594</v>
      </c>
      <c r="F70" s="154"/>
      <c r="G70" s="90"/>
      <c r="H70" s="231" t="str">
        <f t="shared" si="8"/>
        <v>CZ</v>
      </c>
      <c r="I70" s="93" t="s">
        <v>87</v>
      </c>
      <c r="J70" s="218"/>
      <c r="K70" s="203"/>
      <c r="L70" s="81" t="s">
        <v>66</v>
      </c>
      <c r="M70" s="94" t="s">
        <v>472</v>
      </c>
      <c r="N70" s="98">
        <v>903.66</v>
      </c>
      <c r="O70" s="69">
        <v>220002</v>
      </c>
      <c r="P70" s="222"/>
      <c r="Q70" s="116" t="str">
        <f t="shared" si="9"/>
        <v>Yes</v>
      </c>
    </row>
    <row r="71" spans="1:17" ht="21.75" customHeight="1" x14ac:dyDescent="0.2">
      <c r="A71" s="14" t="s">
        <v>40</v>
      </c>
      <c r="B71" s="184"/>
      <c r="C71" s="32" t="s">
        <v>236</v>
      </c>
      <c r="D71" s="18" t="s">
        <v>343</v>
      </c>
      <c r="E71" s="40">
        <v>220005</v>
      </c>
      <c r="F71" s="154" t="s">
        <v>522</v>
      </c>
      <c r="G71" s="195" t="s">
        <v>545</v>
      </c>
      <c r="H71" s="231" t="str">
        <f t="shared" si="8"/>
        <v>CZ</v>
      </c>
      <c r="I71" s="93" t="s">
        <v>168</v>
      </c>
      <c r="J71" s="183" t="s">
        <v>142</v>
      </c>
      <c r="K71" s="154" t="s">
        <v>385</v>
      </c>
      <c r="L71" s="29" t="s">
        <v>56</v>
      </c>
      <c r="M71" s="77" t="s">
        <v>420</v>
      </c>
      <c r="N71" s="98">
        <v>80.260000000000005</v>
      </c>
      <c r="O71" s="228" t="s">
        <v>594</v>
      </c>
      <c r="P71" s="108"/>
      <c r="Q71" s="116" t="str">
        <f t="shared" si="9"/>
        <v>Yes</v>
      </c>
    </row>
    <row r="72" spans="1:17" ht="21.75" customHeight="1" x14ac:dyDescent="0.2">
      <c r="A72" s="14" t="s">
        <v>29</v>
      </c>
      <c r="B72" s="121" t="s">
        <v>215</v>
      </c>
      <c r="C72" s="15" t="s">
        <v>236</v>
      </c>
      <c r="D72" s="18" t="s">
        <v>309</v>
      </c>
      <c r="E72" s="40">
        <v>220008</v>
      </c>
      <c r="F72" s="154"/>
      <c r="G72" s="90" t="s">
        <v>604</v>
      </c>
      <c r="H72" s="231" t="str">
        <f t="shared" si="8"/>
        <v>CZ</v>
      </c>
      <c r="I72" s="93" t="s">
        <v>86</v>
      </c>
      <c r="J72" s="127" t="s">
        <v>310</v>
      </c>
      <c r="K72" s="141" t="s">
        <v>386</v>
      </c>
      <c r="L72" s="81" t="s">
        <v>59</v>
      </c>
      <c r="M72" s="94" t="s">
        <v>421</v>
      </c>
      <c r="N72" s="99">
        <v>789.25</v>
      </c>
      <c r="O72" s="69">
        <v>220003</v>
      </c>
      <c r="P72" s="17" t="s">
        <v>575</v>
      </c>
      <c r="Q72" s="116" t="str">
        <f t="shared" si="9"/>
        <v>Yes</v>
      </c>
    </row>
    <row r="73" spans="1:17" ht="21.75" customHeight="1" x14ac:dyDescent="0.2">
      <c r="A73" s="14" t="s">
        <v>108</v>
      </c>
      <c r="B73" s="184"/>
      <c r="C73" s="15" t="s">
        <v>236</v>
      </c>
      <c r="D73" s="18" t="s">
        <v>309</v>
      </c>
      <c r="E73" s="40">
        <v>221127</v>
      </c>
      <c r="F73" s="154"/>
      <c r="G73" s="90" t="s">
        <v>579</v>
      </c>
      <c r="H73" s="231" t="str">
        <f t="shared" si="8"/>
        <v>CZ</v>
      </c>
      <c r="I73" s="93" t="s">
        <v>47</v>
      </c>
      <c r="J73" s="218"/>
      <c r="K73" s="203"/>
      <c r="L73" s="81" t="s">
        <v>56</v>
      </c>
      <c r="M73" s="94" t="s">
        <v>343</v>
      </c>
      <c r="N73" s="99">
        <v>940.48</v>
      </c>
      <c r="O73" s="69">
        <v>220024</v>
      </c>
      <c r="P73" s="17" t="s">
        <v>530</v>
      </c>
      <c r="Q73" s="116" t="str">
        <f t="shared" si="9"/>
        <v>Yes</v>
      </c>
    </row>
    <row r="74" spans="1:17" ht="21.75" customHeight="1" x14ac:dyDescent="0.2">
      <c r="A74" s="14" t="s">
        <v>39</v>
      </c>
      <c r="B74" s="121" t="s">
        <v>226</v>
      </c>
      <c r="C74" s="30" t="s">
        <v>236</v>
      </c>
      <c r="D74" s="18" t="s">
        <v>146</v>
      </c>
      <c r="E74" s="40">
        <v>220018</v>
      </c>
      <c r="F74" s="154"/>
      <c r="G74" s="195" t="s">
        <v>523</v>
      </c>
      <c r="H74" s="231" t="str">
        <f t="shared" si="8"/>
        <v>CZ</v>
      </c>
      <c r="I74" s="93" t="s">
        <v>27</v>
      </c>
      <c r="J74" s="127" t="s">
        <v>259</v>
      </c>
      <c r="K74" s="141" t="s">
        <v>389</v>
      </c>
      <c r="L74" s="81" t="s">
        <v>60</v>
      </c>
      <c r="M74" s="94" t="s">
        <v>473</v>
      </c>
      <c r="N74" s="99">
        <v>892.73</v>
      </c>
      <c r="O74" s="228">
        <v>220005</v>
      </c>
      <c r="P74" s="17"/>
      <c r="Q74" s="116" t="str">
        <f t="shared" si="9"/>
        <v>Yes</v>
      </c>
    </row>
    <row r="75" spans="1:17" ht="21.75" customHeight="1" x14ac:dyDescent="0.2">
      <c r="A75" s="14" t="s">
        <v>53</v>
      </c>
      <c r="B75" s="184"/>
      <c r="C75" s="32" t="s">
        <v>236</v>
      </c>
      <c r="D75" s="18" t="s">
        <v>146</v>
      </c>
      <c r="E75" s="40">
        <v>220002</v>
      </c>
      <c r="F75" s="154"/>
      <c r="G75" s="113"/>
      <c r="H75" s="231" t="str">
        <f t="shared" si="8"/>
        <v>CZ</v>
      </c>
      <c r="I75" s="93" t="s">
        <v>38</v>
      </c>
      <c r="J75" s="218"/>
      <c r="K75" s="203"/>
      <c r="L75" s="81" t="s">
        <v>56</v>
      </c>
      <c r="M75" s="94" t="s">
        <v>488</v>
      </c>
      <c r="N75" s="99">
        <v>738.81</v>
      </c>
      <c r="O75" s="228">
        <v>220017</v>
      </c>
      <c r="P75" s="108"/>
      <c r="Q75" s="116" t="str">
        <f t="shared" si="9"/>
        <v>Yes</v>
      </c>
    </row>
    <row r="76" spans="1:17" ht="21.75" customHeight="1" x14ac:dyDescent="0.2">
      <c r="A76" s="68" t="s">
        <v>23</v>
      </c>
      <c r="B76" s="121" t="s">
        <v>212</v>
      </c>
      <c r="C76" s="15" t="s">
        <v>236</v>
      </c>
      <c r="D76" s="18" t="s">
        <v>446</v>
      </c>
      <c r="E76" s="40">
        <v>220003</v>
      </c>
      <c r="F76" s="154" t="s">
        <v>522</v>
      </c>
      <c r="G76" s="90" t="s">
        <v>527</v>
      </c>
      <c r="H76" s="231" t="str">
        <f t="shared" si="8"/>
        <v>CZ</v>
      </c>
      <c r="I76" s="93" t="s">
        <v>42</v>
      </c>
      <c r="J76" s="127" t="s">
        <v>293</v>
      </c>
      <c r="K76" s="141" t="s">
        <v>390</v>
      </c>
      <c r="L76" s="81" t="s">
        <v>59</v>
      </c>
      <c r="M76" s="94" t="s">
        <v>134</v>
      </c>
      <c r="N76" s="99">
        <v>747.85</v>
      </c>
      <c r="O76" s="69">
        <v>220009</v>
      </c>
      <c r="P76" s="90" t="s">
        <v>573</v>
      </c>
      <c r="Q76" s="116" t="str">
        <f t="shared" si="9"/>
        <v>Yes</v>
      </c>
    </row>
    <row r="77" spans="1:17" ht="21.75" customHeight="1" x14ac:dyDescent="0.2">
      <c r="A77" s="14" t="s">
        <v>48</v>
      </c>
      <c r="B77" s="184"/>
      <c r="C77" s="15" t="s">
        <v>236</v>
      </c>
      <c r="D77" s="18" t="s">
        <v>446</v>
      </c>
      <c r="E77" s="40">
        <v>220001</v>
      </c>
      <c r="F77" s="154"/>
      <c r="G77" s="90" t="s">
        <v>583</v>
      </c>
      <c r="H77" s="231" t="str">
        <f t="shared" si="8"/>
        <v>CZ</v>
      </c>
      <c r="I77" s="232" t="s">
        <v>30</v>
      </c>
      <c r="J77" s="218"/>
      <c r="K77" s="203"/>
      <c r="L77" s="81" t="s">
        <v>58</v>
      </c>
      <c r="M77" s="94" t="s">
        <v>489</v>
      </c>
      <c r="N77" s="99">
        <v>938.84</v>
      </c>
      <c r="O77" s="69">
        <v>221122</v>
      </c>
      <c r="P77" s="17"/>
      <c r="Q77" s="116" t="str">
        <f t="shared" si="9"/>
        <v>Yes</v>
      </c>
    </row>
    <row r="78" spans="1:17" ht="21.75" customHeight="1" x14ac:dyDescent="0.2">
      <c r="A78" s="14"/>
      <c r="B78" s="121"/>
      <c r="C78" s="15"/>
      <c r="D78" s="18"/>
      <c r="E78" s="40"/>
      <c r="F78" s="154"/>
      <c r="G78" s="90"/>
      <c r="H78" s="231" t="str">
        <f t="shared" si="8"/>
        <v>CZ</v>
      </c>
      <c r="I78" s="164"/>
      <c r="J78" s="183"/>
      <c r="K78" s="154"/>
      <c r="L78" s="81"/>
      <c r="M78" s="94"/>
      <c r="N78" s="99"/>
      <c r="O78" s="69"/>
      <c r="P78" s="17"/>
      <c r="Q78" s="116" t="str">
        <f t="shared" si="9"/>
        <v/>
      </c>
    </row>
    <row r="79" spans="1:17" ht="21.75" customHeight="1" x14ac:dyDescent="0.2">
      <c r="A79" s="148"/>
      <c r="B79" s="183"/>
      <c r="C79" s="29"/>
      <c r="D79" s="71" t="s">
        <v>314</v>
      </c>
      <c r="E79" s="85">
        <v>221138</v>
      </c>
      <c r="F79" s="213"/>
      <c r="G79" s="238" t="s">
        <v>614</v>
      </c>
      <c r="H79" s="231" t="str">
        <f t="shared" si="8"/>
        <v>CZ</v>
      </c>
      <c r="I79" s="164"/>
      <c r="J79" s="183"/>
      <c r="K79" s="154"/>
      <c r="L79" s="81"/>
      <c r="M79" s="94"/>
      <c r="N79" s="99"/>
      <c r="O79" s="228">
        <v>220001</v>
      </c>
      <c r="P79" s="17" t="s">
        <v>617</v>
      </c>
      <c r="Q79" s="116" t="str">
        <f t="shared" si="9"/>
        <v/>
      </c>
    </row>
    <row r="80" spans="1:17" ht="21.75" customHeight="1" x14ac:dyDescent="0.2">
      <c r="A80" s="148"/>
      <c r="B80" s="183"/>
      <c r="C80" s="29"/>
      <c r="D80" s="71"/>
      <c r="E80" s="40">
        <v>221122</v>
      </c>
      <c r="F80" s="154"/>
      <c r="G80" s="90" t="s">
        <v>598</v>
      </c>
      <c r="H80" s="231" t="str">
        <f t="shared" si="8"/>
        <v>CZ</v>
      </c>
      <c r="I80" s="164"/>
      <c r="J80" s="183"/>
      <c r="K80" s="154"/>
      <c r="L80" s="81"/>
      <c r="M80" s="94"/>
      <c r="N80" s="99"/>
      <c r="O80" s="69"/>
      <c r="P80" s="17" t="s">
        <v>619</v>
      </c>
      <c r="Q80" s="116" t="str">
        <f t="shared" si="9"/>
        <v/>
      </c>
    </row>
    <row r="81" spans="1:17" ht="21.75" customHeight="1" x14ac:dyDescent="0.2">
      <c r="A81" s="148"/>
      <c r="B81" s="183"/>
      <c r="C81" s="29"/>
      <c r="D81" s="82"/>
      <c r="E81" s="69"/>
      <c r="F81" s="141"/>
      <c r="G81" s="90"/>
      <c r="H81" s="231" t="str">
        <f t="shared" si="8"/>
        <v>CZ</v>
      </c>
      <c r="I81" s="164"/>
      <c r="J81" s="183"/>
      <c r="K81" s="154"/>
      <c r="L81" s="81"/>
      <c r="M81" s="94"/>
      <c r="N81" s="99"/>
      <c r="O81" s="69"/>
      <c r="P81" s="109"/>
      <c r="Q81" s="116" t="str">
        <f t="shared" si="9"/>
        <v/>
      </c>
    </row>
    <row r="82" spans="1:17" ht="21.75" customHeight="1" x14ac:dyDescent="0.2">
      <c r="A82" s="93"/>
      <c r="B82" s="183"/>
      <c r="C82" s="202"/>
      <c r="D82" s="82"/>
      <c r="E82" s="69"/>
      <c r="F82" s="141"/>
      <c r="G82" s="90"/>
      <c r="H82" s="231" t="str">
        <f t="shared" si="8"/>
        <v>CZ</v>
      </c>
      <c r="I82" s="164"/>
      <c r="J82" s="183"/>
      <c r="K82" s="154" t="s">
        <v>607</v>
      </c>
      <c r="L82" s="81"/>
      <c r="M82" s="94"/>
      <c r="N82" s="99"/>
      <c r="O82" s="69"/>
      <c r="P82" s="190"/>
      <c r="Q82" s="116" t="str">
        <f t="shared" si="9"/>
        <v/>
      </c>
    </row>
    <row r="83" spans="1:17" ht="21.75" customHeight="1" x14ac:dyDescent="0.2">
      <c r="A83" s="93"/>
      <c r="B83" s="183"/>
      <c r="C83" s="202"/>
      <c r="D83" s="82"/>
      <c r="E83" s="69">
        <v>220023</v>
      </c>
      <c r="F83" s="141" t="s">
        <v>528</v>
      </c>
      <c r="G83" s="233" t="s">
        <v>581</v>
      </c>
      <c r="H83" s="231" t="str">
        <f t="shared" si="8"/>
        <v>CZ</v>
      </c>
      <c r="I83" s="148"/>
      <c r="J83" s="183"/>
      <c r="K83" s="154"/>
      <c r="L83" s="81"/>
      <c r="M83" s="94"/>
      <c r="N83" s="99"/>
      <c r="O83" s="69">
        <v>220018</v>
      </c>
      <c r="P83" s="190" t="s">
        <v>599</v>
      </c>
      <c r="Q83" s="116" t="str">
        <f t="shared" si="9"/>
        <v/>
      </c>
    </row>
    <row r="84" spans="1:17" ht="21.75" customHeight="1" x14ac:dyDescent="0.2">
      <c r="A84" s="164"/>
      <c r="B84" s="183"/>
      <c r="C84" s="29"/>
      <c r="D84" s="82"/>
      <c r="E84" s="69">
        <v>220025</v>
      </c>
      <c r="F84" s="141"/>
      <c r="G84" s="233" t="s">
        <v>554</v>
      </c>
      <c r="H84" s="231" t="str">
        <f t="shared" si="8"/>
        <v>CZ</v>
      </c>
      <c r="I84" s="148"/>
      <c r="J84" s="183"/>
      <c r="K84" s="154"/>
      <c r="L84" s="81"/>
      <c r="M84" s="94"/>
      <c r="N84" s="99"/>
      <c r="O84" s="69">
        <v>220023</v>
      </c>
      <c r="P84" s="233" t="s">
        <v>581</v>
      </c>
      <c r="Q84" s="116" t="str">
        <f t="shared" si="9"/>
        <v/>
      </c>
    </row>
    <row r="85" spans="1:17" ht="21.75" customHeight="1" x14ac:dyDescent="0.2">
      <c r="A85" s="164"/>
      <c r="B85" s="183"/>
      <c r="C85" s="29"/>
      <c r="D85" s="71"/>
      <c r="E85" s="69">
        <v>220030</v>
      </c>
      <c r="F85" s="154"/>
      <c r="G85" s="233" t="s">
        <v>549</v>
      </c>
      <c r="H85" s="231" t="str">
        <f t="shared" si="8"/>
        <v>CZ</v>
      </c>
      <c r="I85" s="148"/>
      <c r="J85" s="183"/>
      <c r="K85" s="154"/>
      <c r="L85" s="81"/>
      <c r="M85" s="94"/>
      <c r="N85" s="99"/>
      <c r="O85" s="69">
        <v>220025</v>
      </c>
      <c r="P85" s="190" t="s">
        <v>554</v>
      </c>
      <c r="Q85" s="116" t="str">
        <f t="shared" si="9"/>
        <v/>
      </c>
    </row>
    <row r="86" spans="1:17" ht="21.75" customHeight="1" x14ac:dyDescent="0.2">
      <c r="A86" s="148"/>
      <c r="B86" s="183"/>
      <c r="C86" s="29"/>
      <c r="D86" s="82"/>
      <c r="E86" s="69">
        <v>220033</v>
      </c>
      <c r="F86" s="141"/>
      <c r="G86" s="233" t="s">
        <v>562</v>
      </c>
      <c r="H86" s="231" t="str">
        <f t="shared" si="8"/>
        <v>CZ</v>
      </c>
      <c r="I86" s="148"/>
      <c r="J86" s="183"/>
      <c r="K86" s="154"/>
      <c r="L86" s="29"/>
      <c r="M86" s="77"/>
      <c r="N86" s="98"/>
      <c r="O86" s="69">
        <v>221132</v>
      </c>
      <c r="P86" s="190" t="s">
        <v>615</v>
      </c>
      <c r="Q86" s="116" t="str">
        <f t="shared" si="9"/>
        <v/>
      </c>
    </row>
    <row r="87" spans="1:17" ht="21.75" customHeight="1" x14ac:dyDescent="0.2">
      <c r="A87" s="14"/>
      <c r="B87" s="126"/>
      <c r="C87" s="15"/>
      <c r="D87" s="16"/>
      <c r="E87" s="40">
        <v>221130</v>
      </c>
      <c r="F87" s="154"/>
      <c r="G87" s="233" t="s">
        <v>578</v>
      </c>
      <c r="H87" s="231" t="str">
        <f t="shared" si="8"/>
        <v>CZ</v>
      </c>
      <c r="I87" s="148"/>
      <c r="J87" s="183"/>
      <c r="K87" s="154"/>
      <c r="L87" s="81"/>
      <c r="M87" s="94"/>
      <c r="N87" s="99"/>
      <c r="O87" s="69">
        <v>221138</v>
      </c>
      <c r="P87" s="190" t="s">
        <v>616</v>
      </c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33"/>
      <c r="E88" s="85"/>
      <c r="F88" s="135"/>
      <c r="G88" s="17"/>
      <c r="H88" s="176" t="str">
        <f t="shared" si="8"/>
        <v>CZ</v>
      </c>
      <c r="I88" s="14"/>
      <c r="J88" s="126"/>
      <c r="K88" s="135"/>
      <c r="L88" s="15"/>
      <c r="M88" s="19"/>
      <c r="N88" s="79"/>
      <c r="O88" s="69"/>
      <c r="P88" s="190"/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6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234" t="s">
        <v>618</v>
      </c>
      <c r="B91" s="235"/>
      <c r="C91" s="236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101</v>
      </c>
      <c r="B94" s="118"/>
      <c r="C94" s="9"/>
      <c r="D94" s="280">
        <f>'DEPT BAL'!$B$4-1</f>
        <v>42902</v>
      </c>
      <c r="E94" s="280"/>
      <c r="F94" s="138"/>
      <c r="I94" s="8" t="s">
        <v>102</v>
      </c>
      <c r="J94" s="118"/>
      <c r="L94" s="281">
        <f>D94+1</f>
        <v>42903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107</v>
      </c>
      <c r="B96" s="121" t="s">
        <v>180</v>
      </c>
      <c r="C96" s="15" t="s">
        <v>235</v>
      </c>
      <c r="D96" s="18" t="s">
        <v>326</v>
      </c>
      <c r="E96" s="40">
        <v>221137</v>
      </c>
      <c r="F96" s="135"/>
      <c r="G96" s="12" t="s">
        <v>567</v>
      </c>
      <c r="H96" s="176" t="str">
        <f>$I$93</f>
        <v>BK</v>
      </c>
      <c r="I96" s="10" t="s">
        <v>151</v>
      </c>
      <c r="J96" s="120" t="s">
        <v>136</v>
      </c>
      <c r="K96" s="212" t="s">
        <v>450</v>
      </c>
      <c r="L96" s="11" t="s">
        <v>55</v>
      </c>
      <c r="M96" s="13" t="s">
        <v>182</v>
      </c>
      <c r="N96" s="78">
        <v>764.28</v>
      </c>
      <c r="O96" s="39">
        <v>220012</v>
      </c>
      <c r="P96" s="197" t="s">
        <v>608</v>
      </c>
      <c r="Q96" s="197"/>
    </row>
    <row r="97" spans="1:17" ht="21.75" customHeight="1" x14ac:dyDescent="0.2">
      <c r="A97" s="14" t="s">
        <v>88</v>
      </c>
      <c r="B97" s="126" t="s">
        <v>442</v>
      </c>
      <c r="C97" s="15" t="s">
        <v>443</v>
      </c>
      <c r="D97" s="18" t="s">
        <v>444</v>
      </c>
      <c r="E97" s="40">
        <v>220012</v>
      </c>
      <c r="F97" s="135"/>
      <c r="G97" s="226" t="s">
        <v>609</v>
      </c>
      <c r="H97" s="176" t="str">
        <f t="shared" ref="H97:H103" si="10">$I$93</f>
        <v>BK</v>
      </c>
      <c r="I97" s="14" t="s">
        <v>104</v>
      </c>
      <c r="J97" s="126" t="s">
        <v>210</v>
      </c>
      <c r="K97" s="135" t="s">
        <v>451</v>
      </c>
      <c r="L97" s="15" t="s">
        <v>57</v>
      </c>
      <c r="M97" s="19" t="s">
        <v>156</v>
      </c>
      <c r="N97" s="79">
        <v>990.86</v>
      </c>
      <c r="O97" s="40">
        <v>221137</v>
      </c>
      <c r="P97" s="17" t="s">
        <v>567</v>
      </c>
      <c r="Q97" s="116" t="str">
        <f t="shared" ref="Q97:Q103" si="11">IF(N97&gt;0,"Yes","")</f>
        <v>Yes</v>
      </c>
    </row>
    <row r="98" spans="1:17" ht="21.75" customHeight="1" x14ac:dyDescent="0.2">
      <c r="A98" s="14" t="s">
        <v>151</v>
      </c>
      <c r="B98" s="126" t="s">
        <v>245</v>
      </c>
      <c r="C98" s="15" t="s">
        <v>235</v>
      </c>
      <c r="D98" s="18" t="s">
        <v>445</v>
      </c>
      <c r="E98" s="40">
        <v>220013</v>
      </c>
      <c r="F98" s="135"/>
      <c r="G98" s="17" t="s">
        <v>537</v>
      </c>
      <c r="H98" s="176" t="str">
        <f t="shared" si="10"/>
        <v>BK</v>
      </c>
      <c r="I98" s="14" t="s">
        <v>26</v>
      </c>
      <c r="J98" s="126" t="s">
        <v>200</v>
      </c>
      <c r="K98" s="135" t="s">
        <v>378</v>
      </c>
      <c r="L98" s="15" t="s">
        <v>62</v>
      </c>
      <c r="M98" s="19" t="s">
        <v>422</v>
      </c>
      <c r="N98" s="79">
        <v>985.61</v>
      </c>
      <c r="O98" s="40">
        <v>221126</v>
      </c>
      <c r="P98" s="108"/>
      <c r="Q98" s="116" t="str">
        <f t="shared" si="11"/>
        <v>Yes</v>
      </c>
    </row>
    <row r="99" spans="1:17" ht="21.75" customHeight="1" x14ac:dyDescent="0.2">
      <c r="A99" s="14" t="s">
        <v>104</v>
      </c>
      <c r="B99" s="126" t="s">
        <v>157</v>
      </c>
      <c r="C99" s="15" t="s">
        <v>235</v>
      </c>
      <c r="D99" s="71" t="s">
        <v>307</v>
      </c>
      <c r="E99" s="40">
        <v>221126</v>
      </c>
      <c r="F99" s="135"/>
      <c r="G99" s="17"/>
      <c r="H99" s="176" t="str">
        <f t="shared" si="10"/>
        <v>BK</v>
      </c>
      <c r="I99" s="14" t="s">
        <v>51</v>
      </c>
      <c r="J99" s="126" t="s">
        <v>202</v>
      </c>
      <c r="K99" s="135" t="s">
        <v>292</v>
      </c>
      <c r="L99" s="15" t="s">
        <v>56</v>
      </c>
      <c r="M99" s="19" t="s">
        <v>345</v>
      </c>
      <c r="N99" s="79">
        <v>794.03</v>
      </c>
      <c r="O99" s="40">
        <v>220013</v>
      </c>
      <c r="P99" s="17" t="s">
        <v>602</v>
      </c>
      <c r="Q99" s="116" t="str">
        <f t="shared" si="11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6" t="str">
        <f t="shared" si="10"/>
        <v>BK</v>
      </c>
      <c r="I100" s="14"/>
      <c r="J100" s="126"/>
      <c r="K100" s="135"/>
      <c r="L100" s="15"/>
      <c r="M100" s="19"/>
      <c r="N100" s="79"/>
      <c r="O100" s="40"/>
      <c r="P100" s="108"/>
      <c r="Q100" s="116" t="str">
        <f t="shared" si="11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6" t="str">
        <f t="shared" si="10"/>
        <v>BK</v>
      </c>
      <c r="I101" s="14"/>
      <c r="J101" s="182"/>
      <c r="K101" s="135"/>
      <c r="L101" s="30"/>
      <c r="M101" s="35"/>
      <c r="N101" s="97"/>
      <c r="O101" s="69"/>
      <c r="P101" s="108"/>
      <c r="Q101" s="116" t="str">
        <f t="shared" si="11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0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1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0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1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/>
      <c r="P104" s="111"/>
    </row>
    <row r="105" spans="1:17" ht="21.75" customHeight="1" x14ac:dyDescent="0.2">
      <c r="A105" s="8" t="s">
        <v>576</v>
      </c>
      <c r="B105" s="118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101</v>
      </c>
      <c r="B108" s="118"/>
      <c r="C108" s="9"/>
      <c r="D108" s="280">
        <f>'DEPT BAL'!$B$4-1</f>
        <v>42902</v>
      </c>
      <c r="E108" s="280"/>
      <c r="F108" s="138"/>
      <c r="I108" s="8" t="s">
        <v>102</v>
      </c>
      <c r="J108" s="118"/>
      <c r="L108" s="281">
        <f>D108+1</f>
        <v>42903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38</v>
      </c>
      <c r="B110" s="120" t="s">
        <v>278</v>
      </c>
      <c r="C110" s="11" t="s">
        <v>135</v>
      </c>
      <c r="D110" s="25" t="s">
        <v>414</v>
      </c>
      <c r="E110" s="39" t="s">
        <v>594</v>
      </c>
      <c r="F110" s="196"/>
      <c r="G110" s="197"/>
      <c r="H110" s="176" t="str">
        <f>$I$107</f>
        <v>LA</v>
      </c>
      <c r="I110" s="10" t="s">
        <v>24</v>
      </c>
      <c r="J110" s="120" t="s">
        <v>330</v>
      </c>
      <c r="K110" s="212" t="s">
        <v>331</v>
      </c>
      <c r="L110" s="15" t="s">
        <v>60</v>
      </c>
      <c r="M110" s="19" t="s">
        <v>359</v>
      </c>
      <c r="N110" s="79">
        <v>892.97</v>
      </c>
      <c r="O110" s="40">
        <v>221134</v>
      </c>
      <c r="P110" s="108"/>
      <c r="Q110" s="115" t="str">
        <f>IF(N110&gt;0,"Yes","")</f>
        <v>Yes</v>
      </c>
    </row>
    <row r="111" spans="1:17" ht="21.75" customHeight="1" x14ac:dyDescent="0.2">
      <c r="A111" s="14" t="s">
        <v>46</v>
      </c>
      <c r="B111" s="121" t="s">
        <v>250</v>
      </c>
      <c r="C111" s="15" t="s">
        <v>135</v>
      </c>
      <c r="D111" s="18" t="s">
        <v>470</v>
      </c>
      <c r="E111" s="40">
        <v>220034</v>
      </c>
      <c r="F111" s="154" t="s">
        <v>559</v>
      </c>
      <c r="G111" s="90"/>
      <c r="H111" s="176" t="str">
        <f t="shared" ref="H111:H119" si="12">$I$107</f>
        <v>LA</v>
      </c>
      <c r="I111" s="14" t="s">
        <v>64</v>
      </c>
      <c r="J111" s="184"/>
      <c r="K111" s="213"/>
      <c r="L111" s="15" t="s">
        <v>58</v>
      </c>
      <c r="M111" s="19" t="s">
        <v>487</v>
      </c>
      <c r="N111" s="79">
        <v>1132.6400000000001</v>
      </c>
      <c r="O111" s="40">
        <v>220034</v>
      </c>
      <c r="P111" s="108"/>
      <c r="Q111" s="116" t="str">
        <f>IF(N111&gt;0,"Yes","")</f>
        <v>Yes</v>
      </c>
    </row>
    <row r="112" spans="1:17" ht="21.75" customHeight="1" x14ac:dyDescent="0.2">
      <c r="A112" s="14" t="s">
        <v>50</v>
      </c>
      <c r="B112" s="184"/>
      <c r="C112" s="15" t="s">
        <v>135</v>
      </c>
      <c r="D112" s="18" t="s">
        <v>470</v>
      </c>
      <c r="E112" s="40">
        <v>221134</v>
      </c>
      <c r="F112" s="154"/>
      <c r="G112" s="113"/>
      <c r="H112" s="176" t="str">
        <f t="shared" si="12"/>
        <v>LA</v>
      </c>
      <c r="I112" s="14" t="s">
        <v>52</v>
      </c>
      <c r="J112" s="121" t="s">
        <v>242</v>
      </c>
      <c r="K112" s="140" t="s">
        <v>361</v>
      </c>
      <c r="L112" s="30" t="s">
        <v>56</v>
      </c>
      <c r="M112" s="35" t="s">
        <v>393</v>
      </c>
      <c r="N112" s="97">
        <v>1053.71</v>
      </c>
      <c r="O112" s="40">
        <v>221133</v>
      </c>
      <c r="P112" s="17"/>
      <c r="Q112" s="116" t="str">
        <f t="shared" ref="Q112:Q118" si="13">IF(N112&gt;0,"Yes","")</f>
        <v>Yes</v>
      </c>
    </row>
    <row r="113" spans="1:19" ht="21.75" customHeight="1" x14ac:dyDescent="0.2">
      <c r="A113" s="14" t="s">
        <v>27</v>
      </c>
      <c r="B113" s="121" t="s">
        <v>252</v>
      </c>
      <c r="C113" s="30" t="s">
        <v>135</v>
      </c>
      <c r="D113" s="18" t="s">
        <v>448</v>
      </c>
      <c r="E113" s="40">
        <v>221140</v>
      </c>
      <c r="F113" s="154" t="s">
        <v>559</v>
      </c>
      <c r="G113" s="90"/>
      <c r="H113" s="176" t="str">
        <f t="shared" si="12"/>
        <v>LA</v>
      </c>
      <c r="I113" s="14" t="s">
        <v>49</v>
      </c>
      <c r="J113" s="126" t="s">
        <v>492</v>
      </c>
      <c r="K113" s="135" t="s">
        <v>493</v>
      </c>
      <c r="L113" s="30" t="s">
        <v>62</v>
      </c>
      <c r="M113" s="35" t="s">
        <v>345</v>
      </c>
      <c r="N113" s="97">
        <v>800.06</v>
      </c>
      <c r="O113" s="69">
        <v>221140</v>
      </c>
      <c r="P113" s="108" t="s">
        <v>152</v>
      </c>
      <c r="Q113" s="116" t="str">
        <f t="shared" si="13"/>
        <v>Yes</v>
      </c>
      <c r="S113" s="40">
        <v>220010</v>
      </c>
    </row>
    <row r="114" spans="1:19" ht="21.75" customHeight="1" x14ac:dyDescent="0.2">
      <c r="A114" s="68" t="s">
        <v>37</v>
      </c>
      <c r="B114" s="184"/>
      <c r="C114" s="32" t="s">
        <v>135</v>
      </c>
      <c r="D114" s="18" t="s">
        <v>448</v>
      </c>
      <c r="E114" s="40">
        <v>220014</v>
      </c>
      <c r="F114" s="154"/>
      <c r="G114" s="204" t="s">
        <v>526</v>
      </c>
      <c r="H114" s="176" t="str">
        <f t="shared" si="12"/>
        <v>LA</v>
      </c>
      <c r="I114" s="14" t="s">
        <v>25</v>
      </c>
      <c r="J114" s="126" t="s">
        <v>275</v>
      </c>
      <c r="K114" s="135" t="s">
        <v>332</v>
      </c>
      <c r="L114" s="30" t="s">
        <v>56</v>
      </c>
      <c r="M114" s="35" t="s">
        <v>494</v>
      </c>
      <c r="N114" s="97">
        <v>938.85</v>
      </c>
      <c r="O114" s="69">
        <v>221124</v>
      </c>
      <c r="P114" s="17"/>
      <c r="Q114" s="116" t="str">
        <f t="shared" si="13"/>
        <v>Yes</v>
      </c>
      <c r="S114" s="40">
        <v>220004</v>
      </c>
    </row>
    <row r="115" spans="1:19" ht="21.75" customHeight="1" x14ac:dyDescent="0.2">
      <c r="A115" s="68" t="s">
        <v>105</v>
      </c>
      <c r="B115" s="121" t="s">
        <v>253</v>
      </c>
      <c r="C115" s="70" t="s">
        <v>135</v>
      </c>
      <c r="D115" s="18" t="s">
        <v>419</v>
      </c>
      <c r="E115" s="40">
        <v>221129</v>
      </c>
      <c r="F115" s="154" t="s">
        <v>559</v>
      </c>
      <c r="G115" s="90" t="s">
        <v>555</v>
      </c>
      <c r="H115" s="176" t="str">
        <f t="shared" si="12"/>
        <v>LA</v>
      </c>
      <c r="I115" s="14" t="s">
        <v>23</v>
      </c>
      <c r="J115" s="126" t="s">
        <v>495</v>
      </c>
      <c r="K115" s="135" t="s">
        <v>496</v>
      </c>
      <c r="L115" s="30" t="s">
        <v>56</v>
      </c>
      <c r="M115" s="35" t="s">
        <v>345</v>
      </c>
      <c r="N115" s="97">
        <v>760.19</v>
      </c>
      <c r="O115" s="69">
        <v>221129</v>
      </c>
      <c r="P115" s="190" t="s">
        <v>555</v>
      </c>
      <c r="Q115" s="116" t="str">
        <f t="shared" si="13"/>
        <v>Yes</v>
      </c>
      <c r="S115" s="40">
        <v>221135</v>
      </c>
    </row>
    <row r="116" spans="1:19" ht="21.75" customHeight="1" x14ac:dyDescent="0.2">
      <c r="A116" s="95" t="s">
        <v>26</v>
      </c>
      <c r="B116" s="184"/>
      <c r="C116" s="15" t="s">
        <v>135</v>
      </c>
      <c r="D116" s="16" t="s">
        <v>419</v>
      </c>
      <c r="E116" s="40">
        <v>221124</v>
      </c>
      <c r="F116" s="135"/>
      <c r="G116" s="17"/>
      <c r="H116" s="176" t="str">
        <f t="shared" si="12"/>
        <v>LA</v>
      </c>
      <c r="I116" s="14" t="s">
        <v>40</v>
      </c>
      <c r="J116" s="126" t="s">
        <v>294</v>
      </c>
      <c r="K116" s="135" t="s">
        <v>497</v>
      </c>
      <c r="L116" s="30" t="s">
        <v>56</v>
      </c>
      <c r="M116" s="35" t="s">
        <v>391</v>
      </c>
      <c r="N116" s="97">
        <v>677.07</v>
      </c>
      <c r="O116" s="69">
        <v>220014</v>
      </c>
      <c r="P116" s="190" t="s">
        <v>543</v>
      </c>
      <c r="Q116" s="116" t="str">
        <f t="shared" si="13"/>
        <v>Yes</v>
      </c>
      <c r="S116" s="227">
        <v>221123</v>
      </c>
    </row>
    <row r="117" spans="1:19" ht="21.75" customHeight="1" x14ac:dyDescent="0.2">
      <c r="A117" s="95" t="s">
        <v>595</v>
      </c>
      <c r="B117" s="126"/>
      <c r="C117" s="15" t="s">
        <v>135</v>
      </c>
      <c r="D117" s="16" t="s">
        <v>316</v>
      </c>
      <c r="E117" s="40">
        <v>221133</v>
      </c>
      <c r="F117" s="135"/>
      <c r="G117" s="17"/>
      <c r="H117" s="176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  <c r="S117" s="40">
        <v>221121</v>
      </c>
    </row>
    <row r="118" spans="1:19" ht="21.75" customHeight="1" x14ac:dyDescent="0.2">
      <c r="A118" s="14"/>
      <c r="B118" s="126"/>
      <c r="C118" s="15"/>
      <c r="D118" s="16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5"/>
      <c r="N118" s="97"/>
      <c r="O118" s="69"/>
      <c r="P118" s="109"/>
      <c r="Q118" s="116" t="str">
        <f t="shared" si="13"/>
        <v/>
      </c>
      <c r="S118" s="40">
        <v>221120</v>
      </c>
    </row>
    <row r="119" spans="1:19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89"/>
      <c r="N119" s="80"/>
      <c r="O119" s="41"/>
      <c r="P119" s="110"/>
      <c r="Q119" s="117" t="str">
        <f>IF(N119&gt;0,"Yes","")</f>
        <v/>
      </c>
    </row>
    <row r="120" spans="1:19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9" s="101" customFormat="1" ht="21" customHeight="1" x14ac:dyDescent="0.2">
      <c r="A121" s="234" t="s">
        <v>596</v>
      </c>
      <c r="B121" s="235"/>
      <c r="C121" s="236"/>
      <c r="D121" s="7"/>
      <c r="E121" s="37"/>
      <c r="F121" s="138"/>
      <c r="G121" s="6"/>
      <c r="H121" s="176"/>
      <c r="I121" s="8" t="s">
        <v>13</v>
      </c>
      <c r="J121" s="118"/>
      <c r="K121" s="7"/>
      <c r="L121" s="6"/>
      <c r="M121" s="6"/>
      <c r="N121" s="6"/>
      <c r="O121" s="42" t="s">
        <v>14</v>
      </c>
      <c r="P121" s="105"/>
    </row>
    <row r="122" spans="1:19" ht="21.75" customHeight="1" x14ac:dyDescent="0.2">
      <c r="A122" s="8"/>
      <c r="B122" s="118"/>
      <c r="F122" s="138"/>
      <c r="I122" s="8"/>
      <c r="J122" s="118"/>
      <c r="O122" s="42"/>
    </row>
    <row r="123" spans="1:19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9" ht="21.75" customHeight="1" thickBot="1" x14ac:dyDescent="0.25">
      <c r="A124" s="8" t="s">
        <v>101</v>
      </c>
      <c r="B124" s="118"/>
      <c r="C124" s="9"/>
      <c r="D124" s="280">
        <f>'DEPT BAL'!$B$4-1</f>
        <v>42902</v>
      </c>
      <c r="E124" s="280"/>
      <c r="F124" s="138"/>
      <c r="I124" s="8" t="s">
        <v>102</v>
      </c>
      <c r="J124" s="118"/>
      <c r="L124" s="281">
        <f>D124+1</f>
        <v>42903</v>
      </c>
      <c r="M124" s="281"/>
    </row>
    <row r="125" spans="1:19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9" ht="21.75" customHeight="1" x14ac:dyDescent="0.2">
      <c r="A126" s="10" t="s">
        <v>31</v>
      </c>
      <c r="B126" s="120" t="s">
        <v>328</v>
      </c>
      <c r="C126" s="11" t="s">
        <v>356</v>
      </c>
      <c r="D126" s="25" t="s">
        <v>357</v>
      </c>
      <c r="E126" s="39">
        <v>220021</v>
      </c>
      <c r="F126" s="134"/>
      <c r="G126" s="189"/>
      <c r="H126" s="176" t="str">
        <f>$I$123</f>
        <v>PZ</v>
      </c>
      <c r="I126" s="10" t="s">
        <v>32</v>
      </c>
      <c r="J126" s="120" t="s">
        <v>211</v>
      </c>
      <c r="K126" s="212" t="s">
        <v>362</v>
      </c>
      <c r="L126" s="11" t="s">
        <v>62</v>
      </c>
      <c r="M126" s="13" t="s">
        <v>458</v>
      </c>
      <c r="N126" s="78">
        <v>762.48</v>
      </c>
      <c r="O126" s="39">
        <v>220021</v>
      </c>
      <c r="P126" s="12"/>
      <c r="Q126" s="115" t="str">
        <f>IF(N126&gt;0,"Yes","")</f>
        <v>Yes</v>
      </c>
    </row>
    <row r="127" spans="1:19" ht="21.75" customHeight="1" x14ac:dyDescent="0.2">
      <c r="A127" s="14" t="s">
        <v>32</v>
      </c>
      <c r="B127" s="126" t="s">
        <v>254</v>
      </c>
      <c r="C127" s="15" t="s">
        <v>356</v>
      </c>
      <c r="D127" s="18" t="s">
        <v>192</v>
      </c>
      <c r="E127" s="40">
        <v>221131</v>
      </c>
      <c r="F127" s="135"/>
      <c r="G127" s="17"/>
      <c r="H127" s="176" t="str">
        <f>$I$123</f>
        <v>PZ</v>
      </c>
      <c r="I127" s="68" t="s">
        <v>28</v>
      </c>
      <c r="J127" s="126" t="s">
        <v>187</v>
      </c>
      <c r="K127" s="135" t="s">
        <v>364</v>
      </c>
      <c r="L127" s="15" t="s">
        <v>62</v>
      </c>
      <c r="M127" s="19" t="s">
        <v>326</v>
      </c>
      <c r="N127" s="79">
        <v>752.81</v>
      </c>
      <c r="O127" s="40">
        <v>221131</v>
      </c>
      <c r="P127" s="108"/>
      <c r="Q127" s="116" t="str">
        <f>IF(N127&gt;0,"Yes","")</f>
        <v>Yes</v>
      </c>
    </row>
    <row r="128" spans="1:19" ht="21.75" customHeight="1" x14ac:dyDescent="0.2">
      <c r="A128" s="14"/>
      <c r="B128" s="126"/>
      <c r="C128" s="15"/>
      <c r="D128" s="18"/>
      <c r="E128" s="40"/>
      <c r="F128" s="135"/>
      <c r="G128" s="17"/>
      <c r="H128" s="176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234" t="s">
        <v>596</v>
      </c>
      <c r="B132" s="235"/>
      <c r="C132" s="236"/>
      <c r="F132" s="138"/>
      <c r="I132" s="8" t="s">
        <v>13</v>
      </c>
      <c r="J132" s="118"/>
      <c r="M132" s="6" t="s">
        <v>593</v>
      </c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101</v>
      </c>
      <c r="B135" s="118"/>
      <c r="C135" s="9"/>
      <c r="D135" s="280">
        <f>'DEPT BAL'!$B$4-1</f>
        <v>42902</v>
      </c>
      <c r="E135" s="280"/>
      <c r="F135" s="138"/>
      <c r="I135" s="8" t="s">
        <v>102</v>
      </c>
      <c r="J135" s="118"/>
      <c r="L135" s="281">
        <f>D135+1</f>
        <v>42903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374</v>
      </c>
      <c r="C137" s="149" t="s">
        <v>216</v>
      </c>
      <c r="D137" s="18" t="s">
        <v>375</v>
      </c>
      <c r="E137" s="227">
        <v>220015</v>
      </c>
      <c r="F137" s="135"/>
      <c r="G137" s="241" t="s">
        <v>544</v>
      </c>
      <c r="H137" s="176" t="str">
        <f>$I$134</f>
        <v>EH</v>
      </c>
      <c r="I137" s="10" t="s">
        <v>50</v>
      </c>
      <c r="J137" s="120" t="s">
        <v>147</v>
      </c>
      <c r="K137" s="212" t="s">
        <v>423</v>
      </c>
      <c r="L137" s="11" t="s">
        <v>59</v>
      </c>
      <c r="M137" s="13" t="s">
        <v>134</v>
      </c>
      <c r="N137" s="78">
        <v>872.26</v>
      </c>
      <c r="O137" s="39">
        <v>220022</v>
      </c>
      <c r="P137" s="12" t="s">
        <v>565</v>
      </c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247</v>
      </c>
      <c r="C138" s="19" t="s">
        <v>237</v>
      </c>
      <c r="D138" s="18" t="s">
        <v>148</v>
      </c>
      <c r="E138" s="40">
        <v>220011</v>
      </c>
      <c r="F138" s="135"/>
      <c r="G138" s="17" t="s">
        <v>538</v>
      </c>
      <c r="H138" s="176" t="str">
        <f t="shared" ref="H138:H145" si="14">$I$134</f>
        <v>EH</v>
      </c>
      <c r="I138" s="14" t="s">
        <v>44</v>
      </c>
      <c r="J138" s="126" t="s">
        <v>392</v>
      </c>
      <c r="K138" s="135" t="s">
        <v>454</v>
      </c>
      <c r="L138" s="15" t="s">
        <v>66</v>
      </c>
      <c r="M138" s="19" t="s">
        <v>314</v>
      </c>
      <c r="N138" s="79">
        <v>996.31</v>
      </c>
      <c r="O138" s="40">
        <v>220015</v>
      </c>
      <c r="P138" s="242" t="s">
        <v>544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248</v>
      </c>
      <c r="C139" s="30" t="s">
        <v>237</v>
      </c>
      <c r="D139" s="18" t="s">
        <v>134</v>
      </c>
      <c r="E139" s="40">
        <v>220027</v>
      </c>
      <c r="F139" s="135"/>
      <c r="G139" s="186" t="s">
        <v>540</v>
      </c>
      <c r="H139" s="176" t="str">
        <f t="shared" si="14"/>
        <v>EH</v>
      </c>
      <c r="I139" s="14" t="s">
        <v>43</v>
      </c>
      <c r="J139" s="121" t="s">
        <v>264</v>
      </c>
      <c r="K139" s="140" t="s">
        <v>241</v>
      </c>
      <c r="L139" s="15" t="s">
        <v>59</v>
      </c>
      <c r="M139" s="19" t="s">
        <v>455</v>
      </c>
      <c r="N139" s="79">
        <v>800.71</v>
      </c>
      <c r="O139" s="40">
        <v>220019</v>
      </c>
      <c r="P139" s="17" t="s">
        <v>548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4"/>
      <c r="C140" s="32" t="s">
        <v>237</v>
      </c>
      <c r="D140" s="18" t="s">
        <v>134</v>
      </c>
      <c r="E140" s="40">
        <v>220022</v>
      </c>
      <c r="F140" s="135"/>
      <c r="G140" s="17" t="s">
        <v>565</v>
      </c>
      <c r="H140" s="176" t="str">
        <f t="shared" si="14"/>
        <v>EH</v>
      </c>
      <c r="I140" s="14" t="s">
        <v>21</v>
      </c>
      <c r="J140" s="184"/>
      <c r="K140" s="213"/>
      <c r="L140" s="15" t="s">
        <v>56</v>
      </c>
      <c r="M140" s="19" t="s">
        <v>382</v>
      </c>
      <c r="N140" s="79">
        <v>794.41</v>
      </c>
      <c r="O140" s="40">
        <v>220027</v>
      </c>
      <c r="P140" s="17" t="s">
        <v>541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376</v>
      </c>
      <c r="C141" s="15" t="s">
        <v>238</v>
      </c>
      <c r="D141" s="18" t="s">
        <v>377</v>
      </c>
      <c r="E141" s="40">
        <v>220007</v>
      </c>
      <c r="F141" s="135"/>
      <c r="G141" s="17"/>
      <c r="H141" s="176" t="str">
        <f t="shared" si="14"/>
        <v>EH</v>
      </c>
      <c r="I141" s="14" t="s">
        <v>149</v>
      </c>
      <c r="J141" s="126" t="s">
        <v>206</v>
      </c>
      <c r="K141" s="135" t="s">
        <v>424</v>
      </c>
      <c r="L141" s="15" t="s">
        <v>59</v>
      </c>
      <c r="M141" s="19" t="s">
        <v>418</v>
      </c>
      <c r="N141" s="79">
        <v>872.26</v>
      </c>
      <c r="O141" s="40">
        <v>220011</v>
      </c>
      <c r="P141" s="17" t="s">
        <v>538</v>
      </c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224</v>
      </c>
      <c r="C142" s="15" t="s">
        <v>237</v>
      </c>
      <c r="D142" s="16" t="s">
        <v>418</v>
      </c>
      <c r="E142" s="40">
        <v>220019</v>
      </c>
      <c r="F142" s="135"/>
      <c r="G142" s="17" t="s">
        <v>548</v>
      </c>
      <c r="H142" s="176" t="str">
        <f t="shared" si="14"/>
        <v>EH</v>
      </c>
      <c r="I142" s="14" t="s">
        <v>65</v>
      </c>
      <c r="J142" s="121" t="s">
        <v>207</v>
      </c>
      <c r="K142" s="140" t="s">
        <v>425</v>
      </c>
      <c r="L142" s="15" t="s">
        <v>55</v>
      </c>
      <c r="M142" s="19" t="s">
        <v>329</v>
      </c>
      <c r="N142" s="79">
        <v>804.2</v>
      </c>
      <c r="O142" s="40">
        <v>220006</v>
      </c>
      <c r="P142" s="108"/>
      <c r="Q142" s="116" t="str">
        <f t="shared" si="15"/>
        <v>Yes</v>
      </c>
    </row>
    <row r="143" spans="1:17" ht="21.75" customHeight="1" x14ac:dyDescent="0.2">
      <c r="A143" s="14" t="s">
        <v>52</v>
      </c>
      <c r="B143" s="184"/>
      <c r="C143" s="15" t="s">
        <v>238</v>
      </c>
      <c r="D143" s="16" t="s">
        <v>418</v>
      </c>
      <c r="E143" s="40">
        <v>220028</v>
      </c>
      <c r="F143" s="135"/>
      <c r="G143" s="17" t="s">
        <v>523</v>
      </c>
      <c r="H143" s="176" t="str">
        <f t="shared" si="14"/>
        <v>EH</v>
      </c>
      <c r="I143" s="14" t="s">
        <v>34</v>
      </c>
      <c r="J143" s="184"/>
      <c r="K143" s="213"/>
      <c r="L143" s="15" t="s">
        <v>56</v>
      </c>
      <c r="M143" s="15" t="s">
        <v>393</v>
      </c>
      <c r="N143" s="79">
        <v>746.53</v>
      </c>
      <c r="O143" s="40">
        <v>220007</v>
      </c>
      <c r="P143" s="108"/>
      <c r="Q143" s="116" t="str">
        <f t="shared" si="15"/>
        <v>Yes</v>
      </c>
    </row>
    <row r="144" spans="1:17" ht="21.75" customHeight="1" x14ac:dyDescent="0.2">
      <c r="A144" s="14" t="s">
        <v>150</v>
      </c>
      <c r="B144" s="126" t="s">
        <v>249</v>
      </c>
      <c r="C144" s="15" t="s">
        <v>178</v>
      </c>
      <c r="D144" s="16" t="s">
        <v>189</v>
      </c>
      <c r="E144" s="40">
        <v>220006</v>
      </c>
      <c r="F144" s="135"/>
      <c r="G144" s="17"/>
      <c r="H144" s="176" t="str">
        <f t="shared" si="14"/>
        <v>EH</v>
      </c>
      <c r="I144" s="14" t="s">
        <v>150</v>
      </c>
      <c r="J144" s="126" t="s">
        <v>413</v>
      </c>
      <c r="K144" s="135" t="s">
        <v>426</v>
      </c>
      <c r="L144" s="15" t="s">
        <v>56</v>
      </c>
      <c r="M144" s="15" t="s">
        <v>387</v>
      </c>
      <c r="N144" s="79">
        <v>781.21</v>
      </c>
      <c r="O144" s="40">
        <v>220028</v>
      </c>
      <c r="P144" s="17" t="s">
        <v>523</v>
      </c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24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597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Saturday</v>
      </c>
      <c r="H150" s="178"/>
      <c r="I150" s="282">
        <f>$L$3</f>
        <v>42903</v>
      </c>
      <c r="J150" s="282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6" t="s">
        <v>98</v>
      </c>
      <c r="F152" s="15" t="s">
        <v>19</v>
      </c>
      <c r="G152" s="15" t="s">
        <v>5</v>
      </c>
      <c r="H152" s="229"/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746.53</v>
      </c>
      <c r="E153" s="230" t="str">
        <f t="shared" ref="E153:E186" si="17">INDEX($H$5:$H$148, MATCH($F153,I$5:I$148,0))</f>
        <v>EH</v>
      </c>
      <c r="F153" s="15" t="s">
        <v>34</v>
      </c>
      <c r="G153" s="28">
        <f t="shared" ref="G153:G186" si="18">INDEX($I$5:$O$148, MATCH($F153,I$5:I$148,0),7)</f>
        <v>220007</v>
      </c>
      <c r="H153" s="229"/>
      <c r="I153" s="15" t="s">
        <v>21</v>
      </c>
      <c r="J153" s="279">
        <f t="shared" ref="J153:J186" si="19">INDEX($I$5:$O$148, MATCH($I153,I$5:I$148,0),7)</f>
        <v>220027</v>
      </c>
      <c r="K153" s="279"/>
      <c r="L153" s="6" t="str">
        <f t="shared" ref="L153:L186" si="20">INDEX($H$5:$H$148, MATCH($I153,I$5:I$148,0))</f>
        <v>EH</v>
      </c>
      <c r="M153" s="200">
        <f t="shared" ref="M153:M186" si="21">INDEX($I$5:$N$148, MATCH($I153,I$5:I$148,0),6)</f>
        <v>794.41</v>
      </c>
      <c r="N153" s="8"/>
    </row>
    <row r="154" spans="1:17" ht="19.5" customHeight="1" x14ac:dyDescent="0.2">
      <c r="D154" s="200">
        <f t="shared" si="16"/>
        <v>721.56</v>
      </c>
      <c r="E154" s="230" t="str">
        <f t="shared" si="17"/>
        <v>TY</v>
      </c>
      <c r="F154" s="15" t="s">
        <v>35</v>
      </c>
      <c r="G154" s="28">
        <f t="shared" si="18"/>
        <v>221136</v>
      </c>
      <c r="H154" s="229"/>
      <c r="I154" s="15" t="s">
        <v>22</v>
      </c>
      <c r="J154" s="279">
        <f t="shared" si="19"/>
        <v>220029</v>
      </c>
      <c r="K154" s="279"/>
      <c r="L154" s="6" t="str">
        <f t="shared" si="20"/>
        <v>MA</v>
      </c>
      <c r="M154" s="200">
        <f t="shared" si="21"/>
        <v>816.9</v>
      </c>
      <c r="N154" s="8"/>
    </row>
    <row r="155" spans="1:17" ht="19.5" customHeight="1" x14ac:dyDescent="0.2">
      <c r="D155" s="200">
        <f t="shared" si="16"/>
        <v>804.67</v>
      </c>
      <c r="E155" s="230" t="str">
        <f t="shared" si="17"/>
        <v>CZ</v>
      </c>
      <c r="F155" s="15" t="s">
        <v>36</v>
      </c>
      <c r="G155" s="28">
        <f t="shared" si="18"/>
        <v>220033</v>
      </c>
      <c r="H155" s="229"/>
      <c r="I155" s="15" t="s">
        <v>23</v>
      </c>
      <c r="J155" s="279">
        <f t="shared" si="19"/>
        <v>221129</v>
      </c>
      <c r="K155" s="279"/>
      <c r="L155" s="6" t="str">
        <f t="shared" si="20"/>
        <v>LA</v>
      </c>
      <c r="M155" s="200">
        <f t="shared" si="21"/>
        <v>760.19</v>
      </c>
      <c r="N155" s="8"/>
    </row>
    <row r="156" spans="1:17" ht="19.5" customHeight="1" x14ac:dyDescent="0.2">
      <c r="D156" s="200">
        <f t="shared" si="16"/>
        <v>862.34</v>
      </c>
      <c r="E156" s="230" t="str">
        <f t="shared" si="17"/>
        <v>MA</v>
      </c>
      <c r="F156" s="15" t="s">
        <v>37</v>
      </c>
      <c r="G156" s="28">
        <f t="shared" si="18"/>
        <v>220031</v>
      </c>
      <c r="H156" s="229"/>
      <c r="I156" s="15" t="s">
        <v>24</v>
      </c>
      <c r="J156" s="279">
        <f t="shared" si="19"/>
        <v>221134</v>
      </c>
      <c r="K156" s="279"/>
      <c r="L156" s="6" t="str">
        <f t="shared" si="20"/>
        <v>LA</v>
      </c>
      <c r="M156" s="200">
        <f t="shared" si="21"/>
        <v>892.97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738.81</v>
      </c>
      <c r="E157" s="230" t="str">
        <f t="shared" si="17"/>
        <v>CZ</v>
      </c>
      <c r="F157" s="15" t="s">
        <v>38</v>
      </c>
      <c r="G157" s="28">
        <f t="shared" si="18"/>
        <v>220017</v>
      </c>
      <c r="H157" s="229"/>
      <c r="I157" s="15" t="s">
        <v>25</v>
      </c>
      <c r="J157" s="279">
        <f t="shared" si="19"/>
        <v>221124</v>
      </c>
      <c r="K157" s="279"/>
      <c r="L157" s="6" t="str">
        <f t="shared" si="20"/>
        <v>LA</v>
      </c>
      <c r="M157" s="200">
        <f t="shared" si="21"/>
        <v>938.85</v>
      </c>
      <c r="N157" s="8"/>
      <c r="O157" s="37"/>
      <c r="P157" s="105"/>
    </row>
    <row r="158" spans="1:17" ht="19.5" customHeight="1" x14ac:dyDescent="0.2">
      <c r="D158" s="200">
        <f t="shared" si="16"/>
        <v>853.28</v>
      </c>
      <c r="E158" s="230" t="str">
        <f t="shared" si="17"/>
        <v>CZ</v>
      </c>
      <c r="F158" s="15" t="s">
        <v>39</v>
      </c>
      <c r="G158" s="28">
        <f t="shared" si="18"/>
        <v>221127</v>
      </c>
      <c r="H158" s="229"/>
      <c r="I158" s="15" t="s">
        <v>26</v>
      </c>
      <c r="J158" s="279">
        <f t="shared" si="19"/>
        <v>221126</v>
      </c>
      <c r="K158" s="279"/>
      <c r="L158" s="6" t="str">
        <f t="shared" si="20"/>
        <v>BK</v>
      </c>
      <c r="M158" s="200">
        <f t="shared" si="21"/>
        <v>985.61</v>
      </c>
      <c r="N158" s="8"/>
    </row>
    <row r="159" spans="1:17" ht="19.5" customHeight="1" x14ac:dyDescent="0.2">
      <c r="D159" s="200">
        <f t="shared" si="16"/>
        <v>677.07</v>
      </c>
      <c r="E159" s="230" t="str">
        <f t="shared" si="17"/>
        <v>LA</v>
      </c>
      <c r="F159" s="15" t="s">
        <v>40</v>
      </c>
      <c r="G159" s="28">
        <f t="shared" si="18"/>
        <v>220014</v>
      </c>
      <c r="H159" s="229"/>
      <c r="I159" s="15" t="s">
        <v>27</v>
      </c>
      <c r="J159" s="279">
        <f t="shared" si="19"/>
        <v>220005</v>
      </c>
      <c r="K159" s="279"/>
      <c r="L159" s="6" t="str">
        <f t="shared" si="20"/>
        <v>CZ</v>
      </c>
      <c r="M159" s="200">
        <f t="shared" si="21"/>
        <v>892.73</v>
      </c>
      <c r="N159" s="8"/>
    </row>
    <row r="160" spans="1:17" ht="19.5" customHeight="1" x14ac:dyDescent="0.2">
      <c r="D160" s="200">
        <f t="shared" si="16"/>
        <v>839.91</v>
      </c>
      <c r="E160" s="230" t="str">
        <f t="shared" si="17"/>
        <v>CZ</v>
      </c>
      <c r="F160" s="15" t="s">
        <v>41</v>
      </c>
      <c r="G160" s="28">
        <f t="shared" si="18"/>
        <v>220008</v>
      </c>
      <c r="H160" s="229"/>
      <c r="I160" s="15" t="s">
        <v>28</v>
      </c>
      <c r="J160" s="279">
        <f t="shared" si="19"/>
        <v>221131</v>
      </c>
      <c r="K160" s="279"/>
      <c r="L160" s="6" t="str">
        <f t="shared" si="20"/>
        <v>PZ</v>
      </c>
      <c r="M160" s="200">
        <f t="shared" si="21"/>
        <v>752.81</v>
      </c>
      <c r="N160" s="8"/>
    </row>
    <row r="161" spans="4:14" ht="19.5" customHeight="1" x14ac:dyDescent="0.2">
      <c r="D161" s="200">
        <f t="shared" si="16"/>
        <v>747.85</v>
      </c>
      <c r="E161" s="230" t="str">
        <f t="shared" si="17"/>
        <v>CZ</v>
      </c>
      <c r="F161" s="15" t="s">
        <v>42</v>
      </c>
      <c r="G161" s="28">
        <f t="shared" si="18"/>
        <v>220009</v>
      </c>
      <c r="H161" s="229"/>
      <c r="I161" s="15" t="s">
        <v>29</v>
      </c>
      <c r="J161" s="279">
        <f t="shared" si="19"/>
        <v>221121</v>
      </c>
      <c r="K161" s="279"/>
      <c r="L161" s="6" t="str">
        <f t="shared" si="20"/>
        <v>EC</v>
      </c>
      <c r="M161" s="200">
        <f t="shared" si="21"/>
        <v>762.48</v>
      </c>
      <c r="N161" s="8"/>
    </row>
    <row r="162" spans="4:14" ht="19.5" customHeight="1" x14ac:dyDescent="0.2">
      <c r="D162" s="200">
        <f t="shared" si="16"/>
        <v>800.71</v>
      </c>
      <c r="E162" s="230" t="str">
        <f t="shared" si="17"/>
        <v>EH</v>
      </c>
      <c r="F162" s="15" t="s">
        <v>43</v>
      </c>
      <c r="G162" s="28">
        <f t="shared" si="18"/>
        <v>220019</v>
      </c>
      <c r="H162" s="229"/>
      <c r="I162" s="15" t="s">
        <v>30</v>
      </c>
      <c r="J162" s="279">
        <f t="shared" si="19"/>
        <v>221122</v>
      </c>
      <c r="K162" s="279"/>
      <c r="L162" s="6" t="str">
        <f t="shared" si="20"/>
        <v>CZ</v>
      </c>
      <c r="M162" s="200">
        <f t="shared" si="21"/>
        <v>938.84</v>
      </c>
      <c r="N162" s="8"/>
    </row>
    <row r="163" spans="4:14" ht="19.5" customHeight="1" x14ac:dyDescent="0.2">
      <c r="D163" s="200">
        <f t="shared" si="16"/>
        <v>996.31</v>
      </c>
      <c r="E163" s="230" t="str">
        <f t="shared" si="17"/>
        <v>EH</v>
      </c>
      <c r="F163" s="15" t="s">
        <v>44</v>
      </c>
      <c r="G163" s="28">
        <f t="shared" si="18"/>
        <v>220015</v>
      </c>
      <c r="H163" s="229"/>
      <c r="I163" s="15" t="s">
        <v>31</v>
      </c>
      <c r="J163" s="279">
        <f t="shared" si="19"/>
        <v>221120</v>
      </c>
      <c r="K163" s="279"/>
      <c r="L163" s="6" t="str">
        <f t="shared" si="20"/>
        <v>EC</v>
      </c>
      <c r="M163" s="200">
        <f t="shared" si="21"/>
        <v>964.97</v>
      </c>
      <c r="N163" s="8"/>
    </row>
    <row r="164" spans="4:14" ht="19.5" customHeight="1" x14ac:dyDescent="0.2">
      <c r="D164" s="200">
        <f t="shared" si="16"/>
        <v>981.08</v>
      </c>
      <c r="E164" s="230" t="str">
        <f t="shared" si="17"/>
        <v>XW</v>
      </c>
      <c r="F164" s="15" t="s">
        <v>45</v>
      </c>
      <c r="G164" s="28">
        <f t="shared" si="18"/>
        <v>221128</v>
      </c>
      <c r="H164" s="229"/>
      <c r="I164" s="15" t="s">
        <v>32</v>
      </c>
      <c r="J164" s="279">
        <f t="shared" si="19"/>
        <v>220021</v>
      </c>
      <c r="K164" s="279"/>
      <c r="L164" s="6" t="str">
        <f t="shared" si="20"/>
        <v>PZ</v>
      </c>
      <c r="M164" s="200">
        <f t="shared" si="21"/>
        <v>762.48</v>
      </c>
      <c r="N164" s="8"/>
    </row>
    <row r="165" spans="4:14" ht="19.5" customHeight="1" x14ac:dyDescent="0.2">
      <c r="D165" s="200">
        <f t="shared" si="16"/>
        <v>869.21</v>
      </c>
      <c r="E165" s="230" t="str">
        <f t="shared" si="17"/>
        <v>XW</v>
      </c>
      <c r="F165" s="15" t="s">
        <v>46</v>
      </c>
      <c r="G165" s="28">
        <f t="shared" si="18"/>
        <v>221141</v>
      </c>
      <c r="H165" s="229"/>
      <c r="I165" s="15" t="s">
        <v>33</v>
      </c>
      <c r="J165" s="279">
        <f t="shared" si="19"/>
        <v>220026</v>
      </c>
      <c r="K165" s="279"/>
      <c r="L165" s="6" t="str">
        <f t="shared" si="20"/>
        <v>MA</v>
      </c>
      <c r="M165" s="200">
        <f t="shared" si="21"/>
        <v>714.8</v>
      </c>
      <c r="N165" s="8"/>
    </row>
    <row r="166" spans="4:14" ht="19.5" customHeight="1" x14ac:dyDescent="0.2">
      <c r="D166" s="200">
        <f t="shared" si="16"/>
        <v>940.48</v>
      </c>
      <c r="E166" s="230" t="str">
        <f t="shared" si="17"/>
        <v>CZ</v>
      </c>
      <c r="F166" s="15" t="s">
        <v>47</v>
      </c>
      <c r="G166" s="28">
        <f t="shared" si="18"/>
        <v>220024</v>
      </c>
      <c r="H166" s="229"/>
      <c r="I166" s="15" t="s">
        <v>107</v>
      </c>
      <c r="J166" s="279">
        <f t="shared" si="19"/>
        <v>221139</v>
      </c>
      <c r="K166" s="279"/>
      <c r="L166" s="6" t="str">
        <f t="shared" si="20"/>
        <v>CZ</v>
      </c>
      <c r="M166" s="200">
        <f t="shared" si="21"/>
        <v>1053.7</v>
      </c>
      <c r="N166" s="8"/>
    </row>
    <row r="167" spans="4:14" ht="19.5" customHeight="1" x14ac:dyDescent="0.2">
      <c r="D167" s="200">
        <f t="shared" si="16"/>
        <v>920.67</v>
      </c>
      <c r="E167" s="230" t="str">
        <f t="shared" si="17"/>
        <v>EC</v>
      </c>
      <c r="F167" s="15" t="s">
        <v>48</v>
      </c>
      <c r="G167" s="28">
        <f t="shared" si="18"/>
        <v>220010</v>
      </c>
      <c r="H167" s="229"/>
      <c r="I167" s="15" t="s">
        <v>104</v>
      </c>
      <c r="J167" s="279">
        <f t="shared" si="19"/>
        <v>221137</v>
      </c>
      <c r="K167" s="279"/>
      <c r="L167" s="6" t="str">
        <f t="shared" si="20"/>
        <v>BK</v>
      </c>
      <c r="M167" s="200">
        <f t="shared" si="21"/>
        <v>990.86</v>
      </c>
      <c r="N167" s="8"/>
    </row>
    <row r="168" spans="4:14" ht="19.5" customHeight="1" x14ac:dyDescent="0.2">
      <c r="D168" s="200">
        <f t="shared" si="16"/>
        <v>800.06</v>
      </c>
      <c r="E168" s="230" t="str">
        <f t="shared" si="17"/>
        <v>LA</v>
      </c>
      <c r="F168" s="15" t="s">
        <v>49</v>
      </c>
      <c r="G168" s="28">
        <f t="shared" si="18"/>
        <v>221140</v>
      </c>
      <c r="H168" s="229"/>
      <c r="I168" s="15" t="s">
        <v>106</v>
      </c>
      <c r="J168" s="279">
        <f t="shared" si="19"/>
        <v>221125</v>
      </c>
      <c r="K168" s="279"/>
      <c r="L168" s="6" t="str">
        <f t="shared" si="20"/>
        <v>TY</v>
      </c>
      <c r="M168" s="200">
        <f t="shared" si="21"/>
        <v>1001.8</v>
      </c>
      <c r="N168" s="8"/>
    </row>
    <row r="169" spans="4:14" ht="19.5" customHeight="1" x14ac:dyDescent="0.2">
      <c r="D169" s="200">
        <f t="shared" si="16"/>
        <v>872.26</v>
      </c>
      <c r="E169" s="230" t="str">
        <f t="shared" si="17"/>
        <v>EH</v>
      </c>
      <c r="F169" s="15" t="s">
        <v>50</v>
      </c>
      <c r="G169" s="28">
        <f t="shared" si="18"/>
        <v>220022</v>
      </c>
      <c r="H169" s="229"/>
      <c r="I169" s="15" t="s">
        <v>103</v>
      </c>
      <c r="J169" s="279">
        <f t="shared" si="19"/>
        <v>220030</v>
      </c>
      <c r="K169" s="279"/>
      <c r="L169" s="6" t="str">
        <f t="shared" si="20"/>
        <v>CZ</v>
      </c>
      <c r="M169" s="200">
        <f t="shared" si="21"/>
        <v>795.67</v>
      </c>
      <c r="N169" s="8"/>
    </row>
    <row r="170" spans="4:14" ht="19.5" customHeight="1" x14ac:dyDescent="0.2">
      <c r="D170" s="200">
        <f t="shared" si="16"/>
        <v>794.03</v>
      </c>
      <c r="E170" s="230" t="str">
        <f t="shared" si="17"/>
        <v>BK</v>
      </c>
      <c r="F170" s="15" t="s">
        <v>51</v>
      </c>
      <c r="G170" s="28">
        <f t="shared" si="18"/>
        <v>220013</v>
      </c>
      <c r="H170" s="229"/>
      <c r="I170" s="15" t="s">
        <v>105</v>
      </c>
      <c r="J170" s="279">
        <f t="shared" si="19"/>
        <v>220004</v>
      </c>
      <c r="K170" s="279"/>
      <c r="L170" s="6" t="str">
        <f t="shared" si="20"/>
        <v>EC</v>
      </c>
      <c r="M170" s="200">
        <f t="shared" si="21"/>
        <v>797.91</v>
      </c>
      <c r="N170" s="8"/>
    </row>
    <row r="171" spans="4:14" ht="19.5" customHeight="1" x14ac:dyDescent="0.2">
      <c r="D171" s="200">
        <f t="shared" si="16"/>
        <v>1053.71</v>
      </c>
      <c r="E171" s="230" t="str">
        <f t="shared" si="17"/>
        <v>LA</v>
      </c>
      <c r="F171" s="15" t="s">
        <v>52</v>
      </c>
      <c r="G171" s="28">
        <f t="shared" si="18"/>
        <v>221133</v>
      </c>
      <c r="H171" s="229"/>
      <c r="I171" s="15" t="s">
        <v>108</v>
      </c>
      <c r="J171" s="279">
        <f t="shared" si="19"/>
        <v>221130</v>
      </c>
      <c r="K171" s="279"/>
      <c r="L171" s="6" t="str">
        <f t="shared" si="20"/>
        <v>CZ</v>
      </c>
      <c r="M171" s="200">
        <f t="shared" si="21"/>
        <v>896.55</v>
      </c>
      <c r="N171" s="8"/>
    </row>
    <row r="172" spans="4:14" ht="19.5" customHeight="1" x14ac:dyDescent="0.2">
      <c r="D172" s="200">
        <f t="shared" si="16"/>
        <v>962.21</v>
      </c>
      <c r="E172" s="230" t="str">
        <f t="shared" si="17"/>
        <v>EC</v>
      </c>
      <c r="F172" s="15" t="s">
        <v>53</v>
      </c>
      <c r="G172" s="28">
        <f t="shared" si="18"/>
        <v>221135</v>
      </c>
      <c r="H172" s="229"/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809.73</v>
      </c>
      <c r="E173" s="230" t="str">
        <f t="shared" si="17"/>
        <v>EC</v>
      </c>
      <c r="F173" s="15" t="s">
        <v>54</v>
      </c>
      <c r="G173" s="28">
        <f t="shared" si="18"/>
        <v>221123</v>
      </c>
      <c r="H173" s="229"/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1132.6400000000001</v>
      </c>
      <c r="E174" s="230" t="str">
        <f t="shared" si="17"/>
        <v>LA</v>
      </c>
      <c r="F174" s="15" t="s">
        <v>64</v>
      </c>
      <c r="G174" s="28">
        <f t="shared" si="18"/>
        <v>220034</v>
      </c>
      <c r="H174" s="229"/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804.2</v>
      </c>
      <c r="E175" s="230" t="str">
        <f t="shared" si="17"/>
        <v>EH</v>
      </c>
      <c r="F175" s="15" t="s">
        <v>65</v>
      </c>
      <c r="G175" s="28">
        <f t="shared" si="18"/>
        <v>220006</v>
      </c>
      <c r="H175" s="229"/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809.43</v>
      </c>
      <c r="E176" s="230" t="str">
        <f t="shared" si="17"/>
        <v>TY</v>
      </c>
      <c r="F176" s="15" t="s">
        <v>85</v>
      </c>
      <c r="G176" s="28">
        <f t="shared" si="18"/>
        <v>221119</v>
      </c>
      <c r="H176" s="229"/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789.25</v>
      </c>
      <c r="E177" s="230" t="str">
        <f t="shared" si="17"/>
        <v>CZ</v>
      </c>
      <c r="F177" s="15" t="s">
        <v>86</v>
      </c>
      <c r="G177" s="28">
        <f t="shared" si="18"/>
        <v>220003</v>
      </c>
      <c r="H177" s="229"/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903.66</v>
      </c>
      <c r="E178" s="230" t="str">
        <f t="shared" si="17"/>
        <v>CZ</v>
      </c>
      <c r="F178" s="15" t="s">
        <v>87</v>
      </c>
      <c r="G178" s="28">
        <f t="shared" si="18"/>
        <v>220002</v>
      </c>
      <c r="H178" s="229"/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966.2</v>
      </c>
      <c r="E179" s="230" t="str">
        <f t="shared" si="17"/>
        <v>TY</v>
      </c>
      <c r="F179" s="15" t="s">
        <v>89</v>
      </c>
      <c r="G179" s="28">
        <f t="shared" si="18"/>
        <v>220032</v>
      </c>
      <c r="H179" s="229"/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770.92</v>
      </c>
      <c r="E180" s="230" t="str">
        <f t="shared" si="17"/>
        <v>CZ</v>
      </c>
      <c r="F180" s="15" t="s">
        <v>88</v>
      </c>
      <c r="G180" s="28">
        <f t="shared" si="18"/>
        <v>220016</v>
      </c>
      <c r="H180" s="229"/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689.06</v>
      </c>
      <c r="E181" s="230" t="str">
        <f t="shared" si="17"/>
        <v>MA</v>
      </c>
      <c r="F181" s="15" t="s">
        <v>90</v>
      </c>
      <c r="G181" s="28">
        <f t="shared" si="18"/>
        <v>220020</v>
      </c>
      <c r="H181" s="229"/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872.26</v>
      </c>
      <c r="E182" s="230" t="str">
        <f t="shared" si="17"/>
        <v>EH</v>
      </c>
      <c r="F182" s="15" t="s">
        <v>149</v>
      </c>
      <c r="G182" s="28">
        <f t="shared" si="18"/>
        <v>220011</v>
      </c>
      <c r="H182" s="229"/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781.21</v>
      </c>
      <c r="E183" s="230" t="str">
        <f t="shared" si="17"/>
        <v>EH</v>
      </c>
      <c r="F183" s="15" t="s">
        <v>150</v>
      </c>
      <c r="G183" s="28">
        <f t="shared" si="18"/>
        <v>220028</v>
      </c>
      <c r="H183" s="229"/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764.28</v>
      </c>
      <c r="E184" s="230" t="str">
        <f t="shared" si="17"/>
        <v>BK</v>
      </c>
      <c r="F184" s="15" t="s">
        <v>151</v>
      </c>
      <c r="G184" s="28">
        <f t="shared" si="18"/>
        <v>220012</v>
      </c>
      <c r="H184" s="229"/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D185" s="200">
        <f t="shared" si="16"/>
        <v>80.260000000000005</v>
      </c>
      <c r="E185" s="230" t="str">
        <f t="shared" si="17"/>
        <v>CZ</v>
      </c>
      <c r="F185" s="15" t="s">
        <v>168</v>
      </c>
      <c r="G185" s="28" t="str">
        <f t="shared" si="18"/>
        <v>U/C</v>
      </c>
      <c r="H185" s="229"/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D186" s="200" t="e">
        <f t="shared" si="16"/>
        <v>#N/A</v>
      </c>
      <c r="E186" s="230" t="e">
        <f t="shared" si="17"/>
        <v>#N/A</v>
      </c>
      <c r="F186" s="15" t="s">
        <v>169</v>
      </c>
      <c r="G186" s="28" t="e">
        <f t="shared" si="18"/>
        <v>#N/A</v>
      </c>
      <c r="H186" s="229"/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27155.849999999991</v>
      </c>
      <c r="E187" s="42" t="s">
        <v>19</v>
      </c>
      <c r="F187" s="7">
        <f>COUNTIF(D153:D186,"&gt;=0")</f>
        <v>33</v>
      </c>
      <c r="G187" s="84"/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16514.53</v>
      </c>
    </row>
    <row r="188" spans="3:14" ht="19.5" customHeight="1" x14ac:dyDescent="0.2">
      <c r="C188" s="6" t="s">
        <v>159</v>
      </c>
      <c r="D188" s="201">
        <f>D187+M187</f>
        <v>43670.37999999999</v>
      </c>
      <c r="E188" s="42" t="s">
        <v>159</v>
      </c>
      <c r="F188" s="7">
        <f>F187+J187</f>
        <v>52</v>
      </c>
      <c r="G188" s="84"/>
      <c r="I188" s="42"/>
      <c r="J188" s="7"/>
      <c r="L188" s="92"/>
      <c r="M188" s="201"/>
    </row>
    <row r="189" spans="3:14" ht="19.5" customHeight="1" x14ac:dyDescent="0.2">
      <c r="G189" s="84"/>
    </row>
  </sheetData>
  <mergeCells count="54">
    <mergeCell ref="J186:K186"/>
    <mergeCell ref="L61:M61"/>
    <mergeCell ref="I150:J150"/>
    <mergeCell ref="J152:K152"/>
    <mergeCell ref="L94:M94"/>
    <mergeCell ref="L108:M108"/>
    <mergeCell ref="J171:K171"/>
    <mergeCell ref="J172:K172"/>
    <mergeCell ref="J173:K173"/>
    <mergeCell ref="J174:K174"/>
    <mergeCell ref="J159:K159"/>
    <mergeCell ref="J160:K160"/>
    <mergeCell ref="J185:K185"/>
    <mergeCell ref="D47:E47"/>
    <mergeCell ref="D61:E61"/>
    <mergeCell ref="D94:E94"/>
    <mergeCell ref="J169:K169"/>
    <mergeCell ref="J170:K170"/>
    <mergeCell ref="J179:K179"/>
    <mergeCell ref="J180:K180"/>
    <mergeCell ref="D23:E23"/>
    <mergeCell ref="L23:M23"/>
    <mergeCell ref="D35:E35"/>
    <mergeCell ref="L35:M35"/>
    <mergeCell ref="J157:K157"/>
    <mergeCell ref="J158:K158"/>
    <mergeCell ref="D108:E108"/>
    <mergeCell ref="D124:E124"/>
    <mergeCell ref="D3:E3"/>
    <mergeCell ref="L3:M3"/>
    <mergeCell ref="J155:K155"/>
    <mergeCell ref="J156:K156"/>
    <mergeCell ref="J153:K153"/>
    <mergeCell ref="J154:K154"/>
    <mergeCell ref="D135:E135"/>
    <mergeCell ref="L135:M135"/>
    <mergeCell ref="L47:M47"/>
    <mergeCell ref="L124:M124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84:K184"/>
    <mergeCell ref="J181:K181"/>
    <mergeCell ref="J182:K182"/>
    <mergeCell ref="J183:K183"/>
    <mergeCell ref="J177:K177"/>
    <mergeCell ref="J178:K178"/>
    <mergeCell ref="J175:K175"/>
    <mergeCell ref="J176:K176"/>
  </mergeCells>
  <phoneticPr fontId="0" type="noConversion"/>
  <conditionalFormatting sqref="E153:E186">
    <cfRule type="expression" dxfId="298" priority="12" stopIfTrue="1">
      <formula>F153=0</formula>
    </cfRule>
  </conditionalFormatting>
  <conditionalFormatting sqref="G153:G186">
    <cfRule type="cellIs" dxfId="297" priority="13" stopIfTrue="1" operator="between">
      <formula>221100</formula>
      <formula>221140</formula>
    </cfRule>
    <cfRule type="expression" dxfId="296" priority="14" stopIfTrue="1">
      <formula>F153=0</formula>
    </cfRule>
  </conditionalFormatting>
  <conditionalFormatting sqref="D153:D186">
    <cfRule type="expression" dxfId="295" priority="15" stopIfTrue="1">
      <formula>F153=0</formula>
    </cfRule>
  </conditionalFormatting>
  <conditionalFormatting sqref="F153:F186 I153:I186">
    <cfRule type="expression" dxfId="294" priority="16" stopIfTrue="1">
      <formula>G153&gt;221144</formula>
    </cfRule>
    <cfRule type="expression" dxfId="293" priority="17" stopIfTrue="1">
      <formula>G153=0</formula>
    </cfRule>
  </conditionalFormatting>
  <conditionalFormatting sqref="L153:L186">
    <cfRule type="expression" dxfId="292" priority="18" stopIfTrue="1">
      <formula>I153=0</formula>
    </cfRule>
  </conditionalFormatting>
  <conditionalFormatting sqref="J153:K186">
    <cfRule type="cellIs" dxfId="291" priority="19" stopIfTrue="1" operator="between">
      <formula>220001</formula>
      <formula>220034</formula>
    </cfRule>
    <cfRule type="cellIs" dxfId="290" priority="20" stopIfTrue="1" operator="between">
      <formula>221141</formula>
      <formula>221144</formula>
    </cfRule>
    <cfRule type="expression" dxfId="289" priority="21" stopIfTrue="1">
      <formula>I153=0</formula>
    </cfRule>
  </conditionalFormatting>
  <conditionalFormatting sqref="M153:M186">
    <cfRule type="expression" dxfId="288" priority="22" stopIfTrue="1">
      <formula>I153=0</formula>
    </cfRule>
  </conditionalFormatting>
  <conditionalFormatting sqref="O126:O130 O137:O145 O97:O103 E126:E130 E137:E145 E110:E119 E96:E103 O110:O119 E49:E56 O37:O42 E25:E30 O5:O17 E5:E17 E37:E42 O25:O30 E88:E89 O49:O56 E63:E82 O63:O89">
    <cfRule type="cellIs" dxfId="287" priority="23" stopIfTrue="1" operator="between">
      <formula>221101</formula>
      <formula>221140</formula>
    </cfRule>
  </conditionalFormatting>
  <conditionalFormatting sqref="F126:F130 F137:F145 F96:F103 F110:F119 F49:F56 F25:F30 F5:F17 F37:F42 F63:F89">
    <cfRule type="cellIs" dxfId="286" priority="24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285" priority="25" stopIfTrue="1" operator="between">
      <formula>"XC 501"</formula>
      <formula>"XC 549"</formula>
    </cfRule>
    <cfRule type="cellIs" dxfId="284" priority="26" stopIfTrue="1" operator="between">
      <formula>"XC 201"</formula>
      <formula>"XC 399"</formula>
    </cfRule>
    <cfRule type="cellIs" dxfId="283" priority="27" stopIfTrue="1" operator="between">
      <formula>"XC 801"</formula>
      <formula>"XC 899"</formula>
    </cfRule>
  </conditionalFormatting>
  <conditionalFormatting sqref="A83:D87 F83:F87 A88:XFD95 A96:N96 R96:IV96 A97:F97 H97:IV97 H83:IV83 H85:IV87 H84:O84 Q84:IV84 A1:XFD82 A98:XFD65536">
    <cfRule type="cellIs" dxfId="282" priority="11" stopIfTrue="1" operator="equal">
      <formula>221136</formula>
    </cfRule>
  </conditionalFormatting>
  <conditionalFormatting sqref="S113:S118">
    <cfRule type="cellIs" dxfId="281" priority="1" stopIfTrue="1" operator="between">
      <formula>221101</formula>
      <formula>221140</formula>
    </cfRule>
  </conditionalFormatting>
  <conditionalFormatting sqref="E83:E87">
    <cfRule type="cellIs" dxfId="280" priority="10" stopIfTrue="1" operator="between">
      <formula>221101</formula>
      <formula>221140</formula>
    </cfRule>
  </conditionalFormatting>
  <conditionalFormatting sqref="E83:E87">
    <cfRule type="cellIs" dxfId="279" priority="9" stopIfTrue="1" operator="equal">
      <formula>221136</formula>
    </cfRule>
  </conditionalFormatting>
  <conditionalFormatting sqref="G83:G87">
    <cfRule type="cellIs" dxfId="278" priority="8" stopIfTrue="1" operator="equal">
      <formula>221136</formula>
    </cfRule>
  </conditionalFormatting>
  <conditionalFormatting sqref="Q96">
    <cfRule type="cellIs" dxfId="277" priority="6" stopIfTrue="1" operator="equal">
      <formula>221136</formula>
    </cfRule>
  </conditionalFormatting>
  <conditionalFormatting sqref="O96">
    <cfRule type="cellIs" dxfId="276" priority="5" stopIfTrue="1" operator="between">
      <formula>221101</formula>
      <formula>221140</formula>
    </cfRule>
  </conditionalFormatting>
  <conditionalFormatting sqref="O96:P96">
    <cfRule type="cellIs" dxfId="275" priority="4" stopIfTrue="1" operator="equal">
      <formula>221136</formula>
    </cfRule>
  </conditionalFormatting>
  <conditionalFormatting sqref="G97">
    <cfRule type="cellIs" dxfId="274" priority="3" stopIfTrue="1" operator="equal">
      <formula>221136</formula>
    </cfRule>
  </conditionalFormatting>
  <conditionalFormatting sqref="P84">
    <cfRule type="cellIs" dxfId="273" priority="2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89"/>
  <sheetViews>
    <sheetView view="pageBreakPreview" topLeftCell="A61" zoomScale="90" zoomScaleNormal="70" zoomScaleSheetLayoutView="90" workbookViewId="0">
      <selection activeCell="T1" sqref="T1:U65536"/>
    </sheetView>
  </sheetViews>
  <sheetFormatPr defaultRowHeight="15" customHeight="1" x14ac:dyDescent="0.2"/>
  <cols>
    <col min="1" max="3" width="10.7109375" style="6" customWidth="1"/>
    <col min="4" max="4" width="10.7109375" style="7" customWidth="1"/>
    <col min="5" max="5" width="13" style="37" customWidth="1"/>
    <col min="6" max="6" width="10.7109375" style="7" customWidth="1"/>
    <col min="7" max="7" width="30.7109375" style="6" customWidth="1"/>
    <col min="8" max="8" width="2" style="176" customWidth="1"/>
    <col min="9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0</v>
      </c>
      <c r="B3" s="118"/>
      <c r="C3" s="9"/>
      <c r="D3" s="280">
        <f>'DEPT BAL'!$C$4-1</f>
        <v>42903</v>
      </c>
      <c r="E3" s="280"/>
      <c r="I3" s="8" t="s">
        <v>7</v>
      </c>
      <c r="J3" s="118"/>
      <c r="L3" s="281">
        <f>D3+1</f>
        <v>42904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32</v>
      </c>
      <c r="B5" s="121" t="s">
        <v>461</v>
      </c>
      <c r="C5" s="15" t="s">
        <v>131</v>
      </c>
      <c r="D5" s="18" t="s">
        <v>458</v>
      </c>
      <c r="E5" s="40">
        <v>220021</v>
      </c>
      <c r="F5" s="135"/>
      <c r="G5" s="12"/>
      <c r="H5" s="176" t="str">
        <f>$I$2</f>
        <v>EC</v>
      </c>
      <c r="I5" s="10" t="s">
        <v>33</v>
      </c>
      <c r="J5" s="120" t="s">
        <v>476</v>
      </c>
      <c r="K5" s="212" t="s">
        <v>477</v>
      </c>
      <c r="L5" s="11" t="s">
        <v>58</v>
      </c>
      <c r="M5" s="143" t="s">
        <v>277</v>
      </c>
      <c r="N5" s="144">
        <v>829.29</v>
      </c>
      <c r="O5" s="39">
        <v>221131</v>
      </c>
      <c r="P5" s="12"/>
      <c r="Q5" s="115" t="str">
        <f>IF(N5&gt;0,"Yes","")</f>
        <v>Yes</v>
      </c>
    </row>
    <row r="6" spans="1:17" ht="21.75" customHeight="1" x14ac:dyDescent="0.2">
      <c r="A6" s="14" t="s">
        <v>28</v>
      </c>
      <c r="B6" s="126" t="s">
        <v>462</v>
      </c>
      <c r="C6" s="15" t="s">
        <v>131</v>
      </c>
      <c r="D6" s="18" t="s">
        <v>326</v>
      </c>
      <c r="E6" s="40">
        <v>221131</v>
      </c>
      <c r="F6" s="135"/>
      <c r="G6" s="17"/>
      <c r="H6" s="176" t="str">
        <f t="shared" ref="H6:H17" si="0">$I$2</f>
        <v>EC</v>
      </c>
      <c r="I6" s="14" t="s">
        <v>27</v>
      </c>
      <c r="J6" s="126" t="s">
        <v>254</v>
      </c>
      <c r="K6" s="135" t="s">
        <v>509</v>
      </c>
      <c r="L6" s="15" t="s">
        <v>61</v>
      </c>
      <c r="M6" s="19" t="s">
        <v>368</v>
      </c>
      <c r="N6" s="79">
        <v>763.91</v>
      </c>
      <c r="O6" s="40">
        <v>221125</v>
      </c>
      <c r="P6" s="255" t="s">
        <v>643</v>
      </c>
      <c r="Q6" s="116" t="str">
        <f>IF(N6&gt;0,"Yes","")</f>
        <v>Yes</v>
      </c>
    </row>
    <row r="7" spans="1:17" ht="21.75" customHeight="1" x14ac:dyDescent="0.2">
      <c r="A7" s="14" t="s">
        <v>106</v>
      </c>
      <c r="B7" s="126" t="s">
        <v>154</v>
      </c>
      <c r="C7" s="15" t="s">
        <v>131</v>
      </c>
      <c r="D7" s="18" t="s">
        <v>460</v>
      </c>
      <c r="E7" s="40">
        <v>221125</v>
      </c>
      <c r="F7" s="135"/>
      <c r="G7" s="17"/>
      <c r="H7" s="176" t="str">
        <f t="shared" si="0"/>
        <v>EC</v>
      </c>
      <c r="I7" s="14" t="s">
        <v>106</v>
      </c>
      <c r="J7" s="126" t="s">
        <v>278</v>
      </c>
      <c r="K7" s="135" t="s">
        <v>407</v>
      </c>
      <c r="L7" s="15" t="s">
        <v>61</v>
      </c>
      <c r="M7" s="19" t="s">
        <v>337</v>
      </c>
      <c r="N7" s="79">
        <v>647.62</v>
      </c>
      <c r="O7" s="40">
        <v>221140</v>
      </c>
      <c r="P7" s="17"/>
      <c r="Q7" s="116" t="str">
        <f t="shared" ref="Q7:Q16" si="1">IF(N7&gt;0,"Yes","")</f>
        <v>Yes</v>
      </c>
    </row>
    <row r="8" spans="1:17" ht="21.75" customHeight="1" x14ac:dyDescent="0.2">
      <c r="A8" s="14" t="s">
        <v>49</v>
      </c>
      <c r="B8" s="121" t="s">
        <v>294</v>
      </c>
      <c r="C8" s="72" t="s">
        <v>132</v>
      </c>
      <c r="D8" s="18" t="s">
        <v>345</v>
      </c>
      <c r="E8" s="40">
        <v>221140</v>
      </c>
      <c r="F8" s="135"/>
      <c r="G8" s="17"/>
      <c r="H8" s="176" t="str">
        <f t="shared" si="0"/>
        <v>EC</v>
      </c>
      <c r="I8" s="14" t="s">
        <v>53</v>
      </c>
      <c r="J8" s="121" t="s">
        <v>153</v>
      </c>
      <c r="K8" s="140" t="s">
        <v>427</v>
      </c>
      <c r="L8" s="15" t="s">
        <v>60</v>
      </c>
      <c r="M8" s="19" t="s">
        <v>360</v>
      </c>
      <c r="N8" s="79">
        <v>649.11</v>
      </c>
      <c r="O8" s="40">
        <v>220002</v>
      </c>
      <c r="P8" s="17"/>
      <c r="Q8" s="116" t="str">
        <f t="shared" si="1"/>
        <v>Yes</v>
      </c>
    </row>
    <row r="9" spans="1:17" ht="21.75" customHeight="1" x14ac:dyDescent="0.2">
      <c r="A9" s="14" t="s">
        <v>41</v>
      </c>
      <c r="B9" s="126" t="s">
        <v>243</v>
      </c>
      <c r="C9" s="70" t="s">
        <v>131</v>
      </c>
      <c r="D9" s="18" t="s">
        <v>457</v>
      </c>
      <c r="E9" s="40">
        <v>220002</v>
      </c>
      <c r="F9" s="135"/>
      <c r="G9" s="17"/>
      <c r="H9" s="176" t="str">
        <f>$I$2</f>
        <v>EC</v>
      </c>
      <c r="I9" s="14" t="s">
        <v>54</v>
      </c>
      <c r="J9" s="184"/>
      <c r="K9" s="213"/>
      <c r="L9" s="15" t="s">
        <v>58</v>
      </c>
      <c r="M9" s="19" t="s">
        <v>338</v>
      </c>
      <c r="N9" s="79">
        <v>684.78</v>
      </c>
      <c r="O9" s="40">
        <v>220021</v>
      </c>
      <c r="P9" s="108" t="s">
        <v>152</v>
      </c>
      <c r="Q9" s="116" t="str">
        <f t="shared" si="1"/>
        <v>Yes</v>
      </c>
    </row>
    <row r="10" spans="1:17" ht="21.75" customHeight="1" x14ac:dyDescent="0.2">
      <c r="A10" s="68" t="s">
        <v>26</v>
      </c>
      <c r="B10" s="126" t="s">
        <v>155</v>
      </c>
      <c r="C10" s="15" t="s">
        <v>131</v>
      </c>
      <c r="D10" s="18" t="s">
        <v>422</v>
      </c>
      <c r="E10" s="40">
        <v>221126</v>
      </c>
      <c r="F10" s="135"/>
      <c r="G10" s="17"/>
      <c r="H10" s="176" t="str">
        <f t="shared" si="0"/>
        <v>EC</v>
      </c>
      <c r="I10" s="68" t="s">
        <v>32</v>
      </c>
      <c r="J10" s="126" t="s">
        <v>328</v>
      </c>
      <c r="K10" s="135" t="s">
        <v>366</v>
      </c>
      <c r="L10" s="30" t="s">
        <v>58</v>
      </c>
      <c r="M10" s="35" t="s">
        <v>337</v>
      </c>
      <c r="N10" s="97">
        <v>568.49</v>
      </c>
      <c r="O10" s="69">
        <v>221126</v>
      </c>
      <c r="P10" s="109"/>
      <c r="Q10" s="116" t="str">
        <f t="shared" si="1"/>
        <v>Yes</v>
      </c>
    </row>
    <row r="11" spans="1:17" ht="21.75" customHeight="1" x14ac:dyDescent="0.2">
      <c r="A11" s="68"/>
      <c r="B11" s="126"/>
      <c r="C11" s="72"/>
      <c r="D11" s="18"/>
      <c r="E11" s="40"/>
      <c r="F11" s="135"/>
      <c r="G11" s="17"/>
      <c r="H11" s="176" t="str">
        <f t="shared" si="0"/>
        <v>EC</v>
      </c>
      <c r="I11" s="68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93"/>
      <c r="B13" s="183"/>
      <c r="C13" s="29"/>
      <c r="D13" s="71"/>
      <c r="E13" s="40"/>
      <c r="F13" s="135"/>
      <c r="G13" s="17"/>
      <c r="H13" s="176" t="str">
        <f t="shared" si="0"/>
        <v>EC</v>
      </c>
      <c r="I13" s="68"/>
      <c r="J13" s="126"/>
      <c r="K13" s="135"/>
      <c r="L13" s="30"/>
      <c r="M13" s="35"/>
      <c r="N13" s="97"/>
      <c r="O13" s="69"/>
      <c r="P13" s="109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8" t="s">
        <v>656</v>
      </c>
      <c r="B19" s="118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 t="s">
        <v>607</v>
      </c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0</v>
      </c>
      <c r="B23" s="118"/>
      <c r="C23" s="9"/>
      <c r="D23" s="280">
        <f>'DEPT BAL'!$C$4-1</f>
        <v>42903</v>
      </c>
      <c r="E23" s="280"/>
      <c r="F23" s="138"/>
      <c r="I23" s="8" t="s">
        <v>7</v>
      </c>
      <c r="J23" s="118"/>
      <c r="L23" s="281">
        <f>D23+1</f>
        <v>42904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35</v>
      </c>
      <c r="B25" s="120" t="s">
        <v>138</v>
      </c>
      <c r="C25" s="11" t="s">
        <v>137</v>
      </c>
      <c r="D25" s="25" t="s">
        <v>459</v>
      </c>
      <c r="E25" s="40">
        <v>221136</v>
      </c>
      <c r="F25" s="134"/>
      <c r="G25" s="222"/>
      <c r="H25" s="176" t="str">
        <f t="shared" ref="H25:H30" si="2">$I$22</f>
        <v>TY</v>
      </c>
      <c r="I25" s="10" t="s">
        <v>47</v>
      </c>
      <c r="J25" s="120" t="s">
        <v>284</v>
      </c>
      <c r="K25" s="212" t="s">
        <v>350</v>
      </c>
      <c r="L25" s="11" t="s">
        <v>62</v>
      </c>
      <c r="M25" s="13" t="s">
        <v>515</v>
      </c>
      <c r="N25" s="78">
        <v>596.07000000000005</v>
      </c>
      <c r="O25" s="39">
        <v>221136</v>
      </c>
      <c r="P25" s="253" t="s">
        <v>152</v>
      </c>
      <c r="Q25" s="115" t="str">
        <f t="shared" ref="Q25:Q30" si="3">IF(N25&gt;0,"Yes","")</f>
        <v>Yes</v>
      </c>
    </row>
    <row r="26" spans="1:17" ht="21.75" customHeight="1" x14ac:dyDescent="0.2">
      <c r="A26" s="68" t="s">
        <v>39</v>
      </c>
      <c r="B26" s="126" t="s">
        <v>255</v>
      </c>
      <c r="C26" s="70" t="s">
        <v>137</v>
      </c>
      <c r="D26" s="18" t="s">
        <v>471</v>
      </c>
      <c r="E26" s="40">
        <v>221127</v>
      </c>
      <c r="F26" s="154"/>
      <c r="G26" s="17" t="s">
        <v>612</v>
      </c>
      <c r="H26" s="176" t="str">
        <f t="shared" si="2"/>
        <v>TY</v>
      </c>
      <c r="I26" s="14" t="s">
        <v>64</v>
      </c>
      <c r="J26" s="184"/>
      <c r="K26" s="213"/>
      <c r="L26" s="15" t="s">
        <v>56</v>
      </c>
      <c r="M26" s="19" t="s">
        <v>411</v>
      </c>
      <c r="N26" s="79">
        <v>696.75</v>
      </c>
      <c r="O26" s="40">
        <v>220008</v>
      </c>
      <c r="P26" s="239" t="s">
        <v>606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26" t="s">
        <v>398</v>
      </c>
      <c r="C27" s="15" t="s">
        <v>137</v>
      </c>
      <c r="D27" s="18" t="s">
        <v>472</v>
      </c>
      <c r="E27" s="40">
        <v>220008</v>
      </c>
      <c r="F27" s="135"/>
      <c r="G27" s="17" t="s">
        <v>604</v>
      </c>
      <c r="H27" s="176" t="str">
        <f t="shared" si="2"/>
        <v>TY</v>
      </c>
      <c r="I27" s="14" t="s">
        <v>149</v>
      </c>
      <c r="J27" s="126" t="s">
        <v>208</v>
      </c>
      <c r="K27" s="135" t="s">
        <v>312</v>
      </c>
      <c r="L27" s="15" t="s">
        <v>56</v>
      </c>
      <c r="M27" s="19" t="s">
        <v>516</v>
      </c>
      <c r="N27" s="79">
        <v>504.49</v>
      </c>
      <c r="O27" s="40">
        <v>221127</v>
      </c>
      <c r="P27" s="17" t="s">
        <v>613</v>
      </c>
      <c r="Q27" s="116" t="str">
        <f t="shared" si="3"/>
        <v>Yes</v>
      </c>
    </row>
    <row r="28" spans="1:17" ht="21.75" customHeight="1" x14ac:dyDescent="0.2">
      <c r="A28" s="14" t="s">
        <v>44</v>
      </c>
      <c r="B28" s="126" t="s">
        <v>197</v>
      </c>
      <c r="C28" s="15" t="s">
        <v>137</v>
      </c>
      <c r="D28" s="18" t="s">
        <v>314</v>
      </c>
      <c r="E28" s="40">
        <v>220015</v>
      </c>
      <c r="F28" s="135"/>
      <c r="G28" s="240" t="s">
        <v>544</v>
      </c>
      <c r="H28" s="176" t="str">
        <f t="shared" si="2"/>
        <v>TY</v>
      </c>
      <c r="I28" s="14" t="s">
        <v>43</v>
      </c>
      <c r="J28" s="126" t="s">
        <v>317</v>
      </c>
      <c r="K28" s="135" t="s">
        <v>318</v>
      </c>
      <c r="L28" s="15"/>
      <c r="M28" s="19"/>
      <c r="N28" s="79">
        <v>0</v>
      </c>
      <c r="O28" s="40">
        <v>220015</v>
      </c>
      <c r="P28" s="240" t="s">
        <v>544</v>
      </c>
      <c r="Q28" s="116" t="str">
        <f t="shared" si="3"/>
        <v/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7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89"/>
      <c r="N30" s="80"/>
      <c r="O30" s="41"/>
      <c r="P30" s="262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8" t="s">
        <v>657</v>
      </c>
      <c r="B32" s="118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0</v>
      </c>
      <c r="B35" s="118"/>
      <c r="C35" s="9"/>
      <c r="D35" s="280">
        <f>'DEPT BAL'!$C$4-1</f>
        <v>42903</v>
      </c>
      <c r="E35" s="280"/>
      <c r="F35" s="138"/>
      <c r="I35" s="8" t="s">
        <v>7</v>
      </c>
      <c r="J35" s="118"/>
      <c r="L35" s="281">
        <f>D35+1</f>
        <v>42904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0" t="s">
        <v>53</v>
      </c>
      <c r="B37" s="120" t="s">
        <v>196</v>
      </c>
      <c r="C37" s="11" t="s">
        <v>140</v>
      </c>
      <c r="D37" s="25" t="s">
        <v>474</v>
      </c>
      <c r="E37" s="39">
        <v>221135</v>
      </c>
      <c r="F37" s="134"/>
      <c r="G37" s="12" t="s">
        <v>550</v>
      </c>
      <c r="H37" s="176" t="str">
        <f t="shared" ref="H37:H42" si="4">$I$34</f>
        <v>XW</v>
      </c>
      <c r="I37" s="10" t="s">
        <v>103</v>
      </c>
      <c r="J37" s="120" t="s">
        <v>434</v>
      </c>
      <c r="K37" s="212" t="s">
        <v>435</v>
      </c>
      <c r="L37" s="11" t="s">
        <v>57</v>
      </c>
      <c r="M37" s="13" t="s">
        <v>251</v>
      </c>
      <c r="N37" s="78">
        <v>865.81</v>
      </c>
      <c r="O37" s="39">
        <v>221135</v>
      </c>
      <c r="P37" s="12" t="s">
        <v>580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27</v>
      </c>
      <c r="B38" s="126" t="s">
        <v>199</v>
      </c>
      <c r="C38" s="15" t="s">
        <v>140</v>
      </c>
      <c r="D38" s="18" t="s">
        <v>473</v>
      </c>
      <c r="E38" s="40">
        <v>220005</v>
      </c>
      <c r="F38" s="154"/>
      <c r="G38" s="90"/>
      <c r="H38" s="176" t="str">
        <f t="shared" si="4"/>
        <v>XW</v>
      </c>
      <c r="I38" s="14" t="s">
        <v>35</v>
      </c>
      <c r="J38" s="126" t="s">
        <v>265</v>
      </c>
      <c r="K38" s="135" t="s">
        <v>295</v>
      </c>
      <c r="L38" s="15" t="s">
        <v>58</v>
      </c>
      <c r="M38" s="19" t="s">
        <v>466</v>
      </c>
      <c r="N38" s="79">
        <v>927.87</v>
      </c>
      <c r="O38" s="40">
        <v>220005</v>
      </c>
      <c r="P38" s="239" t="s">
        <v>628</v>
      </c>
      <c r="Q38" s="116" t="str">
        <f t="shared" si="5"/>
        <v>Yes</v>
      </c>
    </row>
    <row r="39" spans="1:17" ht="21.75" customHeight="1" x14ac:dyDescent="0.2">
      <c r="A39" s="14" t="s">
        <v>24</v>
      </c>
      <c r="B39" s="126" t="s">
        <v>340</v>
      </c>
      <c r="C39" s="15" t="s">
        <v>139</v>
      </c>
      <c r="D39" s="18" t="s">
        <v>359</v>
      </c>
      <c r="E39" s="40">
        <v>221134</v>
      </c>
      <c r="F39" s="135"/>
      <c r="G39" s="17"/>
      <c r="H39" s="176" t="str">
        <f t="shared" si="4"/>
        <v>XW</v>
      </c>
      <c r="I39" s="14" t="s">
        <v>29</v>
      </c>
      <c r="J39" s="126" t="s">
        <v>262</v>
      </c>
      <c r="K39" s="135" t="s">
        <v>399</v>
      </c>
      <c r="L39" s="15" t="s">
        <v>66</v>
      </c>
      <c r="M39" s="19" t="s">
        <v>311</v>
      </c>
      <c r="N39" s="79">
        <v>803.82</v>
      </c>
      <c r="O39" s="40">
        <v>221134</v>
      </c>
      <c r="P39" s="108" t="s">
        <v>152</v>
      </c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8"/>
      <c r="E40" s="40"/>
      <c r="F40" s="135"/>
      <c r="G40" s="17"/>
      <c r="H40" s="176" t="str">
        <f t="shared" si="4"/>
        <v>XW</v>
      </c>
      <c r="I40" s="14"/>
      <c r="J40" s="126"/>
      <c r="K40" s="135"/>
      <c r="L40" s="15"/>
      <c r="M40" s="19"/>
      <c r="N40" s="79"/>
      <c r="O40" s="40"/>
      <c r="P40" s="108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89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8" t="s">
        <v>656</v>
      </c>
      <c r="B44" s="118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0</v>
      </c>
      <c r="B47" s="118"/>
      <c r="C47" s="9"/>
      <c r="D47" s="280">
        <f>'DEPT BAL'!$C$4-1</f>
        <v>42903</v>
      </c>
      <c r="E47" s="280"/>
      <c r="F47" s="138"/>
      <c r="I47" s="8" t="s">
        <v>7</v>
      </c>
      <c r="J47" s="118"/>
      <c r="L47" s="281">
        <f>D47+1</f>
        <v>42904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151</v>
      </c>
      <c r="B49" s="121" t="s">
        <v>213</v>
      </c>
      <c r="C49" s="15" t="s">
        <v>239</v>
      </c>
      <c r="D49" s="18" t="s">
        <v>182</v>
      </c>
      <c r="E49" s="40">
        <v>220012</v>
      </c>
      <c r="F49" s="135"/>
      <c r="G49" s="249" t="s">
        <v>625</v>
      </c>
      <c r="H49" s="176" t="str">
        <f t="shared" ref="H49:H56" si="6">$I$46</f>
        <v>MA</v>
      </c>
      <c r="I49" s="10" t="s">
        <v>151</v>
      </c>
      <c r="J49" s="120" t="s">
        <v>279</v>
      </c>
      <c r="K49" s="212" t="s">
        <v>298</v>
      </c>
      <c r="L49" s="11" t="s">
        <v>57</v>
      </c>
      <c r="M49" s="13" t="s">
        <v>488</v>
      </c>
      <c r="N49" s="78">
        <v>690.14</v>
      </c>
      <c r="O49" s="39">
        <v>220012</v>
      </c>
      <c r="P49" s="249" t="s">
        <v>625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36</v>
      </c>
      <c r="B50" s="126" t="s">
        <v>190</v>
      </c>
      <c r="C50" s="15" t="s">
        <v>239</v>
      </c>
      <c r="D50" s="18" t="s">
        <v>360</v>
      </c>
      <c r="E50" s="40">
        <v>220033</v>
      </c>
      <c r="F50" s="135"/>
      <c r="G50" s="190"/>
      <c r="H50" s="176" t="str">
        <f t="shared" si="6"/>
        <v>MA</v>
      </c>
      <c r="I50" s="14" t="s">
        <v>85</v>
      </c>
      <c r="J50" s="126" t="s">
        <v>280</v>
      </c>
      <c r="K50" s="135" t="s">
        <v>321</v>
      </c>
      <c r="L50" s="15" t="s">
        <v>57</v>
      </c>
      <c r="M50" s="19" t="s">
        <v>514</v>
      </c>
      <c r="N50" s="79">
        <v>688.74</v>
      </c>
      <c r="O50" s="40">
        <v>220033</v>
      </c>
      <c r="P50" s="17"/>
      <c r="Q50" s="116" t="str">
        <f t="shared" si="7"/>
        <v>Yes</v>
      </c>
    </row>
    <row r="51" spans="1:17" ht="21.75" customHeight="1" x14ac:dyDescent="0.2">
      <c r="A51" s="14" t="s">
        <v>33</v>
      </c>
      <c r="B51" s="126" t="s">
        <v>191</v>
      </c>
      <c r="C51" s="29" t="s">
        <v>239</v>
      </c>
      <c r="D51" s="71" t="s">
        <v>456</v>
      </c>
      <c r="E51" s="40">
        <v>220026</v>
      </c>
      <c r="F51" s="154"/>
      <c r="G51" s="90" t="s">
        <v>563</v>
      </c>
      <c r="H51" s="176" t="str">
        <f t="shared" si="6"/>
        <v>MA</v>
      </c>
      <c r="I51" s="14" t="s">
        <v>104</v>
      </c>
      <c r="J51" s="126" t="s">
        <v>209</v>
      </c>
      <c r="K51" s="135" t="s">
        <v>410</v>
      </c>
      <c r="L51" s="15" t="s">
        <v>56</v>
      </c>
      <c r="M51" s="19" t="s">
        <v>409</v>
      </c>
      <c r="N51" s="79">
        <v>622.79</v>
      </c>
      <c r="O51" s="40">
        <v>221124</v>
      </c>
      <c r="P51" s="17" t="s">
        <v>536</v>
      </c>
      <c r="Q51" s="116" t="str">
        <f t="shared" si="7"/>
        <v>Yes</v>
      </c>
    </row>
    <row r="52" spans="1:17" ht="21.75" customHeight="1" x14ac:dyDescent="0.2">
      <c r="A52" s="14" t="s">
        <v>37</v>
      </c>
      <c r="B52" s="126" t="s">
        <v>193</v>
      </c>
      <c r="C52" s="15" t="s">
        <v>239</v>
      </c>
      <c r="D52" s="18" t="s">
        <v>267</v>
      </c>
      <c r="E52" s="40">
        <v>220031</v>
      </c>
      <c r="F52" s="154"/>
      <c r="G52" s="90"/>
      <c r="H52" s="176" t="str">
        <f t="shared" si="6"/>
        <v>MA</v>
      </c>
      <c r="I52" s="14" t="s">
        <v>46</v>
      </c>
      <c r="J52" s="126" t="s">
        <v>282</v>
      </c>
      <c r="K52" s="135" t="s">
        <v>433</v>
      </c>
      <c r="L52" s="15" t="s">
        <v>56</v>
      </c>
      <c r="M52" s="19" t="s">
        <v>322</v>
      </c>
      <c r="N52" s="79">
        <v>498.53</v>
      </c>
      <c r="O52" s="40">
        <v>220026</v>
      </c>
      <c r="P52" s="90" t="s">
        <v>563</v>
      </c>
      <c r="Q52" s="116" t="str">
        <f t="shared" si="7"/>
        <v>Yes</v>
      </c>
    </row>
    <row r="53" spans="1:17" ht="21.75" customHeight="1" x14ac:dyDescent="0.2">
      <c r="A53" s="14" t="s">
        <v>65</v>
      </c>
      <c r="B53" s="126" t="s">
        <v>195</v>
      </c>
      <c r="C53" s="70" t="s">
        <v>239</v>
      </c>
      <c r="D53" s="18" t="s">
        <v>329</v>
      </c>
      <c r="E53" s="40">
        <v>221124</v>
      </c>
      <c r="F53" s="135"/>
      <c r="G53" s="17"/>
      <c r="H53" s="176" t="str">
        <f t="shared" si="6"/>
        <v>MA</v>
      </c>
      <c r="I53" s="14" t="s">
        <v>41</v>
      </c>
      <c r="J53" s="126" t="s">
        <v>214</v>
      </c>
      <c r="K53" s="154" t="s">
        <v>283</v>
      </c>
      <c r="L53" s="15" t="s">
        <v>56</v>
      </c>
      <c r="M53" s="19" t="s">
        <v>391</v>
      </c>
      <c r="N53" s="98">
        <v>458.51</v>
      </c>
      <c r="O53" s="40">
        <v>220031</v>
      </c>
      <c r="P53" s="90"/>
      <c r="Q53" s="116" t="str">
        <f t="shared" si="7"/>
        <v>Yes</v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09"/>
      <c r="Q54" s="116" t="str">
        <f t="shared" si="7"/>
        <v/>
      </c>
    </row>
    <row r="55" spans="1:17" ht="21.75" customHeight="1" x14ac:dyDescent="0.2">
      <c r="A55" s="14"/>
      <c r="B55" s="126"/>
      <c r="C55" s="30"/>
      <c r="D55" s="31"/>
      <c r="E55" s="69"/>
      <c r="F55" s="140"/>
      <c r="G55" s="90"/>
      <c r="H55" s="176" t="str">
        <f t="shared" si="6"/>
        <v>MA</v>
      </c>
      <c r="I55" s="14"/>
      <c r="J55" s="183"/>
      <c r="K55" s="154"/>
      <c r="L55" s="81"/>
      <c r="M55" s="94"/>
      <c r="N55" s="99"/>
      <c r="O55" s="69"/>
      <c r="P55" s="114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88"/>
      <c r="E56" s="41"/>
      <c r="F56" s="136"/>
      <c r="G56" s="24"/>
      <c r="H56" s="176" t="str">
        <f t="shared" si="6"/>
        <v>MA</v>
      </c>
      <c r="I56" s="131"/>
      <c r="J56" s="132"/>
      <c r="K56" s="215"/>
      <c r="L56" s="133"/>
      <c r="M56" s="150"/>
      <c r="N56" s="151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8" t="s">
        <v>656</v>
      </c>
      <c r="B58" s="118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0</v>
      </c>
      <c r="B61" s="118"/>
      <c r="C61" s="9"/>
      <c r="D61" s="280">
        <f>'DEPT BAL'!$C$4-1</f>
        <v>42903</v>
      </c>
      <c r="E61" s="280"/>
      <c r="F61" s="138"/>
      <c r="I61" s="8" t="s">
        <v>7</v>
      </c>
      <c r="J61" s="118"/>
      <c r="L61" s="281">
        <f>D61+1</f>
        <v>42904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4" t="s">
        <v>54</v>
      </c>
      <c r="B63" s="121" t="s">
        <v>486</v>
      </c>
      <c r="C63" s="15" t="s">
        <v>236</v>
      </c>
      <c r="D63" s="18" t="s">
        <v>490</v>
      </c>
      <c r="E63" s="243">
        <v>221123</v>
      </c>
      <c r="F63" s="260"/>
      <c r="G63" s="17" t="s">
        <v>532</v>
      </c>
      <c r="H63" s="176" t="str">
        <f>$I$60</f>
        <v>CZ</v>
      </c>
      <c r="I63" s="10" t="s">
        <v>23</v>
      </c>
      <c r="J63" s="120" t="s">
        <v>276</v>
      </c>
      <c r="K63" s="212" t="s">
        <v>399</v>
      </c>
      <c r="L63" s="11" t="s">
        <v>55</v>
      </c>
      <c r="M63" s="13" t="s">
        <v>365</v>
      </c>
      <c r="N63" s="78">
        <v>622.39</v>
      </c>
      <c r="O63" s="257">
        <v>221138</v>
      </c>
      <c r="P63" s="12" t="s">
        <v>659</v>
      </c>
      <c r="Q63" s="115" t="str">
        <f>IF(N63&gt;0,"Yes","")</f>
        <v>Yes</v>
      </c>
    </row>
    <row r="64" spans="1:17" ht="21.75" customHeight="1" x14ac:dyDescent="0.2">
      <c r="A64" s="14" t="s">
        <v>168</v>
      </c>
      <c r="B64" s="126" t="s">
        <v>181</v>
      </c>
      <c r="C64" s="32" t="s">
        <v>236</v>
      </c>
      <c r="D64" s="71" t="s">
        <v>420</v>
      </c>
      <c r="E64" s="244" t="s">
        <v>594</v>
      </c>
      <c r="F64" s="261"/>
      <c r="G64" s="108"/>
      <c r="H64" s="176" t="str">
        <f t="shared" ref="H64:H85" si="8">$I$60</f>
        <v>CZ</v>
      </c>
      <c r="I64" s="14" t="s">
        <v>21</v>
      </c>
      <c r="J64" s="184"/>
      <c r="K64" s="213"/>
      <c r="L64" s="15" t="s">
        <v>56</v>
      </c>
      <c r="M64" s="19" t="s">
        <v>408</v>
      </c>
      <c r="N64" s="79">
        <v>746.52</v>
      </c>
      <c r="O64" s="243">
        <v>221133</v>
      </c>
      <c r="P64" s="17" t="s">
        <v>536</v>
      </c>
      <c r="Q64" s="116" t="str">
        <f>IF(N64&gt;0,"Yes","")</f>
        <v>Yes</v>
      </c>
    </row>
    <row r="65" spans="1:17" ht="21.75" customHeight="1" x14ac:dyDescent="0.2">
      <c r="A65" s="14" t="s">
        <v>150</v>
      </c>
      <c r="B65" s="121" t="s">
        <v>225</v>
      </c>
      <c r="C65" s="15" t="s">
        <v>236</v>
      </c>
      <c r="D65" s="18" t="s">
        <v>387</v>
      </c>
      <c r="E65" s="244">
        <v>220028</v>
      </c>
      <c r="F65" s="261" t="s">
        <v>524</v>
      </c>
      <c r="G65" s="186"/>
      <c r="H65" s="176" t="str">
        <f t="shared" si="8"/>
        <v>CZ</v>
      </c>
      <c r="I65" s="14" t="s">
        <v>65</v>
      </c>
      <c r="J65" s="121" t="s">
        <v>272</v>
      </c>
      <c r="K65" s="140" t="s">
        <v>400</v>
      </c>
      <c r="L65" s="70" t="s">
        <v>60</v>
      </c>
      <c r="M65" s="19" t="s">
        <v>506</v>
      </c>
      <c r="N65" s="79">
        <v>753.37</v>
      </c>
      <c r="O65" s="243">
        <v>220006</v>
      </c>
      <c r="P65" s="17" t="s">
        <v>658</v>
      </c>
      <c r="Q65" s="116" t="str">
        <f t="shared" ref="Q65:Q88" si="9">IF(N65&gt;0,"Yes","")</f>
        <v>Yes</v>
      </c>
    </row>
    <row r="66" spans="1:17" ht="21.75" customHeight="1" x14ac:dyDescent="0.2">
      <c r="A66" s="68" t="s">
        <v>46</v>
      </c>
      <c r="B66" s="121" t="s">
        <v>415</v>
      </c>
      <c r="C66" s="15" t="s">
        <v>236</v>
      </c>
      <c r="D66" s="18" t="s">
        <v>488</v>
      </c>
      <c r="E66" s="244">
        <v>221141</v>
      </c>
      <c r="F66" s="261"/>
      <c r="G66" s="186" t="s">
        <v>561</v>
      </c>
      <c r="H66" s="176" t="str">
        <f t="shared" si="8"/>
        <v>CZ</v>
      </c>
      <c r="I66" s="14" t="s">
        <v>38</v>
      </c>
      <c r="J66" s="184"/>
      <c r="K66" s="213"/>
      <c r="L66" s="70" t="s">
        <v>56</v>
      </c>
      <c r="M66" s="19" t="s">
        <v>507</v>
      </c>
      <c r="N66" s="79">
        <v>748.76</v>
      </c>
      <c r="O66" s="244">
        <v>220027</v>
      </c>
      <c r="P66" s="17" t="s">
        <v>584</v>
      </c>
      <c r="Q66" s="116" t="str">
        <f t="shared" si="9"/>
        <v>Yes</v>
      </c>
    </row>
    <row r="67" spans="1:17" ht="21.75" customHeight="1" x14ac:dyDescent="0.2">
      <c r="A67" s="68" t="s">
        <v>38</v>
      </c>
      <c r="B67" s="184"/>
      <c r="C67" s="30" t="s">
        <v>236</v>
      </c>
      <c r="D67" s="18" t="s">
        <v>488</v>
      </c>
      <c r="E67" s="244">
        <v>220017</v>
      </c>
      <c r="F67" s="261"/>
      <c r="G67" s="90"/>
      <c r="H67" s="176" t="str">
        <f t="shared" si="8"/>
        <v>CZ</v>
      </c>
      <c r="I67" s="14" t="s">
        <v>168</v>
      </c>
      <c r="J67" s="126" t="s">
        <v>218</v>
      </c>
      <c r="K67" s="135" t="s">
        <v>334</v>
      </c>
      <c r="L67" s="70" t="s">
        <v>56</v>
      </c>
      <c r="M67" s="19" t="s">
        <v>401</v>
      </c>
      <c r="N67" s="79">
        <v>52.3</v>
      </c>
      <c r="O67" s="244">
        <v>220007</v>
      </c>
      <c r="P67" s="17"/>
      <c r="Q67" s="116" t="str">
        <f t="shared" si="9"/>
        <v>Yes</v>
      </c>
    </row>
    <row r="68" spans="1:17" ht="21.75" customHeight="1" x14ac:dyDescent="0.2">
      <c r="A68" s="68" t="s">
        <v>22</v>
      </c>
      <c r="B68" s="121" t="s">
        <v>183</v>
      </c>
      <c r="C68" s="32" t="s">
        <v>236</v>
      </c>
      <c r="D68" s="18" t="s">
        <v>382</v>
      </c>
      <c r="E68" s="244">
        <v>220029</v>
      </c>
      <c r="F68" s="261"/>
      <c r="G68" s="108"/>
      <c r="H68" s="176" t="str">
        <f t="shared" si="8"/>
        <v>CZ</v>
      </c>
      <c r="I68" s="14" t="s">
        <v>34</v>
      </c>
      <c r="J68" s="121" t="s">
        <v>347</v>
      </c>
      <c r="K68" s="140" t="s">
        <v>335</v>
      </c>
      <c r="L68" s="15" t="s">
        <v>55</v>
      </c>
      <c r="M68" s="19" t="s">
        <v>464</v>
      </c>
      <c r="N68" s="79">
        <v>622.79</v>
      </c>
      <c r="O68" s="244">
        <v>220014</v>
      </c>
      <c r="P68" s="254" t="s">
        <v>652</v>
      </c>
      <c r="Q68" s="116" t="str">
        <f t="shared" si="9"/>
        <v>Yes</v>
      </c>
    </row>
    <row r="69" spans="1:17" ht="21.75" customHeight="1" x14ac:dyDescent="0.2">
      <c r="A69" s="68" t="s">
        <v>21</v>
      </c>
      <c r="B69" s="184"/>
      <c r="C69" s="15" t="s">
        <v>236</v>
      </c>
      <c r="D69" s="18" t="s">
        <v>382</v>
      </c>
      <c r="E69" s="244">
        <v>220027</v>
      </c>
      <c r="F69" s="261"/>
      <c r="G69" s="17" t="s">
        <v>540</v>
      </c>
      <c r="H69" s="176" t="str">
        <f t="shared" si="8"/>
        <v>CZ</v>
      </c>
      <c r="I69" s="163" t="s">
        <v>28</v>
      </c>
      <c r="J69" s="184"/>
      <c r="K69" s="213"/>
      <c r="L69" s="15" t="s">
        <v>56</v>
      </c>
      <c r="M69" s="19" t="s">
        <v>402</v>
      </c>
      <c r="N69" s="79">
        <v>859.96</v>
      </c>
      <c r="O69" s="244">
        <v>221123</v>
      </c>
      <c r="P69" s="223" t="s">
        <v>532</v>
      </c>
      <c r="Q69" s="116" t="str">
        <f t="shared" si="9"/>
        <v>Yes</v>
      </c>
    </row>
    <row r="70" spans="1:17" ht="21.75" customHeight="1" x14ac:dyDescent="0.2">
      <c r="A70" s="68" t="s">
        <v>45</v>
      </c>
      <c r="B70" s="121" t="s">
        <v>246</v>
      </c>
      <c r="C70" s="15" t="s">
        <v>236</v>
      </c>
      <c r="D70" s="18" t="s">
        <v>494</v>
      </c>
      <c r="E70" s="244">
        <v>221128</v>
      </c>
      <c r="F70" s="261" t="s">
        <v>557</v>
      </c>
      <c r="G70" s="186"/>
      <c r="H70" s="176" t="str">
        <f t="shared" si="8"/>
        <v>CZ</v>
      </c>
      <c r="I70" s="68" t="s">
        <v>26</v>
      </c>
      <c r="J70" s="121" t="s">
        <v>403</v>
      </c>
      <c r="K70" s="140" t="s">
        <v>404</v>
      </c>
      <c r="L70" s="30" t="s">
        <v>56</v>
      </c>
      <c r="M70" s="35" t="s">
        <v>402</v>
      </c>
      <c r="N70" s="97">
        <v>601.48</v>
      </c>
      <c r="O70" s="243">
        <v>221132</v>
      </c>
      <c r="P70" s="256" t="s">
        <v>544</v>
      </c>
      <c r="Q70" s="116" t="str">
        <f t="shared" si="9"/>
        <v>Yes</v>
      </c>
    </row>
    <row r="71" spans="1:17" ht="21.75" customHeight="1" x14ac:dyDescent="0.2">
      <c r="A71" s="68" t="s">
        <v>25</v>
      </c>
      <c r="B71" s="184"/>
      <c r="C71" s="15" t="s">
        <v>236</v>
      </c>
      <c r="D71" s="18" t="s">
        <v>494</v>
      </c>
      <c r="E71" s="244">
        <v>220006</v>
      </c>
      <c r="F71" s="261"/>
      <c r="G71" s="186"/>
      <c r="H71" s="176" t="str">
        <f t="shared" si="8"/>
        <v>CZ</v>
      </c>
      <c r="I71" s="68" t="s">
        <v>24</v>
      </c>
      <c r="J71" s="184"/>
      <c r="K71" s="213"/>
      <c r="L71" s="30" t="s">
        <v>56</v>
      </c>
      <c r="M71" s="35" t="s">
        <v>391</v>
      </c>
      <c r="N71" s="97">
        <v>555.22</v>
      </c>
      <c r="O71" s="243">
        <v>221120</v>
      </c>
      <c r="P71" s="190" t="s">
        <v>558</v>
      </c>
      <c r="Q71" s="116" t="str">
        <f t="shared" si="9"/>
        <v>Yes</v>
      </c>
    </row>
    <row r="72" spans="1:17" ht="21.75" customHeight="1" x14ac:dyDescent="0.2">
      <c r="A72" s="68" t="s">
        <v>40</v>
      </c>
      <c r="B72" s="121" t="s">
        <v>184</v>
      </c>
      <c r="C72" s="15" t="s">
        <v>236</v>
      </c>
      <c r="D72" s="18" t="s">
        <v>391</v>
      </c>
      <c r="E72" s="244">
        <v>220014</v>
      </c>
      <c r="F72" s="261" t="s">
        <v>522</v>
      </c>
      <c r="G72" s="17" t="s">
        <v>527</v>
      </c>
      <c r="H72" s="176" t="str">
        <f t="shared" si="8"/>
        <v>CZ</v>
      </c>
      <c r="I72" s="68" t="s">
        <v>39</v>
      </c>
      <c r="J72" s="121" t="s">
        <v>336</v>
      </c>
      <c r="K72" s="140" t="s">
        <v>405</v>
      </c>
      <c r="L72" s="30" t="s">
        <v>59</v>
      </c>
      <c r="M72" s="35" t="s">
        <v>432</v>
      </c>
      <c r="N72" s="97">
        <v>400.37</v>
      </c>
      <c r="O72" s="243">
        <v>220023</v>
      </c>
      <c r="P72" s="17" t="s">
        <v>626</v>
      </c>
      <c r="Q72" s="116" t="str">
        <f t="shared" si="9"/>
        <v>Yes</v>
      </c>
    </row>
    <row r="73" spans="1:17" ht="21.75" customHeight="1" x14ac:dyDescent="0.2">
      <c r="A73" s="68" t="s">
        <v>31</v>
      </c>
      <c r="B73" s="184"/>
      <c r="C73" s="15" t="s">
        <v>236</v>
      </c>
      <c r="D73" s="18" t="s">
        <v>391</v>
      </c>
      <c r="E73" s="244">
        <v>221120</v>
      </c>
      <c r="F73" s="261" t="s">
        <v>524</v>
      </c>
      <c r="G73" s="17" t="s">
        <v>558</v>
      </c>
      <c r="H73" s="176" t="str">
        <f t="shared" si="8"/>
        <v>CZ</v>
      </c>
      <c r="I73" s="68" t="s">
        <v>40</v>
      </c>
      <c r="J73" s="122"/>
      <c r="K73" s="217"/>
      <c r="L73" s="30" t="s">
        <v>59</v>
      </c>
      <c r="M73" s="35" t="s">
        <v>432</v>
      </c>
      <c r="N73" s="97">
        <v>400.37</v>
      </c>
      <c r="O73" s="243">
        <v>220018</v>
      </c>
      <c r="P73" s="108" t="s">
        <v>152</v>
      </c>
      <c r="Q73" s="116" t="str">
        <f t="shared" si="9"/>
        <v>Yes</v>
      </c>
    </row>
    <row r="74" spans="1:17" ht="21.75" customHeight="1" x14ac:dyDescent="0.2">
      <c r="A74" s="14" t="s">
        <v>23</v>
      </c>
      <c r="B74" s="121" t="s">
        <v>185</v>
      </c>
      <c r="C74" s="30" t="s">
        <v>236</v>
      </c>
      <c r="D74" s="18" t="s">
        <v>345</v>
      </c>
      <c r="E74" s="244">
        <v>221129</v>
      </c>
      <c r="F74" s="261" t="s">
        <v>522</v>
      </c>
      <c r="G74" s="187" t="s">
        <v>552</v>
      </c>
      <c r="H74" s="176" t="str">
        <f t="shared" si="8"/>
        <v>CZ</v>
      </c>
      <c r="I74" s="68" t="s">
        <v>49</v>
      </c>
      <c r="J74" s="184"/>
      <c r="K74" s="213"/>
      <c r="L74" s="30" t="s">
        <v>59</v>
      </c>
      <c r="M74" s="35" t="s">
        <v>418</v>
      </c>
      <c r="N74" s="97">
        <v>564.91999999999996</v>
      </c>
      <c r="O74" s="243">
        <v>220029</v>
      </c>
      <c r="P74" s="17" t="s">
        <v>630</v>
      </c>
      <c r="Q74" s="116" t="str">
        <f t="shared" si="9"/>
        <v>Yes</v>
      </c>
    </row>
    <row r="75" spans="1:17" ht="21.75" customHeight="1" x14ac:dyDescent="0.2">
      <c r="A75" s="68" t="s">
        <v>51</v>
      </c>
      <c r="B75" s="184"/>
      <c r="C75" s="32" t="s">
        <v>236</v>
      </c>
      <c r="D75" s="71" t="s">
        <v>345</v>
      </c>
      <c r="E75" s="244">
        <v>220013</v>
      </c>
      <c r="F75" s="261" t="s">
        <v>522</v>
      </c>
      <c r="G75" s="17" t="s">
        <v>653</v>
      </c>
      <c r="H75" s="176" t="str">
        <f t="shared" si="8"/>
        <v>CZ</v>
      </c>
      <c r="I75" s="68" t="s">
        <v>52</v>
      </c>
      <c r="J75" s="121" t="s">
        <v>348</v>
      </c>
      <c r="K75" s="140" t="s">
        <v>406</v>
      </c>
      <c r="L75" s="15" t="s">
        <v>59</v>
      </c>
      <c r="M75" s="19" t="s">
        <v>429</v>
      </c>
      <c r="N75" s="79">
        <v>512.66999999999996</v>
      </c>
      <c r="O75" s="243">
        <v>220028</v>
      </c>
      <c r="P75" s="108"/>
      <c r="Q75" s="116" t="str">
        <f t="shared" si="9"/>
        <v>Yes</v>
      </c>
    </row>
    <row r="76" spans="1:17" ht="21.75" customHeight="1" x14ac:dyDescent="0.2">
      <c r="A76" s="68" t="s">
        <v>52</v>
      </c>
      <c r="B76" s="121" t="s">
        <v>397</v>
      </c>
      <c r="C76" s="15" t="s">
        <v>236</v>
      </c>
      <c r="D76" s="31" t="s">
        <v>393</v>
      </c>
      <c r="E76" s="244">
        <v>221133</v>
      </c>
      <c r="F76" s="260"/>
      <c r="G76" s="187"/>
      <c r="H76" s="176" t="str">
        <f t="shared" si="8"/>
        <v>CZ</v>
      </c>
      <c r="I76" s="68" t="s">
        <v>50</v>
      </c>
      <c r="J76" s="184"/>
      <c r="K76" s="213"/>
      <c r="L76" s="15" t="s">
        <v>59</v>
      </c>
      <c r="M76" s="19" t="s">
        <v>418</v>
      </c>
      <c r="N76" s="79">
        <v>560.36</v>
      </c>
      <c r="O76" s="243">
        <v>220024</v>
      </c>
      <c r="P76" s="108" t="s">
        <v>152</v>
      </c>
      <c r="Q76" s="116" t="str">
        <f t="shared" si="9"/>
        <v>Yes</v>
      </c>
    </row>
    <row r="77" spans="1:17" ht="21.75" customHeight="1" x14ac:dyDescent="0.2">
      <c r="A77" s="68" t="s">
        <v>34</v>
      </c>
      <c r="B77" s="184"/>
      <c r="C77" s="15" t="s">
        <v>236</v>
      </c>
      <c r="D77" s="31" t="s">
        <v>393</v>
      </c>
      <c r="E77" s="243">
        <v>220007</v>
      </c>
      <c r="F77" s="260"/>
      <c r="G77" s="17"/>
      <c r="H77" s="176" t="str">
        <f t="shared" si="8"/>
        <v>CZ</v>
      </c>
      <c r="I77" s="14" t="s">
        <v>36</v>
      </c>
      <c r="J77" s="126" t="s">
        <v>269</v>
      </c>
      <c r="K77" s="135" t="s">
        <v>465</v>
      </c>
      <c r="L77" s="15" t="s">
        <v>56</v>
      </c>
      <c r="M77" s="19" t="s">
        <v>322</v>
      </c>
      <c r="N77" s="79">
        <v>437.42</v>
      </c>
      <c r="O77" s="243">
        <v>221141</v>
      </c>
      <c r="P77" s="90" t="s">
        <v>561</v>
      </c>
      <c r="Q77" s="116" t="str">
        <f t="shared" si="9"/>
        <v>Yes</v>
      </c>
    </row>
    <row r="78" spans="1:17" ht="21.75" customHeight="1" x14ac:dyDescent="0.2">
      <c r="A78" s="68" t="s">
        <v>47</v>
      </c>
      <c r="B78" s="126" t="s">
        <v>212</v>
      </c>
      <c r="C78" s="15" t="s">
        <v>236</v>
      </c>
      <c r="D78" s="31" t="s">
        <v>343</v>
      </c>
      <c r="E78" s="243">
        <v>220024</v>
      </c>
      <c r="F78" s="260" t="s">
        <v>528</v>
      </c>
      <c r="G78" s="17"/>
      <c r="H78" s="176" t="str">
        <f t="shared" si="8"/>
        <v>CZ</v>
      </c>
      <c r="I78" s="95" t="s">
        <v>44</v>
      </c>
      <c r="J78" s="126" t="s">
        <v>294</v>
      </c>
      <c r="K78" s="135" t="s">
        <v>508</v>
      </c>
      <c r="L78" s="30" t="s">
        <v>62</v>
      </c>
      <c r="M78" s="35" t="s">
        <v>339</v>
      </c>
      <c r="N78" s="99">
        <v>374.75</v>
      </c>
      <c r="O78" s="244">
        <v>220001</v>
      </c>
      <c r="P78" s="250"/>
      <c r="Q78" s="116" t="str">
        <f t="shared" si="9"/>
        <v>Yes</v>
      </c>
    </row>
    <row r="79" spans="1:17" ht="21.75" customHeight="1" x14ac:dyDescent="0.2">
      <c r="A79" s="14"/>
      <c r="B79" s="126"/>
      <c r="C79" s="15"/>
      <c r="D79" s="31"/>
      <c r="E79" s="243"/>
      <c r="F79" s="260"/>
      <c r="G79" s="188"/>
      <c r="H79" s="176" t="str">
        <f t="shared" si="8"/>
        <v>CZ</v>
      </c>
      <c r="I79" s="95"/>
      <c r="J79" s="126"/>
      <c r="K79" s="135"/>
      <c r="L79" s="30"/>
      <c r="M79" s="35"/>
      <c r="N79" s="97"/>
      <c r="O79" s="243"/>
      <c r="P79" s="190"/>
      <c r="Q79" s="116" t="str">
        <f t="shared" si="9"/>
        <v/>
      </c>
    </row>
    <row r="80" spans="1:17" ht="21.75" customHeight="1" x14ac:dyDescent="0.2">
      <c r="A80" s="14"/>
      <c r="B80" s="126"/>
      <c r="C80" s="15"/>
      <c r="D80" s="31"/>
      <c r="E80" s="243"/>
      <c r="F80" s="260"/>
      <c r="G80" s="17"/>
      <c r="H80" s="176" t="str">
        <f t="shared" si="8"/>
        <v>CZ</v>
      </c>
      <c r="I80" s="163"/>
      <c r="J80" s="126"/>
      <c r="K80" s="135"/>
      <c r="L80" s="30"/>
      <c r="M80" s="35"/>
      <c r="N80" s="99"/>
      <c r="O80" s="244"/>
      <c r="P80" s="108"/>
      <c r="Q80" s="116" t="str">
        <f t="shared" si="9"/>
        <v/>
      </c>
    </row>
    <row r="81" spans="1:17" ht="21.75" customHeight="1" x14ac:dyDescent="0.2">
      <c r="A81" s="95"/>
      <c r="B81" s="126"/>
      <c r="C81" s="15"/>
      <c r="D81" s="31"/>
      <c r="E81" s="243"/>
      <c r="F81" s="260"/>
      <c r="G81" s="17"/>
      <c r="H81" s="176" t="str">
        <f t="shared" si="8"/>
        <v>CZ</v>
      </c>
      <c r="I81" s="95"/>
      <c r="J81" s="126"/>
      <c r="K81" s="135"/>
      <c r="L81" s="30"/>
      <c r="M81" s="35"/>
      <c r="N81" s="99"/>
      <c r="O81" s="243"/>
      <c r="P81" s="251"/>
      <c r="Q81" s="116" t="str">
        <f t="shared" si="9"/>
        <v/>
      </c>
    </row>
    <row r="82" spans="1:17" ht="21.75" customHeight="1" x14ac:dyDescent="0.2">
      <c r="A82" s="95"/>
      <c r="B82" s="126"/>
      <c r="C82" s="15"/>
      <c r="D82" s="31"/>
      <c r="E82" s="243"/>
      <c r="F82" s="260"/>
      <c r="G82" s="17"/>
      <c r="H82" s="176" t="str">
        <f t="shared" si="8"/>
        <v>CZ</v>
      </c>
      <c r="I82" s="95"/>
      <c r="J82" s="126"/>
      <c r="K82" s="135"/>
      <c r="L82" s="30"/>
      <c r="M82" s="35"/>
      <c r="N82" s="97"/>
      <c r="O82" s="243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31"/>
      <c r="E83" s="243"/>
      <c r="F83" s="260" t="s">
        <v>655</v>
      </c>
      <c r="G83" s="17" t="s">
        <v>648</v>
      </c>
      <c r="H83" s="176" t="str">
        <f t="shared" si="8"/>
        <v>CZ</v>
      </c>
      <c r="I83" s="95"/>
      <c r="J83" s="126"/>
      <c r="K83" s="135"/>
      <c r="L83" s="30"/>
      <c r="M83" s="35"/>
      <c r="N83" s="97"/>
      <c r="O83" s="243">
        <v>220017</v>
      </c>
      <c r="P83" s="190" t="s">
        <v>554</v>
      </c>
      <c r="Q83" s="116" t="str">
        <f t="shared" si="9"/>
        <v/>
      </c>
    </row>
    <row r="84" spans="1:17" ht="21.75" customHeight="1" x14ac:dyDescent="0.2">
      <c r="A84" s="191"/>
      <c r="B84" s="126"/>
      <c r="C84" s="30"/>
      <c r="D84" s="31"/>
      <c r="E84" s="243"/>
      <c r="F84" s="243">
        <v>220018</v>
      </c>
      <c r="G84" s="190" t="s">
        <v>599</v>
      </c>
      <c r="H84" s="176" t="str">
        <f t="shared" si="8"/>
        <v>CZ</v>
      </c>
      <c r="I84" s="191"/>
      <c r="J84" s="126"/>
      <c r="K84" s="135"/>
      <c r="L84" s="30"/>
      <c r="M84" s="35"/>
      <c r="N84" s="97"/>
      <c r="O84" s="243">
        <v>220013</v>
      </c>
      <c r="P84" s="190" t="s">
        <v>654</v>
      </c>
      <c r="Q84" s="116" t="str">
        <f t="shared" si="9"/>
        <v/>
      </c>
    </row>
    <row r="85" spans="1:17" ht="21.75" customHeight="1" x14ac:dyDescent="0.2">
      <c r="A85" s="95"/>
      <c r="B85" s="126"/>
      <c r="C85" s="15"/>
      <c r="D85" s="31"/>
      <c r="E85" s="243"/>
      <c r="F85" s="243">
        <v>220023</v>
      </c>
      <c r="G85" s="233" t="s">
        <v>624</v>
      </c>
      <c r="H85" s="176" t="str">
        <f t="shared" si="8"/>
        <v>CZ</v>
      </c>
      <c r="I85" s="14"/>
      <c r="J85" s="15"/>
      <c r="K85" s="126"/>
      <c r="L85" s="15"/>
      <c r="M85" s="15"/>
      <c r="N85" s="15"/>
      <c r="O85" s="244">
        <v>220025</v>
      </c>
      <c r="P85" s="254" t="s">
        <v>661</v>
      </c>
      <c r="Q85" s="116" t="str">
        <f t="shared" si="9"/>
        <v/>
      </c>
    </row>
    <row r="86" spans="1:17" ht="21.75" customHeight="1" x14ac:dyDescent="0.2">
      <c r="A86" s="95"/>
      <c r="B86" s="126"/>
      <c r="C86" s="15"/>
      <c r="D86" s="31"/>
      <c r="E86" s="243"/>
      <c r="F86" s="243">
        <v>220025</v>
      </c>
      <c r="G86" s="190" t="s">
        <v>554</v>
      </c>
      <c r="I86" s="95"/>
      <c r="J86" s="126"/>
      <c r="K86" s="135"/>
      <c r="L86" s="30"/>
      <c r="M86" s="35"/>
      <c r="N86" s="97"/>
      <c r="O86" s="243">
        <v>221128</v>
      </c>
      <c r="P86" s="190" t="s">
        <v>650</v>
      </c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31"/>
      <c r="E87" s="243"/>
      <c r="F87" s="243">
        <v>221132</v>
      </c>
      <c r="G87" s="190" t="s">
        <v>615</v>
      </c>
      <c r="I87" s="95"/>
      <c r="J87" s="126"/>
      <c r="K87" s="135"/>
      <c r="L87" s="30"/>
      <c r="M87" s="35"/>
      <c r="N87" s="97"/>
      <c r="O87" s="243">
        <v>221129</v>
      </c>
      <c r="P87" s="190" t="s">
        <v>649</v>
      </c>
      <c r="Q87" s="116" t="str">
        <f t="shared" si="9"/>
        <v/>
      </c>
    </row>
    <row r="88" spans="1:17" ht="21.75" customHeight="1" x14ac:dyDescent="0.2">
      <c r="A88" s="95"/>
      <c r="B88" s="126"/>
      <c r="C88" s="15"/>
      <c r="D88" s="31"/>
      <c r="E88" s="69"/>
      <c r="F88" s="243">
        <v>221138</v>
      </c>
      <c r="G88" s="190" t="s">
        <v>651</v>
      </c>
      <c r="I88" s="95"/>
      <c r="J88" s="126"/>
      <c r="K88" s="135"/>
      <c r="L88" s="30"/>
      <c r="M88" s="35"/>
      <c r="N88" s="97"/>
      <c r="O88" s="243"/>
      <c r="P88" s="190"/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258"/>
      <c r="G89" s="24"/>
      <c r="I89" s="20"/>
      <c r="J89" s="123"/>
      <c r="K89" s="136"/>
      <c r="L89" s="21"/>
      <c r="M89" s="89"/>
      <c r="N89" s="80"/>
      <c r="O89" s="259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8" t="s">
        <v>656</v>
      </c>
      <c r="B91" s="118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0</v>
      </c>
      <c r="B94" s="118"/>
      <c r="C94" s="9"/>
      <c r="D94" s="280">
        <f>'DEPT BAL'!$C$4-1</f>
        <v>42903</v>
      </c>
      <c r="E94" s="280"/>
      <c r="F94" s="138"/>
      <c r="I94" s="8" t="s">
        <v>7</v>
      </c>
      <c r="J94" s="118"/>
      <c r="L94" s="281">
        <f>D94+1</f>
        <v>42904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90</v>
      </c>
      <c r="B96" s="121" t="s">
        <v>500</v>
      </c>
      <c r="C96" s="15" t="s">
        <v>235</v>
      </c>
      <c r="D96" s="18" t="s">
        <v>498</v>
      </c>
      <c r="E96" s="40">
        <v>220020</v>
      </c>
      <c r="F96" s="135"/>
      <c r="G96" s="12" t="s">
        <v>590</v>
      </c>
      <c r="H96" s="176" t="str">
        <f>$I$93</f>
        <v>BK</v>
      </c>
      <c r="I96" s="10" t="s">
        <v>48</v>
      </c>
      <c r="J96" s="120" t="s">
        <v>501</v>
      </c>
      <c r="K96" s="212" t="s">
        <v>502</v>
      </c>
      <c r="L96" s="11" t="s">
        <v>59</v>
      </c>
      <c r="M96" s="13" t="s">
        <v>333</v>
      </c>
      <c r="N96" s="78">
        <v>721.2</v>
      </c>
      <c r="O96" s="39">
        <v>220020</v>
      </c>
      <c r="P96" s="12" t="s">
        <v>590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103</v>
      </c>
      <c r="B97" s="126" t="s">
        <v>180</v>
      </c>
      <c r="C97" s="15" t="s">
        <v>235</v>
      </c>
      <c r="D97" s="18" t="s">
        <v>323</v>
      </c>
      <c r="E97" s="40">
        <v>220030</v>
      </c>
      <c r="F97" s="135"/>
      <c r="G97" s="17"/>
      <c r="H97" s="176" t="str">
        <f t="shared" ref="H97:H103" si="11">$I$93</f>
        <v>BK</v>
      </c>
      <c r="I97" s="14" t="s">
        <v>22</v>
      </c>
      <c r="J97" s="126" t="s">
        <v>275</v>
      </c>
      <c r="K97" s="135" t="s">
        <v>321</v>
      </c>
      <c r="L97" s="15" t="s">
        <v>57</v>
      </c>
      <c r="M97" s="19" t="s">
        <v>179</v>
      </c>
      <c r="N97" s="79">
        <v>874.86</v>
      </c>
      <c r="O97" s="40">
        <v>221137</v>
      </c>
      <c r="P97" s="17" t="s">
        <v>567</v>
      </c>
      <c r="Q97" s="116" t="str">
        <f t="shared" si="10"/>
        <v>Yes</v>
      </c>
    </row>
    <row r="98" spans="1:17" ht="21.75" customHeight="1" x14ac:dyDescent="0.2">
      <c r="A98" s="14" t="s">
        <v>88</v>
      </c>
      <c r="B98" s="126" t="s">
        <v>442</v>
      </c>
      <c r="C98" s="15" t="s">
        <v>443</v>
      </c>
      <c r="D98" s="18" t="s">
        <v>484</v>
      </c>
      <c r="E98" s="40">
        <v>220016</v>
      </c>
      <c r="F98" s="135"/>
      <c r="G98" s="242" t="s">
        <v>544</v>
      </c>
      <c r="H98" s="176" t="str">
        <f t="shared" si="11"/>
        <v>BK</v>
      </c>
      <c r="I98" s="14" t="s">
        <v>37</v>
      </c>
      <c r="J98" s="126" t="s">
        <v>503</v>
      </c>
      <c r="K98" s="135" t="s">
        <v>504</v>
      </c>
      <c r="L98" s="15" t="s">
        <v>59</v>
      </c>
      <c r="M98" s="19" t="s">
        <v>345</v>
      </c>
      <c r="N98" s="79">
        <v>663.22</v>
      </c>
      <c r="O98" s="40">
        <v>220016</v>
      </c>
      <c r="P98" s="242" t="s">
        <v>544</v>
      </c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245</v>
      </c>
      <c r="C99" s="15" t="s">
        <v>235</v>
      </c>
      <c r="D99" s="71" t="s">
        <v>156</v>
      </c>
      <c r="E99" s="40">
        <v>221137</v>
      </c>
      <c r="F99" s="135"/>
      <c r="G99" s="17" t="s">
        <v>567</v>
      </c>
      <c r="H99" s="176" t="str">
        <f t="shared" si="11"/>
        <v>BK</v>
      </c>
      <c r="I99" s="14" t="s">
        <v>105</v>
      </c>
      <c r="J99" s="121" t="s">
        <v>211</v>
      </c>
      <c r="K99" s="140" t="s">
        <v>505</v>
      </c>
      <c r="L99" s="15" t="s">
        <v>66</v>
      </c>
      <c r="M99" s="19" t="s">
        <v>346</v>
      </c>
      <c r="N99" s="79">
        <v>680</v>
      </c>
      <c r="O99" s="40">
        <v>220030</v>
      </c>
      <c r="P99" s="108"/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6" t="str">
        <f t="shared" si="11"/>
        <v>BK</v>
      </c>
      <c r="I100" s="14"/>
      <c r="J100" s="126"/>
      <c r="K100" s="135"/>
      <c r="L100" s="15"/>
      <c r="M100" s="19"/>
      <c r="N100" s="79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6" t="str">
        <f t="shared" si="11"/>
        <v>BK</v>
      </c>
      <c r="I101" s="14"/>
      <c r="J101" s="126"/>
      <c r="K101" s="135"/>
      <c r="L101" s="30"/>
      <c r="M101" s="35"/>
      <c r="N101" s="97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1"/>
        <v>BK</v>
      </c>
      <c r="I102" s="95"/>
      <c r="J102" s="126"/>
      <c r="K102" s="135"/>
      <c r="L102" s="30"/>
      <c r="M102" s="35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1"/>
        <v>BK</v>
      </c>
      <c r="I103" s="20"/>
      <c r="J103" s="152"/>
      <c r="K103" s="136"/>
      <c r="L103" s="21"/>
      <c r="M103" s="89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/>
      <c r="P104" s="111"/>
    </row>
    <row r="105" spans="1:17" ht="21.75" customHeight="1" x14ac:dyDescent="0.2">
      <c r="A105" s="8" t="s">
        <v>656</v>
      </c>
      <c r="B105" s="118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0</v>
      </c>
      <c r="B108" s="118"/>
      <c r="C108" s="9"/>
      <c r="D108" s="280">
        <f>'DEPT BAL'!$C$4-1</f>
        <v>42903</v>
      </c>
      <c r="E108" s="280"/>
      <c r="F108" s="138"/>
      <c r="I108" s="8" t="s">
        <v>7</v>
      </c>
      <c r="J108" s="118"/>
      <c r="L108" s="281">
        <f>D108+1</f>
        <v>42904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4" t="s">
        <v>105</v>
      </c>
      <c r="B110" s="122" t="s">
        <v>254</v>
      </c>
      <c r="C110" s="15" t="s">
        <v>135</v>
      </c>
      <c r="D110" s="18" t="s">
        <v>488</v>
      </c>
      <c r="E110" s="40">
        <v>220004</v>
      </c>
      <c r="F110" s="135" t="s">
        <v>559</v>
      </c>
      <c r="G110" s="17" t="s">
        <v>563</v>
      </c>
      <c r="H110" s="176" t="str">
        <f>$I$107</f>
        <v>LA</v>
      </c>
      <c r="I110" s="10" t="s">
        <v>87</v>
      </c>
      <c r="J110" s="120" t="s">
        <v>480</v>
      </c>
      <c r="K110" s="212" t="s">
        <v>481</v>
      </c>
      <c r="L110" s="15" t="s">
        <v>62</v>
      </c>
      <c r="M110" s="19" t="s">
        <v>511</v>
      </c>
      <c r="N110" s="79">
        <v>679.59</v>
      </c>
      <c r="O110" s="40">
        <v>220004</v>
      </c>
      <c r="P110" s="17" t="s">
        <v>601</v>
      </c>
      <c r="Q110" s="115" t="str">
        <f>IF(N110&gt;0,"Yes","")</f>
        <v>Yes</v>
      </c>
    </row>
    <row r="111" spans="1:17" ht="21.75" customHeight="1" x14ac:dyDescent="0.2">
      <c r="A111" s="170" t="s">
        <v>85</v>
      </c>
      <c r="B111" s="184"/>
      <c r="C111" s="30" t="s">
        <v>135</v>
      </c>
      <c r="D111" s="31" t="s">
        <v>488</v>
      </c>
      <c r="E111" s="69">
        <v>221119</v>
      </c>
      <c r="F111" s="165"/>
      <c r="G111" s="17" t="s">
        <v>585</v>
      </c>
      <c r="H111" s="176" t="str">
        <f t="shared" ref="H111:H119" si="12">$I$107</f>
        <v>LA</v>
      </c>
      <c r="I111" s="95" t="s">
        <v>107</v>
      </c>
      <c r="J111" s="121" t="s">
        <v>296</v>
      </c>
      <c r="K111" s="140" t="s">
        <v>334</v>
      </c>
      <c r="L111" s="30" t="s">
        <v>62</v>
      </c>
      <c r="M111" s="35" t="s">
        <v>482</v>
      </c>
      <c r="N111" s="97">
        <v>829.3</v>
      </c>
      <c r="O111" s="69">
        <v>221122</v>
      </c>
      <c r="P111" s="17"/>
      <c r="Q111" s="116" t="str">
        <f>IF(N111&gt;0,"Yes","")</f>
        <v>Yes</v>
      </c>
    </row>
    <row r="112" spans="1:17" ht="21.75" customHeight="1" x14ac:dyDescent="0.2">
      <c r="A112" s="14" t="s">
        <v>30</v>
      </c>
      <c r="B112" s="126" t="s">
        <v>250</v>
      </c>
      <c r="C112" s="30" t="s">
        <v>135</v>
      </c>
      <c r="D112" s="18" t="s">
        <v>489</v>
      </c>
      <c r="E112" s="40">
        <v>221122</v>
      </c>
      <c r="F112" s="135" t="s">
        <v>559</v>
      </c>
      <c r="G112" s="17"/>
      <c r="H112" s="176" t="str">
        <f t="shared" si="12"/>
        <v>LA</v>
      </c>
      <c r="I112" s="148" t="s">
        <v>31</v>
      </c>
      <c r="J112" s="218"/>
      <c r="K112" s="203"/>
      <c r="L112" s="81" t="s">
        <v>59</v>
      </c>
      <c r="M112" s="94" t="s">
        <v>204</v>
      </c>
      <c r="N112" s="99">
        <v>611.41999999999996</v>
      </c>
      <c r="O112" s="69">
        <v>221119</v>
      </c>
      <c r="P112" s="17" t="s">
        <v>585</v>
      </c>
      <c r="Q112" s="116" t="str">
        <f t="shared" ref="Q112:Q118" si="13">IF(N112&gt;0,"Yes","")</f>
        <v>Yes</v>
      </c>
    </row>
    <row r="113" spans="1:17" ht="21.75" customHeight="1" x14ac:dyDescent="0.2">
      <c r="A113" s="14" t="s">
        <v>107</v>
      </c>
      <c r="B113" s="121" t="s">
        <v>253</v>
      </c>
      <c r="C113" s="32" t="s">
        <v>135</v>
      </c>
      <c r="D113" s="18" t="s">
        <v>487</v>
      </c>
      <c r="E113" s="40">
        <v>221139</v>
      </c>
      <c r="F113" s="135"/>
      <c r="G113" s="17" t="s">
        <v>569</v>
      </c>
      <c r="H113" s="176" t="str">
        <f t="shared" si="12"/>
        <v>LA</v>
      </c>
      <c r="I113" s="14" t="s">
        <v>25</v>
      </c>
      <c r="J113" s="126" t="s">
        <v>187</v>
      </c>
      <c r="K113" s="135" t="s">
        <v>297</v>
      </c>
      <c r="L113" s="30" t="s">
        <v>62</v>
      </c>
      <c r="M113" s="35" t="s">
        <v>323</v>
      </c>
      <c r="N113" s="97">
        <v>683.36</v>
      </c>
      <c r="O113" s="228">
        <v>220034</v>
      </c>
      <c r="P113" s="108" t="s">
        <v>152</v>
      </c>
      <c r="Q113" s="116" t="str">
        <f t="shared" si="13"/>
        <v>Yes</v>
      </c>
    </row>
    <row r="114" spans="1:17" ht="21.75" customHeight="1" x14ac:dyDescent="0.2">
      <c r="A114" s="14" t="s">
        <v>64</v>
      </c>
      <c r="B114" s="184"/>
      <c r="C114" s="15" t="s">
        <v>135</v>
      </c>
      <c r="D114" s="18" t="s">
        <v>487</v>
      </c>
      <c r="E114" s="40">
        <v>220034</v>
      </c>
      <c r="F114" s="135" t="s">
        <v>559</v>
      </c>
      <c r="G114" s="17"/>
      <c r="H114" s="176" t="str">
        <f t="shared" si="12"/>
        <v>LA</v>
      </c>
      <c r="I114" s="14" t="s">
        <v>89</v>
      </c>
      <c r="J114" s="126" t="s">
        <v>154</v>
      </c>
      <c r="K114" s="135" t="s">
        <v>512</v>
      </c>
      <c r="L114" s="30" t="s">
        <v>66</v>
      </c>
      <c r="M114" s="35" t="s">
        <v>513</v>
      </c>
      <c r="N114" s="97">
        <v>445.92</v>
      </c>
      <c r="O114" s="228">
        <v>221139</v>
      </c>
      <c r="P114" s="17" t="s">
        <v>570</v>
      </c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66"/>
      <c r="G115" s="96"/>
      <c r="H115" s="176" t="str">
        <f t="shared" si="12"/>
        <v>LA</v>
      </c>
      <c r="I115" s="148"/>
      <c r="J115" s="183"/>
      <c r="K115" s="154"/>
      <c r="L115" s="29"/>
      <c r="M115" s="77"/>
      <c r="N115" s="98"/>
      <c r="O115" s="40"/>
      <c r="P115" s="17"/>
      <c r="Q115" s="116" t="str">
        <f t="shared" si="13"/>
        <v/>
      </c>
    </row>
    <row r="116" spans="1:17" ht="21.75" customHeight="1" x14ac:dyDescent="0.2">
      <c r="A116" s="180"/>
      <c r="B116" s="126"/>
      <c r="C116" s="15"/>
      <c r="D116" s="18"/>
      <c r="E116" s="40"/>
      <c r="F116" s="135"/>
      <c r="G116" s="174"/>
      <c r="H116" s="176" t="str">
        <f t="shared" si="12"/>
        <v>LA</v>
      </c>
      <c r="I116" s="181"/>
      <c r="J116" s="183"/>
      <c r="K116" s="154"/>
      <c r="L116" s="29"/>
      <c r="M116" s="77"/>
      <c r="N116" s="98" t="s">
        <v>607</v>
      </c>
      <c r="O116" s="40" t="s">
        <v>593</v>
      </c>
      <c r="P116" s="108"/>
      <c r="Q116" s="116" t="str">
        <f t="shared" si="13"/>
        <v>Yes</v>
      </c>
    </row>
    <row r="117" spans="1:17" ht="21.75" customHeight="1" x14ac:dyDescent="0.2">
      <c r="A117" s="95"/>
      <c r="B117" s="126"/>
      <c r="C117" s="15"/>
      <c r="D117" s="18"/>
      <c r="E117" s="40"/>
      <c r="F117" s="166"/>
      <c r="G117" s="17"/>
      <c r="H117" s="176" t="str">
        <f t="shared" si="12"/>
        <v>LA</v>
      </c>
      <c r="I117" s="95"/>
      <c r="J117" s="126"/>
      <c r="K117" s="135"/>
      <c r="L117" s="32"/>
      <c r="M117" s="36"/>
      <c r="N117" s="168"/>
      <c r="O117" s="85"/>
      <c r="P117" s="16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8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5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89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7" ht="21.75" customHeight="1" x14ac:dyDescent="0.2">
      <c r="A121" s="234" t="s">
        <v>662</v>
      </c>
      <c r="B121" s="235"/>
      <c r="C121" s="236"/>
      <c r="F121" s="138"/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0</v>
      </c>
      <c r="B124" s="118"/>
      <c r="C124" s="9"/>
      <c r="D124" s="280">
        <f>'DEPT BAL'!$C$4-1</f>
        <v>42903</v>
      </c>
      <c r="E124" s="280"/>
      <c r="F124" s="138"/>
      <c r="I124" s="8" t="s">
        <v>7</v>
      </c>
      <c r="J124" s="118"/>
      <c r="L124" s="281">
        <f>D124+1</f>
        <v>42904</v>
      </c>
      <c r="M124" s="281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4" t="s">
        <v>29</v>
      </c>
      <c r="B126" s="121" t="s">
        <v>475</v>
      </c>
      <c r="C126" s="15" t="s">
        <v>356</v>
      </c>
      <c r="D126" s="18" t="s">
        <v>491</v>
      </c>
      <c r="E126" s="40">
        <v>221121</v>
      </c>
      <c r="F126" s="135"/>
      <c r="G126" s="12" t="s">
        <v>553</v>
      </c>
      <c r="H126" s="176" t="str">
        <f>$I$123</f>
        <v>PZ</v>
      </c>
      <c r="I126" s="14" t="s">
        <v>30</v>
      </c>
      <c r="J126" s="121" t="s">
        <v>294</v>
      </c>
      <c r="K126" s="140" t="s">
        <v>335</v>
      </c>
      <c r="L126" s="15" t="s">
        <v>62</v>
      </c>
      <c r="M126" s="19" t="s">
        <v>339</v>
      </c>
      <c r="N126" s="79">
        <v>647.62</v>
      </c>
      <c r="O126" s="40">
        <v>221121</v>
      </c>
      <c r="P126" s="245" t="s">
        <v>620</v>
      </c>
      <c r="Q126" s="115" t="str">
        <f>IF(N126&gt;0,"Yes","")</f>
        <v>Yes</v>
      </c>
    </row>
    <row r="127" spans="1:17" ht="21.75" customHeight="1" x14ac:dyDescent="0.2">
      <c r="A127" s="14" t="s">
        <v>48</v>
      </c>
      <c r="B127" s="126" t="s">
        <v>328</v>
      </c>
      <c r="C127" s="15" t="s">
        <v>356</v>
      </c>
      <c r="D127" s="18" t="s">
        <v>363</v>
      </c>
      <c r="E127" s="40">
        <v>220010</v>
      </c>
      <c r="F127" s="135"/>
      <c r="G127" s="17" t="s">
        <v>603</v>
      </c>
      <c r="H127" s="176" t="str">
        <f>$I$123</f>
        <v>PZ</v>
      </c>
      <c r="I127" s="14" t="s">
        <v>45</v>
      </c>
      <c r="J127" s="126" t="s">
        <v>369</v>
      </c>
      <c r="K127" s="135" t="s">
        <v>370</v>
      </c>
      <c r="L127" s="15" t="s">
        <v>56</v>
      </c>
      <c r="M127" s="19" t="s">
        <v>409</v>
      </c>
      <c r="N127" s="79">
        <v>490.59</v>
      </c>
      <c r="O127" s="40">
        <v>220010</v>
      </c>
      <c r="P127" s="17" t="s">
        <v>547</v>
      </c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6"/>
      <c r="E128" s="40"/>
      <c r="F128" s="135"/>
      <c r="G128" s="17"/>
      <c r="H128" s="176" t="str">
        <f>$I$123</f>
        <v>PZ</v>
      </c>
      <c r="I128" s="148"/>
      <c r="J128" s="183"/>
      <c r="K128" s="154"/>
      <c r="L128" s="29"/>
      <c r="M128" s="77"/>
      <c r="N128" s="98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8"/>
      <c r="J129" s="183"/>
      <c r="K129" s="154"/>
      <c r="L129" s="29"/>
      <c r="M129" s="77"/>
      <c r="N129" s="98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8" t="s">
        <v>656</v>
      </c>
      <c r="B132" s="118"/>
      <c r="F132" s="138"/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0</v>
      </c>
      <c r="B135" s="118"/>
      <c r="C135" s="9"/>
      <c r="D135" s="280">
        <f>'DEPT BAL'!$C$4-1</f>
        <v>42903</v>
      </c>
      <c r="E135" s="280"/>
      <c r="F135" s="138"/>
      <c r="I135" s="8" t="s">
        <v>7</v>
      </c>
      <c r="J135" s="118"/>
      <c r="L135" s="281">
        <f>D135+1</f>
        <v>42904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374</v>
      </c>
      <c r="C137" s="149" t="s">
        <v>216</v>
      </c>
      <c r="D137" s="18" t="s">
        <v>455</v>
      </c>
      <c r="E137" s="40">
        <v>220019</v>
      </c>
      <c r="F137" s="135"/>
      <c r="G137" s="12" t="s">
        <v>548</v>
      </c>
      <c r="H137" s="176" t="str">
        <f>$I$134</f>
        <v>EH</v>
      </c>
      <c r="I137" s="10" t="s">
        <v>108</v>
      </c>
      <c r="J137" s="120" t="s">
        <v>256</v>
      </c>
      <c r="K137" s="212" t="s">
        <v>485</v>
      </c>
      <c r="L137" s="11" t="s">
        <v>58</v>
      </c>
      <c r="M137" s="13" t="s">
        <v>277</v>
      </c>
      <c r="N137" s="78">
        <v>725.13</v>
      </c>
      <c r="O137" s="40">
        <v>220032</v>
      </c>
      <c r="P137" s="17"/>
      <c r="Q137" s="115" t="str">
        <f>IF(N137&gt;0,"Yes","")</f>
        <v>Yes</v>
      </c>
    </row>
    <row r="138" spans="1:17" ht="21.75" customHeight="1" x14ac:dyDescent="0.2">
      <c r="A138" s="14" t="s">
        <v>86</v>
      </c>
      <c r="B138" s="126" t="s">
        <v>247</v>
      </c>
      <c r="C138" s="15" t="s">
        <v>237</v>
      </c>
      <c r="D138" s="18" t="s">
        <v>421</v>
      </c>
      <c r="E138" s="40">
        <v>220003</v>
      </c>
      <c r="F138" s="135"/>
      <c r="G138" s="17" t="s">
        <v>635</v>
      </c>
      <c r="H138" s="176" t="str">
        <f t="shared" ref="H138:H145" si="14">$I$134</f>
        <v>EH</v>
      </c>
      <c r="I138" s="14" t="s">
        <v>90</v>
      </c>
      <c r="J138" s="126" t="s">
        <v>207</v>
      </c>
      <c r="K138" s="135" t="s">
        <v>428</v>
      </c>
      <c r="L138" s="15" t="s">
        <v>55</v>
      </c>
      <c r="M138" s="19" t="s">
        <v>221</v>
      </c>
      <c r="N138" s="79">
        <v>736.33</v>
      </c>
      <c r="O138" s="40">
        <v>220019</v>
      </c>
      <c r="P138" s="17" t="s">
        <v>548</v>
      </c>
      <c r="Q138" s="116" t="str">
        <f>IF(N138&gt;0,"Yes","")</f>
        <v>Yes</v>
      </c>
    </row>
    <row r="139" spans="1:17" ht="21.75" customHeight="1" x14ac:dyDescent="0.2">
      <c r="A139" s="14" t="s">
        <v>42</v>
      </c>
      <c r="B139" s="121" t="s">
        <v>248</v>
      </c>
      <c r="C139" s="15" t="s">
        <v>237</v>
      </c>
      <c r="D139" s="18" t="s">
        <v>134</v>
      </c>
      <c r="E139" s="40">
        <v>220009</v>
      </c>
      <c r="F139" s="135"/>
      <c r="G139" s="17" t="s">
        <v>644</v>
      </c>
      <c r="H139" s="176" t="str">
        <f t="shared" si="14"/>
        <v>EH</v>
      </c>
      <c r="I139" s="14" t="s">
        <v>42</v>
      </c>
      <c r="J139" s="126" t="s">
        <v>222</v>
      </c>
      <c r="K139" s="135" t="s">
        <v>367</v>
      </c>
      <c r="L139" s="15" t="s">
        <v>55</v>
      </c>
      <c r="M139" s="19" t="s">
        <v>281</v>
      </c>
      <c r="N139" s="79">
        <v>641.24</v>
      </c>
      <c r="O139" s="40">
        <v>220009</v>
      </c>
      <c r="P139" s="17" t="s">
        <v>573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50</v>
      </c>
      <c r="B140" s="184"/>
      <c r="C140" s="30" t="s">
        <v>237</v>
      </c>
      <c r="D140" s="18" t="s">
        <v>134</v>
      </c>
      <c r="E140" s="40">
        <v>220022</v>
      </c>
      <c r="F140" s="135"/>
      <c r="G140" s="17" t="s">
        <v>565</v>
      </c>
      <c r="H140" s="176" t="str">
        <f t="shared" si="14"/>
        <v>EH</v>
      </c>
      <c r="I140" s="14" t="s">
        <v>86</v>
      </c>
      <c r="J140" s="126" t="s">
        <v>223</v>
      </c>
      <c r="K140" s="135" t="s">
        <v>430</v>
      </c>
      <c r="L140" s="15" t="s">
        <v>56</v>
      </c>
      <c r="M140" s="19" t="s">
        <v>408</v>
      </c>
      <c r="N140" s="79">
        <v>690.19</v>
      </c>
      <c r="O140" s="40">
        <v>220003</v>
      </c>
      <c r="P140" s="17" t="s">
        <v>635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376</v>
      </c>
      <c r="C141" s="32" t="s">
        <v>238</v>
      </c>
      <c r="D141" s="18" t="s">
        <v>194</v>
      </c>
      <c r="E141" s="40">
        <v>220032</v>
      </c>
      <c r="F141" s="135"/>
      <c r="G141" s="17"/>
      <c r="H141" s="176" t="str">
        <f t="shared" si="14"/>
        <v>EH</v>
      </c>
      <c r="I141" s="14" t="s">
        <v>51</v>
      </c>
      <c r="J141" s="126" t="s">
        <v>349</v>
      </c>
      <c r="K141" s="135" t="s">
        <v>431</v>
      </c>
      <c r="L141" s="15" t="s">
        <v>56</v>
      </c>
      <c r="M141" s="19" t="s">
        <v>408</v>
      </c>
      <c r="N141" s="79">
        <v>584.19000000000005</v>
      </c>
      <c r="O141" s="40">
        <v>220022</v>
      </c>
      <c r="P141" s="17" t="s">
        <v>566</v>
      </c>
      <c r="Q141" s="116" t="str">
        <f t="shared" si="15"/>
        <v>Yes</v>
      </c>
    </row>
    <row r="142" spans="1:17" ht="21.75" customHeight="1" x14ac:dyDescent="0.2">
      <c r="A142" s="14" t="s">
        <v>149</v>
      </c>
      <c r="B142" s="121" t="s">
        <v>224</v>
      </c>
      <c r="C142" s="15" t="s">
        <v>237</v>
      </c>
      <c r="D142" s="18" t="s">
        <v>418</v>
      </c>
      <c r="E142" s="40">
        <v>220011</v>
      </c>
      <c r="F142" s="135"/>
      <c r="G142" s="17" t="s">
        <v>538</v>
      </c>
      <c r="H142" s="176" t="str">
        <f t="shared" si="14"/>
        <v>EH</v>
      </c>
      <c r="I142" s="14" t="s">
        <v>88</v>
      </c>
      <c r="J142" s="126" t="s">
        <v>478</v>
      </c>
      <c r="K142" s="135" t="s">
        <v>510</v>
      </c>
      <c r="L142" s="15" t="s">
        <v>56</v>
      </c>
      <c r="M142" s="19" t="s">
        <v>411</v>
      </c>
      <c r="N142" s="79">
        <v>551.64</v>
      </c>
      <c r="O142" s="40">
        <v>221130</v>
      </c>
      <c r="P142" s="17" t="s">
        <v>577</v>
      </c>
      <c r="Q142" s="116" t="str">
        <f t="shared" si="15"/>
        <v>Yes</v>
      </c>
    </row>
    <row r="143" spans="1:17" ht="21.75" customHeight="1" x14ac:dyDescent="0.2">
      <c r="A143" s="14" t="s">
        <v>108</v>
      </c>
      <c r="B143" s="184"/>
      <c r="C143" s="19" t="s">
        <v>238</v>
      </c>
      <c r="D143" s="18" t="s">
        <v>418</v>
      </c>
      <c r="E143" s="40">
        <v>221130</v>
      </c>
      <c r="F143" s="135"/>
      <c r="G143" s="17" t="s">
        <v>577</v>
      </c>
      <c r="H143" s="176" t="str">
        <f t="shared" si="14"/>
        <v>EH</v>
      </c>
      <c r="I143" s="14" t="s">
        <v>150</v>
      </c>
      <c r="J143" s="126" t="s">
        <v>463</v>
      </c>
      <c r="K143" s="135" t="s">
        <v>479</v>
      </c>
      <c r="L143" s="15" t="s">
        <v>56</v>
      </c>
      <c r="M143" s="19" t="s">
        <v>388</v>
      </c>
      <c r="N143" s="79">
        <v>518.05999999999995</v>
      </c>
      <c r="O143" s="40">
        <v>220011</v>
      </c>
      <c r="P143" s="17" t="s">
        <v>538</v>
      </c>
      <c r="Q143" s="116" t="str">
        <f t="shared" si="15"/>
        <v>Yes</v>
      </c>
    </row>
    <row r="144" spans="1:17" ht="21.75" customHeight="1" x14ac:dyDescent="0.2">
      <c r="A144" s="14"/>
      <c r="B144" s="126"/>
      <c r="C144" s="19"/>
      <c r="D144" s="18"/>
      <c r="E144" s="40"/>
      <c r="F144" s="135"/>
      <c r="G144" s="17"/>
      <c r="H144" s="176" t="str">
        <f t="shared" si="14"/>
        <v>EH</v>
      </c>
      <c r="I144" s="14"/>
      <c r="J144" s="126"/>
      <c r="K144" s="135"/>
      <c r="L144" s="15"/>
      <c r="M144" s="19"/>
      <c r="N144" s="79"/>
      <c r="O144" s="40"/>
      <c r="P144" s="108"/>
      <c r="Q144" s="116" t="str">
        <f t="shared" si="15"/>
        <v/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656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Sunday</v>
      </c>
      <c r="H150" s="178"/>
      <c r="I150" s="282">
        <f>$L$3</f>
        <v>42904</v>
      </c>
      <c r="J150" s="282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622.79</v>
      </c>
      <c r="E153" s="86" t="str">
        <f t="shared" ref="E153:E186" si="17">INDEX($H$5:$H$148, MATCH($F153,I$5:I$148,0))</f>
        <v>CZ</v>
      </c>
      <c r="F153" s="15" t="s">
        <v>34</v>
      </c>
      <c r="G153" s="28">
        <f t="shared" ref="G153:G186" si="18">INDEX($I$5:$O$148, MATCH($F153,I$5:I$148,0),7)</f>
        <v>220014</v>
      </c>
      <c r="I153" s="15" t="s">
        <v>21</v>
      </c>
      <c r="J153" s="279">
        <f t="shared" ref="J153:J186" si="19">INDEX($I$5:$O$148, MATCH($I153,I$5:I$148,0),7)</f>
        <v>221133</v>
      </c>
      <c r="K153" s="279"/>
      <c r="L153" s="6" t="str">
        <f t="shared" ref="L153:L186" si="20">INDEX($H$5:$H$148, MATCH($I153,I$5:I$148,0))</f>
        <v>CZ</v>
      </c>
      <c r="M153" s="200">
        <f t="shared" ref="M153:M186" si="21">INDEX($I$5:$N$148, MATCH($I153,I$5:I$148,0),6)</f>
        <v>746.52</v>
      </c>
      <c r="N153" s="8"/>
    </row>
    <row r="154" spans="1:17" ht="19.5" customHeight="1" x14ac:dyDescent="0.2">
      <c r="D154" s="200">
        <f t="shared" si="16"/>
        <v>927.87</v>
      </c>
      <c r="E154" s="86" t="str">
        <f t="shared" si="17"/>
        <v>XW</v>
      </c>
      <c r="F154" s="15" t="s">
        <v>35</v>
      </c>
      <c r="G154" s="28">
        <f t="shared" si="18"/>
        <v>220005</v>
      </c>
      <c r="I154" s="15" t="s">
        <v>22</v>
      </c>
      <c r="J154" s="279">
        <f t="shared" si="19"/>
        <v>221137</v>
      </c>
      <c r="K154" s="279"/>
      <c r="L154" s="6" t="str">
        <f t="shared" si="20"/>
        <v>BK</v>
      </c>
      <c r="M154" s="200">
        <f t="shared" si="21"/>
        <v>874.86</v>
      </c>
      <c r="N154" s="8"/>
    </row>
    <row r="155" spans="1:17" ht="19.5" customHeight="1" x14ac:dyDescent="0.2">
      <c r="D155" s="200">
        <f t="shared" si="16"/>
        <v>437.42</v>
      </c>
      <c r="E155" s="86" t="str">
        <f t="shared" si="17"/>
        <v>CZ</v>
      </c>
      <c r="F155" s="15" t="s">
        <v>36</v>
      </c>
      <c r="G155" s="28">
        <f t="shared" si="18"/>
        <v>221141</v>
      </c>
      <c r="I155" s="15" t="s">
        <v>23</v>
      </c>
      <c r="J155" s="279">
        <f t="shared" si="19"/>
        <v>221138</v>
      </c>
      <c r="K155" s="279"/>
      <c r="L155" s="6" t="str">
        <f t="shared" si="20"/>
        <v>CZ</v>
      </c>
      <c r="M155" s="200">
        <f t="shared" si="21"/>
        <v>622.39</v>
      </c>
      <c r="N155" s="8"/>
    </row>
    <row r="156" spans="1:17" ht="19.5" customHeight="1" x14ac:dyDescent="0.2">
      <c r="D156" s="200">
        <f t="shared" si="16"/>
        <v>663.22</v>
      </c>
      <c r="E156" s="86" t="str">
        <f t="shared" si="17"/>
        <v>BK</v>
      </c>
      <c r="F156" s="15" t="s">
        <v>37</v>
      </c>
      <c r="G156" s="28">
        <f t="shared" si="18"/>
        <v>220016</v>
      </c>
      <c r="I156" s="15" t="s">
        <v>24</v>
      </c>
      <c r="J156" s="279">
        <f t="shared" si="19"/>
        <v>221120</v>
      </c>
      <c r="K156" s="279"/>
      <c r="L156" s="6" t="str">
        <f t="shared" si="20"/>
        <v>CZ</v>
      </c>
      <c r="M156" s="200">
        <f t="shared" si="21"/>
        <v>555.22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748.76</v>
      </c>
      <c r="E157" s="86" t="str">
        <f t="shared" si="17"/>
        <v>CZ</v>
      </c>
      <c r="F157" s="15" t="s">
        <v>38</v>
      </c>
      <c r="G157" s="28">
        <f t="shared" si="18"/>
        <v>220027</v>
      </c>
      <c r="H157" s="176"/>
      <c r="I157" s="15" t="s">
        <v>25</v>
      </c>
      <c r="J157" s="279">
        <f t="shared" si="19"/>
        <v>220034</v>
      </c>
      <c r="K157" s="279"/>
      <c r="L157" s="6" t="str">
        <f t="shared" si="20"/>
        <v>LA</v>
      </c>
      <c r="M157" s="200">
        <f t="shared" si="21"/>
        <v>683.36</v>
      </c>
      <c r="N157" s="8"/>
      <c r="O157" s="37"/>
      <c r="P157" s="105"/>
    </row>
    <row r="158" spans="1:17" ht="19.5" customHeight="1" x14ac:dyDescent="0.2">
      <c r="D158" s="200">
        <f t="shared" si="16"/>
        <v>400.37</v>
      </c>
      <c r="E158" s="86" t="str">
        <f t="shared" si="17"/>
        <v>CZ</v>
      </c>
      <c r="F158" s="15" t="s">
        <v>39</v>
      </c>
      <c r="G158" s="28">
        <f t="shared" si="18"/>
        <v>220023</v>
      </c>
      <c r="I158" s="15" t="s">
        <v>26</v>
      </c>
      <c r="J158" s="279">
        <f t="shared" si="19"/>
        <v>221132</v>
      </c>
      <c r="K158" s="279"/>
      <c r="L158" s="6" t="str">
        <f t="shared" si="20"/>
        <v>CZ</v>
      </c>
      <c r="M158" s="200">
        <f t="shared" si="21"/>
        <v>601.48</v>
      </c>
      <c r="N158" s="8"/>
    </row>
    <row r="159" spans="1:17" ht="19.5" customHeight="1" x14ac:dyDescent="0.2">
      <c r="D159" s="200">
        <f t="shared" si="16"/>
        <v>400.37</v>
      </c>
      <c r="E159" s="86" t="str">
        <f t="shared" si="17"/>
        <v>CZ</v>
      </c>
      <c r="F159" s="15" t="s">
        <v>40</v>
      </c>
      <c r="G159" s="28">
        <f t="shared" si="18"/>
        <v>220018</v>
      </c>
      <c r="I159" s="15" t="s">
        <v>27</v>
      </c>
      <c r="J159" s="279">
        <f t="shared" si="19"/>
        <v>221125</v>
      </c>
      <c r="K159" s="279"/>
      <c r="L159" s="6" t="str">
        <f t="shared" si="20"/>
        <v>EC</v>
      </c>
      <c r="M159" s="200">
        <f t="shared" si="21"/>
        <v>763.91</v>
      </c>
      <c r="N159" s="8"/>
    </row>
    <row r="160" spans="1:17" ht="19.5" customHeight="1" x14ac:dyDescent="0.2">
      <c r="D160" s="200">
        <f t="shared" si="16"/>
        <v>458.51</v>
      </c>
      <c r="E160" s="86" t="str">
        <f t="shared" si="17"/>
        <v>MA</v>
      </c>
      <c r="F160" s="15" t="s">
        <v>41</v>
      </c>
      <c r="G160" s="28">
        <f t="shared" si="18"/>
        <v>220031</v>
      </c>
      <c r="I160" s="15" t="s">
        <v>28</v>
      </c>
      <c r="J160" s="279">
        <f t="shared" si="19"/>
        <v>221123</v>
      </c>
      <c r="K160" s="279"/>
      <c r="L160" s="6" t="str">
        <f t="shared" si="20"/>
        <v>CZ</v>
      </c>
      <c r="M160" s="200">
        <f t="shared" si="21"/>
        <v>859.96</v>
      </c>
      <c r="N160" s="8"/>
    </row>
    <row r="161" spans="4:14" ht="19.5" customHeight="1" x14ac:dyDescent="0.2">
      <c r="D161" s="200">
        <f t="shared" si="16"/>
        <v>641.24</v>
      </c>
      <c r="E161" s="86" t="str">
        <f t="shared" si="17"/>
        <v>EH</v>
      </c>
      <c r="F161" s="15" t="s">
        <v>42</v>
      </c>
      <c r="G161" s="28">
        <f t="shared" si="18"/>
        <v>220009</v>
      </c>
      <c r="I161" s="15" t="s">
        <v>29</v>
      </c>
      <c r="J161" s="279">
        <f t="shared" si="19"/>
        <v>221134</v>
      </c>
      <c r="K161" s="279"/>
      <c r="L161" s="6" t="str">
        <f t="shared" si="20"/>
        <v>XW</v>
      </c>
      <c r="M161" s="200">
        <f t="shared" si="21"/>
        <v>803.82</v>
      </c>
      <c r="N161" s="8"/>
    </row>
    <row r="162" spans="4:14" ht="19.5" customHeight="1" x14ac:dyDescent="0.2">
      <c r="D162" s="200">
        <f t="shared" si="16"/>
        <v>0</v>
      </c>
      <c r="E162" s="86" t="str">
        <f t="shared" si="17"/>
        <v>TY</v>
      </c>
      <c r="F162" s="15" t="s">
        <v>43</v>
      </c>
      <c r="G162" s="28">
        <f t="shared" si="18"/>
        <v>220015</v>
      </c>
      <c r="I162" s="15" t="s">
        <v>30</v>
      </c>
      <c r="J162" s="279">
        <f t="shared" si="19"/>
        <v>221121</v>
      </c>
      <c r="K162" s="279"/>
      <c r="L162" s="6" t="str">
        <f t="shared" si="20"/>
        <v>PZ</v>
      </c>
      <c r="M162" s="200">
        <f t="shared" si="21"/>
        <v>647.62</v>
      </c>
      <c r="N162" s="8"/>
    </row>
    <row r="163" spans="4:14" ht="19.5" customHeight="1" x14ac:dyDescent="0.2">
      <c r="D163" s="200">
        <f t="shared" si="16"/>
        <v>374.75</v>
      </c>
      <c r="E163" s="86" t="str">
        <f t="shared" si="17"/>
        <v>CZ</v>
      </c>
      <c r="F163" s="15" t="s">
        <v>44</v>
      </c>
      <c r="G163" s="28">
        <f t="shared" si="18"/>
        <v>220001</v>
      </c>
      <c r="I163" s="15" t="s">
        <v>31</v>
      </c>
      <c r="J163" s="279">
        <f t="shared" si="19"/>
        <v>221119</v>
      </c>
      <c r="K163" s="279"/>
      <c r="L163" s="6" t="str">
        <f t="shared" si="20"/>
        <v>LA</v>
      </c>
      <c r="M163" s="200">
        <f t="shared" si="21"/>
        <v>611.41999999999996</v>
      </c>
      <c r="N163" s="8"/>
    </row>
    <row r="164" spans="4:14" ht="19.5" customHeight="1" x14ac:dyDescent="0.2">
      <c r="D164" s="200">
        <f t="shared" si="16"/>
        <v>490.59</v>
      </c>
      <c r="E164" s="86" t="str">
        <f t="shared" si="17"/>
        <v>PZ</v>
      </c>
      <c r="F164" s="15" t="s">
        <v>45</v>
      </c>
      <c r="G164" s="28">
        <f t="shared" si="18"/>
        <v>220010</v>
      </c>
      <c r="I164" s="15" t="s">
        <v>32</v>
      </c>
      <c r="J164" s="279">
        <f t="shared" si="19"/>
        <v>221126</v>
      </c>
      <c r="K164" s="279"/>
      <c r="L164" s="6" t="str">
        <f t="shared" si="20"/>
        <v>EC</v>
      </c>
      <c r="M164" s="200">
        <f t="shared" si="21"/>
        <v>568.49</v>
      </c>
      <c r="N164" s="8"/>
    </row>
    <row r="165" spans="4:14" ht="19.5" customHeight="1" x14ac:dyDescent="0.2">
      <c r="D165" s="200">
        <f t="shared" si="16"/>
        <v>498.53</v>
      </c>
      <c r="E165" s="86" t="str">
        <f t="shared" si="17"/>
        <v>MA</v>
      </c>
      <c r="F165" s="15" t="s">
        <v>46</v>
      </c>
      <c r="G165" s="28">
        <f t="shared" si="18"/>
        <v>220026</v>
      </c>
      <c r="I165" s="15" t="s">
        <v>33</v>
      </c>
      <c r="J165" s="279">
        <f t="shared" si="19"/>
        <v>221131</v>
      </c>
      <c r="K165" s="279"/>
      <c r="L165" s="6" t="str">
        <f t="shared" si="20"/>
        <v>EC</v>
      </c>
      <c r="M165" s="200">
        <f t="shared" si="21"/>
        <v>829.29</v>
      </c>
      <c r="N165" s="8"/>
    </row>
    <row r="166" spans="4:14" ht="19.5" customHeight="1" x14ac:dyDescent="0.2">
      <c r="D166" s="200">
        <f t="shared" si="16"/>
        <v>596.07000000000005</v>
      </c>
      <c r="E166" s="86" t="str">
        <f t="shared" si="17"/>
        <v>TY</v>
      </c>
      <c r="F166" s="15" t="s">
        <v>47</v>
      </c>
      <c r="G166" s="28">
        <f t="shared" si="18"/>
        <v>221136</v>
      </c>
      <c r="I166" s="15" t="s">
        <v>107</v>
      </c>
      <c r="J166" s="279">
        <f t="shared" si="19"/>
        <v>221122</v>
      </c>
      <c r="K166" s="279"/>
      <c r="L166" s="6" t="str">
        <f t="shared" si="20"/>
        <v>LA</v>
      </c>
      <c r="M166" s="200">
        <f t="shared" si="21"/>
        <v>829.3</v>
      </c>
      <c r="N166" s="8"/>
    </row>
    <row r="167" spans="4:14" ht="19.5" customHeight="1" x14ac:dyDescent="0.2">
      <c r="D167" s="200">
        <f t="shared" si="16"/>
        <v>721.2</v>
      </c>
      <c r="E167" s="86" t="str">
        <f t="shared" si="17"/>
        <v>BK</v>
      </c>
      <c r="F167" s="15" t="s">
        <v>48</v>
      </c>
      <c r="G167" s="28">
        <f t="shared" si="18"/>
        <v>220020</v>
      </c>
      <c r="I167" s="15" t="s">
        <v>104</v>
      </c>
      <c r="J167" s="279">
        <f t="shared" si="19"/>
        <v>221124</v>
      </c>
      <c r="K167" s="279"/>
      <c r="L167" s="6" t="str">
        <f t="shared" si="20"/>
        <v>MA</v>
      </c>
      <c r="M167" s="200">
        <f t="shared" si="21"/>
        <v>622.79</v>
      </c>
      <c r="N167" s="8"/>
    </row>
    <row r="168" spans="4:14" ht="19.5" customHeight="1" x14ac:dyDescent="0.2">
      <c r="D168" s="200">
        <f t="shared" si="16"/>
        <v>564.91999999999996</v>
      </c>
      <c r="E168" s="86" t="str">
        <f t="shared" si="17"/>
        <v>CZ</v>
      </c>
      <c r="F168" s="15" t="s">
        <v>49</v>
      </c>
      <c r="G168" s="28">
        <f t="shared" si="18"/>
        <v>220029</v>
      </c>
      <c r="I168" s="15" t="s">
        <v>106</v>
      </c>
      <c r="J168" s="279">
        <f t="shared" si="19"/>
        <v>221140</v>
      </c>
      <c r="K168" s="279"/>
      <c r="L168" s="6" t="str">
        <f t="shared" si="20"/>
        <v>EC</v>
      </c>
      <c r="M168" s="200">
        <f t="shared" si="21"/>
        <v>647.62</v>
      </c>
      <c r="N168" s="8"/>
    </row>
    <row r="169" spans="4:14" ht="19.5" customHeight="1" x14ac:dyDescent="0.2">
      <c r="D169" s="200">
        <f t="shared" si="16"/>
        <v>560.36</v>
      </c>
      <c r="E169" s="86" t="str">
        <f t="shared" si="17"/>
        <v>CZ</v>
      </c>
      <c r="F169" s="15" t="s">
        <v>50</v>
      </c>
      <c r="G169" s="28">
        <f t="shared" si="18"/>
        <v>220024</v>
      </c>
      <c r="I169" s="15" t="s">
        <v>103</v>
      </c>
      <c r="J169" s="279">
        <f t="shared" si="19"/>
        <v>221135</v>
      </c>
      <c r="K169" s="279"/>
      <c r="L169" s="6" t="str">
        <f t="shared" si="20"/>
        <v>XW</v>
      </c>
      <c r="M169" s="200">
        <f t="shared" si="21"/>
        <v>865.81</v>
      </c>
      <c r="N169" s="8"/>
    </row>
    <row r="170" spans="4:14" ht="19.5" customHeight="1" x14ac:dyDescent="0.2">
      <c r="D170" s="200">
        <f t="shared" si="16"/>
        <v>584.19000000000005</v>
      </c>
      <c r="E170" s="86" t="str">
        <f t="shared" si="17"/>
        <v>EH</v>
      </c>
      <c r="F170" s="15" t="s">
        <v>51</v>
      </c>
      <c r="G170" s="28">
        <f t="shared" si="18"/>
        <v>220022</v>
      </c>
      <c r="I170" s="15" t="s">
        <v>105</v>
      </c>
      <c r="J170" s="279">
        <f t="shared" si="19"/>
        <v>220030</v>
      </c>
      <c r="K170" s="279"/>
      <c r="L170" s="6" t="str">
        <f t="shared" si="20"/>
        <v>BK</v>
      </c>
      <c r="M170" s="200">
        <f t="shared" si="21"/>
        <v>680</v>
      </c>
      <c r="N170" s="8"/>
    </row>
    <row r="171" spans="4:14" ht="19.5" customHeight="1" x14ac:dyDescent="0.2">
      <c r="D171" s="200">
        <f t="shared" si="16"/>
        <v>512.66999999999996</v>
      </c>
      <c r="E171" s="86" t="str">
        <f t="shared" si="17"/>
        <v>CZ</v>
      </c>
      <c r="F171" s="15" t="s">
        <v>52</v>
      </c>
      <c r="G171" s="28">
        <f t="shared" si="18"/>
        <v>220028</v>
      </c>
      <c r="I171" s="15" t="s">
        <v>108</v>
      </c>
      <c r="J171" s="279">
        <f t="shared" si="19"/>
        <v>220032</v>
      </c>
      <c r="K171" s="279"/>
      <c r="L171" s="6" t="str">
        <f t="shared" si="20"/>
        <v>EH</v>
      </c>
      <c r="M171" s="200">
        <f t="shared" si="21"/>
        <v>725.13</v>
      </c>
      <c r="N171" s="8"/>
    </row>
    <row r="172" spans="4:14" ht="19.5" customHeight="1" x14ac:dyDescent="0.2">
      <c r="D172" s="200">
        <f t="shared" si="16"/>
        <v>649.11</v>
      </c>
      <c r="E172" s="86" t="str">
        <f t="shared" si="17"/>
        <v>EC</v>
      </c>
      <c r="F172" s="15" t="s">
        <v>53</v>
      </c>
      <c r="G172" s="28">
        <f t="shared" si="18"/>
        <v>220002</v>
      </c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684.78</v>
      </c>
      <c r="E173" s="86" t="str">
        <f t="shared" si="17"/>
        <v>EC</v>
      </c>
      <c r="F173" s="15" t="s">
        <v>54</v>
      </c>
      <c r="G173" s="28">
        <f t="shared" si="18"/>
        <v>220021</v>
      </c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696.75</v>
      </c>
      <c r="E174" s="86" t="str">
        <f t="shared" si="17"/>
        <v>TY</v>
      </c>
      <c r="F174" s="15" t="s">
        <v>64</v>
      </c>
      <c r="G174" s="28">
        <f t="shared" si="18"/>
        <v>220008</v>
      </c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753.37</v>
      </c>
      <c r="E175" s="86" t="str">
        <f t="shared" si="17"/>
        <v>CZ</v>
      </c>
      <c r="F175" s="15" t="s">
        <v>65</v>
      </c>
      <c r="G175" s="28">
        <f t="shared" si="18"/>
        <v>220006</v>
      </c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688.74</v>
      </c>
      <c r="E176" s="86" t="str">
        <f t="shared" si="17"/>
        <v>MA</v>
      </c>
      <c r="F176" s="15" t="s">
        <v>85</v>
      </c>
      <c r="G176" s="28">
        <f t="shared" si="18"/>
        <v>220033</v>
      </c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690.19</v>
      </c>
      <c r="E177" s="86" t="str">
        <f t="shared" si="17"/>
        <v>EH</v>
      </c>
      <c r="F177" s="15" t="s">
        <v>86</v>
      </c>
      <c r="G177" s="28">
        <f t="shared" si="18"/>
        <v>220003</v>
      </c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679.59</v>
      </c>
      <c r="E178" s="86" t="str">
        <f t="shared" si="17"/>
        <v>LA</v>
      </c>
      <c r="F178" s="15" t="s">
        <v>87</v>
      </c>
      <c r="G178" s="28">
        <f t="shared" si="18"/>
        <v>220004</v>
      </c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445.92</v>
      </c>
      <c r="E179" s="86" t="str">
        <f t="shared" si="17"/>
        <v>LA</v>
      </c>
      <c r="F179" s="15" t="s">
        <v>89</v>
      </c>
      <c r="G179" s="28">
        <f t="shared" si="18"/>
        <v>221139</v>
      </c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551.64</v>
      </c>
      <c r="E180" s="86" t="str">
        <f t="shared" si="17"/>
        <v>EH</v>
      </c>
      <c r="F180" s="15" t="s">
        <v>88</v>
      </c>
      <c r="G180" s="28">
        <f t="shared" si="18"/>
        <v>221130</v>
      </c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736.33</v>
      </c>
      <c r="E181" s="86" t="str">
        <f t="shared" si="17"/>
        <v>EH</v>
      </c>
      <c r="F181" s="15" t="s">
        <v>90</v>
      </c>
      <c r="G181" s="28">
        <f t="shared" si="18"/>
        <v>220019</v>
      </c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504.49</v>
      </c>
      <c r="E182" s="86" t="str">
        <f t="shared" si="17"/>
        <v>TY</v>
      </c>
      <c r="F182" s="15" t="s">
        <v>149</v>
      </c>
      <c r="G182" s="28">
        <f t="shared" si="18"/>
        <v>221127</v>
      </c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518.05999999999995</v>
      </c>
      <c r="E183" s="86" t="str">
        <f t="shared" si="17"/>
        <v>EH</v>
      </c>
      <c r="F183" s="15" t="s">
        <v>150</v>
      </c>
      <c r="G183" s="28">
        <f t="shared" si="18"/>
        <v>220011</v>
      </c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690.14</v>
      </c>
      <c r="E184" s="86" t="str">
        <f t="shared" si="17"/>
        <v>MA</v>
      </c>
      <c r="F184" s="15" t="s">
        <v>151</v>
      </c>
      <c r="G184" s="28">
        <f t="shared" si="18"/>
        <v>220012</v>
      </c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C185" s="130"/>
      <c r="D185" s="200">
        <f t="shared" si="16"/>
        <v>52.3</v>
      </c>
      <c r="E185" s="86" t="str">
        <f t="shared" si="17"/>
        <v>CZ</v>
      </c>
      <c r="F185" s="15" t="s">
        <v>168</v>
      </c>
      <c r="G185" s="28">
        <f t="shared" si="18"/>
        <v>220007</v>
      </c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D186" s="200" t="e">
        <f t="shared" si="16"/>
        <v>#N/A</v>
      </c>
      <c r="E186" s="86" t="e">
        <f t="shared" si="17"/>
        <v>#N/A</v>
      </c>
      <c r="F186" s="15" t="s">
        <v>169</v>
      </c>
      <c r="G186" s="28" t="e">
        <f t="shared" si="18"/>
        <v>#N/A</v>
      </c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18545.240000000005</v>
      </c>
      <c r="E187" s="42" t="s">
        <v>19</v>
      </c>
      <c r="F187" s="7">
        <f>COUNTIF(D153:D186,"&gt;=0")</f>
        <v>33</v>
      </c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13538.99</v>
      </c>
    </row>
    <row r="188" spans="3:14" ht="20.100000000000001" customHeight="1" x14ac:dyDescent="0.2">
      <c r="C188" s="6" t="s">
        <v>159</v>
      </c>
      <c r="D188" s="201">
        <f>D187+M187</f>
        <v>32084.230000000003</v>
      </c>
      <c r="E188" s="42" t="s">
        <v>159</v>
      </c>
      <c r="F188" s="7">
        <f>F187+J187</f>
        <v>52</v>
      </c>
      <c r="I188" s="42"/>
      <c r="J188" s="7"/>
      <c r="L188" s="92"/>
      <c r="M188" s="201"/>
    </row>
    <row r="189" spans="3:14" ht="20.100000000000001" customHeight="1" x14ac:dyDescent="0.2"/>
  </sheetData>
  <mergeCells count="54">
    <mergeCell ref="J185:K185"/>
    <mergeCell ref="J186:K186"/>
    <mergeCell ref="J181:K181"/>
    <mergeCell ref="J182:K182"/>
    <mergeCell ref="J183:K183"/>
    <mergeCell ref="J184:K184"/>
    <mergeCell ref="J177:K177"/>
    <mergeCell ref="J178:K178"/>
    <mergeCell ref="J179:K179"/>
    <mergeCell ref="J180:K180"/>
    <mergeCell ref="J173:K173"/>
    <mergeCell ref="J174:K174"/>
    <mergeCell ref="J175:K175"/>
    <mergeCell ref="J176:K176"/>
    <mergeCell ref="J169:K169"/>
    <mergeCell ref="J170:K170"/>
    <mergeCell ref="J171:K171"/>
    <mergeCell ref="J172:K172"/>
    <mergeCell ref="J165:K165"/>
    <mergeCell ref="J166:K166"/>
    <mergeCell ref="J167:K167"/>
    <mergeCell ref="J168:K168"/>
    <mergeCell ref="J164:K164"/>
    <mergeCell ref="J153:K153"/>
    <mergeCell ref="J154:K154"/>
    <mergeCell ref="J161:K161"/>
    <mergeCell ref="J162:K162"/>
    <mergeCell ref="J160:K160"/>
    <mergeCell ref="J158:K158"/>
    <mergeCell ref="L61:M61"/>
    <mergeCell ref="D135:E135"/>
    <mergeCell ref="J157:K157"/>
    <mergeCell ref="J159:K159"/>
    <mergeCell ref="I150:J150"/>
    <mergeCell ref="J163:K163"/>
    <mergeCell ref="D61:E61"/>
    <mergeCell ref="D94:E94"/>
    <mergeCell ref="J155:K155"/>
    <mergeCell ref="J156:K156"/>
    <mergeCell ref="L3:M3"/>
    <mergeCell ref="L23:M23"/>
    <mergeCell ref="D35:E35"/>
    <mergeCell ref="L35:M35"/>
    <mergeCell ref="D47:E47"/>
    <mergeCell ref="L47:M47"/>
    <mergeCell ref="D3:E3"/>
    <mergeCell ref="D23:E23"/>
    <mergeCell ref="L94:M94"/>
    <mergeCell ref="L108:M108"/>
    <mergeCell ref="J152:K152"/>
    <mergeCell ref="L135:M135"/>
    <mergeCell ref="L124:M124"/>
    <mergeCell ref="D124:E124"/>
    <mergeCell ref="D108:E108"/>
  </mergeCells>
  <phoneticPr fontId="0" type="noConversion"/>
  <conditionalFormatting sqref="E153:E186">
    <cfRule type="expression" dxfId="272" priority="61" stopIfTrue="1">
      <formula>F153=0</formula>
    </cfRule>
  </conditionalFormatting>
  <conditionalFormatting sqref="G153:G186">
    <cfRule type="cellIs" dxfId="271" priority="62" stopIfTrue="1" operator="between">
      <formula>221100</formula>
      <formula>221140</formula>
    </cfRule>
    <cfRule type="expression" dxfId="270" priority="63" stopIfTrue="1">
      <formula>F153=0</formula>
    </cfRule>
  </conditionalFormatting>
  <conditionalFormatting sqref="D153:D186">
    <cfRule type="expression" dxfId="269" priority="64" stopIfTrue="1">
      <formula>F153=0</formula>
    </cfRule>
  </conditionalFormatting>
  <conditionalFormatting sqref="F153:F186 I153:I186">
    <cfRule type="expression" dxfId="268" priority="65" stopIfTrue="1">
      <formula>G153&gt;221144</formula>
    </cfRule>
    <cfRule type="expression" dxfId="267" priority="66" stopIfTrue="1">
      <formula>G153=0</formula>
    </cfRule>
  </conditionalFormatting>
  <conditionalFormatting sqref="L153:L186">
    <cfRule type="expression" dxfId="266" priority="67" stopIfTrue="1">
      <formula>I153=0</formula>
    </cfRule>
  </conditionalFormatting>
  <conditionalFormatting sqref="J153:K186">
    <cfRule type="cellIs" dxfId="265" priority="68" stopIfTrue="1" operator="between">
      <formula>220001</formula>
      <formula>220034</formula>
    </cfRule>
    <cfRule type="cellIs" dxfId="264" priority="69" stopIfTrue="1" operator="between">
      <formula>221141</formula>
      <formula>221144</formula>
    </cfRule>
    <cfRule type="expression" dxfId="263" priority="70" stopIfTrue="1">
      <formula>I153=0</formula>
    </cfRule>
  </conditionalFormatting>
  <conditionalFormatting sqref="M153:M186">
    <cfRule type="expression" dxfId="262" priority="71" stopIfTrue="1">
      <formula>I153=0</formula>
    </cfRule>
  </conditionalFormatting>
  <conditionalFormatting sqref="E137:E145 E96:E103 O126:O130 E126:E130 O137:O145 O96:O103 O86:O89 E50:E56 O49:O56 O37:O42 E37 O25 E5:E17 O5:O17 E27:E30 E39:E42 E111:E119 E63:E89 O63:O84 O110:O119">
    <cfRule type="cellIs" dxfId="261" priority="72" stopIfTrue="1" operator="between">
      <formula>221101</formula>
      <formula>221140</formula>
    </cfRule>
  </conditionalFormatting>
  <conditionalFormatting sqref="F137:F145 F96:F103 F126:F130 F50:F56 F37 F25 F5:F17 F27:F30 F39:F42 F111:F119 F63:F83 F89">
    <cfRule type="cellIs" dxfId="260" priority="73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259" priority="74" stopIfTrue="1" operator="between">
      <formula>"XC 501"</formula>
      <formula>"XC 549"</formula>
    </cfRule>
    <cfRule type="cellIs" dxfId="258" priority="75" stopIfTrue="1" operator="between">
      <formula>"XC 201"</formula>
      <formula>"XC 399"</formula>
    </cfRule>
    <cfRule type="cellIs" dxfId="257" priority="76" stopIfTrue="1" operator="between">
      <formula>"XC 801"</formula>
      <formula>"XC 899"</formula>
    </cfRule>
  </conditionalFormatting>
  <conditionalFormatting sqref="A110:D110 H110:S110 A27:N27 H26:N26 A28:F28 A38:D38 A49:D49 H49:O49 A25:D26 H28:N28 A84:E88 A29:N30 A111:S115 A1:XFD24 H38:IV38 Q49:IV49 F25:IV25 H84:IV88 T110:IV115 A31:XFD37 A39:XFD48 A89:XFD109 Q26:IV30 A50:XFD83 A116:XFD65536">
    <cfRule type="cellIs" dxfId="256" priority="60" stopIfTrue="1" operator="equal">
      <formula>221136</formula>
    </cfRule>
  </conditionalFormatting>
  <conditionalFormatting sqref="E110">
    <cfRule type="cellIs" dxfId="255" priority="58" stopIfTrue="1" operator="between">
      <formula>221101</formula>
      <formula>221140</formula>
    </cfRule>
  </conditionalFormatting>
  <conditionalFormatting sqref="F110">
    <cfRule type="cellIs" dxfId="254" priority="59" stopIfTrue="1" operator="notEqual">
      <formula>"FP"</formula>
    </cfRule>
  </conditionalFormatting>
  <conditionalFormatting sqref="E110:G110">
    <cfRule type="cellIs" dxfId="253" priority="57" stopIfTrue="1" operator="equal">
      <formula>221136</formula>
    </cfRule>
  </conditionalFormatting>
  <conditionalFormatting sqref="E26">
    <cfRule type="cellIs" dxfId="252" priority="55" stopIfTrue="1" operator="between">
      <formula>221101</formula>
      <formula>221140</formula>
    </cfRule>
  </conditionalFormatting>
  <conditionalFormatting sqref="F26">
    <cfRule type="cellIs" dxfId="251" priority="56" stopIfTrue="1" operator="notEqual">
      <formula>"FP"</formula>
    </cfRule>
  </conditionalFormatting>
  <conditionalFormatting sqref="E26:F26">
    <cfRule type="cellIs" dxfId="250" priority="54" stopIfTrue="1" operator="equal">
      <formula>221136</formula>
    </cfRule>
  </conditionalFormatting>
  <conditionalFormatting sqref="G26">
    <cfRule type="cellIs" dxfId="249" priority="52" stopIfTrue="1" operator="equal">
      <formula>221136</formula>
    </cfRule>
  </conditionalFormatting>
  <conditionalFormatting sqref="G85">
    <cfRule type="cellIs" dxfId="248" priority="29" stopIfTrue="1" operator="equal">
      <formula>221136</formula>
    </cfRule>
  </conditionalFormatting>
  <conditionalFormatting sqref="E38">
    <cfRule type="cellIs" dxfId="247" priority="49" stopIfTrue="1" operator="between">
      <formula>221101</formula>
      <formula>221140</formula>
    </cfRule>
  </conditionalFormatting>
  <conditionalFormatting sqref="F38">
    <cfRule type="cellIs" dxfId="246" priority="50" stopIfTrue="1" operator="notEqual">
      <formula>"FP"</formula>
    </cfRule>
  </conditionalFormatting>
  <conditionalFormatting sqref="E38:G38">
    <cfRule type="cellIs" dxfId="245" priority="48" stopIfTrue="1" operator="equal">
      <formula>221136</formula>
    </cfRule>
  </conditionalFormatting>
  <conditionalFormatting sqref="E49">
    <cfRule type="cellIs" dxfId="244" priority="46" stopIfTrue="1" operator="between">
      <formula>221101</formula>
      <formula>221140</formula>
    </cfRule>
  </conditionalFormatting>
  <conditionalFormatting sqref="F49">
    <cfRule type="cellIs" dxfId="243" priority="47" stopIfTrue="1" operator="notEqual">
      <formula>"FP"</formula>
    </cfRule>
  </conditionalFormatting>
  <conditionalFormatting sqref="E49:F49">
    <cfRule type="cellIs" dxfId="242" priority="45" stopIfTrue="1" operator="equal">
      <formula>221136</formula>
    </cfRule>
  </conditionalFormatting>
  <conditionalFormatting sqref="G49">
    <cfRule type="cellIs" dxfId="241" priority="44" stopIfTrue="1" operator="equal">
      <formula>221136</formula>
    </cfRule>
  </conditionalFormatting>
  <conditionalFormatting sqref="E25">
    <cfRule type="cellIs" dxfId="240" priority="42" stopIfTrue="1" operator="between">
      <formula>221101</formula>
      <formula>221140</formula>
    </cfRule>
  </conditionalFormatting>
  <conditionalFormatting sqref="E25">
    <cfRule type="cellIs" dxfId="239" priority="41" stopIfTrue="1" operator="equal">
      <formula>221136</formula>
    </cfRule>
  </conditionalFormatting>
  <conditionalFormatting sqref="G28">
    <cfRule type="cellIs" dxfId="238" priority="38" stopIfTrue="1" operator="equal">
      <formula>221136</formula>
    </cfRule>
  </conditionalFormatting>
  <conditionalFormatting sqref="P29">
    <cfRule type="cellIs" dxfId="237" priority="23" stopIfTrue="1" operator="equal">
      <formula>221136</formula>
    </cfRule>
  </conditionalFormatting>
  <conditionalFormatting sqref="O30">
    <cfRule type="cellIs" dxfId="236" priority="14" stopIfTrue="1" operator="equal">
      <formula>221136</formula>
    </cfRule>
  </conditionalFormatting>
  <conditionalFormatting sqref="F84:F88">
    <cfRule type="cellIs" dxfId="235" priority="32" stopIfTrue="1" operator="between">
      <formula>221101</formula>
      <formula>221140</formula>
    </cfRule>
  </conditionalFormatting>
  <conditionalFormatting sqref="F84:F88">
    <cfRule type="cellIs" dxfId="234" priority="31" stopIfTrue="1" operator="equal">
      <formula>221136</formula>
    </cfRule>
  </conditionalFormatting>
  <conditionalFormatting sqref="G84:G89">
    <cfRule type="cellIs" dxfId="233" priority="30" stopIfTrue="1" operator="equal">
      <formula>221136</formula>
    </cfRule>
  </conditionalFormatting>
  <conditionalFormatting sqref="P49">
    <cfRule type="cellIs" dxfId="232" priority="28" stopIfTrue="1" operator="equal">
      <formula>221136</formula>
    </cfRule>
  </conditionalFormatting>
  <conditionalFormatting sqref="O29">
    <cfRule type="cellIs" dxfId="231" priority="25" stopIfTrue="1" operator="between">
      <formula>221101</formula>
      <formula>221140</formula>
    </cfRule>
  </conditionalFormatting>
  <conditionalFormatting sqref="O29">
    <cfRule type="cellIs" dxfId="230" priority="24" stopIfTrue="1" operator="equal">
      <formula>221136</formula>
    </cfRule>
  </conditionalFormatting>
  <conditionalFormatting sqref="O30">
    <cfRule type="cellIs" dxfId="229" priority="15" stopIfTrue="1" operator="between">
      <formula>221101</formula>
      <formula>221140</formula>
    </cfRule>
  </conditionalFormatting>
  <conditionalFormatting sqref="P28">
    <cfRule type="cellIs" dxfId="228" priority="8" stopIfTrue="1" operator="equal">
      <formula>221136</formula>
    </cfRule>
  </conditionalFormatting>
  <conditionalFormatting sqref="P26">
    <cfRule type="cellIs" dxfId="227" priority="7" stopIfTrue="1" operator="equal">
      <formula>221136</formula>
    </cfRule>
  </conditionalFormatting>
  <conditionalFormatting sqref="P30">
    <cfRule type="cellIs" dxfId="226" priority="16" stopIfTrue="1" operator="equal">
      <formula>221136</formula>
    </cfRule>
  </conditionalFormatting>
  <conditionalFormatting sqref="O27">
    <cfRule type="cellIs" dxfId="225" priority="13" stopIfTrue="1" operator="between">
      <formula>221101</formula>
      <formula>221140</formula>
    </cfRule>
  </conditionalFormatting>
  <conditionalFormatting sqref="O27">
    <cfRule type="cellIs" dxfId="224" priority="12" stopIfTrue="1" operator="equal">
      <formula>221136</formula>
    </cfRule>
  </conditionalFormatting>
  <conditionalFormatting sqref="P27">
    <cfRule type="cellIs" dxfId="223" priority="11" stopIfTrue="1" operator="equal">
      <formula>221136</formula>
    </cfRule>
  </conditionalFormatting>
  <conditionalFormatting sqref="O28">
    <cfRule type="cellIs" dxfId="222" priority="10" stopIfTrue="1" operator="between">
      <formula>221101</formula>
      <formula>221140</formula>
    </cfRule>
  </conditionalFormatting>
  <conditionalFormatting sqref="O28">
    <cfRule type="cellIs" dxfId="221" priority="9" stopIfTrue="1" operator="equal">
      <formula>221136</formula>
    </cfRule>
  </conditionalFormatting>
  <conditionalFormatting sqref="O26">
    <cfRule type="cellIs" dxfId="220" priority="6" stopIfTrue="1" operator="between">
      <formula>221101</formula>
      <formula>221140</formula>
    </cfRule>
  </conditionalFormatting>
  <conditionalFormatting sqref="O26">
    <cfRule type="cellIs" dxfId="219" priority="5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89"/>
  <sheetViews>
    <sheetView tabSelected="1" view="pageBreakPreview" topLeftCell="A79" zoomScale="90" zoomScaleNormal="70" zoomScaleSheetLayoutView="90" workbookViewId="0">
      <selection activeCell="L82" sqref="L82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109</v>
      </c>
      <c r="B3" s="118"/>
      <c r="C3" s="9"/>
      <c r="D3" s="280">
        <f>'DEPT BAL'!$D$4-1</f>
        <v>42904</v>
      </c>
      <c r="E3" s="280"/>
      <c r="I3" s="8" t="s">
        <v>110</v>
      </c>
      <c r="J3" s="118"/>
      <c r="L3" s="281">
        <f>D3+1</f>
        <v>42905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47</v>
      </c>
      <c r="B5" s="142" t="s">
        <v>187</v>
      </c>
      <c r="C5" s="171" t="s">
        <v>131</v>
      </c>
      <c r="D5" s="71" t="s">
        <v>515</v>
      </c>
      <c r="E5" s="244">
        <v>221136</v>
      </c>
      <c r="F5" s="135"/>
      <c r="G5" s="12"/>
      <c r="H5" s="176" t="str">
        <f>$I$2</f>
        <v>EC</v>
      </c>
      <c r="I5" s="10" t="s">
        <v>31</v>
      </c>
      <c r="J5" s="120" t="s">
        <v>261</v>
      </c>
      <c r="K5" s="212" t="s">
        <v>205</v>
      </c>
      <c r="L5" s="11" t="s">
        <v>61</v>
      </c>
      <c r="M5" s="13" t="s">
        <v>357</v>
      </c>
      <c r="N5" s="78">
        <v>920.97</v>
      </c>
      <c r="O5" s="40">
        <v>221136</v>
      </c>
      <c r="P5" s="12"/>
      <c r="Q5" s="115" t="str">
        <f>IF(N5&gt;0,"Yes","")</f>
        <v>Yes</v>
      </c>
    </row>
    <row r="6" spans="1:17" ht="21.75" customHeight="1" x14ac:dyDescent="0.2">
      <c r="A6" s="68" t="s">
        <v>30</v>
      </c>
      <c r="B6" s="127" t="s">
        <v>294</v>
      </c>
      <c r="C6" s="29" t="s">
        <v>131</v>
      </c>
      <c r="D6" s="71" t="s">
        <v>339</v>
      </c>
      <c r="E6" s="244">
        <v>221121</v>
      </c>
      <c r="F6" s="135"/>
      <c r="G6" s="251" t="s">
        <v>627</v>
      </c>
      <c r="H6" s="176" t="str">
        <f t="shared" ref="H6:H17" si="0">$I$2</f>
        <v>EC</v>
      </c>
      <c r="I6" s="14" t="s">
        <v>51</v>
      </c>
      <c r="J6" s="126" t="s">
        <v>220</v>
      </c>
      <c r="K6" s="135" t="s">
        <v>319</v>
      </c>
      <c r="L6" s="15" t="s">
        <v>60</v>
      </c>
      <c r="M6" s="19" t="s">
        <v>240</v>
      </c>
      <c r="N6" s="79">
        <v>1031.6199999999999</v>
      </c>
      <c r="O6" s="227">
        <v>220034</v>
      </c>
      <c r="P6" s="17" t="s">
        <v>683</v>
      </c>
      <c r="Q6" s="116" t="str">
        <f>IF(N6&gt;0,"Yes","")</f>
        <v>Yes</v>
      </c>
    </row>
    <row r="7" spans="1:17" ht="21.75" customHeight="1" x14ac:dyDescent="0.2">
      <c r="A7" s="68" t="s">
        <v>44</v>
      </c>
      <c r="B7" s="184"/>
      <c r="C7" s="30" t="s">
        <v>131</v>
      </c>
      <c r="D7" s="18" t="s">
        <v>339</v>
      </c>
      <c r="E7" s="244">
        <v>220001</v>
      </c>
      <c r="F7" s="135"/>
      <c r="G7" s="17"/>
      <c r="H7" s="176" t="str">
        <f t="shared" si="0"/>
        <v>EC</v>
      </c>
      <c r="I7" s="14" t="s">
        <v>30</v>
      </c>
      <c r="J7" s="126" t="s">
        <v>284</v>
      </c>
      <c r="K7" s="135" t="s">
        <v>229</v>
      </c>
      <c r="L7" s="15" t="s">
        <v>60</v>
      </c>
      <c r="M7" s="19" t="s">
        <v>468</v>
      </c>
      <c r="N7" s="79">
        <v>1035.1400000000001</v>
      </c>
      <c r="O7" s="40">
        <v>221122</v>
      </c>
      <c r="P7" s="17" t="s">
        <v>589</v>
      </c>
      <c r="Q7" s="116" t="str">
        <f t="shared" ref="Q7:Q16" si="1">IF(N7&gt;0,"Yes","")</f>
        <v>Yes</v>
      </c>
    </row>
    <row r="8" spans="1:17" ht="21.75" customHeight="1" x14ac:dyDescent="0.2">
      <c r="A8" s="14" t="s">
        <v>25</v>
      </c>
      <c r="B8" s="121" t="s">
        <v>299</v>
      </c>
      <c r="C8" s="32" t="s">
        <v>131</v>
      </c>
      <c r="D8" s="18" t="s">
        <v>323</v>
      </c>
      <c r="E8" s="244">
        <v>220034</v>
      </c>
      <c r="F8" s="135"/>
      <c r="G8" s="17" t="s">
        <v>683</v>
      </c>
      <c r="H8" s="176" t="str">
        <f t="shared" si="0"/>
        <v>EC</v>
      </c>
      <c r="I8" s="68" t="s">
        <v>40</v>
      </c>
      <c r="J8" s="126" t="s">
        <v>263</v>
      </c>
      <c r="K8" s="135" t="s">
        <v>313</v>
      </c>
      <c r="L8" s="30" t="s">
        <v>56</v>
      </c>
      <c r="M8" s="94" t="s">
        <v>343</v>
      </c>
      <c r="N8" s="99">
        <v>971.07</v>
      </c>
      <c r="O8" s="40">
        <v>220004</v>
      </c>
      <c r="P8" s="17" t="s">
        <v>682</v>
      </c>
      <c r="Q8" s="116" t="str">
        <f t="shared" si="1"/>
        <v>Yes</v>
      </c>
    </row>
    <row r="9" spans="1:17" ht="21.75" customHeight="1" x14ac:dyDescent="0.2">
      <c r="A9" s="14" t="s">
        <v>87</v>
      </c>
      <c r="B9" s="126" t="s">
        <v>154</v>
      </c>
      <c r="C9" s="15" t="s">
        <v>131</v>
      </c>
      <c r="D9" s="18" t="s">
        <v>511</v>
      </c>
      <c r="E9" s="244">
        <v>220004</v>
      </c>
      <c r="F9" s="135"/>
      <c r="G9" s="17" t="s">
        <v>682</v>
      </c>
      <c r="H9" s="176" t="str">
        <f>$I$2</f>
        <v>EC</v>
      </c>
      <c r="I9" s="14" t="s">
        <v>38</v>
      </c>
      <c r="J9" s="121" t="s">
        <v>153</v>
      </c>
      <c r="K9" s="140" t="s">
        <v>324</v>
      </c>
      <c r="L9" s="15" t="s">
        <v>55</v>
      </c>
      <c r="M9" s="19" t="s">
        <v>469</v>
      </c>
      <c r="N9" s="79">
        <v>983.4</v>
      </c>
      <c r="O9" s="227">
        <v>220001</v>
      </c>
      <c r="P9" s="17"/>
      <c r="Q9" s="116" t="str">
        <f t="shared" si="1"/>
        <v>Yes</v>
      </c>
    </row>
    <row r="10" spans="1:17" ht="21.75" customHeight="1" x14ac:dyDescent="0.2">
      <c r="A10" s="68" t="s">
        <v>107</v>
      </c>
      <c r="B10" s="126" t="s">
        <v>155</v>
      </c>
      <c r="C10" s="15" t="s">
        <v>131</v>
      </c>
      <c r="D10" s="18" t="s">
        <v>482</v>
      </c>
      <c r="E10" s="244">
        <v>221122</v>
      </c>
      <c r="F10" s="135"/>
      <c r="G10" s="17" t="s">
        <v>589</v>
      </c>
      <c r="H10" s="176" t="str">
        <f t="shared" si="0"/>
        <v>EC</v>
      </c>
      <c r="I10" s="14" t="s">
        <v>105</v>
      </c>
      <c r="J10" s="184"/>
      <c r="K10" s="213"/>
      <c r="L10" s="15" t="s">
        <v>58</v>
      </c>
      <c r="M10" s="19" t="s">
        <v>344</v>
      </c>
      <c r="N10" s="79">
        <v>900.47</v>
      </c>
      <c r="O10" s="40">
        <v>221121</v>
      </c>
      <c r="P10" s="17" t="s">
        <v>685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6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68"/>
      <c r="J12" s="126"/>
      <c r="K12" s="135"/>
      <c r="L12" s="30"/>
      <c r="M12" s="35"/>
      <c r="N12" s="97"/>
      <c r="O12" s="40"/>
      <c r="P12" s="17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6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 t="s">
        <v>607</v>
      </c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234" t="s">
        <v>684</v>
      </c>
      <c r="B19" s="235"/>
      <c r="C19" s="236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109</v>
      </c>
      <c r="B23" s="118"/>
      <c r="C23" s="9"/>
      <c r="D23" s="280">
        <f>'DEPT BAL'!$D$4-1</f>
        <v>42904</v>
      </c>
      <c r="E23" s="280"/>
      <c r="F23" s="138"/>
      <c r="I23" s="8" t="s">
        <v>110</v>
      </c>
      <c r="J23" s="118"/>
      <c r="L23" s="281">
        <f>D23+1</f>
        <v>42905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89</v>
      </c>
      <c r="B25" s="120" t="s">
        <v>138</v>
      </c>
      <c r="C25" s="11" t="s">
        <v>137</v>
      </c>
      <c r="D25" s="25" t="s">
        <v>513</v>
      </c>
      <c r="E25" s="244">
        <v>220007</v>
      </c>
      <c r="F25" s="135"/>
      <c r="G25" s="17"/>
      <c r="H25" s="176" t="str">
        <f t="shared" ref="H25:H30" si="2">$I$22</f>
        <v>TY</v>
      </c>
      <c r="I25" s="10" t="s">
        <v>89</v>
      </c>
      <c r="J25" s="120" t="s">
        <v>269</v>
      </c>
      <c r="K25" s="212" t="s">
        <v>313</v>
      </c>
      <c r="L25" s="11" t="s">
        <v>59</v>
      </c>
      <c r="M25" s="13" t="s">
        <v>377</v>
      </c>
      <c r="N25" s="78">
        <v>965.76</v>
      </c>
      <c r="O25" s="39">
        <v>220015</v>
      </c>
      <c r="P25" s="240" t="s">
        <v>544</v>
      </c>
      <c r="Q25" s="115" t="str">
        <f t="shared" ref="Q25:Q30" si="3">IF(N25&gt;0,"Yes","")</f>
        <v>Yes</v>
      </c>
    </row>
    <row r="26" spans="1:17" ht="21.75" customHeight="1" x14ac:dyDescent="0.2">
      <c r="A26" s="14" t="s">
        <v>105</v>
      </c>
      <c r="B26" s="126" t="s">
        <v>300</v>
      </c>
      <c r="C26" s="30" t="s">
        <v>137</v>
      </c>
      <c r="D26" s="18" t="s">
        <v>346</v>
      </c>
      <c r="E26" s="244">
        <v>220030</v>
      </c>
      <c r="F26" s="135"/>
      <c r="G26" s="17"/>
      <c r="H26" s="176" t="str">
        <f t="shared" si="2"/>
        <v>TY</v>
      </c>
      <c r="I26" s="14" t="s">
        <v>25</v>
      </c>
      <c r="J26" s="126" t="s">
        <v>270</v>
      </c>
      <c r="K26" s="135" t="s">
        <v>303</v>
      </c>
      <c r="L26" s="15" t="s">
        <v>62</v>
      </c>
      <c r="M26" s="19" t="s">
        <v>315</v>
      </c>
      <c r="N26" s="79">
        <v>1009.6</v>
      </c>
      <c r="O26" s="40">
        <v>221134</v>
      </c>
      <c r="P26" s="90" t="s">
        <v>698</v>
      </c>
      <c r="Q26" s="116" t="str">
        <f t="shared" si="3"/>
        <v>Yes</v>
      </c>
    </row>
    <row r="27" spans="1:17" ht="21.75" customHeight="1" x14ac:dyDescent="0.2">
      <c r="A27" s="14" t="s">
        <v>29</v>
      </c>
      <c r="B27" s="126" t="s">
        <v>197</v>
      </c>
      <c r="C27" s="30" t="s">
        <v>137</v>
      </c>
      <c r="D27" s="18" t="s">
        <v>311</v>
      </c>
      <c r="E27" s="244">
        <v>221134</v>
      </c>
      <c r="F27" s="135"/>
      <c r="G27" s="17" t="s">
        <v>698</v>
      </c>
      <c r="H27" s="176" t="str">
        <f t="shared" si="2"/>
        <v>TY</v>
      </c>
      <c r="I27" s="14" t="s">
        <v>32</v>
      </c>
      <c r="J27" s="121" t="s">
        <v>271</v>
      </c>
      <c r="K27" s="140" t="s">
        <v>320</v>
      </c>
      <c r="L27" s="15" t="s">
        <v>61</v>
      </c>
      <c r="M27" s="19" t="s">
        <v>192</v>
      </c>
      <c r="N27" s="79">
        <v>889.99</v>
      </c>
      <c r="O27" s="40">
        <v>220007</v>
      </c>
      <c r="P27" s="90"/>
      <c r="Q27" s="116" t="str">
        <f t="shared" si="3"/>
        <v>Yes</v>
      </c>
    </row>
    <row r="28" spans="1:17" ht="21.75" customHeight="1" x14ac:dyDescent="0.2">
      <c r="A28" s="14" t="s">
        <v>43</v>
      </c>
      <c r="B28" s="126" t="s">
        <v>317</v>
      </c>
      <c r="C28" s="32"/>
      <c r="D28" s="18"/>
      <c r="E28" s="244">
        <v>220015</v>
      </c>
      <c r="F28" s="135"/>
      <c r="G28" s="240"/>
      <c r="H28" s="176" t="str">
        <f t="shared" si="2"/>
        <v>TY</v>
      </c>
      <c r="I28" s="14" t="s">
        <v>86</v>
      </c>
      <c r="J28" s="184"/>
      <c r="K28" s="213"/>
      <c r="L28" s="15" t="s">
        <v>62</v>
      </c>
      <c r="M28" s="19" t="s">
        <v>354</v>
      </c>
      <c r="N28" s="79">
        <v>844.14</v>
      </c>
      <c r="O28" s="40">
        <v>220030</v>
      </c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8" t="s">
        <v>675</v>
      </c>
      <c r="B32" s="118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109</v>
      </c>
      <c r="B35" s="118"/>
      <c r="C35" s="9"/>
      <c r="D35" s="280">
        <f>'DEPT BAL'!$D$4-1</f>
        <v>42904</v>
      </c>
      <c r="E35" s="280"/>
      <c r="F35" s="138"/>
      <c r="I35" s="8" t="s">
        <v>110</v>
      </c>
      <c r="J35" s="118"/>
      <c r="L35" s="281">
        <f>D35+1</f>
        <v>42905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0" t="s">
        <v>53</v>
      </c>
      <c r="B37" s="120" t="s">
        <v>196</v>
      </c>
      <c r="C37" s="11" t="s">
        <v>140</v>
      </c>
      <c r="D37" s="25" t="s">
        <v>360</v>
      </c>
      <c r="E37" s="257">
        <v>220002</v>
      </c>
      <c r="F37" s="134"/>
      <c r="G37" s="197"/>
      <c r="H37" s="176" t="str">
        <f t="shared" ref="H37:H42" si="4">$I$34</f>
        <v>XW</v>
      </c>
      <c r="I37" s="10" t="s">
        <v>45</v>
      </c>
      <c r="J37" s="120" t="s">
        <v>260</v>
      </c>
      <c r="K37" s="212" t="s">
        <v>325</v>
      </c>
      <c r="L37" s="11" t="s">
        <v>56</v>
      </c>
      <c r="M37" s="13" t="s">
        <v>314</v>
      </c>
      <c r="N37" s="78">
        <v>956.01</v>
      </c>
      <c r="O37" s="39">
        <v>220006</v>
      </c>
      <c r="P37" s="197"/>
      <c r="Q37" s="115" t="str">
        <f t="shared" ref="Q37:Q42" si="5">IF(N37&gt;0,"Yes","")</f>
        <v>Yes</v>
      </c>
    </row>
    <row r="38" spans="1:17" ht="21.75" customHeight="1" x14ac:dyDescent="0.2">
      <c r="A38" s="14" t="s">
        <v>65</v>
      </c>
      <c r="B38" s="126" t="s">
        <v>340</v>
      </c>
      <c r="C38" s="30" t="s">
        <v>139</v>
      </c>
      <c r="D38" s="18" t="s">
        <v>506</v>
      </c>
      <c r="E38" s="244">
        <v>220006</v>
      </c>
      <c r="F38" s="135"/>
      <c r="G38" s="90"/>
      <c r="H38" s="176" t="str">
        <f t="shared" si="4"/>
        <v>XW</v>
      </c>
      <c r="I38" s="14" t="s">
        <v>44</v>
      </c>
      <c r="J38" s="126" t="s">
        <v>273</v>
      </c>
      <c r="K38" s="135" t="s">
        <v>439</v>
      </c>
      <c r="L38" s="15" t="s">
        <v>56</v>
      </c>
      <c r="M38" s="19" t="s">
        <v>416</v>
      </c>
      <c r="N38" s="79">
        <v>869.21</v>
      </c>
      <c r="O38" s="40">
        <v>220008</v>
      </c>
      <c r="P38" s="90" t="s">
        <v>604</v>
      </c>
      <c r="Q38" s="116" t="str">
        <f t="shared" si="5"/>
        <v>Yes</v>
      </c>
    </row>
    <row r="39" spans="1:17" ht="21.75" customHeight="1" x14ac:dyDescent="0.2">
      <c r="A39" s="14"/>
      <c r="B39" s="126"/>
      <c r="C39" s="32"/>
      <c r="D39" s="18"/>
      <c r="E39" s="40"/>
      <c r="F39" s="135"/>
      <c r="G39" s="90"/>
      <c r="H39" s="176" t="str">
        <f t="shared" si="4"/>
        <v>XW</v>
      </c>
      <c r="I39" s="14"/>
      <c r="J39" s="126"/>
      <c r="K39" s="135"/>
      <c r="L39" s="15"/>
      <c r="M39" s="19"/>
      <c r="N39" s="79"/>
      <c r="O39" s="40"/>
      <c r="P39" s="113"/>
      <c r="Q39" s="116" t="str">
        <f t="shared" si="5"/>
        <v/>
      </c>
    </row>
    <row r="40" spans="1:17" ht="21.75" customHeight="1" x14ac:dyDescent="0.2">
      <c r="A40" s="14" t="s">
        <v>595</v>
      </c>
      <c r="B40" s="126" t="s">
        <v>678</v>
      </c>
      <c r="C40" s="15"/>
      <c r="D40" s="18" t="s">
        <v>438</v>
      </c>
      <c r="E40" s="244">
        <v>220008</v>
      </c>
      <c r="F40" s="154"/>
      <c r="G40" s="17" t="s">
        <v>604</v>
      </c>
      <c r="H40" s="176" t="str">
        <f t="shared" si="4"/>
        <v>XW</v>
      </c>
      <c r="I40" s="14" t="s">
        <v>595</v>
      </c>
      <c r="J40" s="126" t="s">
        <v>272</v>
      </c>
      <c r="K40" s="135" t="s">
        <v>342</v>
      </c>
      <c r="L40" s="15" t="s">
        <v>62</v>
      </c>
      <c r="M40" s="19"/>
      <c r="N40" s="79"/>
      <c r="O40" s="40">
        <v>220002</v>
      </c>
      <c r="P40" s="90" t="s">
        <v>702</v>
      </c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8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13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234" t="s">
        <v>679</v>
      </c>
      <c r="B44" s="235"/>
      <c r="C44" s="236"/>
      <c r="D44" s="273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109</v>
      </c>
      <c r="B47" s="118"/>
      <c r="C47" s="9"/>
      <c r="D47" s="280">
        <f>'DEPT BAL'!$D$4-1</f>
        <v>42904</v>
      </c>
      <c r="E47" s="280"/>
      <c r="F47" s="138"/>
      <c r="I47" s="8" t="s">
        <v>110</v>
      </c>
      <c r="J47" s="118"/>
      <c r="L47" s="281">
        <f>D47+1</f>
        <v>42905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23</v>
      </c>
      <c r="B49" s="121" t="s">
        <v>213</v>
      </c>
      <c r="C49" s="15" t="s">
        <v>239</v>
      </c>
      <c r="D49" s="18" t="s">
        <v>365</v>
      </c>
      <c r="E49" s="244">
        <v>221138</v>
      </c>
      <c r="F49" s="134"/>
      <c r="G49" s="12" t="s">
        <v>660</v>
      </c>
      <c r="H49" s="176" t="str">
        <f t="shared" ref="H49:H56" si="6">$I$46</f>
        <v>MA</v>
      </c>
      <c r="I49" s="10" t="s">
        <v>34</v>
      </c>
      <c r="J49" s="120" t="s">
        <v>266</v>
      </c>
      <c r="K49" s="212" t="s">
        <v>229</v>
      </c>
      <c r="L49" s="11" t="s">
        <v>56</v>
      </c>
      <c r="M49" s="13" t="s">
        <v>308</v>
      </c>
      <c r="N49" s="78">
        <v>823.21</v>
      </c>
      <c r="O49" s="227">
        <v>221138</v>
      </c>
      <c r="P49" s="198" t="s">
        <v>660</v>
      </c>
      <c r="Q49" s="115" t="str">
        <f t="shared" ref="Q49:Q56" si="7">IF(N49&gt;0,"Yes","")</f>
        <v>Yes</v>
      </c>
    </row>
    <row r="50" spans="1:17" ht="21.75" customHeight="1" x14ac:dyDescent="0.2">
      <c r="A50" s="68" t="s">
        <v>42</v>
      </c>
      <c r="B50" s="126" t="s">
        <v>190</v>
      </c>
      <c r="C50" s="83" t="s">
        <v>239</v>
      </c>
      <c r="D50" s="18" t="s">
        <v>281</v>
      </c>
      <c r="E50" s="244">
        <v>220018</v>
      </c>
      <c r="F50" s="135"/>
      <c r="G50" s="17"/>
      <c r="H50" s="176" t="str">
        <f t="shared" si="6"/>
        <v>MA</v>
      </c>
      <c r="I50" s="14" t="s">
        <v>149</v>
      </c>
      <c r="J50" s="126" t="s">
        <v>141</v>
      </c>
      <c r="K50" s="154" t="s">
        <v>158</v>
      </c>
      <c r="L50" s="15" t="s">
        <v>55</v>
      </c>
      <c r="M50" s="19" t="s">
        <v>355</v>
      </c>
      <c r="N50" s="98">
        <v>863.74</v>
      </c>
      <c r="O50" s="40">
        <v>220018</v>
      </c>
      <c r="P50" s="222"/>
      <c r="Q50" s="116" t="str">
        <f t="shared" si="7"/>
        <v>Yes</v>
      </c>
    </row>
    <row r="51" spans="1:17" ht="21.75" customHeight="1" x14ac:dyDescent="0.2">
      <c r="A51" s="68" t="s">
        <v>34</v>
      </c>
      <c r="B51" s="126" t="s">
        <v>191</v>
      </c>
      <c r="C51" s="83" t="s">
        <v>239</v>
      </c>
      <c r="D51" s="18" t="s">
        <v>464</v>
      </c>
      <c r="E51" s="244">
        <v>220014</v>
      </c>
      <c r="F51" s="135"/>
      <c r="G51" s="17" t="s">
        <v>639</v>
      </c>
      <c r="H51" s="176" t="str">
        <f t="shared" si="6"/>
        <v>MA</v>
      </c>
      <c r="I51" s="14" t="s">
        <v>24</v>
      </c>
      <c r="J51" s="126" t="s">
        <v>268</v>
      </c>
      <c r="K51" s="135" t="s">
        <v>372</v>
      </c>
      <c r="L51" s="15" t="s">
        <v>56</v>
      </c>
      <c r="M51" s="19" t="s">
        <v>311</v>
      </c>
      <c r="N51" s="79">
        <v>804.67</v>
      </c>
      <c r="O51" s="227">
        <v>221120</v>
      </c>
      <c r="P51" s="240" t="s">
        <v>668</v>
      </c>
      <c r="Q51" s="116" t="str">
        <f t="shared" si="7"/>
        <v>Yes</v>
      </c>
    </row>
    <row r="52" spans="1:17" ht="21.75" customHeight="1" x14ac:dyDescent="0.2">
      <c r="A52" s="14" t="s">
        <v>90</v>
      </c>
      <c r="B52" s="126" t="s">
        <v>193</v>
      </c>
      <c r="C52" s="83" t="s">
        <v>239</v>
      </c>
      <c r="D52" s="31" t="s">
        <v>221</v>
      </c>
      <c r="E52" s="228">
        <v>221120</v>
      </c>
      <c r="F52" s="135"/>
      <c r="G52" s="17" t="s">
        <v>668</v>
      </c>
      <c r="H52" s="176" t="str">
        <f t="shared" si="6"/>
        <v>MA</v>
      </c>
      <c r="I52" s="14" t="s">
        <v>37</v>
      </c>
      <c r="J52" s="126" t="s">
        <v>276</v>
      </c>
      <c r="K52" s="135" t="s">
        <v>232</v>
      </c>
      <c r="L52" s="15" t="s">
        <v>58</v>
      </c>
      <c r="M52" s="19" t="s">
        <v>327</v>
      </c>
      <c r="N52" s="79">
        <v>817.99</v>
      </c>
      <c r="O52" s="40">
        <v>220014</v>
      </c>
      <c r="P52" s="17" t="s">
        <v>639</v>
      </c>
      <c r="Q52" s="116" t="str">
        <f t="shared" si="7"/>
        <v>Yes</v>
      </c>
    </row>
    <row r="53" spans="1:17" ht="21.75" customHeight="1" x14ac:dyDescent="0.2">
      <c r="A53" s="14"/>
      <c r="B53" s="126"/>
      <c r="C53" s="72"/>
      <c r="D53" s="18"/>
      <c r="E53" s="40"/>
      <c r="F53" s="154"/>
      <c r="G53" s="90"/>
      <c r="H53" s="176" t="str">
        <f t="shared" si="6"/>
        <v>MA</v>
      </c>
      <c r="I53" s="14"/>
      <c r="J53" s="183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8"/>
      <c r="B54" s="183"/>
      <c r="C54" s="153"/>
      <c r="D54" s="82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3"/>
      <c r="C55" s="81"/>
      <c r="D55" s="82"/>
      <c r="E55" s="69"/>
      <c r="F55" s="141"/>
      <c r="G55" s="90"/>
      <c r="H55" s="176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6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234" t="s">
        <v>669</v>
      </c>
      <c r="B58" s="235"/>
      <c r="C58" s="236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  <c r="P60" s="44" t="s">
        <v>607</v>
      </c>
    </row>
    <row r="61" spans="1:17" ht="21.75" customHeight="1" thickBot="1" x14ac:dyDescent="0.25">
      <c r="A61" s="8" t="s">
        <v>109</v>
      </c>
      <c r="B61" s="118"/>
      <c r="C61" s="9"/>
      <c r="D61" s="280">
        <f>'DEPT BAL'!$D$4-1</f>
        <v>42904</v>
      </c>
      <c r="E61" s="280"/>
      <c r="F61" s="138"/>
      <c r="I61" s="8" t="s">
        <v>110</v>
      </c>
      <c r="J61" s="118"/>
      <c r="L61" s="281">
        <f>D61+1</f>
        <v>42905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149</v>
      </c>
      <c r="B63" s="120" t="s">
        <v>517</v>
      </c>
      <c r="C63" s="11" t="s">
        <v>236</v>
      </c>
      <c r="D63" s="25" t="s">
        <v>516</v>
      </c>
      <c r="E63" s="40" t="s">
        <v>594</v>
      </c>
      <c r="F63" s="154"/>
      <c r="G63" s="17"/>
      <c r="H63" s="176" t="str">
        <f>$I$60</f>
        <v>CZ</v>
      </c>
      <c r="I63" s="10" t="s">
        <v>52</v>
      </c>
      <c r="J63" s="120" t="s">
        <v>203</v>
      </c>
      <c r="K63" s="212" t="s">
        <v>241</v>
      </c>
      <c r="L63" s="11" t="s">
        <v>59</v>
      </c>
      <c r="M63" s="13" t="s">
        <v>418</v>
      </c>
      <c r="N63" s="78">
        <v>897.69</v>
      </c>
      <c r="O63" s="40">
        <v>220009</v>
      </c>
      <c r="P63" s="90" t="s">
        <v>573</v>
      </c>
      <c r="Q63" s="115" t="str">
        <f>IF(N63&gt;0,"Yes","")</f>
        <v>Yes</v>
      </c>
    </row>
    <row r="64" spans="1:17" ht="21.75" customHeight="1" x14ac:dyDescent="0.2">
      <c r="A64" s="68" t="s">
        <v>38</v>
      </c>
      <c r="B64" s="126" t="s">
        <v>518</v>
      </c>
      <c r="C64" s="100" t="s">
        <v>236</v>
      </c>
      <c r="D64" s="71" t="s">
        <v>507</v>
      </c>
      <c r="E64" s="40">
        <v>220027</v>
      </c>
      <c r="F64" s="154" t="s">
        <v>522</v>
      </c>
      <c r="G64" s="90" t="s">
        <v>542</v>
      </c>
      <c r="H64" s="176" t="str">
        <f t="shared" ref="H64:H89" si="8">$I$60</f>
        <v>CZ</v>
      </c>
      <c r="I64" s="14" t="s">
        <v>103</v>
      </c>
      <c r="J64" s="184"/>
      <c r="K64" s="213"/>
      <c r="L64" s="15" t="s">
        <v>55</v>
      </c>
      <c r="M64" s="19" t="s">
        <v>182</v>
      </c>
      <c r="N64" s="79">
        <v>806.31</v>
      </c>
      <c r="O64" s="40">
        <v>220013</v>
      </c>
      <c r="P64" s="90" t="s">
        <v>568</v>
      </c>
      <c r="Q64" s="116" t="str">
        <f>IF(N64&gt;0,"Yes","")</f>
        <v>Yes</v>
      </c>
    </row>
    <row r="65" spans="1:17" ht="21.75" customHeight="1" x14ac:dyDescent="0.2">
      <c r="A65" s="68" t="s">
        <v>168</v>
      </c>
      <c r="B65" s="126" t="s">
        <v>181</v>
      </c>
      <c r="C65" s="194" t="s">
        <v>236</v>
      </c>
      <c r="D65" s="71" t="s">
        <v>401</v>
      </c>
      <c r="E65" s="40" t="s">
        <v>594</v>
      </c>
      <c r="F65" s="154"/>
      <c r="G65" s="193"/>
      <c r="H65" s="176" t="str">
        <f t="shared" si="8"/>
        <v>CZ</v>
      </c>
      <c r="I65" s="14" t="s">
        <v>107</v>
      </c>
      <c r="J65" s="121" t="s">
        <v>208</v>
      </c>
      <c r="K65" s="140" t="s">
        <v>227</v>
      </c>
      <c r="L65" s="70" t="s">
        <v>57</v>
      </c>
      <c r="M65" s="19" t="s">
        <v>326</v>
      </c>
      <c r="N65" s="79">
        <v>795.67</v>
      </c>
      <c r="O65" s="40">
        <v>221124</v>
      </c>
      <c r="P65" s="113"/>
      <c r="Q65" s="116" t="str">
        <f t="shared" ref="Q65:Q87" si="9">IF(N65&gt;0,"Yes","")</f>
        <v>Yes</v>
      </c>
    </row>
    <row r="66" spans="1:17" ht="21.75" customHeight="1" x14ac:dyDescent="0.2">
      <c r="A66" s="14" t="s">
        <v>88</v>
      </c>
      <c r="B66" s="121" t="s">
        <v>225</v>
      </c>
      <c r="C66" s="30" t="s">
        <v>236</v>
      </c>
      <c r="D66" s="71" t="s">
        <v>411</v>
      </c>
      <c r="E66" s="40">
        <v>221130</v>
      </c>
      <c r="F66" s="154"/>
      <c r="G66" s="224" t="s">
        <v>711</v>
      </c>
      <c r="H66" s="176" t="str">
        <f t="shared" si="8"/>
        <v>CZ</v>
      </c>
      <c r="I66" s="14" t="s">
        <v>27</v>
      </c>
      <c r="J66" s="184"/>
      <c r="K66" s="213"/>
      <c r="L66" s="70" t="s">
        <v>58</v>
      </c>
      <c r="M66" s="19" t="s">
        <v>327</v>
      </c>
      <c r="N66" s="79">
        <v>1053.7</v>
      </c>
      <c r="O66" s="40">
        <v>221129</v>
      </c>
      <c r="P66" s="113"/>
      <c r="Q66" s="116" t="str">
        <f t="shared" si="9"/>
        <v>Yes</v>
      </c>
    </row>
    <row r="67" spans="1:17" ht="21.75" customHeight="1" x14ac:dyDescent="0.2">
      <c r="A67" s="14" t="s">
        <v>64</v>
      </c>
      <c r="B67" s="184"/>
      <c r="C67" s="32" t="s">
        <v>236</v>
      </c>
      <c r="D67" s="71" t="s">
        <v>411</v>
      </c>
      <c r="E67" s="40" t="s">
        <v>594</v>
      </c>
      <c r="F67" s="154"/>
      <c r="G67" s="17"/>
      <c r="H67" s="176" t="str">
        <f t="shared" si="8"/>
        <v>CZ</v>
      </c>
      <c r="I67" s="14" t="s">
        <v>47</v>
      </c>
      <c r="J67" s="121" t="s">
        <v>258</v>
      </c>
      <c r="K67" s="140" t="s">
        <v>288</v>
      </c>
      <c r="L67" s="70" t="s">
        <v>66</v>
      </c>
      <c r="M67" s="19" t="s">
        <v>358</v>
      </c>
      <c r="N67" s="79">
        <v>848.14</v>
      </c>
      <c r="O67" s="40">
        <v>220031</v>
      </c>
      <c r="P67" s="90"/>
      <c r="Q67" s="116" t="str">
        <f t="shared" si="9"/>
        <v>Yes</v>
      </c>
    </row>
    <row r="68" spans="1:17" ht="21.75" customHeight="1" x14ac:dyDescent="0.2">
      <c r="A68" s="68" t="s">
        <v>36</v>
      </c>
      <c r="B68" s="121" t="s">
        <v>183</v>
      </c>
      <c r="C68" s="30" t="s">
        <v>236</v>
      </c>
      <c r="D68" s="71" t="s">
        <v>322</v>
      </c>
      <c r="E68" s="40">
        <v>221141</v>
      </c>
      <c r="F68" s="154" t="s">
        <v>522</v>
      </c>
      <c r="G68" s="90" t="s">
        <v>610</v>
      </c>
      <c r="H68" s="176" t="str">
        <f t="shared" si="8"/>
        <v>CZ</v>
      </c>
      <c r="I68" s="14" t="s">
        <v>87</v>
      </c>
      <c r="J68" s="121" t="s">
        <v>257</v>
      </c>
      <c r="K68" s="140" t="s">
        <v>289</v>
      </c>
      <c r="L68" s="15" t="s">
        <v>66</v>
      </c>
      <c r="M68" s="19" t="s">
        <v>322</v>
      </c>
      <c r="N68" s="79">
        <v>889.04</v>
      </c>
      <c r="O68" s="40">
        <v>221141</v>
      </c>
      <c r="P68" s="90"/>
      <c r="Q68" s="116" t="str">
        <f t="shared" si="9"/>
        <v>Yes</v>
      </c>
    </row>
    <row r="69" spans="1:17" ht="21.75" customHeight="1" x14ac:dyDescent="0.2">
      <c r="A69" s="68" t="s">
        <v>46</v>
      </c>
      <c r="B69" s="184"/>
      <c r="C69" s="32" t="s">
        <v>236</v>
      </c>
      <c r="D69" s="71" t="s">
        <v>322</v>
      </c>
      <c r="E69" s="40">
        <v>220026</v>
      </c>
      <c r="F69" s="154"/>
      <c r="G69" s="90" t="s">
        <v>563</v>
      </c>
      <c r="H69" s="176" t="str">
        <f t="shared" si="8"/>
        <v>CZ</v>
      </c>
      <c r="I69" s="14" t="s">
        <v>85</v>
      </c>
      <c r="J69" s="184"/>
      <c r="K69" s="213"/>
      <c r="L69" s="15" t="s">
        <v>62</v>
      </c>
      <c r="M69" s="19" t="s">
        <v>179</v>
      </c>
      <c r="N69" s="79">
        <v>972.19</v>
      </c>
      <c r="O69" s="40">
        <v>220003</v>
      </c>
      <c r="P69" s="247" t="s">
        <v>637</v>
      </c>
      <c r="Q69" s="116" t="str">
        <f t="shared" si="9"/>
        <v>Yes</v>
      </c>
    </row>
    <row r="70" spans="1:17" ht="21.75" customHeight="1" x14ac:dyDescent="0.2">
      <c r="A70" s="14" t="s">
        <v>150</v>
      </c>
      <c r="B70" s="126" t="s">
        <v>246</v>
      </c>
      <c r="C70" s="15" t="s">
        <v>236</v>
      </c>
      <c r="D70" s="71" t="s">
        <v>388</v>
      </c>
      <c r="E70" s="40">
        <v>220011</v>
      </c>
      <c r="F70" s="154" t="s">
        <v>522</v>
      </c>
      <c r="G70" s="90" t="s">
        <v>539</v>
      </c>
      <c r="H70" s="176" t="str">
        <f t="shared" si="8"/>
        <v>CZ</v>
      </c>
      <c r="I70" s="95" t="s">
        <v>88</v>
      </c>
      <c r="J70" s="121" t="s">
        <v>301</v>
      </c>
      <c r="K70" s="140" t="s">
        <v>201</v>
      </c>
      <c r="L70" s="15" t="s">
        <v>57</v>
      </c>
      <c r="M70" s="19" t="s">
        <v>444</v>
      </c>
      <c r="N70" s="79">
        <v>770.92</v>
      </c>
      <c r="O70" s="40">
        <v>220011</v>
      </c>
      <c r="P70" s="113"/>
      <c r="Q70" s="116" t="str">
        <f t="shared" si="9"/>
        <v>Yes</v>
      </c>
    </row>
    <row r="71" spans="1:17" ht="21.75" customHeight="1" x14ac:dyDescent="0.2">
      <c r="A71" s="14" t="s">
        <v>41</v>
      </c>
      <c r="B71" s="121" t="s">
        <v>185</v>
      </c>
      <c r="C71" s="15" t="s">
        <v>236</v>
      </c>
      <c r="D71" s="71" t="s">
        <v>391</v>
      </c>
      <c r="E71" s="40">
        <v>220031</v>
      </c>
      <c r="F71" s="154"/>
      <c r="G71" s="90"/>
      <c r="H71" s="176" t="str">
        <f t="shared" si="8"/>
        <v>CZ</v>
      </c>
      <c r="I71" s="14" t="s">
        <v>21</v>
      </c>
      <c r="J71" s="121" t="s">
        <v>219</v>
      </c>
      <c r="K71" s="140" t="s">
        <v>302</v>
      </c>
      <c r="L71" s="30" t="s">
        <v>59</v>
      </c>
      <c r="M71" s="35" t="s">
        <v>148</v>
      </c>
      <c r="N71" s="97">
        <v>788.11</v>
      </c>
      <c r="O71" s="69">
        <v>221132</v>
      </c>
      <c r="P71" s="90" t="s">
        <v>680</v>
      </c>
      <c r="Q71" s="116" t="str">
        <f t="shared" si="9"/>
        <v>Yes</v>
      </c>
    </row>
    <row r="72" spans="1:17" ht="21.75" customHeight="1" x14ac:dyDescent="0.2">
      <c r="A72" s="14" t="s">
        <v>667</v>
      </c>
      <c r="B72" s="184"/>
      <c r="C72" s="30"/>
      <c r="D72" s="71" t="s">
        <v>391</v>
      </c>
      <c r="E72" s="40">
        <v>220009</v>
      </c>
      <c r="F72" s="154"/>
      <c r="G72" s="90" t="s">
        <v>573</v>
      </c>
      <c r="H72" s="176" t="str">
        <f t="shared" si="8"/>
        <v>CZ</v>
      </c>
      <c r="I72" s="14" t="s">
        <v>48</v>
      </c>
      <c r="J72" s="184"/>
      <c r="K72" s="213"/>
      <c r="L72" s="30" t="s">
        <v>56</v>
      </c>
      <c r="M72" s="35" t="s">
        <v>446</v>
      </c>
      <c r="N72" s="97">
        <v>952.57</v>
      </c>
      <c r="O72" s="69">
        <v>220026</v>
      </c>
      <c r="P72" s="90" t="s">
        <v>563</v>
      </c>
      <c r="Q72" s="116" t="str">
        <f t="shared" si="9"/>
        <v>Yes</v>
      </c>
    </row>
    <row r="73" spans="1:17" ht="21.75" customHeight="1" x14ac:dyDescent="0.2">
      <c r="A73" s="14" t="s">
        <v>24</v>
      </c>
      <c r="B73" s="184"/>
      <c r="C73" s="30" t="s">
        <v>236</v>
      </c>
      <c r="D73" s="71" t="s">
        <v>391</v>
      </c>
      <c r="E73" s="40" t="s">
        <v>594</v>
      </c>
      <c r="F73" s="154"/>
      <c r="G73" s="90"/>
      <c r="H73" s="176" t="str">
        <f t="shared" si="8"/>
        <v>CZ</v>
      </c>
      <c r="I73" s="14" t="s">
        <v>36</v>
      </c>
      <c r="J73" s="121" t="s">
        <v>259</v>
      </c>
      <c r="K73" s="140" t="s">
        <v>290</v>
      </c>
      <c r="L73" s="30" t="s">
        <v>60</v>
      </c>
      <c r="M73" s="35" t="s">
        <v>359</v>
      </c>
      <c r="N73" s="97">
        <v>894.53</v>
      </c>
      <c r="O73" s="40" t="s">
        <v>594</v>
      </c>
      <c r="P73" s="90"/>
      <c r="Q73" s="116" t="str">
        <f t="shared" si="9"/>
        <v>Yes</v>
      </c>
    </row>
    <row r="74" spans="1:17" ht="21.75" customHeight="1" x14ac:dyDescent="0.2">
      <c r="A74" s="14" t="s">
        <v>104</v>
      </c>
      <c r="B74" s="121" t="s">
        <v>215</v>
      </c>
      <c r="C74" s="32" t="s">
        <v>236</v>
      </c>
      <c r="D74" s="71" t="s">
        <v>409</v>
      </c>
      <c r="E74" s="40">
        <v>221124</v>
      </c>
      <c r="F74" s="154"/>
      <c r="G74" s="90"/>
      <c r="H74" s="176" t="str">
        <f t="shared" si="8"/>
        <v>CZ</v>
      </c>
      <c r="I74" s="14" t="s">
        <v>22</v>
      </c>
      <c r="J74" s="184"/>
      <c r="K74" s="213"/>
      <c r="L74" s="30" t="s">
        <v>56</v>
      </c>
      <c r="M74" s="35" t="s">
        <v>416</v>
      </c>
      <c r="N74" s="97">
        <v>738.81</v>
      </c>
      <c r="O74" s="69">
        <v>220010</v>
      </c>
      <c r="P74" s="90" t="s">
        <v>546</v>
      </c>
      <c r="Q74" s="116" t="str">
        <f t="shared" si="9"/>
        <v>Yes</v>
      </c>
    </row>
    <row r="75" spans="1:17" ht="21.75" customHeight="1" x14ac:dyDescent="0.2">
      <c r="A75" s="14" t="s">
        <v>45</v>
      </c>
      <c r="B75" s="184"/>
      <c r="C75" s="30" t="s">
        <v>236</v>
      </c>
      <c r="D75" s="71" t="s">
        <v>409</v>
      </c>
      <c r="E75" s="40">
        <v>220010</v>
      </c>
      <c r="F75" s="154" t="s">
        <v>522</v>
      </c>
      <c r="G75" s="195" t="s">
        <v>564</v>
      </c>
      <c r="H75" s="176" t="str">
        <f t="shared" si="8"/>
        <v>CZ</v>
      </c>
      <c r="I75" s="14" t="s">
        <v>168</v>
      </c>
      <c r="J75" s="121" t="s">
        <v>142</v>
      </c>
      <c r="K75" s="140" t="s">
        <v>324</v>
      </c>
      <c r="L75" s="30" t="s">
        <v>56</v>
      </c>
      <c r="M75" s="35" t="s">
        <v>345</v>
      </c>
      <c r="N75" s="79">
        <v>108.22</v>
      </c>
      <c r="O75" s="69">
        <v>220027</v>
      </c>
      <c r="P75" s="17"/>
      <c r="Q75" s="116" t="str">
        <f t="shared" si="9"/>
        <v>Yes</v>
      </c>
    </row>
    <row r="76" spans="1:17" ht="21.75" customHeight="1" x14ac:dyDescent="0.2">
      <c r="A76" s="14" t="s">
        <v>26</v>
      </c>
      <c r="B76" s="121" t="s">
        <v>212</v>
      </c>
      <c r="C76" s="32" t="s">
        <v>236</v>
      </c>
      <c r="D76" s="71" t="s">
        <v>402</v>
      </c>
      <c r="E76" s="40">
        <v>221132</v>
      </c>
      <c r="F76" s="154"/>
      <c r="G76" s="256" t="s">
        <v>544</v>
      </c>
      <c r="H76" s="176" t="str">
        <f t="shared" si="8"/>
        <v>CZ</v>
      </c>
      <c r="I76" s="14" t="s">
        <v>41</v>
      </c>
      <c r="J76" s="121" t="s">
        <v>265</v>
      </c>
      <c r="K76" s="140" t="s">
        <v>373</v>
      </c>
      <c r="L76" s="15" t="s">
        <v>59</v>
      </c>
      <c r="M76" s="19" t="s">
        <v>134</v>
      </c>
      <c r="N76" s="79">
        <v>750.82</v>
      </c>
      <c r="O76" s="69">
        <v>221130</v>
      </c>
      <c r="P76" s="223" t="s">
        <v>689</v>
      </c>
      <c r="Q76" s="116" t="str">
        <f t="shared" si="9"/>
        <v>Yes</v>
      </c>
    </row>
    <row r="77" spans="1:17" ht="21.75" customHeight="1" x14ac:dyDescent="0.2">
      <c r="A77" s="14" t="s">
        <v>28</v>
      </c>
      <c r="B77" s="184"/>
      <c r="C77" s="30" t="s">
        <v>236</v>
      </c>
      <c r="D77" s="71" t="s">
        <v>402</v>
      </c>
      <c r="E77" s="40">
        <v>221123</v>
      </c>
      <c r="F77" s="154" t="s">
        <v>533</v>
      </c>
      <c r="G77" s="90"/>
      <c r="H77" s="176" t="str">
        <f t="shared" si="8"/>
        <v>CZ</v>
      </c>
      <c r="I77" s="14" t="s">
        <v>50</v>
      </c>
      <c r="J77" s="122"/>
      <c r="K77" s="217"/>
      <c r="L77" s="15" t="s">
        <v>56</v>
      </c>
      <c r="M77" s="19" t="s">
        <v>351</v>
      </c>
      <c r="N77" s="79">
        <v>853.4</v>
      </c>
      <c r="O77" s="69" t="s">
        <v>594</v>
      </c>
      <c r="P77" s="17" t="s">
        <v>152</v>
      </c>
      <c r="Q77" s="116" t="str">
        <f t="shared" si="9"/>
        <v>Yes</v>
      </c>
    </row>
    <row r="78" spans="1:17" ht="21.75" customHeight="1" x14ac:dyDescent="0.2">
      <c r="A78" s="14" t="s">
        <v>51</v>
      </c>
      <c r="B78" s="121" t="s">
        <v>130</v>
      </c>
      <c r="C78" s="32" t="s">
        <v>236</v>
      </c>
      <c r="D78" s="71" t="s">
        <v>408</v>
      </c>
      <c r="E78" s="40">
        <v>221125</v>
      </c>
      <c r="F78" s="154"/>
      <c r="G78" s="90"/>
      <c r="H78" s="176" t="str">
        <f t="shared" si="8"/>
        <v>CZ</v>
      </c>
      <c r="I78" s="14" t="s">
        <v>46</v>
      </c>
      <c r="J78" s="184"/>
      <c r="K78" s="213"/>
      <c r="L78" s="30" t="s">
        <v>58</v>
      </c>
      <c r="M78" s="35" t="s">
        <v>251</v>
      </c>
      <c r="N78" s="97">
        <v>941.23</v>
      </c>
      <c r="O78" s="69">
        <v>221125</v>
      </c>
      <c r="P78" s="108" t="s">
        <v>152</v>
      </c>
      <c r="Q78" s="116" t="str">
        <f t="shared" si="9"/>
        <v>Yes</v>
      </c>
    </row>
    <row r="79" spans="1:17" ht="21.75" customHeight="1" x14ac:dyDescent="0.2">
      <c r="A79" s="93" t="s">
        <v>21</v>
      </c>
      <c r="B79" s="221"/>
      <c r="C79" s="29" t="s">
        <v>236</v>
      </c>
      <c r="D79" s="82" t="s">
        <v>408</v>
      </c>
      <c r="E79" s="40">
        <v>221127</v>
      </c>
      <c r="F79" s="154" t="s">
        <v>531</v>
      </c>
      <c r="G79" s="17" t="s">
        <v>605</v>
      </c>
      <c r="I79" s="14" t="s">
        <v>35</v>
      </c>
      <c r="J79" s="121" t="s">
        <v>317</v>
      </c>
      <c r="K79" s="140" t="s">
        <v>318</v>
      </c>
      <c r="L79" s="30"/>
      <c r="M79" s="35"/>
      <c r="N79" s="97">
        <v>0</v>
      </c>
      <c r="O79" s="69" t="s">
        <v>594</v>
      </c>
      <c r="P79" s="109"/>
      <c r="Q79" s="116" t="str">
        <f t="shared" si="9"/>
        <v/>
      </c>
    </row>
    <row r="80" spans="1:17" ht="21.75" customHeight="1" x14ac:dyDescent="0.2">
      <c r="A80" s="68" t="s">
        <v>86</v>
      </c>
      <c r="B80" s="184"/>
      <c r="C80" s="15" t="s">
        <v>236</v>
      </c>
      <c r="D80" s="82" t="s">
        <v>408</v>
      </c>
      <c r="E80" s="69">
        <v>220003</v>
      </c>
      <c r="F80" s="141"/>
      <c r="G80" s="17" t="s">
        <v>636</v>
      </c>
      <c r="I80" s="14"/>
      <c r="J80" s="126"/>
      <c r="K80" s="135"/>
      <c r="L80" s="30"/>
      <c r="M80" s="35"/>
      <c r="N80" s="97"/>
      <c r="O80" s="40"/>
      <c r="P80" s="90"/>
      <c r="Q80" s="116" t="str">
        <f t="shared" si="9"/>
        <v/>
      </c>
    </row>
    <row r="81" spans="1:17" ht="21.75" customHeight="1" x14ac:dyDescent="0.2">
      <c r="A81" s="268" t="s">
        <v>595</v>
      </c>
      <c r="B81" s="269"/>
      <c r="C81" s="270" t="s">
        <v>676</v>
      </c>
      <c r="D81" s="271" t="s">
        <v>673</v>
      </c>
      <c r="E81" s="227">
        <v>220019</v>
      </c>
      <c r="F81" s="154" t="s">
        <v>549</v>
      </c>
      <c r="G81" s="187" t="s">
        <v>677</v>
      </c>
      <c r="I81" s="14"/>
      <c r="J81" s="264"/>
      <c r="K81" s="261"/>
      <c r="L81" s="265"/>
      <c r="M81" s="266"/>
      <c r="N81" s="267"/>
      <c r="O81" s="69"/>
      <c r="P81" s="109"/>
      <c r="Q81" s="116" t="str">
        <f t="shared" si="9"/>
        <v/>
      </c>
    </row>
    <row r="82" spans="1:17" ht="21.75" customHeight="1" x14ac:dyDescent="0.2">
      <c r="A82" s="68"/>
      <c r="B82" s="126"/>
      <c r="C82" s="15"/>
      <c r="D82" s="82"/>
      <c r="E82" s="69"/>
      <c r="F82" s="141"/>
      <c r="G82" s="108"/>
      <c r="I82" s="14"/>
      <c r="J82" s="126"/>
      <c r="K82" s="135"/>
      <c r="L82" s="30"/>
      <c r="M82" s="35"/>
      <c r="N82" s="97"/>
      <c r="O82" s="69"/>
      <c r="P82" s="17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82"/>
      <c r="E83" s="69"/>
      <c r="F83" s="140"/>
      <c r="G83" s="17"/>
      <c r="H83" s="176" t="str">
        <f t="shared" si="8"/>
        <v>CZ</v>
      </c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69"/>
      <c r="F84" s="140"/>
      <c r="G84" s="190"/>
      <c r="H84" s="176" t="str">
        <f t="shared" si="8"/>
        <v>CZ</v>
      </c>
      <c r="I84" s="95"/>
      <c r="J84" s="126"/>
      <c r="K84" s="135"/>
      <c r="L84" s="30"/>
      <c r="M84" s="35"/>
      <c r="N84" s="97"/>
      <c r="O84" s="69">
        <v>220025</v>
      </c>
      <c r="P84" s="190" t="s">
        <v>695</v>
      </c>
      <c r="Q84" s="116" t="str">
        <f t="shared" si="9"/>
        <v/>
      </c>
    </row>
    <row r="85" spans="1:17" ht="21.75" customHeight="1" x14ac:dyDescent="0.2">
      <c r="A85" s="95"/>
      <c r="B85" s="126"/>
      <c r="C85" s="15"/>
      <c r="D85" s="82"/>
      <c r="E85" s="69">
        <v>220013</v>
      </c>
      <c r="F85" s="140"/>
      <c r="G85" s="190" t="s">
        <v>654</v>
      </c>
      <c r="H85" s="176" t="str">
        <f t="shared" si="8"/>
        <v>CZ</v>
      </c>
      <c r="I85" s="95"/>
      <c r="J85" s="126"/>
      <c r="K85" s="135"/>
      <c r="L85" s="30"/>
      <c r="M85" s="35"/>
      <c r="N85" s="97"/>
      <c r="O85" s="69">
        <v>220019</v>
      </c>
      <c r="P85" s="190" t="s">
        <v>549</v>
      </c>
      <c r="Q85" s="116" t="str">
        <f t="shared" si="9"/>
        <v/>
      </c>
    </row>
    <row r="86" spans="1:17" ht="21.75" customHeight="1" x14ac:dyDescent="0.2">
      <c r="A86" s="95"/>
      <c r="B86" s="183"/>
      <c r="C86" s="15"/>
      <c r="D86" s="71"/>
      <c r="E86" s="40">
        <v>220025</v>
      </c>
      <c r="F86" s="135"/>
      <c r="G86" s="17"/>
      <c r="H86" s="176" t="str">
        <f t="shared" si="8"/>
        <v>CZ</v>
      </c>
      <c r="I86" s="14"/>
      <c r="J86" s="126"/>
      <c r="K86" s="135"/>
      <c r="L86" s="30"/>
      <c r="M86" s="35"/>
      <c r="N86" s="99"/>
      <c r="O86" s="69">
        <v>221123</v>
      </c>
      <c r="P86" s="190" t="s">
        <v>663</v>
      </c>
      <c r="Q86" s="116" t="str">
        <f t="shared" si="9"/>
        <v/>
      </c>
    </row>
    <row r="87" spans="1:17" ht="21.75" customHeight="1" x14ac:dyDescent="0.2">
      <c r="A87" s="14"/>
      <c r="B87" s="126"/>
      <c r="C87" s="15" t="s">
        <v>607</v>
      </c>
      <c r="D87" s="40"/>
      <c r="E87" s="40">
        <v>221128</v>
      </c>
      <c r="F87" s="135"/>
      <c r="G87" s="190" t="s">
        <v>650</v>
      </c>
      <c r="H87" s="176" t="str">
        <f t="shared" si="8"/>
        <v>CZ</v>
      </c>
      <c r="I87" s="14"/>
      <c r="J87" s="182"/>
      <c r="K87" s="135"/>
      <c r="L87" s="30"/>
      <c r="M87" s="35"/>
      <c r="N87" s="97"/>
      <c r="O87" s="69">
        <v>221127</v>
      </c>
      <c r="P87" s="190" t="s">
        <v>664</v>
      </c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272"/>
      <c r="E88" s="85">
        <v>221129</v>
      </c>
      <c r="F88" s="135"/>
      <c r="G88" s="190" t="s">
        <v>649</v>
      </c>
      <c r="H88" s="176" t="str">
        <f t="shared" si="8"/>
        <v>CZ</v>
      </c>
      <c r="I88" s="14"/>
      <c r="J88" s="182"/>
      <c r="K88" s="135"/>
      <c r="L88" s="15"/>
      <c r="M88" s="19"/>
      <c r="N88" s="79"/>
      <c r="O88" s="69">
        <v>221128</v>
      </c>
      <c r="P88" s="190" t="s">
        <v>665</v>
      </c>
      <c r="Q88" s="116"/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6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234" t="s">
        <v>712</v>
      </c>
      <c r="B91" s="235"/>
      <c r="C91" s="236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109</v>
      </c>
      <c r="B94" s="118"/>
      <c r="C94" s="9"/>
      <c r="D94" s="280">
        <f>'DEPT BAL'!$D$4-1</f>
        <v>42904</v>
      </c>
      <c r="E94" s="280"/>
      <c r="F94" s="138"/>
      <c r="I94" s="8" t="s">
        <v>110</v>
      </c>
      <c r="J94" s="118"/>
      <c r="L94" s="281">
        <f>D94+1</f>
        <v>42905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151</v>
      </c>
      <c r="B96" s="120" t="s">
        <v>180</v>
      </c>
      <c r="C96" s="34" t="s">
        <v>235</v>
      </c>
      <c r="D96" s="18" t="s">
        <v>488</v>
      </c>
      <c r="E96" s="244">
        <v>220012</v>
      </c>
      <c r="F96" s="135"/>
      <c r="G96" s="249" t="s">
        <v>625</v>
      </c>
      <c r="H96" s="176" t="str">
        <f>$I$93</f>
        <v>BK</v>
      </c>
      <c r="I96" s="10" t="s">
        <v>39</v>
      </c>
      <c r="J96" s="120" t="s">
        <v>467</v>
      </c>
      <c r="K96" s="212" t="s">
        <v>227</v>
      </c>
      <c r="L96" s="11" t="s">
        <v>56</v>
      </c>
      <c r="M96" s="13" t="s">
        <v>519</v>
      </c>
      <c r="N96" s="78">
        <v>872.08</v>
      </c>
      <c r="O96" s="39">
        <v>221135</v>
      </c>
      <c r="P96" s="197" t="s">
        <v>580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103</v>
      </c>
      <c r="B97" s="126" t="s">
        <v>245</v>
      </c>
      <c r="C97" s="30" t="s">
        <v>235</v>
      </c>
      <c r="D97" s="18" t="s">
        <v>251</v>
      </c>
      <c r="E97" s="244">
        <v>221135</v>
      </c>
      <c r="F97" s="154"/>
      <c r="G97" s="90" t="s">
        <v>550</v>
      </c>
      <c r="H97" s="176" t="str">
        <f t="shared" ref="H97:H103" si="11">$I$93</f>
        <v>BK</v>
      </c>
      <c r="I97" s="14" t="s">
        <v>151</v>
      </c>
      <c r="J97" s="126" t="s">
        <v>210</v>
      </c>
      <c r="K97" s="135" t="s">
        <v>305</v>
      </c>
      <c r="L97" s="15" t="s">
        <v>57</v>
      </c>
      <c r="M97" s="19" t="s">
        <v>445</v>
      </c>
      <c r="N97" s="79">
        <v>1017.1</v>
      </c>
      <c r="O97" s="40">
        <v>220012</v>
      </c>
      <c r="P97" s="263" t="s">
        <v>625</v>
      </c>
      <c r="Q97" s="116" t="str">
        <f t="shared" si="10"/>
        <v>Yes</v>
      </c>
    </row>
    <row r="98" spans="1:17" ht="21.75" customHeight="1" x14ac:dyDescent="0.2">
      <c r="A98" s="14" t="s">
        <v>85</v>
      </c>
      <c r="B98" s="126" t="s">
        <v>157</v>
      </c>
      <c r="C98" s="32" t="s">
        <v>235</v>
      </c>
      <c r="D98" s="71" t="s">
        <v>514</v>
      </c>
      <c r="E98" s="244">
        <v>220033</v>
      </c>
      <c r="F98" s="154"/>
      <c r="G98" s="90"/>
      <c r="H98" s="176" t="str">
        <f t="shared" si="11"/>
        <v>BK</v>
      </c>
      <c r="I98" s="68" t="s">
        <v>33</v>
      </c>
      <c r="J98" s="126" t="s">
        <v>200</v>
      </c>
      <c r="K98" s="135" t="s">
        <v>228</v>
      </c>
      <c r="L98" s="15" t="s">
        <v>62</v>
      </c>
      <c r="M98" s="19" t="s">
        <v>371</v>
      </c>
      <c r="N98" s="79">
        <v>954.92</v>
      </c>
      <c r="O98" s="227">
        <v>221133</v>
      </c>
      <c r="P98" s="113"/>
      <c r="Q98" s="116" t="str">
        <f t="shared" si="10"/>
        <v>Yes</v>
      </c>
    </row>
    <row r="99" spans="1:17" ht="21.75" customHeight="1" x14ac:dyDescent="0.2">
      <c r="A99" s="14" t="s">
        <v>22</v>
      </c>
      <c r="B99" s="121" t="s">
        <v>286</v>
      </c>
      <c r="C99" s="15" t="s">
        <v>235</v>
      </c>
      <c r="D99" s="18" t="s">
        <v>179</v>
      </c>
      <c r="E99" s="244">
        <v>221137</v>
      </c>
      <c r="F99" s="154"/>
      <c r="G99" s="90" t="s">
        <v>705</v>
      </c>
      <c r="H99" s="176" t="str">
        <f t="shared" si="11"/>
        <v>BK</v>
      </c>
      <c r="I99" s="68" t="s">
        <v>108</v>
      </c>
      <c r="J99" s="126" t="s">
        <v>202</v>
      </c>
      <c r="K99" s="135" t="s">
        <v>292</v>
      </c>
      <c r="L99" s="15" t="s">
        <v>56</v>
      </c>
      <c r="M99" s="19" t="s">
        <v>309</v>
      </c>
      <c r="N99" s="79">
        <v>795.28</v>
      </c>
      <c r="O99" s="40">
        <v>221137</v>
      </c>
      <c r="P99" s="90" t="s">
        <v>706</v>
      </c>
      <c r="Q99" s="116" t="str">
        <f t="shared" si="10"/>
        <v>Yes</v>
      </c>
    </row>
    <row r="100" spans="1:17" ht="21.75" customHeight="1" x14ac:dyDescent="0.2">
      <c r="A100" s="14" t="s">
        <v>595</v>
      </c>
      <c r="B100" s="126" t="s">
        <v>500</v>
      </c>
      <c r="C100" s="15" t="s">
        <v>235</v>
      </c>
      <c r="D100" s="18" t="s">
        <v>673</v>
      </c>
      <c r="E100" s="40">
        <v>221133</v>
      </c>
      <c r="F100" s="135"/>
      <c r="G100" s="17"/>
      <c r="H100" s="176" t="str">
        <f t="shared" si="11"/>
        <v>BK</v>
      </c>
      <c r="I100" s="14"/>
      <c r="J100" s="126"/>
      <c r="K100" s="135" t="s">
        <v>201</v>
      </c>
      <c r="L100" s="15"/>
      <c r="M100" s="19"/>
      <c r="N100" s="79"/>
      <c r="O100" s="227">
        <v>220033</v>
      </c>
      <c r="P100" s="239" t="s">
        <v>674</v>
      </c>
      <c r="Q100" s="116" t="str">
        <f t="shared" si="10"/>
        <v/>
      </c>
    </row>
    <row r="101" spans="1:17" ht="21.75" customHeight="1" x14ac:dyDescent="0.2">
      <c r="A101" s="95"/>
      <c r="B101" s="126"/>
      <c r="C101" s="15"/>
      <c r="D101" s="18"/>
      <c r="E101" s="40"/>
      <c r="F101" s="135"/>
      <c r="G101" s="17"/>
      <c r="H101" s="176" t="str">
        <f t="shared" si="11"/>
        <v>BK</v>
      </c>
      <c r="I101" s="14"/>
      <c r="J101" s="126"/>
      <c r="K101" s="135"/>
      <c r="L101" s="30"/>
      <c r="M101" s="35"/>
      <c r="N101" s="97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 t="s">
        <v>607</v>
      </c>
      <c r="P104" s="111"/>
    </row>
    <row r="105" spans="1:17" ht="21.75" customHeight="1" x14ac:dyDescent="0.2">
      <c r="A105" s="234" t="s">
        <v>707</v>
      </c>
      <c r="B105" s="235"/>
      <c r="C105" s="236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109</v>
      </c>
      <c r="B108" s="118"/>
      <c r="C108" s="9"/>
      <c r="D108" s="280">
        <f>'DEPT BAL'!$D$4-1</f>
        <v>42904</v>
      </c>
      <c r="E108" s="280"/>
      <c r="F108" s="138"/>
      <c r="I108" s="8" t="s">
        <v>110</v>
      </c>
      <c r="J108" s="118"/>
      <c r="L108" s="281">
        <f>D108+1</f>
        <v>42905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4" t="s">
        <v>32</v>
      </c>
      <c r="B110" s="121" t="s">
        <v>328</v>
      </c>
      <c r="C110" s="15" t="s">
        <v>135</v>
      </c>
      <c r="D110" s="18" t="s">
        <v>337</v>
      </c>
      <c r="E110" s="244">
        <v>221126</v>
      </c>
      <c r="F110" s="154" t="s">
        <v>559</v>
      </c>
      <c r="G110" s="197"/>
      <c r="H110" s="176" t="str">
        <f>$I$107</f>
        <v>LA</v>
      </c>
      <c r="I110" s="14" t="s">
        <v>54</v>
      </c>
      <c r="J110" s="121" t="s">
        <v>330</v>
      </c>
      <c r="K110" s="216" t="s">
        <v>319</v>
      </c>
      <c r="L110" s="15" t="s">
        <v>55</v>
      </c>
      <c r="M110" s="19" t="s">
        <v>192</v>
      </c>
      <c r="N110" s="79">
        <v>835.16</v>
      </c>
      <c r="O110" s="40">
        <v>220021</v>
      </c>
      <c r="P110" s="90" t="s">
        <v>709</v>
      </c>
      <c r="Q110" s="115" t="str">
        <f>IF(N110&gt;0,"Yes","")</f>
        <v>Yes</v>
      </c>
    </row>
    <row r="111" spans="1:17" ht="21.75" customHeight="1" x14ac:dyDescent="0.2">
      <c r="A111" s="14" t="s">
        <v>54</v>
      </c>
      <c r="B111" s="126" t="s">
        <v>250</v>
      </c>
      <c r="C111" s="15" t="s">
        <v>135</v>
      </c>
      <c r="D111" s="18" t="s">
        <v>338</v>
      </c>
      <c r="E111" s="244">
        <v>220021</v>
      </c>
      <c r="F111" s="154"/>
      <c r="G111" s="90" t="s">
        <v>709</v>
      </c>
      <c r="H111" s="176" t="str">
        <f t="shared" ref="H111:H119" si="12">$I$107</f>
        <v>LA</v>
      </c>
      <c r="I111" s="14" t="s">
        <v>26</v>
      </c>
      <c r="J111" s="184"/>
      <c r="K111" s="213"/>
      <c r="L111" s="30" t="s">
        <v>58</v>
      </c>
      <c r="M111" s="35" t="s">
        <v>344</v>
      </c>
      <c r="N111" s="97">
        <v>1132.5899999999999</v>
      </c>
      <c r="O111" s="69">
        <v>221126</v>
      </c>
      <c r="P111" s="113"/>
      <c r="Q111" s="116" t="str">
        <f>IF(N111&gt;0,"Yes","")</f>
        <v>Yes</v>
      </c>
    </row>
    <row r="112" spans="1:17" ht="21.75" customHeight="1" x14ac:dyDescent="0.2">
      <c r="A112" s="14" t="s">
        <v>33</v>
      </c>
      <c r="B112" s="121" t="s">
        <v>252</v>
      </c>
      <c r="C112" s="30" t="s">
        <v>135</v>
      </c>
      <c r="D112" s="18" t="s">
        <v>277</v>
      </c>
      <c r="E112" s="244">
        <v>221131</v>
      </c>
      <c r="F112" s="154" t="s">
        <v>559</v>
      </c>
      <c r="G112" s="252"/>
      <c r="H112" s="176" t="str">
        <f t="shared" si="12"/>
        <v>LA</v>
      </c>
      <c r="I112" s="14" t="s">
        <v>23</v>
      </c>
      <c r="J112" s="121" t="s">
        <v>244</v>
      </c>
      <c r="K112" s="140" t="s">
        <v>231</v>
      </c>
      <c r="L112" s="30" t="s">
        <v>56</v>
      </c>
      <c r="M112" s="35" t="s">
        <v>446</v>
      </c>
      <c r="N112" s="97">
        <v>1059</v>
      </c>
      <c r="O112" s="69">
        <v>220032</v>
      </c>
      <c r="P112" s="90"/>
      <c r="Q112" s="116" t="str">
        <f t="shared" ref="Q112:Q118" si="13">IF(N112&gt;0,"Yes","")</f>
        <v>Yes</v>
      </c>
    </row>
    <row r="113" spans="1:17" ht="21.75" customHeight="1" x14ac:dyDescent="0.2">
      <c r="A113" s="148" t="s">
        <v>108</v>
      </c>
      <c r="B113" s="184"/>
      <c r="C113" s="32" t="s">
        <v>396</v>
      </c>
      <c r="D113" s="71" t="s">
        <v>277</v>
      </c>
      <c r="E113" s="244">
        <v>220032</v>
      </c>
      <c r="F113" s="154"/>
      <c r="G113" s="90"/>
      <c r="H113" s="176" t="str">
        <f t="shared" si="12"/>
        <v>LA</v>
      </c>
      <c r="I113" s="14" t="s">
        <v>64</v>
      </c>
      <c r="J113" s="184"/>
      <c r="K113" s="213"/>
      <c r="L113" s="30" t="s">
        <v>59</v>
      </c>
      <c r="M113" s="35" t="s">
        <v>134</v>
      </c>
      <c r="N113" s="97">
        <v>755.72</v>
      </c>
      <c r="O113" s="69">
        <v>220005</v>
      </c>
      <c r="P113" s="90" t="s">
        <v>690</v>
      </c>
      <c r="Q113" s="116" t="str">
        <f t="shared" si="13"/>
        <v>Yes</v>
      </c>
    </row>
    <row r="114" spans="1:17" ht="21.75" customHeight="1" x14ac:dyDescent="0.2">
      <c r="A114" s="148" t="s">
        <v>35</v>
      </c>
      <c r="B114" s="183" t="s">
        <v>253</v>
      </c>
      <c r="C114" s="29" t="s">
        <v>135</v>
      </c>
      <c r="D114" s="71" t="s">
        <v>466</v>
      </c>
      <c r="E114" s="244">
        <v>220005</v>
      </c>
      <c r="F114" s="154" t="s">
        <v>559</v>
      </c>
      <c r="G114" s="90" t="s">
        <v>690</v>
      </c>
      <c r="H114" s="176" t="str">
        <f t="shared" si="12"/>
        <v>LA</v>
      </c>
      <c r="I114" s="14" t="s">
        <v>104</v>
      </c>
      <c r="J114" s="126" t="s">
        <v>275</v>
      </c>
      <c r="K114" s="135" t="s">
        <v>332</v>
      </c>
      <c r="L114" s="30" t="s">
        <v>57</v>
      </c>
      <c r="M114" s="35" t="s">
        <v>307</v>
      </c>
      <c r="N114" s="97">
        <v>1003.16</v>
      </c>
      <c r="O114" s="228">
        <v>221131</v>
      </c>
      <c r="P114" s="190"/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244"/>
      <c r="F115" s="135"/>
      <c r="G115" s="96"/>
      <c r="H115" s="176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244">
        <v>221139</v>
      </c>
      <c r="F116" s="135"/>
      <c r="G116" s="17" t="s">
        <v>666</v>
      </c>
      <c r="H116" s="176" t="str">
        <f t="shared" si="12"/>
        <v>LA</v>
      </c>
      <c r="I116" s="14"/>
      <c r="J116" s="126"/>
      <c r="K116" s="135" t="s">
        <v>364</v>
      </c>
      <c r="L116" s="30"/>
      <c r="M116" s="35"/>
      <c r="N116" s="97"/>
      <c r="O116" s="69"/>
      <c r="P116" s="190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227">
        <v>220022</v>
      </c>
      <c r="F117" s="135"/>
      <c r="G117" s="17"/>
      <c r="H117" s="176" t="str">
        <f t="shared" si="12"/>
        <v>LA</v>
      </c>
      <c r="I117" s="95"/>
      <c r="J117" s="126"/>
      <c r="K117" s="135"/>
      <c r="L117" s="30"/>
      <c r="M117" s="35"/>
      <c r="N117" s="97"/>
      <c r="O117" s="69">
        <v>220022</v>
      </c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0"/>
      <c r="N118" s="97"/>
      <c r="O118" s="228">
        <v>221139</v>
      </c>
      <c r="P118" s="190" t="s">
        <v>569</v>
      </c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7" ht="21.75" customHeight="1" x14ac:dyDescent="0.2">
      <c r="A121" s="234" t="s">
        <v>681</v>
      </c>
      <c r="B121" s="235"/>
      <c r="C121" s="236"/>
      <c r="F121" s="138"/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109</v>
      </c>
      <c r="B124" s="118"/>
      <c r="C124" s="9"/>
      <c r="D124" s="280">
        <f>'DEPT BAL'!$D$4-1</f>
        <v>42904</v>
      </c>
      <c r="E124" s="280"/>
      <c r="F124" s="138"/>
      <c r="I124" s="8" t="s">
        <v>110</v>
      </c>
      <c r="J124" s="118"/>
      <c r="L124" s="281">
        <f>D124+1</f>
        <v>42905</v>
      </c>
      <c r="M124" s="281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106</v>
      </c>
      <c r="B126" s="120" t="s">
        <v>278</v>
      </c>
      <c r="C126" s="11" t="s">
        <v>356</v>
      </c>
      <c r="D126" s="25" t="s">
        <v>337</v>
      </c>
      <c r="E126" s="257">
        <v>221140</v>
      </c>
      <c r="F126" s="196"/>
      <c r="G126" s="206"/>
      <c r="H126" s="176" t="str">
        <f>$I$123</f>
        <v>PZ</v>
      </c>
      <c r="I126" s="10" t="s">
        <v>106</v>
      </c>
      <c r="J126" s="120" t="s">
        <v>211</v>
      </c>
      <c r="K126" s="212" t="s">
        <v>290</v>
      </c>
      <c r="L126" s="11" t="s">
        <v>66</v>
      </c>
      <c r="M126" s="13" t="s">
        <v>322</v>
      </c>
      <c r="N126" s="78">
        <v>891.23</v>
      </c>
      <c r="O126" s="39">
        <v>221140</v>
      </c>
      <c r="P126" s="90"/>
      <c r="Q126" s="115" t="str">
        <f>IF(N126&gt;0,"Yes","")</f>
        <v>Yes</v>
      </c>
    </row>
    <row r="127" spans="1:17" ht="21.75" customHeight="1" x14ac:dyDescent="0.2">
      <c r="A127" s="14" t="s">
        <v>27</v>
      </c>
      <c r="B127" s="126" t="s">
        <v>254</v>
      </c>
      <c r="C127" s="15" t="s">
        <v>356</v>
      </c>
      <c r="D127" s="18" t="s">
        <v>368</v>
      </c>
      <c r="E127" s="227" t="s">
        <v>594</v>
      </c>
      <c r="F127" s="154"/>
      <c r="G127" s="90"/>
      <c r="H127" s="176" t="str">
        <f>$I$123</f>
        <v>PZ</v>
      </c>
      <c r="I127" s="14" t="s">
        <v>28</v>
      </c>
      <c r="J127" s="126" t="s">
        <v>187</v>
      </c>
      <c r="K127" s="135" t="s">
        <v>341</v>
      </c>
      <c r="L127" s="15" t="s">
        <v>62</v>
      </c>
      <c r="M127" s="19" t="s">
        <v>274</v>
      </c>
      <c r="N127" s="79">
        <v>769.78</v>
      </c>
      <c r="O127" s="237" t="s">
        <v>594</v>
      </c>
      <c r="P127" s="90"/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6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109</v>
      </c>
      <c r="B135" s="118"/>
      <c r="C135" s="9"/>
      <c r="D135" s="280">
        <f>'DEPT BAL'!$D$4-1</f>
        <v>42904</v>
      </c>
      <c r="E135" s="280"/>
      <c r="F135" s="138"/>
      <c r="I135" s="8" t="s">
        <v>110</v>
      </c>
      <c r="J135" s="118"/>
      <c r="L135" s="281">
        <f>D135+1</f>
        <v>42905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39</v>
      </c>
      <c r="B137" s="122" t="s">
        <v>247</v>
      </c>
      <c r="C137" s="36" t="s">
        <v>237</v>
      </c>
      <c r="D137" s="18" t="s">
        <v>432</v>
      </c>
      <c r="E137" s="244">
        <v>220017</v>
      </c>
      <c r="F137" s="154"/>
      <c r="G137" s="197"/>
      <c r="H137" s="176" t="str">
        <f>$I$134</f>
        <v>EH</v>
      </c>
      <c r="I137" s="10" t="s">
        <v>49</v>
      </c>
      <c r="J137" s="120" t="s">
        <v>147</v>
      </c>
      <c r="K137" s="212" t="s">
        <v>229</v>
      </c>
      <c r="L137" s="11" t="s">
        <v>66</v>
      </c>
      <c r="M137" s="13" t="s">
        <v>316</v>
      </c>
      <c r="N137" s="78">
        <v>998.57</v>
      </c>
      <c r="O137" s="39">
        <v>220016</v>
      </c>
      <c r="P137" s="90" t="s">
        <v>704</v>
      </c>
      <c r="Q137" s="115" t="str">
        <f>IF(N137&gt;0,"Yes","")</f>
        <v>Yes</v>
      </c>
    </row>
    <row r="138" spans="1:17" ht="21.75" customHeight="1" x14ac:dyDescent="0.2">
      <c r="A138" s="14" t="s">
        <v>40</v>
      </c>
      <c r="B138" s="184"/>
      <c r="C138" s="83" t="s">
        <v>237</v>
      </c>
      <c r="D138" s="18" t="s">
        <v>432</v>
      </c>
      <c r="E138" s="244">
        <v>220023</v>
      </c>
      <c r="F138" s="154"/>
      <c r="G138" s="90"/>
      <c r="H138" s="176" t="str">
        <f t="shared" ref="H138:H145" si="14">$I$134</f>
        <v>EH</v>
      </c>
      <c r="I138" s="14" t="s">
        <v>42</v>
      </c>
      <c r="J138" s="184"/>
      <c r="K138" s="213"/>
      <c r="L138" s="15" t="s">
        <v>62</v>
      </c>
      <c r="M138" s="19" t="s">
        <v>179</v>
      </c>
      <c r="N138" s="79">
        <v>979</v>
      </c>
      <c r="O138" s="40">
        <v>220029</v>
      </c>
      <c r="P138" s="90" t="s">
        <v>630</v>
      </c>
      <c r="Q138" s="116" t="str">
        <f>IF(N138&gt;0,"Yes","")</f>
        <v>Yes</v>
      </c>
    </row>
    <row r="139" spans="1:17" ht="21.75" customHeight="1" x14ac:dyDescent="0.2">
      <c r="A139" s="14" t="s">
        <v>31</v>
      </c>
      <c r="B139" s="121" t="s">
        <v>133</v>
      </c>
      <c r="C139" s="30" t="s">
        <v>237</v>
      </c>
      <c r="D139" s="18" t="s">
        <v>204</v>
      </c>
      <c r="E139" s="244">
        <v>221119</v>
      </c>
      <c r="F139" s="154"/>
      <c r="G139" s="90" t="s">
        <v>587</v>
      </c>
      <c r="H139" s="176" t="str">
        <f t="shared" si="14"/>
        <v>EH</v>
      </c>
      <c r="I139" s="14" t="s">
        <v>29</v>
      </c>
      <c r="J139" s="121" t="s">
        <v>230</v>
      </c>
      <c r="K139" s="140" t="s">
        <v>158</v>
      </c>
      <c r="L139" s="15" t="s">
        <v>56</v>
      </c>
      <c r="M139" s="19" t="s">
        <v>309</v>
      </c>
      <c r="N139" s="79">
        <v>900.4</v>
      </c>
      <c r="O139" s="40">
        <v>221119</v>
      </c>
      <c r="P139" s="90" t="s">
        <v>586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37</v>
      </c>
      <c r="B140" s="126" t="s">
        <v>224</v>
      </c>
      <c r="C140" s="32" t="s">
        <v>238</v>
      </c>
      <c r="D140" s="18" t="s">
        <v>345</v>
      </c>
      <c r="E140" s="244">
        <v>220016</v>
      </c>
      <c r="F140" s="154"/>
      <c r="G140" s="90" t="s">
        <v>704</v>
      </c>
      <c r="H140" s="176" t="str">
        <f t="shared" si="14"/>
        <v>EH</v>
      </c>
      <c r="I140" s="14" t="s">
        <v>65</v>
      </c>
      <c r="J140" s="184"/>
      <c r="K140" s="213"/>
      <c r="L140" s="15" t="s">
        <v>56</v>
      </c>
      <c r="M140" s="19" t="s">
        <v>417</v>
      </c>
      <c r="N140" s="79">
        <v>757.26</v>
      </c>
      <c r="O140" s="40">
        <v>220020</v>
      </c>
      <c r="P140" s="90" t="s">
        <v>590</v>
      </c>
      <c r="Q140" s="116" t="str">
        <f t="shared" si="15"/>
        <v>Yes</v>
      </c>
    </row>
    <row r="141" spans="1:17" ht="21.75" customHeight="1" x14ac:dyDescent="0.2">
      <c r="A141" s="14" t="s">
        <v>48</v>
      </c>
      <c r="B141" s="126" t="s">
        <v>248</v>
      </c>
      <c r="C141" s="15" t="s">
        <v>237</v>
      </c>
      <c r="D141" s="18" t="s">
        <v>333</v>
      </c>
      <c r="E141" s="244">
        <v>220020</v>
      </c>
      <c r="F141" s="154"/>
      <c r="G141" s="90" t="s">
        <v>590</v>
      </c>
      <c r="H141" s="176" t="str">
        <f t="shared" si="14"/>
        <v>EH</v>
      </c>
      <c r="I141" s="14" t="s">
        <v>90</v>
      </c>
      <c r="J141" s="126" t="s">
        <v>206</v>
      </c>
      <c r="K141" s="135" t="s">
        <v>289</v>
      </c>
      <c r="L141" s="15" t="s">
        <v>59</v>
      </c>
      <c r="M141" s="19" t="s">
        <v>418</v>
      </c>
      <c r="N141" s="79">
        <v>883.4</v>
      </c>
      <c r="O141" s="40">
        <v>220017</v>
      </c>
      <c r="P141" s="90"/>
      <c r="Q141" s="116" t="str">
        <f t="shared" si="15"/>
        <v>Yes</v>
      </c>
    </row>
    <row r="142" spans="1:17" ht="21.75" customHeight="1" x14ac:dyDescent="0.2">
      <c r="A142" s="14" t="s">
        <v>52</v>
      </c>
      <c r="B142" s="126" t="s">
        <v>287</v>
      </c>
      <c r="C142" s="15" t="s">
        <v>178</v>
      </c>
      <c r="D142" s="16" t="s">
        <v>429</v>
      </c>
      <c r="E142" s="244">
        <v>220028</v>
      </c>
      <c r="F142" s="135"/>
      <c r="G142" s="17"/>
      <c r="H142" s="176" t="str">
        <f t="shared" si="14"/>
        <v>EH</v>
      </c>
      <c r="I142" s="14" t="s">
        <v>43</v>
      </c>
      <c r="J142" s="126" t="s">
        <v>412</v>
      </c>
      <c r="K142" s="135" t="s">
        <v>520</v>
      </c>
      <c r="L142" s="15" t="s">
        <v>59</v>
      </c>
      <c r="M142" s="19" t="s">
        <v>375</v>
      </c>
      <c r="N142" s="79">
        <v>732.99</v>
      </c>
      <c r="O142" s="40">
        <v>220028</v>
      </c>
      <c r="P142" s="108"/>
      <c r="Q142" s="116" t="str">
        <f t="shared" si="15"/>
        <v>Yes</v>
      </c>
    </row>
    <row r="143" spans="1:17" ht="21.75" customHeight="1" x14ac:dyDescent="0.2">
      <c r="A143" s="14" t="s">
        <v>49</v>
      </c>
      <c r="B143" s="121" t="s">
        <v>483</v>
      </c>
      <c r="C143" s="15" t="s">
        <v>216</v>
      </c>
      <c r="D143" s="16" t="s">
        <v>418</v>
      </c>
      <c r="E143" s="244">
        <v>220029</v>
      </c>
      <c r="F143" s="135"/>
      <c r="G143" s="17" t="s">
        <v>629</v>
      </c>
      <c r="H143" s="176" t="str">
        <f t="shared" si="14"/>
        <v>EH</v>
      </c>
      <c r="I143" s="14" t="s">
        <v>53</v>
      </c>
      <c r="J143" s="126" t="s">
        <v>223</v>
      </c>
      <c r="K143" s="135" t="s">
        <v>436</v>
      </c>
      <c r="L143" s="15" t="s">
        <v>56</v>
      </c>
      <c r="M143" s="15" t="s">
        <v>519</v>
      </c>
      <c r="N143" s="79">
        <v>799.84</v>
      </c>
      <c r="O143" s="40">
        <v>220023</v>
      </c>
      <c r="P143" s="90" t="s">
        <v>670</v>
      </c>
      <c r="Q143" s="116" t="str">
        <f t="shared" si="15"/>
        <v>Yes</v>
      </c>
    </row>
    <row r="144" spans="1:17" ht="21.75" customHeight="1" x14ac:dyDescent="0.2">
      <c r="A144" s="14" t="s">
        <v>50</v>
      </c>
      <c r="B144" s="184"/>
      <c r="C144" s="15" t="s">
        <v>216</v>
      </c>
      <c r="D144" s="16" t="s">
        <v>418</v>
      </c>
      <c r="E144" s="244">
        <v>220024</v>
      </c>
      <c r="F144" s="135"/>
      <c r="G144" s="17"/>
      <c r="H144" s="176" t="str">
        <f t="shared" si="14"/>
        <v>EH</v>
      </c>
      <c r="I144" s="14" t="s">
        <v>150</v>
      </c>
      <c r="J144" s="126" t="s">
        <v>413</v>
      </c>
      <c r="K144" s="135" t="s">
        <v>437</v>
      </c>
      <c r="L144" s="15" t="s">
        <v>59</v>
      </c>
      <c r="M144" s="15" t="s">
        <v>438</v>
      </c>
      <c r="N144" s="79">
        <v>883.15</v>
      </c>
      <c r="O144" s="40">
        <v>220024</v>
      </c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Monday</v>
      </c>
      <c r="H150" s="178"/>
      <c r="I150" s="282">
        <f>$L$3</f>
        <v>42905</v>
      </c>
      <c r="J150" s="282"/>
    </row>
    <row r="151" spans="1:17" s="1" customFormat="1" ht="6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823.21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221138</v>
      </c>
      <c r="I153" s="15" t="s">
        <v>21</v>
      </c>
      <c r="J153" s="279">
        <f t="shared" ref="J153:J186" si="19">INDEX($I$5:$O$148, MATCH($I153,I$5:I$148,0),7)</f>
        <v>221132</v>
      </c>
      <c r="K153" s="279"/>
      <c r="L153" s="6" t="str">
        <f t="shared" ref="L153:L186" si="20">INDEX($H$5:$H$148, MATCH($I153,I$5:I$148,0))</f>
        <v>CZ</v>
      </c>
      <c r="M153" s="200">
        <f t="shared" ref="M153:M186" si="21">INDEX($I$5:$N$148, MATCH($I153,I$5:I$148,0),6)</f>
        <v>788.11</v>
      </c>
      <c r="N153" s="8"/>
    </row>
    <row r="154" spans="1:17" ht="19.5" customHeight="1" x14ac:dyDescent="0.2">
      <c r="D154" s="200">
        <f t="shared" si="16"/>
        <v>0</v>
      </c>
      <c r="E154" s="86">
        <f t="shared" si="17"/>
        <v>0</v>
      </c>
      <c r="F154" s="15" t="s">
        <v>35</v>
      </c>
      <c r="G154" s="28" t="str">
        <f t="shared" si="18"/>
        <v>U/C</v>
      </c>
      <c r="I154" s="15" t="s">
        <v>22</v>
      </c>
      <c r="J154" s="279">
        <f t="shared" si="19"/>
        <v>220010</v>
      </c>
      <c r="K154" s="279"/>
      <c r="L154" s="6" t="str">
        <f t="shared" si="20"/>
        <v>CZ</v>
      </c>
      <c r="M154" s="200">
        <f t="shared" si="21"/>
        <v>738.81</v>
      </c>
      <c r="N154" s="8"/>
    </row>
    <row r="155" spans="1:17" ht="19.5" customHeight="1" x14ac:dyDescent="0.2">
      <c r="D155" s="200">
        <f t="shared" si="16"/>
        <v>894.53</v>
      </c>
      <c r="E155" s="86" t="str">
        <f t="shared" si="17"/>
        <v>CZ</v>
      </c>
      <c r="F155" s="15" t="s">
        <v>36</v>
      </c>
      <c r="G155" s="28" t="str">
        <f t="shared" si="18"/>
        <v>U/C</v>
      </c>
      <c r="I155" s="15" t="s">
        <v>23</v>
      </c>
      <c r="J155" s="279">
        <f t="shared" si="19"/>
        <v>220032</v>
      </c>
      <c r="K155" s="279"/>
      <c r="L155" s="6" t="str">
        <f t="shared" si="20"/>
        <v>LA</v>
      </c>
      <c r="M155" s="200">
        <f t="shared" si="21"/>
        <v>1059</v>
      </c>
      <c r="N155" s="8"/>
    </row>
    <row r="156" spans="1:17" ht="19.5" customHeight="1" x14ac:dyDescent="0.2">
      <c r="D156" s="200">
        <f t="shared" si="16"/>
        <v>817.99</v>
      </c>
      <c r="E156" s="86" t="str">
        <f t="shared" si="17"/>
        <v>MA</v>
      </c>
      <c r="F156" s="15" t="s">
        <v>37</v>
      </c>
      <c r="G156" s="28">
        <f t="shared" si="18"/>
        <v>220014</v>
      </c>
      <c r="I156" s="15" t="s">
        <v>24</v>
      </c>
      <c r="J156" s="279">
        <f t="shared" si="19"/>
        <v>221120</v>
      </c>
      <c r="K156" s="279"/>
      <c r="L156" s="6" t="str">
        <f t="shared" si="20"/>
        <v>MA</v>
      </c>
      <c r="M156" s="200">
        <f t="shared" si="21"/>
        <v>804.67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983.4</v>
      </c>
      <c r="E157" s="86" t="str">
        <f t="shared" si="17"/>
        <v>EC</v>
      </c>
      <c r="F157" s="15" t="s">
        <v>38</v>
      </c>
      <c r="G157" s="28">
        <f t="shared" si="18"/>
        <v>220001</v>
      </c>
      <c r="H157" s="176"/>
      <c r="I157" s="15" t="s">
        <v>25</v>
      </c>
      <c r="J157" s="279">
        <f t="shared" si="19"/>
        <v>221134</v>
      </c>
      <c r="K157" s="279"/>
      <c r="L157" s="6" t="str">
        <f t="shared" si="20"/>
        <v>TY</v>
      </c>
      <c r="M157" s="200">
        <f t="shared" si="21"/>
        <v>1009.6</v>
      </c>
      <c r="N157" s="8"/>
      <c r="O157" s="37"/>
      <c r="P157" s="105"/>
    </row>
    <row r="158" spans="1:17" ht="19.5" customHeight="1" x14ac:dyDescent="0.2">
      <c r="D158" s="200">
        <f t="shared" si="16"/>
        <v>872.08</v>
      </c>
      <c r="E158" s="86" t="str">
        <f t="shared" si="17"/>
        <v>BK</v>
      </c>
      <c r="F158" s="15" t="s">
        <v>39</v>
      </c>
      <c r="G158" s="28">
        <f t="shared" si="18"/>
        <v>221135</v>
      </c>
      <c r="I158" s="15" t="s">
        <v>26</v>
      </c>
      <c r="J158" s="279">
        <f t="shared" si="19"/>
        <v>221126</v>
      </c>
      <c r="K158" s="279"/>
      <c r="L158" s="6" t="str">
        <f t="shared" si="20"/>
        <v>LA</v>
      </c>
      <c r="M158" s="200">
        <f t="shared" si="21"/>
        <v>1132.5899999999999</v>
      </c>
      <c r="N158" s="8"/>
    </row>
    <row r="159" spans="1:17" ht="19.5" customHeight="1" x14ac:dyDescent="0.2">
      <c r="D159" s="200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220004</v>
      </c>
      <c r="I159" s="15" t="s">
        <v>27</v>
      </c>
      <c r="J159" s="279">
        <f t="shared" si="19"/>
        <v>221129</v>
      </c>
      <c r="K159" s="279"/>
      <c r="L159" s="6" t="str">
        <f t="shared" si="20"/>
        <v>CZ</v>
      </c>
      <c r="M159" s="200">
        <f t="shared" si="21"/>
        <v>1053.7</v>
      </c>
      <c r="N159" s="8"/>
    </row>
    <row r="160" spans="1:17" ht="19.5" customHeight="1" x14ac:dyDescent="0.2">
      <c r="D160" s="200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221130</v>
      </c>
      <c r="I160" s="15" t="s">
        <v>28</v>
      </c>
      <c r="J160" s="279" t="str">
        <f t="shared" si="19"/>
        <v>U/C</v>
      </c>
      <c r="K160" s="279"/>
      <c r="L160" s="6" t="str">
        <f t="shared" si="20"/>
        <v>PZ</v>
      </c>
      <c r="M160" s="200">
        <f t="shared" si="21"/>
        <v>769.78</v>
      </c>
      <c r="N160" s="8"/>
    </row>
    <row r="161" spans="4:14" ht="19.5" customHeight="1" x14ac:dyDescent="0.2">
      <c r="D161" s="200">
        <f t="shared" si="16"/>
        <v>979</v>
      </c>
      <c r="E161" s="86" t="str">
        <f t="shared" si="17"/>
        <v>EH</v>
      </c>
      <c r="F161" s="15" t="s">
        <v>42</v>
      </c>
      <c r="G161" s="28">
        <f t="shared" si="18"/>
        <v>220029</v>
      </c>
      <c r="I161" s="15" t="s">
        <v>29</v>
      </c>
      <c r="J161" s="279">
        <f t="shared" si="19"/>
        <v>221119</v>
      </c>
      <c r="K161" s="279"/>
      <c r="L161" s="6" t="str">
        <f t="shared" si="20"/>
        <v>EH</v>
      </c>
      <c r="M161" s="200">
        <f t="shared" si="21"/>
        <v>900.4</v>
      </c>
      <c r="N161" s="8"/>
    </row>
    <row r="162" spans="4:14" ht="19.5" customHeight="1" x14ac:dyDescent="0.2">
      <c r="D162" s="200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220028</v>
      </c>
      <c r="I162" s="15" t="s">
        <v>30</v>
      </c>
      <c r="J162" s="279">
        <f t="shared" si="19"/>
        <v>221122</v>
      </c>
      <c r="K162" s="279"/>
      <c r="L162" s="6" t="str">
        <f t="shared" si="20"/>
        <v>EC</v>
      </c>
      <c r="M162" s="200">
        <f t="shared" si="21"/>
        <v>1035.1400000000001</v>
      </c>
      <c r="N162" s="8"/>
    </row>
    <row r="163" spans="4:14" ht="19.5" customHeight="1" x14ac:dyDescent="0.2">
      <c r="D163" s="200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220008</v>
      </c>
      <c r="I163" s="15" t="s">
        <v>31</v>
      </c>
      <c r="J163" s="279">
        <f t="shared" si="19"/>
        <v>221136</v>
      </c>
      <c r="K163" s="279"/>
      <c r="L163" s="6" t="str">
        <f t="shared" si="20"/>
        <v>EC</v>
      </c>
      <c r="M163" s="200">
        <f t="shared" si="21"/>
        <v>920.97</v>
      </c>
      <c r="N163" s="8"/>
    </row>
    <row r="164" spans="4:14" ht="19.5" customHeight="1" x14ac:dyDescent="0.2">
      <c r="D164" s="200">
        <f t="shared" si="16"/>
        <v>956.01</v>
      </c>
      <c r="E164" s="86" t="str">
        <f t="shared" si="17"/>
        <v>XW</v>
      </c>
      <c r="F164" s="15" t="s">
        <v>45</v>
      </c>
      <c r="G164" s="28">
        <f t="shared" si="18"/>
        <v>220006</v>
      </c>
      <c r="I164" s="15" t="s">
        <v>32</v>
      </c>
      <c r="J164" s="279">
        <f t="shared" si="19"/>
        <v>220007</v>
      </c>
      <c r="K164" s="279"/>
      <c r="L164" s="6" t="str">
        <f t="shared" si="20"/>
        <v>TY</v>
      </c>
      <c r="M164" s="200">
        <f t="shared" si="21"/>
        <v>889.99</v>
      </c>
      <c r="N164" s="8"/>
    </row>
    <row r="165" spans="4:14" ht="19.5" customHeight="1" x14ac:dyDescent="0.2">
      <c r="D165" s="200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221125</v>
      </c>
      <c r="I165" s="15" t="s">
        <v>33</v>
      </c>
      <c r="J165" s="279">
        <f t="shared" si="19"/>
        <v>221133</v>
      </c>
      <c r="K165" s="279"/>
      <c r="L165" s="6" t="str">
        <f t="shared" si="20"/>
        <v>BK</v>
      </c>
      <c r="M165" s="200">
        <f t="shared" si="21"/>
        <v>954.92</v>
      </c>
      <c r="N165" s="8"/>
    </row>
    <row r="166" spans="4:14" ht="19.5" customHeight="1" x14ac:dyDescent="0.2">
      <c r="D166" s="200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220031</v>
      </c>
      <c r="I166" s="15" t="s">
        <v>107</v>
      </c>
      <c r="J166" s="279">
        <f t="shared" si="19"/>
        <v>221124</v>
      </c>
      <c r="K166" s="279"/>
      <c r="L166" s="6" t="str">
        <f t="shared" si="20"/>
        <v>CZ</v>
      </c>
      <c r="M166" s="200">
        <f t="shared" si="21"/>
        <v>795.67</v>
      </c>
      <c r="N166" s="8"/>
    </row>
    <row r="167" spans="4:14" ht="19.5" customHeight="1" x14ac:dyDescent="0.2">
      <c r="D167" s="200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220026</v>
      </c>
      <c r="I167" s="15" t="s">
        <v>104</v>
      </c>
      <c r="J167" s="279">
        <f t="shared" si="19"/>
        <v>221131</v>
      </c>
      <c r="K167" s="279"/>
      <c r="L167" s="6" t="str">
        <f t="shared" si="20"/>
        <v>LA</v>
      </c>
      <c r="M167" s="200">
        <f t="shared" si="21"/>
        <v>1003.16</v>
      </c>
      <c r="N167" s="8"/>
    </row>
    <row r="168" spans="4:14" ht="19.5" customHeight="1" x14ac:dyDescent="0.2">
      <c r="D168" s="200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220016</v>
      </c>
      <c r="I168" s="15" t="s">
        <v>106</v>
      </c>
      <c r="J168" s="279">
        <f t="shared" si="19"/>
        <v>221140</v>
      </c>
      <c r="K168" s="279"/>
      <c r="L168" s="6" t="str">
        <f t="shared" si="20"/>
        <v>PZ</v>
      </c>
      <c r="M168" s="200">
        <f t="shared" si="21"/>
        <v>891.23</v>
      </c>
      <c r="N168" s="8"/>
    </row>
    <row r="169" spans="4:14" ht="19.5" customHeight="1" x14ac:dyDescent="0.2">
      <c r="D169" s="200">
        <f t="shared" si="16"/>
        <v>853.4</v>
      </c>
      <c r="E169" s="86" t="str">
        <f t="shared" si="17"/>
        <v>CZ</v>
      </c>
      <c r="F169" s="15" t="s">
        <v>50</v>
      </c>
      <c r="G169" s="28" t="str">
        <f t="shared" si="18"/>
        <v>U/C</v>
      </c>
      <c r="I169" s="15" t="s">
        <v>103</v>
      </c>
      <c r="J169" s="279">
        <f t="shared" si="19"/>
        <v>220013</v>
      </c>
      <c r="K169" s="279"/>
      <c r="L169" s="6" t="str">
        <f t="shared" si="20"/>
        <v>CZ</v>
      </c>
      <c r="M169" s="200">
        <f t="shared" si="21"/>
        <v>806.31</v>
      </c>
      <c r="N169" s="8"/>
    </row>
    <row r="170" spans="4:14" ht="19.5" customHeight="1" x14ac:dyDescent="0.2">
      <c r="D170" s="200">
        <f t="shared" si="16"/>
        <v>1031.6199999999999</v>
      </c>
      <c r="E170" s="86" t="str">
        <f t="shared" si="17"/>
        <v>EC</v>
      </c>
      <c r="F170" s="15" t="s">
        <v>51</v>
      </c>
      <c r="G170" s="28">
        <f t="shared" si="18"/>
        <v>220034</v>
      </c>
      <c r="I170" s="15" t="s">
        <v>105</v>
      </c>
      <c r="J170" s="279">
        <f t="shared" si="19"/>
        <v>221121</v>
      </c>
      <c r="K170" s="279"/>
      <c r="L170" s="6" t="str">
        <f t="shared" si="20"/>
        <v>EC</v>
      </c>
      <c r="M170" s="200">
        <f t="shared" si="21"/>
        <v>900.47</v>
      </c>
      <c r="N170" s="8"/>
    </row>
    <row r="171" spans="4:14" ht="19.5" customHeight="1" x14ac:dyDescent="0.2">
      <c r="D171" s="200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220009</v>
      </c>
      <c r="I171" s="15" t="s">
        <v>108</v>
      </c>
      <c r="J171" s="279">
        <f t="shared" si="19"/>
        <v>221137</v>
      </c>
      <c r="K171" s="279"/>
      <c r="L171" s="6" t="str">
        <f t="shared" si="20"/>
        <v>BK</v>
      </c>
      <c r="M171" s="200">
        <f t="shared" si="21"/>
        <v>795.28</v>
      </c>
      <c r="N171" s="8"/>
    </row>
    <row r="172" spans="4:14" ht="19.5" customHeight="1" x14ac:dyDescent="0.2">
      <c r="D172" s="200">
        <f t="shared" si="16"/>
        <v>799.84</v>
      </c>
      <c r="E172" s="86" t="str">
        <f t="shared" si="17"/>
        <v>EH</v>
      </c>
      <c r="F172" s="15" t="s">
        <v>53</v>
      </c>
      <c r="G172" s="28">
        <f t="shared" si="18"/>
        <v>220023</v>
      </c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220021</v>
      </c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220005</v>
      </c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220020</v>
      </c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972.19</v>
      </c>
      <c r="E176" s="86" t="str">
        <f t="shared" si="17"/>
        <v>CZ</v>
      </c>
      <c r="F176" s="15" t="s">
        <v>85</v>
      </c>
      <c r="G176" s="28">
        <f t="shared" si="18"/>
        <v>220003</v>
      </c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220030</v>
      </c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221141</v>
      </c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220015</v>
      </c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770.92</v>
      </c>
      <c r="E180" s="86" t="str">
        <f t="shared" si="17"/>
        <v>CZ</v>
      </c>
      <c r="F180" s="15" t="s">
        <v>88</v>
      </c>
      <c r="G180" s="28">
        <f t="shared" si="18"/>
        <v>220011</v>
      </c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220017</v>
      </c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863.74</v>
      </c>
      <c r="E182" s="86" t="str">
        <f t="shared" si="17"/>
        <v>MA</v>
      </c>
      <c r="F182" s="15" t="s">
        <v>149</v>
      </c>
      <c r="G182" s="28">
        <f t="shared" si="18"/>
        <v>220018</v>
      </c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883.15</v>
      </c>
      <c r="E183" s="86" t="str">
        <f t="shared" si="17"/>
        <v>EH</v>
      </c>
      <c r="F183" s="15" t="s">
        <v>150</v>
      </c>
      <c r="G183" s="28">
        <f t="shared" si="18"/>
        <v>220024</v>
      </c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1017.1</v>
      </c>
      <c r="E184" s="86" t="str">
        <f t="shared" si="17"/>
        <v>BK</v>
      </c>
      <c r="F184" s="15" t="s">
        <v>151</v>
      </c>
      <c r="G184" s="28">
        <f t="shared" si="18"/>
        <v>220012</v>
      </c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D185" s="200">
        <f t="shared" si="16"/>
        <v>108.22</v>
      </c>
      <c r="E185" s="86" t="str">
        <f t="shared" si="17"/>
        <v>CZ</v>
      </c>
      <c r="F185" s="15" t="s">
        <v>168</v>
      </c>
      <c r="G185" s="28">
        <f t="shared" si="18"/>
        <v>220027</v>
      </c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C186" s="130"/>
      <c r="D186" s="200" t="e">
        <f t="shared" si="16"/>
        <v>#N/A</v>
      </c>
      <c r="E186" s="86" t="e">
        <f t="shared" si="17"/>
        <v>#N/A</v>
      </c>
      <c r="F186" s="15" t="s">
        <v>169</v>
      </c>
      <c r="G186" s="28" t="e">
        <f t="shared" si="18"/>
        <v>#N/A</v>
      </c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27519.169999999995</v>
      </c>
      <c r="E187" s="42" t="s">
        <v>19</v>
      </c>
      <c r="F187" s="7">
        <f>COUNTIF(D153:D186,"&gt;=0")</f>
        <v>33</v>
      </c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17249.799999999996</v>
      </c>
    </row>
    <row r="188" spans="3:14" ht="20.100000000000001" customHeight="1" x14ac:dyDescent="0.2">
      <c r="C188" s="6" t="s">
        <v>159</v>
      </c>
      <c r="D188" s="201">
        <f>D187+M187</f>
        <v>44768.969999999987</v>
      </c>
      <c r="E188" s="42" t="s">
        <v>159</v>
      </c>
      <c r="F188" s="7">
        <f>F187+J187</f>
        <v>52</v>
      </c>
      <c r="I188" s="42"/>
      <c r="J188" s="7"/>
      <c r="L188" s="92"/>
      <c r="M188" s="201"/>
    </row>
    <row r="189" spans="3:14" ht="20.100000000000001" customHeight="1" x14ac:dyDescent="0.2"/>
  </sheetData>
  <mergeCells count="54">
    <mergeCell ref="J181:K181"/>
    <mergeCell ref="J184:K184"/>
    <mergeCell ref="J172:K172"/>
    <mergeCell ref="J173:K173"/>
    <mergeCell ref="J174:K174"/>
    <mergeCell ref="J179:K179"/>
    <mergeCell ref="J175:K175"/>
    <mergeCell ref="J176:K176"/>
    <mergeCell ref="J177:K177"/>
    <mergeCell ref="J178:K178"/>
    <mergeCell ref="J183:K183"/>
    <mergeCell ref="J182:K182"/>
    <mergeCell ref="J180:K180"/>
    <mergeCell ref="L61:M61"/>
    <mergeCell ref="L135:M135"/>
    <mergeCell ref="J161:K161"/>
    <mergeCell ref="J162:K162"/>
    <mergeCell ref="J163:K163"/>
    <mergeCell ref="J155:K155"/>
    <mergeCell ref="J159:K159"/>
    <mergeCell ref="D94:E94"/>
    <mergeCell ref="D108:E108"/>
    <mergeCell ref="L108:M108"/>
    <mergeCell ref="L94:M94"/>
    <mergeCell ref="J164:K164"/>
    <mergeCell ref="L47:M47"/>
    <mergeCell ref="D124:E124"/>
    <mergeCell ref="L124:M124"/>
    <mergeCell ref="I150:J150"/>
    <mergeCell ref="J152:K152"/>
    <mergeCell ref="D3:E3"/>
    <mergeCell ref="L3:M3"/>
    <mergeCell ref="L23:M23"/>
    <mergeCell ref="L35:M35"/>
    <mergeCell ref="D23:E23"/>
    <mergeCell ref="D35:E35"/>
    <mergeCell ref="J160:K160"/>
    <mergeCell ref="J157:K157"/>
    <mergeCell ref="J158:K158"/>
    <mergeCell ref="J170:K170"/>
    <mergeCell ref="J171:K171"/>
    <mergeCell ref="J165:K165"/>
    <mergeCell ref="J166:K166"/>
    <mergeCell ref="J167:K167"/>
    <mergeCell ref="J185:K185"/>
    <mergeCell ref="J186:K186"/>
    <mergeCell ref="J156:K156"/>
    <mergeCell ref="D47:E47"/>
    <mergeCell ref="J153:K153"/>
    <mergeCell ref="J154:K154"/>
    <mergeCell ref="D135:E135"/>
    <mergeCell ref="D61:E61"/>
    <mergeCell ref="J168:K168"/>
    <mergeCell ref="J169:K169"/>
  </mergeCells>
  <phoneticPr fontId="0" type="noConversion"/>
  <conditionalFormatting sqref="E153:E186">
    <cfRule type="expression" dxfId="218" priority="67" stopIfTrue="1">
      <formula>F153=0</formula>
    </cfRule>
  </conditionalFormatting>
  <conditionalFormatting sqref="G153:G186">
    <cfRule type="cellIs" dxfId="217" priority="68" stopIfTrue="1" operator="between">
      <formula>221100</formula>
      <formula>221140</formula>
    </cfRule>
    <cfRule type="expression" dxfId="216" priority="69" stopIfTrue="1">
      <formula>F153=0</formula>
    </cfRule>
  </conditionalFormatting>
  <conditionalFormatting sqref="D153:D186">
    <cfRule type="expression" dxfId="215" priority="70" stopIfTrue="1">
      <formula>F153=0</formula>
    </cfRule>
  </conditionalFormatting>
  <conditionalFormatting sqref="F153:F186 I153:I186">
    <cfRule type="expression" dxfId="214" priority="71" stopIfTrue="1">
      <formula>G153&gt;221144</formula>
    </cfRule>
    <cfRule type="expression" dxfId="213" priority="72" stopIfTrue="1">
      <formula>G153=0</formula>
    </cfRule>
  </conditionalFormatting>
  <conditionalFormatting sqref="L153:L186">
    <cfRule type="expression" dxfId="212" priority="73" stopIfTrue="1">
      <formula>I153=0</formula>
    </cfRule>
  </conditionalFormatting>
  <conditionalFormatting sqref="J153:K186">
    <cfRule type="cellIs" dxfId="211" priority="74" stopIfTrue="1" operator="between">
      <formula>220001</formula>
      <formula>220034</formula>
    </cfRule>
    <cfRule type="cellIs" dxfId="210" priority="75" stopIfTrue="1" operator="between">
      <formula>221141</formula>
      <formula>221144</formula>
    </cfRule>
    <cfRule type="expression" dxfId="209" priority="76" stopIfTrue="1">
      <formula>I153=0</formula>
    </cfRule>
  </conditionalFormatting>
  <conditionalFormatting sqref="M153:M186">
    <cfRule type="expression" dxfId="208" priority="77" stopIfTrue="1">
      <formula>I153=0</formula>
    </cfRule>
  </conditionalFormatting>
  <conditionalFormatting sqref="E126:E130 E137:E145 E97:E103 E110:E113 O96:O103 E49:E56 E37:E39 O37:O42 E26:E27 E6:E8 E10:E17 E29:E30 O137:O145 O126:O130 E86:E89 E64:E78 O49:O56 E80:E84 E41:E42 O6:O17 O25:O30 O63:O89 E115:E119 O110:O119">
    <cfRule type="cellIs" dxfId="207" priority="78" stopIfTrue="1" operator="between">
      <formula>221101</formula>
      <formula>221140</formula>
    </cfRule>
  </conditionalFormatting>
  <conditionalFormatting sqref="F126:F130 F97:F103 F137:F145 F110:F113 F49:F56 F37:F39 F26:F27 F5:F8 F10:F17 F29:F30 F115:F119 F86:F89 F64:F78 F80:F84 F41:F42">
    <cfRule type="cellIs" dxfId="206" priority="79" stopIfTrue="1" operator="notEqual">
      <formula>"FP"</formula>
    </cfRule>
  </conditionalFormatting>
  <conditionalFormatting sqref="A25:A30 I25:I30 A37:A42 I37:I42 A49:A56 I49:I56 I63:I89 A96:A103 I96:I103 A110:A119 I110:I119 A126:A130 I126:I130 A137:A145 I137:I145 A5:A17 I5:I17 A63:A89">
    <cfRule type="cellIs" dxfId="205" priority="80" stopIfTrue="1" operator="between">
      <formula>"XC 501"</formula>
      <formula>"XC 549"</formula>
    </cfRule>
    <cfRule type="cellIs" dxfId="204" priority="81" stopIfTrue="1" operator="between">
      <formula>"XC 201"</formula>
      <formula>"XC 399"</formula>
    </cfRule>
    <cfRule type="cellIs" dxfId="203" priority="82" stopIfTrue="1" operator="between">
      <formula>"XC 801"</formula>
      <formula>"XC 899"</formula>
    </cfRule>
  </conditionalFormatting>
  <conditionalFormatting sqref="A1:XFD4 A9:D9 H9:IV9 A28:D28 H28:IV28 A25:D25 Q25:IV25 A67:F67 H67:IV67 A114:D114 A98:XFD112 A96:D96 H96:IV96 A97:O97 Q97:IV97 A63:D63 A5:D5 F5:N5 P5:IV5 A86:XFD86 A84:F84 A89:XFD95 A87:F88 H87:IV88 H25:O25 A10:XFD24 H84:IV85 A85:D85 A29:XFD39 A79:D79 H79:IV79 A41:XFD62 A40:D40 H40:IV40 A64:XFD66 H114:IV114 A68:XFD78 A6:XFD8 A113:O113 Q113:IV113 A26:XFD27 A80:XFD83 H63:IV63 A115:XFD65536">
    <cfRule type="cellIs" dxfId="202" priority="66" stopIfTrue="1" operator="equal">
      <formula>221136</formula>
    </cfRule>
  </conditionalFormatting>
  <conditionalFormatting sqref="E9">
    <cfRule type="cellIs" dxfId="201" priority="64" stopIfTrue="1" operator="between">
      <formula>221101</formula>
      <formula>221140</formula>
    </cfRule>
  </conditionalFormatting>
  <conditionalFormatting sqref="F9">
    <cfRule type="cellIs" dxfId="200" priority="65" stopIfTrue="1" operator="notEqual">
      <formula>"FP"</formula>
    </cfRule>
  </conditionalFormatting>
  <conditionalFormatting sqref="E9:F9">
    <cfRule type="cellIs" dxfId="199" priority="63" stopIfTrue="1" operator="equal">
      <formula>221136</formula>
    </cfRule>
  </conditionalFormatting>
  <conditionalFormatting sqref="G85">
    <cfRule type="cellIs" dxfId="198" priority="11" stopIfTrue="1" operator="equal">
      <formula>221136</formula>
    </cfRule>
  </conditionalFormatting>
  <conditionalFormatting sqref="G84">
    <cfRule type="cellIs" dxfId="197" priority="34" stopIfTrue="1" operator="equal">
      <formula>221136</formula>
    </cfRule>
  </conditionalFormatting>
  <conditionalFormatting sqref="G67">
    <cfRule type="cellIs" dxfId="196" priority="58" stopIfTrue="1" operator="equal">
      <formula>221136</formula>
    </cfRule>
  </conditionalFormatting>
  <conditionalFormatting sqref="E114">
    <cfRule type="cellIs" dxfId="195" priority="56" stopIfTrue="1" operator="between">
      <formula>221101</formula>
      <formula>221140</formula>
    </cfRule>
  </conditionalFormatting>
  <conditionalFormatting sqref="F114">
    <cfRule type="cellIs" dxfId="194" priority="57" stopIfTrue="1" operator="notEqual">
      <formula>"FP"</formula>
    </cfRule>
  </conditionalFormatting>
  <conditionalFormatting sqref="E114:G114">
    <cfRule type="cellIs" dxfId="193" priority="55" stopIfTrue="1" operator="equal">
      <formula>221136</formula>
    </cfRule>
  </conditionalFormatting>
  <conditionalFormatting sqref="E96">
    <cfRule type="cellIs" dxfId="192" priority="53" stopIfTrue="1" operator="between">
      <formula>221101</formula>
      <formula>221140</formula>
    </cfRule>
  </conditionalFormatting>
  <conditionalFormatting sqref="F96">
    <cfRule type="cellIs" dxfId="191" priority="54" stopIfTrue="1" operator="notEqual">
      <formula>"FP"</formula>
    </cfRule>
  </conditionalFormatting>
  <conditionalFormatting sqref="E96:F96">
    <cfRule type="cellIs" dxfId="190" priority="52" stopIfTrue="1" operator="equal">
      <formula>221136</formula>
    </cfRule>
  </conditionalFormatting>
  <conditionalFormatting sqref="G96">
    <cfRule type="cellIs" dxfId="189" priority="49" stopIfTrue="1" operator="equal">
      <formula>221136</formula>
    </cfRule>
  </conditionalFormatting>
  <conditionalFormatting sqref="P97">
    <cfRule type="cellIs" dxfId="188" priority="48" stopIfTrue="1" operator="equal">
      <formula>221136</formula>
    </cfRule>
  </conditionalFormatting>
  <conditionalFormatting sqref="E63">
    <cfRule type="cellIs" dxfId="187" priority="46" stopIfTrue="1" operator="between">
      <formula>221101</formula>
      <formula>221140</formula>
    </cfRule>
  </conditionalFormatting>
  <conditionalFormatting sqref="F63">
    <cfRule type="cellIs" dxfId="186" priority="47" stopIfTrue="1" operator="notEqual">
      <formula>"FP"</formula>
    </cfRule>
  </conditionalFormatting>
  <conditionalFormatting sqref="E63:F63">
    <cfRule type="cellIs" dxfId="185" priority="45" stopIfTrue="1" operator="equal">
      <formula>221136</formula>
    </cfRule>
  </conditionalFormatting>
  <conditionalFormatting sqref="G63">
    <cfRule type="cellIs" dxfId="184" priority="44" stopIfTrue="1" operator="equal">
      <formula>221136</formula>
    </cfRule>
  </conditionalFormatting>
  <conditionalFormatting sqref="E5">
    <cfRule type="cellIs" dxfId="183" priority="43" stopIfTrue="1" operator="between">
      <formula>221101</formula>
      <formula>221140</formula>
    </cfRule>
  </conditionalFormatting>
  <conditionalFormatting sqref="E5">
    <cfRule type="cellIs" dxfId="182" priority="42" stopIfTrue="1" operator="equal">
      <formula>221136</formula>
    </cfRule>
  </conditionalFormatting>
  <conditionalFormatting sqref="O5">
    <cfRule type="cellIs" dxfId="181" priority="41" stopIfTrue="1" operator="between">
      <formula>221101</formula>
      <formula>221140</formula>
    </cfRule>
  </conditionalFormatting>
  <conditionalFormatting sqref="O5">
    <cfRule type="cellIs" dxfId="180" priority="40" stopIfTrue="1" operator="equal">
      <formula>221136</formula>
    </cfRule>
  </conditionalFormatting>
  <conditionalFormatting sqref="E28">
    <cfRule type="cellIs" dxfId="179" priority="38" stopIfTrue="1" operator="between">
      <formula>221101</formula>
      <formula>221140</formula>
    </cfRule>
  </conditionalFormatting>
  <conditionalFormatting sqref="F28">
    <cfRule type="cellIs" dxfId="178" priority="39" stopIfTrue="1" operator="notEqual">
      <formula>"FP"</formula>
    </cfRule>
  </conditionalFormatting>
  <conditionalFormatting sqref="E28:F28">
    <cfRule type="cellIs" dxfId="177" priority="37" stopIfTrue="1" operator="equal">
      <formula>221136</formula>
    </cfRule>
  </conditionalFormatting>
  <conditionalFormatting sqref="G28">
    <cfRule type="cellIs" dxfId="176" priority="36" stopIfTrue="1" operator="equal">
      <formula>221136</formula>
    </cfRule>
  </conditionalFormatting>
  <conditionalFormatting sqref="P25">
    <cfRule type="cellIs" dxfId="175" priority="35" stopIfTrue="1" operator="equal">
      <formula>221136</formula>
    </cfRule>
  </conditionalFormatting>
  <conditionalFormatting sqref="G87:G88">
    <cfRule type="cellIs" dxfId="174" priority="33" stopIfTrue="1" operator="equal">
      <formula>221136</formula>
    </cfRule>
  </conditionalFormatting>
  <conditionalFormatting sqref="E25">
    <cfRule type="cellIs" dxfId="173" priority="31" stopIfTrue="1" operator="between">
      <formula>221101</formula>
      <formula>221140</formula>
    </cfRule>
  </conditionalFormatting>
  <conditionalFormatting sqref="F25">
    <cfRule type="cellIs" dxfId="172" priority="32" stopIfTrue="1" operator="notEqual">
      <formula>"FP"</formula>
    </cfRule>
  </conditionalFormatting>
  <conditionalFormatting sqref="E25:G25">
    <cfRule type="cellIs" dxfId="171" priority="30" stopIfTrue="1" operator="equal">
      <formula>221136</formula>
    </cfRule>
  </conditionalFormatting>
  <conditionalFormatting sqref="E84">
    <cfRule type="cellIs" dxfId="170" priority="21" stopIfTrue="1" operator="between">
      <formula>221101</formula>
      <formula>221140</formula>
    </cfRule>
  </conditionalFormatting>
  <conditionalFormatting sqref="F84">
    <cfRule type="cellIs" dxfId="169" priority="22" stopIfTrue="1" operator="notEqual">
      <formula>"FP"</formula>
    </cfRule>
  </conditionalFormatting>
  <conditionalFormatting sqref="E84:F84">
    <cfRule type="cellIs" dxfId="168" priority="20" stopIfTrue="1" operator="equal">
      <formula>221136</formula>
    </cfRule>
  </conditionalFormatting>
  <conditionalFormatting sqref="G84">
    <cfRule type="cellIs" dxfId="167" priority="19" stopIfTrue="1" operator="equal">
      <formula>221136</formula>
    </cfRule>
  </conditionalFormatting>
  <conditionalFormatting sqref="E85">
    <cfRule type="cellIs" dxfId="166" priority="17" stopIfTrue="1" operator="between">
      <formula>221101</formula>
      <formula>221140</formula>
    </cfRule>
  </conditionalFormatting>
  <conditionalFormatting sqref="F85">
    <cfRule type="cellIs" dxfId="165" priority="18" stopIfTrue="1" operator="notEqual">
      <formula>"FP"</formula>
    </cfRule>
  </conditionalFormatting>
  <conditionalFormatting sqref="E85:F85">
    <cfRule type="cellIs" dxfId="164" priority="16" stopIfTrue="1" operator="equal">
      <formula>221136</formula>
    </cfRule>
  </conditionalFormatting>
  <conditionalFormatting sqref="G85">
    <cfRule type="cellIs" dxfId="163" priority="15" stopIfTrue="1" operator="equal">
      <formula>221136</formula>
    </cfRule>
  </conditionalFormatting>
  <conditionalFormatting sqref="E85">
    <cfRule type="cellIs" dxfId="162" priority="13" stopIfTrue="1" operator="between">
      <formula>221101</formula>
      <formula>221140</formula>
    </cfRule>
  </conditionalFormatting>
  <conditionalFormatting sqref="F85">
    <cfRule type="cellIs" dxfId="161" priority="14" stopIfTrue="1" operator="notEqual">
      <formula>"FP"</formula>
    </cfRule>
  </conditionalFormatting>
  <conditionalFormatting sqref="E85:F85">
    <cfRule type="cellIs" dxfId="160" priority="12" stopIfTrue="1" operator="equal">
      <formula>221136</formula>
    </cfRule>
  </conditionalFormatting>
  <conditionalFormatting sqref="E79">
    <cfRule type="cellIs" dxfId="159" priority="9" stopIfTrue="1" operator="between">
      <formula>221101</formula>
      <formula>221140</formula>
    </cfRule>
  </conditionalFormatting>
  <conditionalFormatting sqref="F79">
    <cfRule type="cellIs" dxfId="158" priority="10" stopIfTrue="1" operator="notEqual">
      <formula>"FP"</formula>
    </cfRule>
  </conditionalFormatting>
  <conditionalFormatting sqref="E79:F79">
    <cfRule type="cellIs" dxfId="157" priority="8" stopIfTrue="1" operator="equal">
      <formula>221136</formula>
    </cfRule>
  </conditionalFormatting>
  <conditionalFormatting sqref="G79">
    <cfRule type="cellIs" dxfId="156" priority="7" stopIfTrue="1" operator="equal">
      <formula>221136</formula>
    </cfRule>
  </conditionalFormatting>
  <conditionalFormatting sqref="E40">
    <cfRule type="cellIs" dxfId="155" priority="5" stopIfTrue="1" operator="between">
      <formula>221101</formula>
      <formula>221140</formula>
    </cfRule>
  </conditionalFormatting>
  <conditionalFormatting sqref="F40">
    <cfRule type="cellIs" dxfId="154" priority="6" stopIfTrue="1" operator="notEqual">
      <formula>"FP"</formula>
    </cfRule>
  </conditionalFormatting>
  <conditionalFormatting sqref="E40:F40">
    <cfRule type="cellIs" dxfId="153" priority="4" stopIfTrue="1" operator="equal">
      <formula>221136</formula>
    </cfRule>
  </conditionalFormatting>
  <conditionalFormatting sqref="G40">
    <cfRule type="cellIs" dxfId="152" priority="3" stopIfTrue="1" operator="equal">
      <formula>221136</formula>
    </cfRule>
  </conditionalFormatting>
  <conditionalFormatting sqref="G9">
    <cfRule type="cellIs" dxfId="151" priority="2" stopIfTrue="1" operator="equal">
      <formula>221136</formula>
    </cfRule>
  </conditionalFormatting>
  <conditionalFormatting sqref="P113">
    <cfRule type="cellIs" dxfId="150" priority="1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89"/>
  <sheetViews>
    <sheetView view="pageBreakPreview" topLeftCell="A127" zoomScaleNormal="70" zoomScaleSheetLayoutView="100" workbookViewId="0">
      <selection activeCell="O145" sqref="O145:P145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117</v>
      </c>
      <c r="B3" s="118"/>
      <c r="C3" s="9"/>
      <c r="D3" s="280">
        <f>'DEPT BAL'!$E$4-1</f>
        <v>42905</v>
      </c>
      <c r="E3" s="280"/>
      <c r="I3" s="8" t="s">
        <v>118</v>
      </c>
      <c r="J3" s="118"/>
      <c r="L3" s="281">
        <f>D3+1</f>
        <v>42906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304</v>
      </c>
      <c r="C5" s="11" t="s">
        <v>131</v>
      </c>
      <c r="D5" s="25" t="s">
        <v>354</v>
      </c>
      <c r="E5" s="39">
        <v>220030</v>
      </c>
      <c r="F5" s="196"/>
      <c r="G5" s="197"/>
      <c r="H5" s="176" t="str">
        <f>$I$2</f>
        <v>EC</v>
      </c>
      <c r="I5" s="10" t="s">
        <v>51</v>
      </c>
      <c r="J5" s="120" t="s">
        <v>220</v>
      </c>
      <c r="K5" s="212" t="s">
        <v>440</v>
      </c>
      <c r="L5" s="11" t="s">
        <v>60</v>
      </c>
      <c r="M5" s="13" t="s">
        <v>240</v>
      </c>
      <c r="N5" s="78">
        <v>1031.6199999999999</v>
      </c>
      <c r="O5" s="39">
        <v>220003</v>
      </c>
      <c r="P5" s="197" t="s">
        <v>574</v>
      </c>
      <c r="Q5" s="115" t="str">
        <f>IF(N5&gt;0,"Yes","")</f>
        <v>Yes</v>
      </c>
    </row>
    <row r="6" spans="1:17" ht="21.75" customHeight="1" x14ac:dyDescent="0.2">
      <c r="A6" s="14" t="s">
        <v>28</v>
      </c>
      <c r="B6" s="126" t="s">
        <v>186</v>
      </c>
      <c r="C6" s="15" t="s">
        <v>131</v>
      </c>
      <c r="D6" s="18" t="s">
        <v>274</v>
      </c>
      <c r="E6" s="40"/>
      <c r="F6" s="154"/>
      <c r="G6" s="90"/>
      <c r="H6" s="176" t="str">
        <f t="shared" ref="H6:H17" si="0">$I$2</f>
        <v>EC</v>
      </c>
      <c r="I6" s="14" t="s">
        <v>31</v>
      </c>
      <c r="J6" s="183" t="s">
        <v>261</v>
      </c>
      <c r="K6" s="154" t="s">
        <v>205</v>
      </c>
      <c r="L6" s="15" t="s">
        <v>61</v>
      </c>
      <c r="M6" s="19" t="s">
        <v>357</v>
      </c>
      <c r="N6" s="79">
        <v>920.97</v>
      </c>
      <c r="O6" s="40"/>
      <c r="P6" s="113"/>
      <c r="Q6" s="116" t="str">
        <f>IF(N6&gt;0,"Yes","")</f>
        <v>Yes</v>
      </c>
    </row>
    <row r="7" spans="1:17" ht="21.75" customHeight="1" x14ac:dyDescent="0.2">
      <c r="A7" s="14" t="s">
        <v>25</v>
      </c>
      <c r="B7" s="126" t="s">
        <v>243</v>
      </c>
      <c r="C7" s="15" t="s">
        <v>131</v>
      </c>
      <c r="D7" s="18" t="s">
        <v>315</v>
      </c>
      <c r="E7" s="244">
        <v>221134</v>
      </c>
      <c r="F7" s="135"/>
      <c r="G7" s="17" t="s">
        <v>698</v>
      </c>
      <c r="H7" s="176" t="str">
        <f t="shared" si="0"/>
        <v>EC</v>
      </c>
      <c r="I7" s="14" t="s">
        <v>30</v>
      </c>
      <c r="J7" s="183" t="s">
        <v>284</v>
      </c>
      <c r="K7" s="154" t="s">
        <v>229</v>
      </c>
      <c r="L7" s="15" t="s">
        <v>60</v>
      </c>
      <c r="M7" s="19" t="s">
        <v>468</v>
      </c>
      <c r="N7" s="79">
        <v>1035.1400000000001</v>
      </c>
      <c r="O7" s="40"/>
      <c r="P7" s="113"/>
      <c r="Q7" s="116" t="str">
        <f t="shared" ref="Q7:Q16" si="1">IF(N7&gt;0,"Yes","")</f>
        <v>Yes</v>
      </c>
    </row>
    <row r="8" spans="1:17" ht="21.75" customHeight="1" x14ac:dyDescent="0.2">
      <c r="A8" s="14" t="s">
        <v>85</v>
      </c>
      <c r="B8" s="121" t="s">
        <v>294</v>
      </c>
      <c r="C8" s="15" t="s">
        <v>132</v>
      </c>
      <c r="D8" s="18" t="s">
        <v>179</v>
      </c>
      <c r="E8" s="40">
        <v>220003</v>
      </c>
      <c r="F8" s="154"/>
      <c r="G8" s="90" t="s">
        <v>574</v>
      </c>
      <c r="H8" s="176" t="str">
        <f t="shared" si="0"/>
        <v>EC</v>
      </c>
      <c r="I8" s="68" t="s">
        <v>40</v>
      </c>
      <c r="J8" s="183" t="s">
        <v>263</v>
      </c>
      <c r="K8" s="154" t="s">
        <v>313</v>
      </c>
      <c r="L8" s="30" t="s">
        <v>56</v>
      </c>
      <c r="M8" s="94" t="s">
        <v>343</v>
      </c>
      <c r="N8" s="99">
        <v>971.07</v>
      </c>
      <c r="O8" s="40"/>
      <c r="P8" s="90" t="s">
        <v>658</v>
      </c>
      <c r="Q8" s="116" t="str">
        <f t="shared" si="1"/>
        <v>Yes</v>
      </c>
    </row>
    <row r="9" spans="1:17" ht="21.75" customHeight="1" x14ac:dyDescent="0.2">
      <c r="A9" s="14" t="s">
        <v>42</v>
      </c>
      <c r="B9" s="184"/>
      <c r="C9" s="30" t="s">
        <v>132</v>
      </c>
      <c r="D9" s="18" t="s">
        <v>179</v>
      </c>
      <c r="E9" s="40">
        <v>220029</v>
      </c>
      <c r="F9" s="154"/>
      <c r="G9" s="90" t="s">
        <v>629</v>
      </c>
      <c r="H9" s="176" t="str">
        <f>$I$2</f>
        <v>EC</v>
      </c>
      <c r="I9" s="14" t="s">
        <v>38</v>
      </c>
      <c r="J9" s="127" t="s">
        <v>153</v>
      </c>
      <c r="K9" s="141" t="s">
        <v>324</v>
      </c>
      <c r="L9" s="15" t="s">
        <v>55</v>
      </c>
      <c r="M9" s="19" t="s">
        <v>469</v>
      </c>
      <c r="N9" s="79">
        <v>983.4</v>
      </c>
      <c r="O9" s="40">
        <v>220029</v>
      </c>
      <c r="P9" s="90" t="s">
        <v>629</v>
      </c>
      <c r="Q9" s="116" t="str">
        <f t="shared" si="1"/>
        <v>Yes</v>
      </c>
    </row>
    <row r="10" spans="1:17" ht="21.75" customHeight="1" x14ac:dyDescent="0.2">
      <c r="A10" s="14" t="s">
        <v>33</v>
      </c>
      <c r="B10" s="126" t="s">
        <v>155</v>
      </c>
      <c r="C10" s="32" t="s">
        <v>131</v>
      </c>
      <c r="D10" s="18" t="s">
        <v>371</v>
      </c>
      <c r="E10" s="40"/>
      <c r="F10" s="154"/>
      <c r="G10" s="90"/>
      <c r="H10" s="176" t="str">
        <f t="shared" si="0"/>
        <v>EC</v>
      </c>
      <c r="I10" s="14" t="s">
        <v>105</v>
      </c>
      <c r="J10" s="218"/>
      <c r="K10" s="203"/>
      <c r="L10" s="15" t="s">
        <v>58</v>
      </c>
      <c r="M10" s="19" t="s">
        <v>344</v>
      </c>
      <c r="N10" s="79">
        <v>900.47</v>
      </c>
      <c r="O10" s="69">
        <v>221134</v>
      </c>
      <c r="P10" s="17" t="s">
        <v>698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6" t="str">
        <f t="shared" si="0"/>
        <v>EC</v>
      </c>
      <c r="I11" s="14"/>
      <c r="J11" s="183"/>
      <c r="K11" s="154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68"/>
      <c r="J12" s="183"/>
      <c r="K12" s="154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6" t="str">
        <f t="shared" si="0"/>
        <v>EC</v>
      </c>
      <c r="I13" s="68"/>
      <c r="J13" s="183"/>
      <c r="K13" s="154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117</v>
      </c>
      <c r="B23" s="118"/>
      <c r="C23" s="9"/>
      <c r="D23" s="280">
        <f>'DEPT BAL'!$E$4-1</f>
        <v>42905</v>
      </c>
      <c r="E23" s="280"/>
      <c r="F23" s="138"/>
      <c r="I23" s="8" t="s">
        <v>118</v>
      </c>
      <c r="J23" s="118"/>
      <c r="L23" s="281">
        <f>D23+1</f>
        <v>42906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255</v>
      </c>
      <c r="C25" s="11" t="s">
        <v>137</v>
      </c>
      <c r="D25" s="25" t="s">
        <v>358</v>
      </c>
      <c r="E25" s="39">
        <v>220014</v>
      </c>
      <c r="F25" s="196"/>
      <c r="G25" s="197" t="s">
        <v>639</v>
      </c>
      <c r="H25" s="176" t="str">
        <f t="shared" ref="H25:H30" si="2">$I$22</f>
        <v>TY</v>
      </c>
      <c r="I25" s="10" t="s">
        <v>89</v>
      </c>
      <c r="J25" s="120" t="s">
        <v>269</v>
      </c>
      <c r="K25" s="212" t="s">
        <v>313</v>
      </c>
      <c r="L25" s="11" t="s">
        <v>59</v>
      </c>
      <c r="M25" s="13" t="s">
        <v>377</v>
      </c>
      <c r="N25" s="78">
        <v>965.76</v>
      </c>
      <c r="O25" s="39"/>
      <c r="P25" s="197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300</v>
      </c>
      <c r="C26" s="15" t="s">
        <v>137</v>
      </c>
      <c r="D26" s="18" t="s">
        <v>322</v>
      </c>
      <c r="E26" s="40">
        <v>221140</v>
      </c>
      <c r="F26" s="154"/>
      <c r="G26" s="90"/>
      <c r="H26" s="176" t="str">
        <f t="shared" si="2"/>
        <v>TY</v>
      </c>
      <c r="I26" s="14" t="s">
        <v>35</v>
      </c>
      <c r="J26" s="126" t="s">
        <v>270</v>
      </c>
      <c r="K26" s="135" t="s">
        <v>303</v>
      </c>
      <c r="L26" s="15" t="s">
        <v>62</v>
      </c>
      <c r="M26" s="19" t="s">
        <v>315</v>
      </c>
      <c r="N26" s="79">
        <v>1009.6</v>
      </c>
      <c r="O26" s="40">
        <v>220014</v>
      </c>
      <c r="P26" s="223" t="s">
        <v>639</v>
      </c>
      <c r="Q26" s="116" t="str">
        <f t="shared" si="3"/>
        <v>Yes</v>
      </c>
    </row>
    <row r="27" spans="1:17" ht="21.75" customHeight="1" x14ac:dyDescent="0.2">
      <c r="A27" s="14" t="s">
        <v>87</v>
      </c>
      <c r="B27" s="184"/>
      <c r="C27" s="15" t="s">
        <v>137</v>
      </c>
      <c r="D27" s="18" t="s">
        <v>322</v>
      </c>
      <c r="E27" s="40">
        <v>221141</v>
      </c>
      <c r="F27" s="154"/>
      <c r="G27" s="90"/>
      <c r="H27" s="176" t="str">
        <f t="shared" si="2"/>
        <v>TY</v>
      </c>
      <c r="I27" s="14" t="s">
        <v>32</v>
      </c>
      <c r="J27" s="121" t="s">
        <v>271</v>
      </c>
      <c r="K27" s="140" t="s">
        <v>320</v>
      </c>
      <c r="L27" s="15" t="s">
        <v>61</v>
      </c>
      <c r="M27" s="19" t="s">
        <v>192</v>
      </c>
      <c r="N27" s="79">
        <v>889.99</v>
      </c>
      <c r="O27" s="40"/>
      <c r="P27" s="113"/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197</v>
      </c>
      <c r="C28" s="15" t="s">
        <v>137</v>
      </c>
      <c r="D28" s="18" t="s">
        <v>316</v>
      </c>
      <c r="E28" s="40"/>
      <c r="F28" s="154"/>
      <c r="G28" s="90"/>
      <c r="H28" s="176" t="str">
        <f t="shared" si="2"/>
        <v>TY</v>
      </c>
      <c r="I28" s="14" t="s">
        <v>86</v>
      </c>
      <c r="J28" s="184"/>
      <c r="K28" s="213"/>
      <c r="L28" s="15" t="s">
        <v>62</v>
      </c>
      <c r="M28" s="19" t="s">
        <v>354</v>
      </c>
      <c r="N28" s="79">
        <v>844.14</v>
      </c>
      <c r="O28" s="40">
        <v>221125</v>
      </c>
      <c r="P28" s="90" t="s">
        <v>647</v>
      </c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117</v>
      </c>
      <c r="B35" s="118"/>
      <c r="C35" s="9"/>
      <c r="D35" s="280">
        <f>'DEPT BAL'!$E$4-1</f>
        <v>42905</v>
      </c>
      <c r="E35" s="280"/>
      <c r="F35" s="138"/>
      <c r="I35" s="8" t="s">
        <v>118</v>
      </c>
      <c r="J35" s="118"/>
      <c r="L35" s="281">
        <f>D35+1</f>
        <v>42906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198</v>
      </c>
      <c r="C37" s="15" t="s">
        <v>139</v>
      </c>
      <c r="D37" s="18" t="s">
        <v>240</v>
      </c>
      <c r="E37" s="244">
        <v>220034</v>
      </c>
      <c r="F37" s="135"/>
      <c r="G37" s="17" t="s">
        <v>683</v>
      </c>
      <c r="H37" s="176" t="str">
        <f t="shared" ref="H37:H42" si="4">$I$34</f>
        <v>XW</v>
      </c>
      <c r="I37" s="10" t="s">
        <v>45</v>
      </c>
      <c r="J37" s="120" t="s">
        <v>260</v>
      </c>
      <c r="K37" s="212" t="s">
        <v>234</v>
      </c>
      <c r="L37" s="11" t="s">
        <v>56</v>
      </c>
      <c r="M37" s="13" t="s">
        <v>314</v>
      </c>
      <c r="N37" s="78">
        <v>956.01</v>
      </c>
      <c r="O37" s="39">
        <v>220034</v>
      </c>
      <c r="P37" s="197" t="s">
        <v>683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6" t="s">
        <v>340</v>
      </c>
      <c r="C38" s="15" t="s">
        <v>139</v>
      </c>
      <c r="D38" s="18" t="s">
        <v>468</v>
      </c>
      <c r="E38" s="40">
        <v>221122</v>
      </c>
      <c r="F38" s="135"/>
      <c r="G38" s="17" t="s">
        <v>589</v>
      </c>
      <c r="H38" s="176" t="str">
        <f t="shared" si="4"/>
        <v>XW</v>
      </c>
      <c r="I38" s="14" t="s">
        <v>25</v>
      </c>
      <c r="J38" s="126" t="s">
        <v>272</v>
      </c>
      <c r="K38" s="135" t="s">
        <v>342</v>
      </c>
      <c r="L38" s="15" t="s">
        <v>62</v>
      </c>
      <c r="M38" s="19" t="s">
        <v>285</v>
      </c>
      <c r="N38" s="79">
        <v>953.46</v>
      </c>
      <c r="O38" s="40">
        <v>221122</v>
      </c>
      <c r="P38" s="90" t="s">
        <v>589</v>
      </c>
      <c r="Q38" s="116" t="str">
        <f t="shared" si="5"/>
        <v>Yes</v>
      </c>
    </row>
    <row r="39" spans="1:17" ht="21.75" customHeight="1" x14ac:dyDescent="0.2">
      <c r="A39" s="14" t="s">
        <v>36</v>
      </c>
      <c r="B39" s="126" t="s">
        <v>199</v>
      </c>
      <c r="C39" s="15" t="s">
        <v>140</v>
      </c>
      <c r="D39" s="18" t="s">
        <v>359</v>
      </c>
      <c r="E39" s="40"/>
      <c r="F39" s="154"/>
      <c r="G39" s="90"/>
      <c r="H39" s="176" t="str">
        <f t="shared" si="4"/>
        <v>XW</v>
      </c>
      <c r="I39" s="14" t="s">
        <v>44</v>
      </c>
      <c r="J39" s="126" t="s">
        <v>273</v>
      </c>
      <c r="K39" s="135" t="s">
        <v>439</v>
      </c>
      <c r="L39" s="15" t="s">
        <v>56</v>
      </c>
      <c r="M39" s="19" t="s">
        <v>416</v>
      </c>
      <c r="N39" s="79">
        <v>869.21</v>
      </c>
      <c r="O39" s="40"/>
      <c r="P39" s="90"/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90"/>
      <c r="H40" s="176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117</v>
      </c>
      <c r="B47" s="118"/>
      <c r="C47" s="9"/>
      <c r="D47" s="280">
        <f>'DEPT BAL'!$E$4-1</f>
        <v>42905</v>
      </c>
      <c r="E47" s="280"/>
      <c r="F47" s="138"/>
      <c r="I47" s="8" t="s">
        <v>118</v>
      </c>
      <c r="J47" s="118"/>
      <c r="L47" s="281">
        <f>D47+1</f>
        <v>42906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1" t="s">
        <v>190</v>
      </c>
      <c r="C49" s="15" t="s">
        <v>239</v>
      </c>
      <c r="D49" s="18" t="s">
        <v>182</v>
      </c>
      <c r="E49" s="40">
        <v>221125</v>
      </c>
      <c r="F49" s="134"/>
      <c r="G49" s="197" t="s">
        <v>701</v>
      </c>
      <c r="H49" s="176" t="str">
        <f t="shared" ref="H49:H56" si="6">$I$46</f>
        <v>MA</v>
      </c>
      <c r="I49" s="10" t="s">
        <v>34</v>
      </c>
      <c r="J49" s="120" t="s">
        <v>266</v>
      </c>
      <c r="K49" s="214" t="s">
        <v>229</v>
      </c>
      <c r="L49" s="11" t="s">
        <v>56</v>
      </c>
      <c r="M49" s="13" t="s">
        <v>308</v>
      </c>
      <c r="N49" s="144">
        <v>823.21</v>
      </c>
      <c r="O49" s="39">
        <v>220009</v>
      </c>
      <c r="P49" s="197" t="s">
        <v>573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191</v>
      </c>
      <c r="C50" s="15" t="s">
        <v>239</v>
      </c>
      <c r="D50" s="18" t="s">
        <v>192</v>
      </c>
      <c r="E50" s="244">
        <v>220021</v>
      </c>
      <c r="F50" s="154"/>
      <c r="G50" s="90" t="s">
        <v>709</v>
      </c>
      <c r="H50" s="176" t="str">
        <f t="shared" si="6"/>
        <v>MA</v>
      </c>
      <c r="I50" s="14" t="s">
        <v>149</v>
      </c>
      <c r="J50" s="126" t="s">
        <v>141</v>
      </c>
      <c r="K50" s="135" t="s">
        <v>158</v>
      </c>
      <c r="L50" s="15" t="s">
        <v>55</v>
      </c>
      <c r="M50" s="19" t="s">
        <v>355</v>
      </c>
      <c r="N50" s="79">
        <v>863.74</v>
      </c>
      <c r="O50" s="40">
        <v>220021</v>
      </c>
      <c r="P50" s="90" t="s">
        <v>709</v>
      </c>
      <c r="Q50" s="116" t="str">
        <f t="shared" si="7"/>
        <v>Yes</v>
      </c>
    </row>
    <row r="51" spans="1:17" ht="21.75" customHeight="1" x14ac:dyDescent="0.2">
      <c r="A51" s="14" t="s">
        <v>149</v>
      </c>
      <c r="B51" s="126" t="s">
        <v>193</v>
      </c>
      <c r="C51" s="15" t="s">
        <v>239</v>
      </c>
      <c r="D51" s="18" t="s">
        <v>355</v>
      </c>
      <c r="E51" s="40">
        <v>220009</v>
      </c>
      <c r="F51" s="135"/>
      <c r="G51" s="90" t="s">
        <v>573</v>
      </c>
      <c r="H51" s="176" t="str">
        <f t="shared" si="6"/>
        <v>MA</v>
      </c>
      <c r="I51" s="14" t="s">
        <v>24</v>
      </c>
      <c r="J51" s="126" t="s">
        <v>268</v>
      </c>
      <c r="K51" s="135" t="s">
        <v>372</v>
      </c>
      <c r="L51" s="15" t="s">
        <v>56</v>
      </c>
      <c r="M51" s="19" t="s">
        <v>311</v>
      </c>
      <c r="N51" s="79">
        <v>804.67</v>
      </c>
      <c r="O51" s="40">
        <v>221125</v>
      </c>
      <c r="P51" s="90" t="s">
        <v>701</v>
      </c>
      <c r="Q51" s="116" t="str">
        <f t="shared" si="7"/>
        <v>Yes</v>
      </c>
    </row>
    <row r="52" spans="1:17" ht="21.75" customHeight="1" x14ac:dyDescent="0.2">
      <c r="A52" s="14" t="s">
        <v>38</v>
      </c>
      <c r="B52" s="126" t="s">
        <v>195</v>
      </c>
      <c r="C52" s="15" t="s">
        <v>239</v>
      </c>
      <c r="D52" s="18" t="s">
        <v>469</v>
      </c>
      <c r="E52" s="244">
        <v>220034</v>
      </c>
      <c r="F52" s="135"/>
      <c r="G52" s="17" t="s">
        <v>683</v>
      </c>
      <c r="H52" s="176" t="str">
        <f t="shared" si="6"/>
        <v>MA</v>
      </c>
      <c r="I52" s="14" t="s">
        <v>37</v>
      </c>
      <c r="J52" s="126" t="s">
        <v>276</v>
      </c>
      <c r="K52" s="135" t="s">
        <v>232</v>
      </c>
      <c r="L52" s="15" t="s">
        <v>58</v>
      </c>
      <c r="M52" s="19" t="s">
        <v>327</v>
      </c>
      <c r="N52" s="79">
        <v>817.99</v>
      </c>
      <c r="O52" s="40"/>
      <c r="P52" s="113"/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90"/>
      <c r="H53" s="176" t="str">
        <f t="shared" si="6"/>
        <v>MA</v>
      </c>
      <c r="I53" s="14"/>
      <c r="J53" s="183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3"/>
      <c r="C55" s="81"/>
      <c r="D55" s="82"/>
      <c r="E55" s="69"/>
      <c r="F55" s="141"/>
      <c r="G55" s="90"/>
      <c r="H55" s="176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6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117</v>
      </c>
      <c r="B61" s="118"/>
      <c r="C61" s="9"/>
      <c r="D61" s="280">
        <f>'DEPT BAL'!$E$4-1</f>
        <v>42905</v>
      </c>
      <c r="E61" s="280"/>
      <c r="F61" s="138"/>
      <c r="I61" s="8" t="s">
        <v>118</v>
      </c>
      <c r="J61" s="118"/>
      <c r="L61" s="281">
        <f>D61+1</f>
        <v>42906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20" t="s">
        <v>352</v>
      </c>
      <c r="C63" s="11" t="s">
        <v>353</v>
      </c>
      <c r="D63" s="25" t="s">
        <v>351</v>
      </c>
      <c r="E63" s="39">
        <v>220010</v>
      </c>
      <c r="F63" s="196" t="s">
        <v>525</v>
      </c>
      <c r="G63" s="197"/>
      <c r="H63" s="176" t="str">
        <f>$I$60</f>
        <v>CZ</v>
      </c>
      <c r="I63" s="10" t="s">
        <v>52</v>
      </c>
      <c r="J63" s="120" t="s">
        <v>203</v>
      </c>
      <c r="K63" s="212" t="s">
        <v>241</v>
      </c>
      <c r="L63" s="11" t="s">
        <v>59</v>
      </c>
      <c r="M63" s="13" t="s">
        <v>418</v>
      </c>
      <c r="N63" s="78">
        <v>897.69</v>
      </c>
      <c r="O63" s="39"/>
      <c r="P63" s="107"/>
      <c r="Q63" s="115" t="str">
        <f>IF(N63&gt;0,"Yes","")</f>
        <v>Yes</v>
      </c>
    </row>
    <row r="64" spans="1:17" ht="21.75" customHeight="1" x14ac:dyDescent="0.2">
      <c r="A64" s="14" t="s">
        <v>44</v>
      </c>
      <c r="B64" s="121" t="s">
        <v>415</v>
      </c>
      <c r="C64" s="30" t="s">
        <v>236</v>
      </c>
      <c r="D64" s="18" t="s">
        <v>416</v>
      </c>
      <c r="E64" s="40">
        <v>220008</v>
      </c>
      <c r="F64" s="154"/>
      <c r="G64" s="90" t="s">
        <v>604</v>
      </c>
      <c r="H64" s="176" t="str">
        <f t="shared" ref="H64:H89" si="8">$I$60</f>
        <v>CZ</v>
      </c>
      <c r="I64" s="14" t="s">
        <v>103</v>
      </c>
      <c r="J64" s="184"/>
      <c r="K64" s="213"/>
      <c r="L64" s="15" t="s">
        <v>55</v>
      </c>
      <c r="M64" s="19" t="s">
        <v>182</v>
      </c>
      <c r="N64" s="79">
        <v>806.31</v>
      </c>
      <c r="O64" s="40">
        <v>221137</v>
      </c>
      <c r="P64" s="17" t="s">
        <v>705</v>
      </c>
      <c r="Q64" s="116" t="str">
        <f>IF(N64&gt;0,"Yes","")</f>
        <v>Yes</v>
      </c>
    </row>
    <row r="65" spans="1:17" ht="21.75" customHeight="1" x14ac:dyDescent="0.2">
      <c r="A65" s="14" t="s">
        <v>22</v>
      </c>
      <c r="B65" s="184"/>
      <c r="C65" s="30" t="s">
        <v>236</v>
      </c>
      <c r="D65" s="18" t="s">
        <v>416</v>
      </c>
      <c r="E65" s="40">
        <v>220013</v>
      </c>
      <c r="F65" s="154" t="s">
        <v>524</v>
      </c>
      <c r="G65" s="90"/>
      <c r="H65" s="176" t="str">
        <f t="shared" si="8"/>
        <v>CZ</v>
      </c>
      <c r="I65" s="14" t="s">
        <v>107</v>
      </c>
      <c r="J65" s="121" t="s">
        <v>208</v>
      </c>
      <c r="K65" s="140" t="s">
        <v>233</v>
      </c>
      <c r="L65" s="70" t="s">
        <v>57</v>
      </c>
      <c r="M65" s="19" t="s">
        <v>326</v>
      </c>
      <c r="N65" s="79">
        <v>795.67</v>
      </c>
      <c r="O65" s="40"/>
      <c r="P65" s="17"/>
      <c r="Q65" s="116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6" t="s">
        <v>183</v>
      </c>
      <c r="C66" s="32" t="s">
        <v>236</v>
      </c>
      <c r="D66" s="18" t="s">
        <v>308</v>
      </c>
      <c r="E66" s="40">
        <v>220019</v>
      </c>
      <c r="F66" s="154" t="s">
        <v>549</v>
      </c>
      <c r="G66" s="90"/>
      <c r="H66" s="176" t="str">
        <f t="shared" si="8"/>
        <v>CZ</v>
      </c>
      <c r="I66" s="14" t="s">
        <v>27</v>
      </c>
      <c r="J66" s="184"/>
      <c r="K66" s="213"/>
      <c r="L66" s="70" t="s">
        <v>58</v>
      </c>
      <c r="M66" s="19" t="s">
        <v>327</v>
      </c>
      <c r="N66" s="79">
        <v>1053.7</v>
      </c>
      <c r="O66" s="40"/>
      <c r="P66" s="108"/>
      <c r="Q66" s="116" t="str">
        <f t="shared" si="9"/>
        <v>Yes</v>
      </c>
    </row>
    <row r="67" spans="1:17" ht="21.75" customHeight="1" x14ac:dyDescent="0.2">
      <c r="A67" s="14" t="s">
        <v>45</v>
      </c>
      <c r="B67" s="126" t="s">
        <v>246</v>
      </c>
      <c r="C67" s="30" t="s">
        <v>236</v>
      </c>
      <c r="D67" s="18" t="s">
        <v>314</v>
      </c>
      <c r="E67" s="40">
        <v>220001</v>
      </c>
      <c r="F67" s="154" t="s">
        <v>522</v>
      </c>
      <c r="G67" s="90" t="s">
        <v>542</v>
      </c>
      <c r="H67" s="176" t="str">
        <f t="shared" si="8"/>
        <v>CZ</v>
      </c>
      <c r="I67" s="14" t="s">
        <v>47</v>
      </c>
      <c r="J67" s="126" t="s">
        <v>258</v>
      </c>
      <c r="K67" s="135" t="s">
        <v>288</v>
      </c>
      <c r="L67" s="70" t="s">
        <v>66</v>
      </c>
      <c r="M67" s="19" t="s">
        <v>358</v>
      </c>
      <c r="N67" s="79">
        <v>848.14</v>
      </c>
      <c r="O67" s="69"/>
      <c r="P67" s="108"/>
      <c r="Q67" s="116" t="str">
        <f t="shared" si="9"/>
        <v>Yes</v>
      </c>
    </row>
    <row r="68" spans="1:17" ht="21.75" customHeight="1" x14ac:dyDescent="0.2">
      <c r="A68" s="14" t="s">
        <v>65</v>
      </c>
      <c r="B68" s="126" t="s">
        <v>225</v>
      </c>
      <c r="C68" s="32" t="s">
        <v>236</v>
      </c>
      <c r="D68" s="18" t="s">
        <v>417</v>
      </c>
      <c r="E68" s="69">
        <v>220020</v>
      </c>
      <c r="F68" s="141"/>
      <c r="G68" s="205"/>
      <c r="H68" s="176" t="str">
        <f t="shared" si="8"/>
        <v>CZ</v>
      </c>
      <c r="I68" s="14" t="s">
        <v>87</v>
      </c>
      <c r="J68" s="121" t="s">
        <v>257</v>
      </c>
      <c r="K68" s="140" t="s">
        <v>289</v>
      </c>
      <c r="L68" s="15" t="s">
        <v>66</v>
      </c>
      <c r="M68" s="19" t="s">
        <v>322</v>
      </c>
      <c r="N68" s="79">
        <v>889.04</v>
      </c>
      <c r="O68" s="40"/>
      <c r="P68" s="113"/>
      <c r="Q68" s="116" t="str">
        <f t="shared" si="9"/>
        <v>Yes</v>
      </c>
    </row>
    <row r="69" spans="1:17" ht="21.75" customHeight="1" x14ac:dyDescent="0.2">
      <c r="A69" s="14" t="s">
        <v>168</v>
      </c>
      <c r="B69" s="126" t="s">
        <v>181</v>
      </c>
      <c r="C69" s="15" t="s">
        <v>236</v>
      </c>
      <c r="D69" s="18" t="s">
        <v>345</v>
      </c>
      <c r="E69" s="40">
        <v>220022</v>
      </c>
      <c r="F69" s="154" t="s">
        <v>522</v>
      </c>
      <c r="G69" s="90" t="s">
        <v>560</v>
      </c>
      <c r="H69" s="176" t="str">
        <f t="shared" si="8"/>
        <v>CZ</v>
      </c>
      <c r="I69" s="14" t="s">
        <v>85</v>
      </c>
      <c r="J69" s="184"/>
      <c r="K69" s="213"/>
      <c r="L69" s="15" t="s">
        <v>62</v>
      </c>
      <c r="M69" s="19" t="s">
        <v>179</v>
      </c>
      <c r="N69" s="79">
        <v>972.19</v>
      </c>
      <c r="O69" s="40"/>
      <c r="P69" s="17" t="s">
        <v>152</v>
      </c>
      <c r="Q69" s="116" t="str">
        <f t="shared" si="9"/>
        <v>Yes</v>
      </c>
    </row>
    <row r="70" spans="1:17" ht="21.75" customHeight="1" x14ac:dyDescent="0.2">
      <c r="A70" s="95" t="s">
        <v>24</v>
      </c>
      <c r="B70" s="126" t="s">
        <v>185</v>
      </c>
      <c r="C70" s="30" t="s">
        <v>236</v>
      </c>
      <c r="D70" s="18" t="s">
        <v>311</v>
      </c>
      <c r="E70" s="40">
        <v>221138</v>
      </c>
      <c r="F70" s="154" t="s">
        <v>528</v>
      </c>
      <c r="G70" s="90"/>
      <c r="H70" s="176" t="str">
        <f t="shared" si="8"/>
        <v>CZ</v>
      </c>
      <c r="I70" s="95" t="s">
        <v>88</v>
      </c>
      <c r="J70" s="121" t="s">
        <v>301</v>
      </c>
      <c r="K70" s="140" t="s">
        <v>201</v>
      </c>
      <c r="L70" s="15" t="s">
        <v>57</v>
      </c>
      <c r="M70" s="19" t="s">
        <v>444</v>
      </c>
      <c r="N70" s="79">
        <v>769.73</v>
      </c>
      <c r="O70" s="40">
        <v>220008</v>
      </c>
      <c r="P70" s="90" t="s">
        <v>604</v>
      </c>
      <c r="Q70" s="116" t="str">
        <f t="shared" si="9"/>
        <v>Yes</v>
      </c>
    </row>
    <row r="71" spans="1:17" ht="21.75" customHeight="1" x14ac:dyDescent="0.2">
      <c r="A71" s="14" t="s">
        <v>40</v>
      </c>
      <c r="B71" s="126" t="s">
        <v>184</v>
      </c>
      <c r="C71" s="32" t="s">
        <v>236</v>
      </c>
      <c r="D71" s="18" t="s">
        <v>343</v>
      </c>
      <c r="E71" s="40">
        <v>220004</v>
      </c>
      <c r="F71" s="154" t="s">
        <v>522</v>
      </c>
      <c r="G71" s="90" t="s">
        <v>632</v>
      </c>
      <c r="H71" s="176" t="str">
        <f t="shared" si="8"/>
        <v>CZ</v>
      </c>
      <c r="I71" s="14" t="s">
        <v>21</v>
      </c>
      <c r="J71" s="121" t="s">
        <v>219</v>
      </c>
      <c r="K71" s="140" t="s">
        <v>302</v>
      </c>
      <c r="L71" s="30" t="s">
        <v>59</v>
      </c>
      <c r="M71" s="35" t="s">
        <v>148</v>
      </c>
      <c r="N71" s="97">
        <v>788.11</v>
      </c>
      <c r="O71" s="69"/>
      <c r="P71" s="108"/>
      <c r="Q71" s="116" t="str">
        <f t="shared" si="9"/>
        <v>Yes</v>
      </c>
    </row>
    <row r="72" spans="1:17" ht="21.75" customHeight="1" x14ac:dyDescent="0.2">
      <c r="A72" s="14" t="s">
        <v>29</v>
      </c>
      <c r="B72" s="121" t="s">
        <v>215</v>
      </c>
      <c r="C72" s="15" t="s">
        <v>236</v>
      </c>
      <c r="D72" s="18" t="s">
        <v>309</v>
      </c>
      <c r="E72" s="40">
        <v>221119</v>
      </c>
      <c r="F72" s="154"/>
      <c r="G72" s="90" t="s">
        <v>621</v>
      </c>
      <c r="H72" s="176" t="str">
        <f t="shared" si="8"/>
        <v>CZ</v>
      </c>
      <c r="I72" s="14" t="s">
        <v>48</v>
      </c>
      <c r="J72" s="184"/>
      <c r="K72" s="213"/>
      <c r="L72" s="30" t="s">
        <v>56</v>
      </c>
      <c r="M72" s="35" t="s">
        <v>446</v>
      </c>
      <c r="N72" s="97">
        <v>952.57</v>
      </c>
      <c r="O72" s="69"/>
      <c r="P72" s="17"/>
      <c r="Q72" s="116" t="str">
        <f t="shared" si="9"/>
        <v>Yes</v>
      </c>
    </row>
    <row r="73" spans="1:17" ht="21.75" customHeight="1" x14ac:dyDescent="0.2">
      <c r="A73" s="14" t="s">
        <v>108</v>
      </c>
      <c r="B73" s="184"/>
      <c r="C73" s="15" t="s">
        <v>236</v>
      </c>
      <c r="D73" s="18" t="s">
        <v>309</v>
      </c>
      <c r="E73" s="40">
        <v>221137</v>
      </c>
      <c r="F73" s="154"/>
      <c r="G73" s="90" t="s">
        <v>705</v>
      </c>
      <c r="H73" s="176" t="str">
        <f t="shared" si="8"/>
        <v>CZ</v>
      </c>
      <c r="I73" s="14" t="s">
        <v>36</v>
      </c>
      <c r="J73" s="121" t="s">
        <v>259</v>
      </c>
      <c r="K73" s="140" t="s">
        <v>290</v>
      </c>
      <c r="L73" s="30" t="s">
        <v>60</v>
      </c>
      <c r="M73" s="35" t="s">
        <v>359</v>
      </c>
      <c r="N73" s="97">
        <v>894.53</v>
      </c>
      <c r="O73" s="69">
        <v>220004</v>
      </c>
      <c r="P73" s="17" t="s">
        <v>631</v>
      </c>
      <c r="Q73" s="116" t="str">
        <f t="shared" si="9"/>
        <v>Yes</v>
      </c>
    </row>
    <row r="74" spans="1:17" ht="21.75" customHeight="1" x14ac:dyDescent="0.2">
      <c r="A74" s="14" t="s">
        <v>39</v>
      </c>
      <c r="B74" s="121" t="s">
        <v>226</v>
      </c>
      <c r="C74" s="30" t="s">
        <v>236</v>
      </c>
      <c r="D74" s="18" t="s">
        <v>519</v>
      </c>
      <c r="E74" s="40">
        <v>221135</v>
      </c>
      <c r="F74" s="154"/>
      <c r="G74" s="193" t="s">
        <v>550</v>
      </c>
      <c r="H74" s="176" t="str">
        <f t="shared" si="8"/>
        <v>CZ</v>
      </c>
      <c r="I74" s="14" t="s">
        <v>22</v>
      </c>
      <c r="J74" s="184"/>
      <c r="K74" s="213"/>
      <c r="L74" s="30" t="s">
        <v>56</v>
      </c>
      <c r="M74" s="35" t="s">
        <v>416</v>
      </c>
      <c r="N74" s="79">
        <v>738.81</v>
      </c>
      <c r="O74" s="69">
        <v>221119</v>
      </c>
      <c r="P74" s="90" t="s">
        <v>696</v>
      </c>
      <c r="Q74" s="116" t="str">
        <f t="shared" si="9"/>
        <v>Yes</v>
      </c>
    </row>
    <row r="75" spans="1:17" ht="21.75" customHeight="1" x14ac:dyDescent="0.2">
      <c r="A75" s="14" t="s">
        <v>53</v>
      </c>
      <c r="B75" s="184"/>
      <c r="C75" s="32" t="s">
        <v>236</v>
      </c>
      <c r="D75" s="18" t="s">
        <v>519</v>
      </c>
      <c r="E75" s="40">
        <v>220023</v>
      </c>
      <c r="F75" s="154"/>
      <c r="G75" s="90" t="s">
        <v>670</v>
      </c>
      <c r="H75" s="176" t="str">
        <f t="shared" si="8"/>
        <v>CZ</v>
      </c>
      <c r="I75" s="14" t="s">
        <v>41</v>
      </c>
      <c r="J75" s="121" t="s">
        <v>265</v>
      </c>
      <c r="K75" s="140" t="s">
        <v>373</v>
      </c>
      <c r="L75" s="15" t="s">
        <v>59</v>
      </c>
      <c r="M75" s="19" t="s">
        <v>134</v>
      </c>
      <c r="N75" s="79">
        <v>750.82</v>
      </c>
      <c r="O75" s="69"/>
      <c r="P75" s="108"/>
      <c r="Q75" s="116" t="str">
        <f t="shared" si="9"/>
        <v>Yes</v>
      </c>
    </row>
    <row r="76" spans="1:17" ht="21.75" customHeight="1" x14ac:dyDescent="0.2">
      <c r="A76" s="14" t="s">
        <v>23</v>
      </c>
      <c r="B76" s="121" t="s">
        <v>212</v>
      </c>
      <c r="C76" s="30" t="s">
        <v>236</v>
      </c>
      <c r="D76" s="18" t="s">
        <v>446</v>
      </c>
      <c r="E76" s="40">
        <v>220032</v>
      </c>
      <c r="F76" s="154"/>
      <c r="G76" s="90"/>
      <c r="H76" s="176" t="str">
        <f t="shared" si="8"/>
        <v>CZ</v>
      </c>
      <c r="I76" s="14" t="s">
        <v>50</v>
      </c>
      <c r="J76" s="122"/>
      <c r="K76" s="217"/>
      <c r="L76" s="15" t="s">
        <v>56</v>
      </c>
      <c r="M76" s="19" t="s">
        <v>351</v>
      </c>
      <c r="N76" s="79">
        <v>853.4</v>
      </c>
      <c r="O76" s="69">
        <v>220023</v>
      </c>
      <c r="P76" s="90" t="s">
        <v>671</v>
      </c>
      <c r="Q76" s="116" t="str">
        <f t="shared" si="9"/>
        <v>Yes</v>
      </c>
    </row>
    <row r="77" spans="1:17" ht="21.75" customHeight="1" x14ac:dyDescent="0.2">
      <c r="A77" s="14" t="s">
        <v>48</v>
      </c>
      <c r="B77" s="184"/>
      <c r="C77" s="32" t="s">
        <v>236</v>
      </c>
      <c r="D77" s="18" t="s">
        <v>446</v>
      </c>
      <c r="E77" s="40">
        <v>220026</v>
      </c>
      <c r="F77" s="154" t="s">
        <v>522</v>
      </c>
      <c r="G77" s="193" t="s">
        <v>591</v>
      </c>
      <c r="H77" s="176" t="str">
        <f t="shared" si="8"/>
        <v>CZ</v>
      </c>
      <c r="I77" s="14" t="s">
        <v>46</v>
      </c>
      <c r="J77" s="184"/>
      <c r="K77" s="213"/>
      <c r="L77" s="30" t="s">
        <v>58</v>
      </c>
      <c r="M77" s="35" t="s">
        <v>251</v>
      </c>
      <c r="N77" s="97">
        <v>941.23</v>
      </c>
      <c r="O77" s="69"/>
      <c r="P77" s="108" t="s">
        <v>152</v>
      </c>
      <c r="Q77" s="116" t="str">
        <f t="shared" si="9"/>
        <v>Yes</v>
      </c>
    </row>
    <row r="78" spans="1:17" ht="21.75" customHeight="1" x14ac:dyDescent="0.2">
      <c r="A78" s="14" t="s">
        <v>35</v>
      </c>
      <c r="B78" s="126" t="s">
        <v>317</v>
      </c>
      <c r="C78" s="15"/>
      <c r="D78" s="18"/>
      <c r="E78" s="40"/>
      <c r="F78" s="135"/>
      <c r="G78" s="17"/>
      <c r="H78" s="176" t="str">
        <f t="shared" si="8"/>
        <v>CZ</v>
      </c>
      <c r="I78" s="14" t="s">
        <v>168</v>
      </c>
      <c r="J78" s="121" t="s">
        <v>142</v>
      </c>
      <c r="K78" s="140" t="s">
        <v>521</v>
      </c>
      <c r="L78" s="30" t="s">
        <v>56</v>
      </c>
      <c r="M78" s="35" t="s">
        <v>345</v>
      </c>
      <c r="N78" s="97">
        <v>80.260000000000005</v>
      </c>
      <c r="O78" s="69"/>
      <c r="P78" s="109"/>
      <c r="Q78" s="116" t="str">
        <f t="shared" si="9"/>
        <v>Yes</v>
      </c>
    </row>
    <row r="79" spans="1:17" ht="21.75" customHeight="1" x14ac:dyDescent="0.2">
      <c r="A79" s="14"/>
      <c r="B79" s="126"/>
      <c r="C79" s="15"/>
      <c r="D79" s="18"/>
      <c r="E79" s="40"/>
      <c r="F79" s="140"/>
      <c r="G79" s="17"/>
      <c r="H79" s="176" t="str">
        <f t="shared" si="8"/>
        <v>CZ</v>
      </c>
      <c r="I79" s="14"/>
      <c r="J79" s="126"/>
      <c r="K79" s="135"/>
      <c r="L79" s="30"/>
      <c r="M79" s="35"/>
      <c r="N79" s="97"/>
      <c r="O79" s="69"/>
      <c r="P79" s="108"/>
      <c r="Q79" s="116" t="str">
        <f t="shared" si="9"/>
        <v/>
      </c>
    </row>
    <row r="80" spans="1:17" ht="21.75" customHeight="1" x14ac:dyDescent="0.2">
      <c r="A80" s="14"/>
      <c r="B80" s="126"/>
      <c r="C80" s="15"/>
      <c r="D80" s="31"/>
      <c r="E80" s="69"/>
      <c r="F80" s="140"/>
      <c r="G80" s="187"/>
      <c r="I80" s="14"/>
      <c r="J80" s="126"/>
      <c r="K80" s="135"/>
      <c r="L80" s="15"/>
      <c r="M80" s="19"/>
      <c r="N80" s="79"/>
      <c r="O80" s="69"/>
      <c r="P80" s="109"/>
      <c r="Q80" s="116" t="str">
        <f t="shared" si="9"/>
        <v/>
      </c>
    </row>
    <row r="81" spans="1:17" ht="21.75" customHeight="1" x14ac:dyDescent="0.2">
      <c r="A81" s="148"/>
      <c r="B81" s="183"/>
      <c r="C81" s="29"/>
      <c r="D81" s="82"/>
      <c r="E81" s="69"/>
      <c r="F81" s="141"/>
      <c r="G81" s="17"/>
      <c r="I81" s="14"/>
      <c r="J81" s="126"/>
      <c r="K81" s="135"/>
      <c r="L81" s="30"/>
      <c r="M81" s="35"/>
      <c r="N81" s="97"/>
      <c r="O81" s="69"/>
      <c r="P81" s="109"/>
      <c r="Q81" s="116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69"/>
      <c r="F82" s="140"/>
      <c r="G82" s="188"/>
      <c r="I82" s="148"/>
      <c r="J82" s="183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82"/>
      <c r="E83" s="69"/>
      <c r="F83" s="140"/>
      <c r="G83" s="17"/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69"/>
      <c r="F84" s="140"/>
      <c r="G84" s="17"/>
      <c r="I84" s="95"/>
      <c r="J84" s="126"/>
      <c r="K84" s="135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 x14ac:dyDescent="0.2">
      <c r="A85" s="148"/>
      <c r="B85" s="183"/>
      <c r="C85" s="29"/>
      <c r="D85" s="82"/>
      <c r="E85" s="69"/>
      <c r="F85" s="141"/>
      <c r="G85" s="17"/>
      <c r="H85" s="176" t="str">
        <f t="shared" si="8"/>
        <v>CZ</v>
      </c>
      <c r="I85" s="95"/>
      <c r="J85" s="126"/>
      <c r="K85" s="135"/>
      <c r="L85" s="30"/>
      <c r="M85" s="35"/>
      <c r="N85" s="97"/>
      <c r="O85" s="69"/>
      <c r="P85" s="109"/>
      <c r="Q85" s="116" t="str">
        <f t="shared" si="9"/>
        <v/>
      </c>
    </row>
    <row r="86" spans="1:17" ht="21.75" customHeight="1" x14ac:dyDescent="0.2">
      <c r="A86" s="164"/>
      <c r="B86" s="183"/>
      <c r="C86" s="29"/>
      <c r="D86" s="82"/>
      <c r="E86" s="69"/>
      <c r="F86" s="141"/>
      <c r="G86" s="17"/>
      <c r="H86" s="176" t="str">
        <f t="shared" si="8"/>
        <v>CZ</v>
      </c>
      <c r="I86" s="95"/>
      <c r="J86" s="126"/>
      <c r="K86" s="135"/>
      <c r="L86" s="30"/>
      <c r="M86" s="35"/>
      <c r="N86" s="97"/>
      <c r="O86" s="69"/>
      <c r="P86" s="109"/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40"/>
      <c r="F87" s="141"/>
      <c r="G87" s="90"/>
      <c r="H87" s="176" t="str">
        <f t="shared" si="8"/>
        <v>CZ</v>
      </c>
      <c r="I87" s="95"/>
      <c r="J87" s="126"/>
      <c r="K87" s="135"/>
      <c r="L87" s="30"/>
      <c r="M87" s="35"/>
      <c r="N87" s="97"/>
      <c r="O87" s="69"/>
      <c r="P87" s="109"/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18"/>
      <c r="E88" s="40"/>
      <c r="F88" s="135"/>
      <c r="G88" s="17"/>
      <c r="H88" s="176" t="str">
        <f t="shared" si="8"/>
        <v>CZ</v>
      </c>
      <c r="I88" s="14"/>
      <c r="J88" s="126"/>
      <c r="K88" s="135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6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117</v>
      </c>
      <c r="B94" s="118"/>
      <c r="C94" s="9"/>
      <c r="D94" s="280">
        <f>'DEPT BAL'!$E$4-1</f>
        <v>42905</v>
      </c>
      <c r="E94" s="280"/>
      <c r="F94" s="138"/>
      <c r="I94" s="8" t="s">
        <v>118</v>
      </c>
      <c r="J94" s="118"/>
      <c r="L94" s="281">
        <f>D94+1</f>
        <v>42906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107</v>
      </c>
      <c r="B96" s="121" t="s">
        <v>180</v>
      </c>
      <c r="C96" s="15" t="s">
        <v>235</v>
      </c>
      <c r="D96" s="18" t="s">
        <v>326</v>
      </c>
      <c r="E96" s="40"/>
      <c r="F96" s="154"/>
      <c r="G96" s="197"/>
      <c r="H96" s="176" t="str">
        <f>$I$93</f>
        <v>BK</v>
      </c>
      <c r="I96" s="10" t="s">
        <v>39</v>
      </c>
      <c r="J96" s="120" t="s">
        <v>467</v>
      </c>
      <c r="K96" s="212" t="s">
        <v>227</v>
      </c>
      <c r="L96" s="11" t="s">
        <v>56</v>
      </c>
      <c r="M96" s="13" t="s">
        <v>519</v>
      </c>
      <c r="N96" s="78">
        <v>872.08</v>
      </c>
      <c r="O96" s="39">
        <v>220012</v>
      </c>
      <c r="P96" s="249" t="s">
        <v>625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6" t="s">
        <v>442</v>
      </c>
      <c r="C97" s="15" t="s">
        <v>443</v>
      </c>
      <c r="D97" s="18" t="s">
        <v>444</v>
      </c>
      <c r="E97" s="40">
        <v>220031</v>
      </c>
      <c r="F97" s="154"/>
      <c r="G97" s="90"/>
      <c r="H97" s="176" t="str">
        <f t="shared" ref="H97:H103" si="11">$I$93</f>
        <v>BK</v>
      </c>
      <c r="I97" s="14" t="s">
        <v>151</v>
      </c>
      <c r="J97" s="126" t="s">
        <v>210</v>
      </c>
      <c r="K97" s="135" t="s">
        <v>305</v>
      </c>
      <c r="L97" s="15" t="s">
        <v>57</v>
      </c>
      <c r="M97" s="19" t="s">
        <v>445</v>
      </c>
      <c r="N97" s="79">
        <v>1017.1</v>
      </c>
      <c r="O97" s="40"/>
      <c r="P97" s="113"/>
      <c r="Q97" s="116" t="str">
        <f t="shared" si="10"/>
        <v>Yes</v>
      </c>
    </row>
    <row r="98" spans="1:17" ht="21.75" customHeight="1" x14ac:dyDescent="0.2">
      <c r="A98" s="14" t="s">
        <v>151</v>
      </c>
      <c r="B98" s="126" t="s">
        <v>245</v>
      </c>
      <c r="C98" s="15" t="s">
        <v>235</v>
      </c>
      <c r="D98" s="71" t="s">
        <v>445</v>
      </c>
      <c r="E98" s="40">
        <v>220012</v>
      </c>
      <c r="F98" s="154"/>
      <c r="G98" s="263" t="s">
        <v>625</v>
      </c>
      <c r="H98" s="176" t="str">
        <f t="shared" si="11"/>
        <v>BK</v>
      </c>
      <c r="I98" s="68" t="s">
        <v>33</v>
      </c>
      <c r="J98" s="126" t="s">
        <v>200</v>
      </c>
      <c r="K98" s="135" t="s">
        <v>228</v>
      </c>
      <c r="L98" s="15" t="s">
        <v>62</v>
      </c>
      <c r="M98" s="19" t="s">
        <v>371</v>
      </c>
      <c r="N98" s="79">
        <v>954.92</v>
      </c>
      <c r="O98" s="40"/>
      <c r="P98" s="113"/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157</v>
      </c>
      <c r="C99" s="15" t="s">
        <v>235</v>
      </c>
      <c r="D99" s="18" t="s">
        <v>307</v>
      </c>
      <c r="E99" s="40">
        <v>221139</v>
      </c>
      <c r="F99" s="135"/>
      <c r="G99" s="17" t="s">
        <v>569</v>
      </c>
      <c r="H99" s="176" t="str">
        <f t="shared" si="11"/>
        <v>BK</v>
      </c>
      <c r="I99" s="93" t="s">
        <v>108</v>
      </c>
      <c r="J99" s="183" t="s">
        <v>202</v>
      </c>
      <c r="K99" s="154" t="s">
        <v>292</v>
      </c>
      <c r="L99" s="29" t="s">
        <v>56</v>
      </c>
      <c r="M99" s="77" t="s">
        <v>309</v>
      </c>
      <c r="N99" s="98">
        <v>795.28</v>
      </c>
      <c r="O99" s="40">
        <v>221139</v>
      </c>
      <c r="P99" s="17" t="s">
        <v>699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6" t="str">
        <f t="shared" si="11"/>
        <v>BK</v>
      </c>
      <c r="I100" s="148"/>
      <c r="J100" s="183"/>
      <c r="K100" s="154"/>
      <c r="L100" s="29"/>
      <c r="M100" s="77"/>
      <c r="N100" s="98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6" t="str">
        <f t="shared" si="11"/>
        <v>BK</v>
      </c>
      <c r="I101" s="148"/>
      <c r="J101" s="183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117</v>
      </c>
      <c r="B108" s="118"/>
      <c r="C108" s="9"/>
      <c r="D108" s="280">
        <f>'DEPT BAL'!$E$4-1</f>
        <v>42905</v>
      </c>
      <c r="E108" s="280"/>
      <c r="F108" s="138"/>
      <c r="I108" s="8" t="s">
        <v>118</v>
      </c>
      <c r="J108" s="118"/>
      <c r="L108" s="281">
        <f>D108+1</f>
        <v>42906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20" t="s">
        <v>250</v>
      </c>
      <c r="C110" s="11" t="s">
        <v>135</v>
      </c>
      <c r="D110" s="25" t="s">
        <v>251</v>
      </c>
      <c r="E110" s="39">
        <v>220017</v>
      </c>
      <c r="F110" s="196"/>
      <c r="G110" s="197"/>
      <c r="H110" s="176" t="str">
        <f>$I$107</f>
        <v>LA</v>
      </c>
      <c r="I110" s="14" t="s">
        <v>54</v>
      </c>
      <c r="J110" s="121" t="s">
        <v>330</v>
      </c>
      <c r="K110" s="216" t="s">
        <v>319</v>
      </c>
      <c r="L110" s="15" t="s">
        <v>55</v>
      </c>
      <c r="M110" s="19" t="s">
        <v>192</v>
      </c>
      <c r="N110" s="79">
        <v>835.16</v>
      </c>
      <c r="O110" s="40">
        <v>220034</v>
      </c>
      <c r="P110" s="113"/>
      <c r="Q110" s="115" t="str">
        <f>IF(N110&gt;0,"Yes","")</f>
        <v>Yes</v>
      </c>
    </row>
    <row r="111" spans="1:17" ht="21.75" customHeight="1" x14ac:dyDescent="0.2">
      <c r="A111" s="14" t="s">
        <v>27</v>
      </c>
      <c r="B111" s="121" t="s">
        <v>252</v>
      </c>
      <c r="C111" s="15" t="s">
        <v>135</v>
      </c>
      <c r="D111" s="18" t="s">
        <v>327</v>
      </c>
      <c r="E111" s="40">
        <v>221132</v>
      </c>
      <c r="F111" s="154"/>
      <c r="G111" s="90"/>
      <c r="H111" s="176" t="str">
        <f t="shared" ref="H111:H119" si="12">$I$107</f>
        <v>LA</v>
      </c>
      <c r="I111" s="14" t="s">
        <v>26</v>
      </c>
      <c r="J111" s="184"/>
      <c r="K111" s="213"/>
      <c r="L111" s="30" t="s">
        <v>58</v>
      </c>
      <c r="M111" s="35" t="s">
        <v>344</v>
      </c>
      <c r="N111" s="97">
        <v>1132.5899999999999</v>
      </c>
      <c r="O111" s="69"/>
      <c r="P111" s="90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4"/>
      <c r="C112" s="15" t="s">
        <v>135</v>
      </c>
      <c r="D112" s="18" t="s">
        <v>327</v>
      </c>
      <c r="E112" s="40">
        <v>220014</v>
      </c>
      <c r="F112" s="154"/>
      <c r="G112" s="90" t="s">
        <v>639</v>
      </c>
      <c r="H112" s="176" t="str">
        <f t="shared" si="12"/>
        <v>LA</v>
      </c>
      <c r="I112" s="14" t="s">
        <v>23</v>
      </c>
      <c r="J112" s="121" t="s">
        <v>242</v>
      </c>
      <c r="K112" s="140" t="s">
        <v>361</v>
      </c>
      <c r="L112" s="30" t="s">
        <v>56</v>
      </c>
      <c r="M112" s="35" t="s">
        <v>446</v>
      </c>
      <c r="N112" s="97">
        <v>1059</v>
      </c>
      <c r="O112" s="69">
        <v>221121</v>
      </c>
      <c r="P112" s="90" t="s">
        <v>685</v>
      </c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253</v>
      </c>
      <c r="C113" s="30" t="s">
        <v>135</v>
      </c>
      <c r="D113" s="18" t="s">
        <v>344</v>
      </c>
      <c r="E113" s="40">
        <v>221121</v>
      </c>
      <c r="F113" s="154"/>
      <c r="G113" s="90" t="s">
        <v>685</v>
      </c>
      <c r="H113" s="176" t="str">
        <f t="shared" si="12"/>
        <v>LA</v>
      </c>
      <c r="I113" s="14" t="s">
        <v>64</v>
      </c>
      <c r="J113" s="184"/>
      <c r="K113" s="213"/>
      <c r="L113" s="30" t="s">
        <v>59</v>
      </c>
      <c r="M113" s="35" t="s">
        <v>134</v>
      </c>
      <c r="N113" s="97">
        <v>755.72</v>
      </c>
      <c r="O113" s="69">
        <v>220014</v>
      </c>
      <c r="P113" s="90" t="s">
        <v>639</v>
      </c>
      <c r="Q113" s="116" t="str">
        <f t="shared" si="13"/>
        <v>Yes</v>
      </c>
    </row>
    <row r="114" spans="1:17" ht="21.75" customHeight="1" x14ac:dyDescent="0.2">
      <c r="A114" s="14" t="s">
        <v>26</v>
      </c>
      <c r="B114" s="184"/>
      <c r="C114" s="32" t="s">
        <v>135</v>
      </c>
      <c r="D114" s="18" t="s">
        <v>344</v>
      </c>
      <c r="E114" s="40">
        <v>221126</v>
      </c>
      <c r="F114" s="154"/>
      <c r="G114" s="193"/>
      <c r="H114" s="176" t="str">
        <f t="shared" si="12"/>
        <v>LA</v>
      </c>
      <c r="I114" s="14" t="s">
        <v>104</v>
      </c>
      <c r="J114" s="126" t="s">
        <v>275</v>
      </c>
      <c r="K114" s="135" t="s">
        <v>332</v>
      </c>
      <c r="L114" s="30" t="s">
        <v>57</v>
      </c>
      <c r="M114" s="35" t="s">
        <v>307</v>
      </c>
      <c r="N114" s="97">
        <v>1003.16</v>
      </c>
      <c r="O114" s="69">
        <v>221126</v>
      </c>
      <c r="P114" s="113"/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54"/>
      <c r="G115" s="204"/>
      <c r="H115" s="176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14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6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6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117</v>
      </c>
      <c r="B124" s="118"/>
      <c r="C124" s="9"/>
      <c r="D124" s="280">
        <f>'DEPT BAL'!$E$4-1</f>
        <v>42905</v>
      </c>
      <c r="E124" s="280"/>
      <c r="F124" s="138"/>
      <c r="I124" s="8" t="s">
        <v>118</v>
      </c>
      <c r="J124" s="118"/>
      <c r="L124" s="281">
        <f>D124+1</f>
        <v>42906</v>
      </c>
      <c r="M124" s="281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328</v>
      </c>
      <c r="C126" s="11" t="s">
        <v>356</v>
      </c>
      <c r="D126" s="25" t="s">
        <v>357</v>
      </c>
      <c r="E126" s="39">
        <v>221136</v>
      </c>
      <c r="F126" s="196"/>
      <c r="G126" s="12"/>
      <c r="H126" s="176" t="str">
        <f>$I$123</f>
        <v>PZ</v>
      </c>
      <c r="I126" s="10" t="s">
        <v>106</v>
      </c>
      <c r="J126" s="120" t="s">
        <v>211</v>
      </c>
      <c r="K126" s="212" t="s">
        <v>290</v>
      </c>
      <c r="L126" s="11" t="s">
        <v>66</v>
      </c>
      <c r="M126" s="13" t="s">
        <v>322</v>
      </c>
      <c r="N126" s="78">
        <v>891.23</v>
      </c>
      <c r="O126" s="39">
        <v>221136</v>
      </c>
      <c r="P126" s="113"/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254</v>
      </c>
      <c r="C127" s="15" t="s">
        <v>356</v>
      </c>
      <c r="D127" s="18" t="s">
        <v>192</v>
      </c>
      <c r="E127" s="40">
        <v>221134</v>
      </c>
      <c r="F127" s="154"/>
      <c r="G127" s="17"/>
      <c r="H127" s="176" t="str">
        <f>$I$123</f>
        <v>PZ</v>
      </c>
      <c r="I127" s="14" t="s">
        <v>28</v>
      </c>
      <c r="J127" s="126" t="s">
        <v>187</v>
      </c>
      <c r="K127" s="135" t="s">
        <v>341</v>
      </c>
      <c r="L127" s="15" t="s">
        <v>62</v>
      </c>
      <c r="M127" s="19" t="s">
        <v>274</v>
      </c>
      <c r="N127" s="79">
        <v>769.78</v>
      </c>
      <c r="O127" s="40">
        <v>221134</v>
      </c>
      <c r="P127" s="17"/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6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117</v>
      </c>
      <c r="B135" s="118"/>
      <c r="C135" s="9"/>
      <c r="D135" s="280">
        <f>'DEPT BAL'!$E$4-1</f>
        <v>42905</v>
      </c>
      <c r="E135" s="280"/>
      <c r="F135" s="138"/>
      <c r="I135" s="8" t="s">
        <v>118</v>
      </c>
      <c r="J135" s="118"/>
      <c r="L135" s="281">
        <f>D135+1</f>
        <v>42906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374</v>
      </c>
      <c r="C137" s="149" t="s">
        <v>216</v>
      </c>
      <c r="D137" s="18" t="s">
        <v>375</v>
      </c>
      <c r="E137" s="40">
        <v>220028</v>
      </c>
      <c r="F137" s="154"/>
      <c r="G137" s="206"/>
      <c r="H137" s="176" t="str">
        <f>$I$134</f>
        <v>EH</v>
      </c>
      <c r="I137" s="10" t="s">
        <v>49</v>
      </c>
      <c r="J137" s="120" t="s">
        <v>147</v>
      </c>
      <c r="K137" s="212" t="s">
        <v>229</v>
      </c>
      <c r="L137" s="11" t="s">
        <v>66</v>
      </c>
      <c r="M137" s="13" t="s">
        <v>316</v>
      </c>
      <c r="N137" s="78">
        <v>998.57</v>
      </c>
      <c r="O137" s="39">
        <v>220028</v>
      </c>
      <c r="P137" s="167"/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247</v>
      </c>
      <c r="C138" s="19" t="s">
        <v>237</v>
      </c>
      <c r="D138" s="18" t="s">
        <v>148</v>
      </c>
      <c r="E138" s="40">
        <v>221127</v>
      </c>
      <c r="F138" s="154"/>
      <c r="G138" s="90" t="s">
        <v>622</v>
      </c>
      <c r="H138" s="176" t="str">
        <f t="shared" ref="H138:H145" si="14">$I$134</f>
        <v>EH</v>
      </c>
      <c r="I138" s="14" t="s">
        <v>42</v>
      </c>
      <c r="J138" s="184"/>
      <c r="K138" s="213"/>
      <c r="L138" s="15" t="s">
        <v>56</v>
      </c>
      <c r="M138" s="19" t="s">
        <v>343</v>
      </c>
      <c r="N138" s="79">
        <v>953.49</v>
      </c>
      <c r="O138" s="40">
        <v>220005</v>
      </c>
      <c r="P138" s="90" t="s">
        <v>691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248</v>
      </c>
      <c r="C139" s="30" t="s">
        <v>237</v>
      </c>
      <c r="D139" s="18" t="s">
        <v>134</v>
      </c>
      <c r="E139" s="40">
        <v>221130</v>
      </c>
      <c r="F139" s="154"/>
      <c r="G139" s="224" t="s">
        <v>711</v>
      </c>
      <c r="H139" s="176" t="str">
        <f t="shared" si="14"/>
        <v>EH</v>
      </c>
      <c r="I139" s="14" t="s">
        <v>29</v>
      </c>
      <c r="J139" s="127" t="s">
        <v>230</v>
      </c>
      <c r="K139" s="141" t="s">
        <v>158</v>
      </c>
      <c r="L139" s="15" t="s">
        <v>56</v>
      </c>
      <c r="M139" s="19" t="s">
        <v>309</v>
      </c>
      <c r="N139" s="79">
        <v>900.4</v>
      </c>
      <c r="O139" s="40">
        <v>221127</v>
      </c>
      <c r="P139" s="248" t="s">
        <v>623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4"/>
      <c r="C140" s="32" t="s">
        <v>237</v>
      </c>
      <c r="D140" s="18" t="s">
        <v>134</v>
      </c>
      <c r="E140" s="40">
        <v>220005</v>
      </c>
      <c r="F140" s="154"/>
      <c r="G140" s="90" t="s">
        <v>690</v>
      </c>
      <c r="H140" s="176" t="str">
        <f t="shared" si="14"/>
        <v>EH</v>
      </c>
      <c r="I140" s="14" t="s">
        <v>65</v>
      </c>
      <c r="J140" s="184"/>
      <c r="K140" s="213"/>
      <c r="L140" s="15" t="s">
        <v>56</v>
      </c>
      <c r="M140" s="19" t="s">
        <v>417</v>
      </c>
      <c r="N140" s="79">
        <v>757.26</v>
      </c>
      <c r="O140" s="40">
        <v>221130</v>
      </c>
      <c r="P140" s="224" t="s">
        <v>711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376</v>
      </c>
      <c r="C141" s="15" t="s">
        <v>238</v>
      </c>
      <c r="D141" s="18" t="s">
        <v>377</v>
      </c>
      <c r="E141" s="40">
        <v>220015</v>
      </c>
      <c r="F141" s="154"/>
      <c r="G141" s="90"/>
      <c r="H141" s="176" t="str">
        <f t="shared" si="14"/>
        <v>EH</v>
      </c>
      <c r="I141" s="14" t="s">
        <v>90</v>
      </c>
      <c r="J141" s="126" t="s">
        <v>206</v>
      </c>
      <c r="K141" s="135" t="s">
        <v>289</v>
      </c>
      <c r="L141" s="15" t="s">
        <v>59</v>
      </c>
      <c r="M141" s="19" t="s">
        <v>418</v>
      </c>
      <c r="N141" s="79">
        <v>883.4</v>
      </c>
      <c r="O141" s="40">
        <v>220018</v>
      </c>
      <c r="P141" s="90"/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224</v>
      </c>
      <c r="C142" s="15" t="s">
        <v>237</v>
      </c>
      <c r="D142" s="16" t="s">
        <v>418</v>
      </c>
      <c r="E142" s="40">
        <v>220018</v>
      </c>
      <c r="F142" s="135"/>
      <c r="G142" s="17"/>
      <c r="H142" s="176" t="str">
        <f t="shared" si="14"/>
        <v>EH</v>
      </c>
      <c r="I142" s="14" t="s">
        <v>43</v>
      </c>
      <c r="J142" s="126" t="s">
        <v>412</v>
      </c>
      <c r="K142" s="135" t="s">
        <v>324</v>
      </c>
      <c r="L142" s="15" t="s">
        <v>59</v>
      </c>
      <c r="M142" s="19" t="s">
        <v>375</v>
      </c>
      <c r="N142" s="79">
        <v>732.99</v>
      </c>
      <c r="O142" s="40">
        <v>220024</v>
      </c>
      <c r="P142" s="108"/>
      <c r="Q142" s="116" t="str">
        <f t="shared" si="15"/>
        <v>Yes</v>
      </c>
    </row>
    <row r="143" spans="1:17" ht="21.75" customHeight="1" x14ac:dyDescent="0.2">
      <c r="A143" s="14" t="s">
        <v>52</v>
      </c>
      <c r="B143" s="184"/>
      <c r="C143" s="15" t="s">
        <v>238</v>
      </c>
      <c r="D143" s="16" t="s">
        <v>418</v>
      </c>
      <c r="E143" s="40">
        <v>220009</v>
      </c>
      <c r="F143" s="154"/>
      <c r="G143" s="90" t="s">
        <v>573</v>
      </c>
      <c r="H143" s="176" t="str">
        <f t="shared" si="14"/>
        <v>EH</v>
      </c>
      <c r="I143" s="14" t="s">
        <v>53</v>
      </c>
      <c r="J143" s="126" t="s">
        <v>223</v>
      </c>
      <c r="K143" s="135" t="s">
        <v>436</v>
      </c>
      <c r="L143" s="15" t="s">
        <v>56</v>
      </c>
      <c r="M143" s="15" t="s">
        <v>519</v>
      </c>
      <c r="N143" s="79">
        <v>799.84</v>
      </c>
      <c r="O143" s="40">
        <v>220009</v>
      </c>
      <c r="P143" s="90" t="s">
        <v>708</v>
      </c>
      <c r="Q143" s="116" t="str">
        <f t="shared" si="15"/>
        <v>Yes</v>
      </c>
    </row>
    <row r="144" spans="1:17" ht="21.75" customHeight="1" x14ac:dyDescent="0.2">
      <c r="A144" s="14" t="s">
        <v>150</v>
      </c>
      <c r="B144" s="126" t="s">
        <v>249</v>
      </c>
      <c r="C144" s="15" t="s">
        <v>178</v>
      </c>
      <c r="D144" s="16" t="s">
        <v>438</v>
      </c>
      <c r="E144" s="40">
        <v>220024</v>
      </c>
      <c r="F144" s="135"/>
      <c r="G144" s="17"/>
      <c r="H144" s="176" t="str">
        <f t="shared" si="14"/>
        <v>EH</v>
      </c>
      <c r="I144" s="14" t="s">
        <v>150</v>
      </c>
      <c r="J144" s="126" t="s">
        <v>413</v>
      </c>
      <c r="K144" s="135" t="s">
        <v>437</v>
      </c>
      <c r="L144" s="15" t="s">
        <v>59</v>
      </c>
      <c r="M144" s="15" t="s">
        <v>438</v>
      </c>
      <c r="N144" s="79">
        <v>883.15</v>
      </c>
      <c r="O144" s="40"/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274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Tuesday</v>
      </c>
      <c r="H150" s="178"/>
      <c r="I150" s="282">
        <f>$L$3</f>
        <v>42906</v>
      </c>
      <c r="J150" s="282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823.21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220009</v>
      </c>
      <c r="I153" s="15" t="s">
        <v>21</v>
      </c>
      <c r="J153" s="279">
        <f t="shared" ref="J153:J186" si="19">INDEX($I$5:$O$148, MATCH($I153,I$5:I$148,0),7)</f>
        <v>0</v>
      </c>
      <c r="K153" s="279"/>
      <c r="L153" s="6" t="str">
        <f t="shared" ref="L153:L186" si="20">INDEX($H$5:$H$148, MATCH($I153,I$5:I$148,0))</f>
        <v>CZ</v>
      </c>
      <c r="M153" s="200">
        <f t="shared" ref="M153:M186" si="21">INDEX($I$5:$N$148, MATCH($I153,I$5:I$148,0),6)</f>
        <v>788.11</v>
      </c>
      <c r="N153" s="8"/>
    </row>
    <row r="154" spans="1:17" ht="19.5" customHeight="1" x14ac:dyDescent="0.2">
      <c r="D154" s="200">
        <f t="shared" si="16"/>
        <v>1009.6</v>
      </c>
      <c r="E154" s="86" t="str">
        <f t="shared" si="17"/>
        <v>TY</v>
      </c>
      <c r="F154" s="15" t="s">
        <v>35</v>
      </c>
      <c r="G154" s="28">
        <f t="shared" si="18"/>
        <v>220014</v>
      </c>
      <c r="I154" s="15" t="s">
        <v>22</v>
      </c>
      <c r="J154" s="279">
        <f t="shared" si="19"/>
        <v>221119</v>
      </c>
      <c r="K154" s="279"/>
      <c r="L154" s="6" t="str">
        <f t="shared" si="20"/>
        <v>CZ</v>
      </c>
      <c r="M154" s="200">
        <f t="shared" si="21"/>
        <v>738.81</v>
      </c>
      <c r="N154" s="8"/>
    </row>
    <row r="155" spans="1:17" ht="19.5" customHeight="1" x14ac:dyDescent="0.2">
      <c r="D155" s="200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220004</v>
      </c>
      <c r="I155" s="15" t="s">
        <v>23</v>
      </c>
      <c r="J155" s="279">
        <f t="shared" si="19"/>
        <v>221121</v>
      </c>
      <c r="K155" s="279"/>
      <c r="L155" s="6" t="str">
        <f t="shared" si="20"/>
        <v>LA</v>
      </c>
      <c r="M155" s="200">
        <f t="shared" si="21"/>
        <v>1059</v>
      </c>
      <c r="N155" s="8"/>
    </row>
    <row r="156" spans="1:17" ht="19.5" customHeight="1" x14ac:dyDescent="0.2">
      <c r="D156" s="200">
        <f t="shared" si="16"/>
        <v>817.99</v>
      </c>
      <c r="E156" s="86" t="str">
        <f t="shared" si="17"/>
        <v>MA</v>
      </c>
      <c r="F156" s="15" t="s">
        <v>37</v>
      </c>
      <c r="G156" s="28">
        <f t="shared" si="18"/>
        <v>0</v>
      </c>
      <c r="I156" s="15" t="s">
        <v>24</v>
      </c>
      <c r="J156" s="279">
        <f t="shared" si="19"/>
        <v>221125</v>
      </c>
      <c r="K156" s="279"/>
      <c r="L156" s="6" t="str">
        <f t="shared" si="20"/>
        <v>MA</v>
      </c>
      <c r="M156" s="200">
        <f t="shared" si="21"/>
        <v>804.67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983.4</v>
      </c>
      <c r="E157" s="86" t="str">
        <f t="shared" si="17"/>
        <v>EC</v>
      </c>
      <c r="F157" s="15" t="s">
        <v>38</v>
      </c>
      <c r="G157" s="28">
        <f t="shared" si="18"/>
        <v>220029</v>
      </c>
      <c r="H157" s="176"/>
      <c r="I157" s="15" t="s">
        <v>25</v>
      </c>
      <c r="J157" s="279">
        <f t="shared" si="19"/>
        <v>221122</v>
      </c>
      <c r="K157" s="279"/>
      <c r="L157" s="6" t="str">
        <f t="shared" si="20"/>
        <v>XW</v>
      </c>
      <c r="M157" s="200">
        <f t="shared" si="21"/>
        <v>953.46</v>
      </c>
      <c r="N157" s="8"/>
      <c r="O157" s="37"/>
      <c r="P157" s="105"/>
    </row>
    <row r="158" spans="1:17" ht="19.5" customHeight="1" x14ac:dyDescent="0.2">
      <c r="D158" s="200">
        <f t="shared" si="16"/>
        <v>872.08</v>
      </c>
      <c r="E158" s="86" t="str">
        <f t="shared" si="17"/>
        <v>BK</v>
      </c>
      <c r="F158" s="15" t="s">
        <v>39</v>
      </c>
      <c r="G158" s="28">
        <f t="shared" si="18"/>
        <v>220012</v>
      </c>
      <c r="I158" s="15" t="s">
        <v>26</v>
      </c>
      <c r="J158" s="279">
        <f t="shared" si="19"/>
        <v>0</v>
      </c>
      <c r="K158" s="279"/>
      <c r="L158" s="6" t="str">
        <f t="shared" si="20"/>
        <v>LA</v>
      </c>
      <c r="M158" s="200">
        <f t="shared" si="21"/>
        <v>1132.5899999999999</v>
      </c>
      <c r="N158" s="8"/>
    </row>
    <row r="159" spans="1:17" ht="19.5" customHeight="1" x14ac:dyDescent="0.2">
      <c r="D159" s="200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0</v>
      </c>
      <c r="I159" s="15" t="s">
        <v>27</v>
      </c>
      <c r="J159" s="279">
        <f t="shared" si="19"/>
        <v>0</v>
      </c>
      <c r="K159" s="279"/>
      <c r="L159" s="6" t="str">
        <f t="shared" si="20"/>
        <v>CZ</v>
      </c>
      <c r="M159" s="200">
        <f t="shared" si="21"/>
        <v>1053.7</v>
      </c>
      <c r="N159" s="8"/>
    </row>
    <row r="160" spans="1:17" ht="19.5" customHeight="1" x14ac:dyDescent="0.2">
      <c r="D160" s="200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0</v>
      </c>
      <c r="I160" s="15" t="s">
        <v>28</v>
      </c>
      <c r="J160" s="279">
        <f t="shared" si="19"/>
        <v>221134</v>
      </c>
      <c r="K160" s="279"/>
      <c r="L160" s="6" t="str">
        <f t="shared" si="20"/>
        <v>PZ</v>
      </c>
      <c r="M160" s="200">
        <f t="shared" si="21"/>
        <v>769.78</v>
      </c>
      <c r="N160" s="8"/>
    </row>
    <row r="161" spans="4:14" ht="19.5" customHeight="1" x14ac:dyDescent="0.2">
      <c r="D161" s="200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220005</v>
      </c>
      <c r="I161" s="15" t="s">
        <v>29</v>
      </c>
      <c r="J161" s="279">
        <f t="shared" si="19"/>
        <v>221127</v>
      </c>
      <c r="K161" s="279"/>
      <c r="L161" s="6" t="str">
        <f t="shared" si="20"/>
        <v>EH</v>
      </c>
      <c r="M161" s="200">
        <f t="shared" si="21"/>
        <v>900.4</v>
      </c>
      <c r="N161" s="8"/>
    </row>
    <row r="162" spans="4:14" ht="19.5" customHeight="1" x14ac:dyDescent="0.2">
      <c r="D162" s="200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220024</v>
      </c>
      <c r="I162" s="15" t="s">
        <v>30</v>
      </c>
      <c r="J162" s="279">
        <f t="shared" si="19"/>
        <v>0</v>
      </c>
      <c r="K162" s="279"/>
      <c r="L162" s="6" t="str">
        <f t="shared" si="20"/>
        <v>EC</v>
      </c>
      <c r="M162" s="200">
        <f t="shared" si="21"/>
        <v>1035.1400000000001</v>
      </c>
      <c r="N162" s="8"/>
    </row>
    <row r="163" spans="4:14" ht="19.5" customHeight="1" x14ac:dyDescent="0.2">
      <c r="D163" s="200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0</v>
      </c>
      <c r="I163" s="15" t="s">
        <v>31</v>
      </c>
      <c r="J163" s="279">
        <f t="shared" si="19"/>
        <v>0</v>
      </c>
      <c r="K163" s="279"/>
      <c r="L163" s="6" t="str">
        <f t="shared" si="20"/>
        <v>EC</v>
      </c>
      <c r="M163" s="200">
        <f t="shared" si="21"/>
        <v>920.97</v>
      </c>
      <c r="N163" s="8"/>
    </row>
    <row r="164" spans="4:14" ht="19.5" customHeight="1" x14ac:dyDescent="0.2">
      <c r="D164" s="200">
        <f t="shared" si="16"/>
        <v>956.01</v>
      </c>
      <c r="E164" s="86" t="str">
        <f t="shared" si="17"/>
        <v>XW</v>
      </c>
      <c r="F164" s="15" t="s">
        <v>45</v>
      </c>
      <c r="G164" s="28">
        <f t="shared" si="18"/>
        <v>220034</v>
      </c>
      <c r="I164" s="15" t="s">
        <v>32</v>
      </c>
      <c r="J164" s="279">
        <f t="shared" si="19"/>
        <v>0</v>
      </c>
      <c r="K164" s="279"/>
      <c r="L164" s="6" t="str">
        <f t="shared" si="20"/>
        <v>TY</v>
      </c>
      <c r="M164" s="200">
        <f t="shared" si="21"/>
        <v>889.99</v>
      </c>
      <c r="N164" s="8"/>
    </row>
    <row r="165" spans="4:14" ht="19.5" customHeight="1" x14ac:dyDescent="0.2">
      <c r="D165" s="200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0</v>
      </c>
      <c r="I165" s="15" t="s">
        <v>33</v>
      </c>
      <c r="J165" s="279">
        <f t="shared" si="19"/>
        <v>0</v>
      </c>
      <c r="K165" s="279"/>
      <c r="L165" s="6" t="str">
        <f t="shared" si="20"/>
        <v>BK</v>
      </c>
      <c r="M165" s="200">
        <f t="shared" si="21"/>
        <v>954.92</v>
      </c>
      <c r="N165" s="8"/>
    </row>
    <row r="166" spans="4:14" ht="19.5" customHeight="1" x14ac:dyDescent="0.2">
      <c r="D166" s="200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0</v>
      </c>
      <c r="I166" s="15" t="s">
        <v>107</v>
      </c>
      <c r="J166" s="279">
        <f t="shared" si="19"/>
        <v>0</v>
      </c>
      <c r="K166" s="279"/>
      <c r="L166" s="6" t="str">
        <f t="shared" si="20"/>
        <v>CZ</v>
      </c>
      <c r="M166" s="200">
        <f t="shared" si="21"/>
        <v>795.67</v>
      </c>
      <c r="N166" s="8"/>
    </row>
    <row r="167" spans="4:14" ht="19.5" customHeight="1" x14ac:dyDescent="0.2">
      <c r="D167" s="200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0</v>
      </c>
      <c r="I167" s="15" t="s">
        <v>104</v>
      </c>
      <c r="J167" s="279">
        <f t="shared" si="19"/>
        <v>221126</v>
      </c>
      <c r="K167" s="279"/>
      <c r="L167" s="6" t="str">
        <f t="shared" si="20"/>
        <v>LA</v>
      </c>
      <c r="M167" s="200">
        <f t="shared" si="21"/>
        <v>1003.16</v>
      </c>
      <c r="N167" s="8"/>
    </row>
    <row r="168" spans="4:14" ht="19.5" customHeight="1" x14ac:dyDescent="0.2">
      <c r="D168" s="200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220028</v>
      </c>
      <c r="I168" s="15" t="s">
        <v>106</v>
      </c>
      <c r="J168" s="279">
        <f t="shared" si="19"/>
        <v>221136</v>
      </c>
      <c r="K168" s="279"/>
      <c r="L168" s="6" t="str">
        <f t="shared" si="20"/>
        <v>PZ</v>
      </c>
      <c r="M168" s="200">
        <f t="shared" si="21"/>
        <v>891.23</v>
      </c>
      <c r="N168" s="8"/>
    </row>
    <row r="169" spans="4:14" ht="19.5" customHeight="1" x14ac:dyDescent="0.2">
      <c r="D169" s="200">
        <f t="shared" si="16"/>
        <v>853.4</v>
      </c>
      <c r="E169" s="86" t="str">
        <f t="shared" si="17"/>
        <v>CZ</v>
      </c>
      <c r="F169" s="15" t="s">
        <v>50</v>
      </c>
      <c r="G169" s="28">
        <f t="shared" si="18"/>
        <v>220023</v>
      </c>
      <c r="I169" s="15" t="s">
        <v>103</v>
      </c>
      <c r="J169" s="279">
        <f t="shared" si="19"/>
        <v>221137</v>
      </c>
      <c r="K169" s="279"/>
      <c r="L169" s="6" t="str">
        <f t="shared" si="20"/>
        <v>CZ</v>
      </c>
      <c r="M169" s="200">
        <f t="shared" si="21"/>
        <v>806.31</v>
      </c>
      <c r="N169" s="8"/>
    </row>
    <row r="170" spans="4:14" ht="19.5" customHeight="1" x14ac:dyDescent="0.2">
      <c r="D170" s="200">
        <f t="shared" si="16"/>
        <v>1031.6199999999999</v>
      </c>
      <c r="E170" s="86" t="str">
        <f t="shared" si="17"/>
        <v>EC</v>
      </c>
      <c r="F170" s="15" t="s">
        <v>51</v>
      </c>
      <c r="G170" s="28">
        <f t="shared" si="18"/>
        <v>220003</v>
      </c>
      <c r="I170" s="15" t="s">
        <v>105</v>
      </c>
      <c r="J170" s="279">
        <f t="shared" si="19"/>
        <v>221134</v>
      </c>
      <c r="K170" s="279"/>
      <c r="L170" s="6" t="str">
        <f t="shared" si="20"/>
        <v>EC</v>
      </c>
      <c r="M170" s="200">
        <f t="shared" si="21"/>
        <v>900.47</v>
      </c>
      <c r="N170" s="8"/>
    </row>
    <row r="171" spans="4:14" ht="19.5" customHeight="1" x14ac:dyDescent="0.2">
      <c r="D171" s="200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0</v>
      </c>
      <c r="I171" s="15" t="s">
        <v>108</v>
      </c>
      <c r="J171" s="279">
        <f t="shared" si="19"/>
        <v>221139</v>
      </c>
      <c r="K171" s="279"/>
      <c r="L171" s="6" t="str">
        <f t="shared" si="20"/>
        <v>BK</v>
      </c>
      <c r="M171" s="200">
        <f t="shared" si="21"/>
        <v>795.28</v>
      </c>
      <c r="N171" s="8"/>
    </row>
    <row r="172" spans="4:14" ht="19.5" customHeight="1" x14ac:dyDescent="0.2">
      <c r="D172" s="200">
        <f t="shared" si="16"/>
        <v>799.84</v>
      </c>
      <c r="E172" s="86" t="str">
        <f t="shared" si="17"/>
        <v>EH</v>
      </c>
      <c r="F172" s="15" t="s">
        <v>53</v>
      </c>
      <c r="G172" s="28">
        <f t="shared" si="18"/>
        <v>220009</v>
      </c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220034</v>
      </c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220014</v>
      </c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221130</v>
      </c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972.19</v>
      </c>
      <c r="E176" s="86" t="str">
        <f t="shared" si="17"/>
        <v>CZ</v>
      </c>
      <c r="F176" s="15" t="s">
        <v>85</v>
      </c>
      <c r="G176" s="28">
        <f t="shared" si="18"/>
        <v>0</v>
      </c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221125</v>
      </c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0</v>
      </c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0</v>
      </c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769.73</v>
      </c>
      <c r="E180" s="86" t="str">
        <f t="shared" si="17"/>
        <v>CZ</v>
      </c>
      <c r="F180" s="15" t="s">
        <v>88</v>
      </c>
      <c r="G180" s="28">
        <f t="shared" si="18"/>
        <v>220008</v>
      </c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220018</v>
      </c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863.74</v>
      </c>
      <c r="E182" s="86" t="str">
        <f t="shared" si="17"/>
        <v>MA</v>
      </c>
      <c r="F182" s="15" t="s">
        <v>149</v>
      </c>
      <c r="G182" s="28">
        <f t="shared" si="18"/>
        <v>220021</v>
      </c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883.15</v>
      </c>
      <c r="E183" s="86" t="str">
        <f t="shared" si="17"/>
        <v>EH</v>
      </c>
      <c r="F183" s="15" t="s">
        <v>150</v>
      </c>
      <c r="G183" s="28">
        <f t="shared" si="18"/>
        <v>0</v>
      </c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1017.1</v>
      </c>
      <c r="E184" s="86" t="str">
        <f t="shared" si="17"/>
        <v>BK</v>
      </c>
      <c r="F184" s="15" t="s">
        <v>151</v>
      </c>
      <c r="G184" s="28">
        <f t="shared" si="18"/>
        <v>0</v>
      </c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D185" s="200">
        <f t="shared" si="16"/>
        <v>80.260000000000005</v>
      </c>
      <c r="E185" s="86" t="str">
        <f t="shared" si="17"/>
        <v>CZ</v>
      </c>
      <c r="F185" s="15" t="s">
        <v>168</v>
      </c>
      <c r="G185" s="28">
        <f t="shared" si="18"/>
        <v>0</v>
      </c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C186" s="130"/>
      <c r="D186" s="200" t="e">
        <f t="shared" si="16"/>
        <v>#N/A</v>
      </c>
      <c r="E186" s="86" t="e">
        <f t="shared" si="17"/>
        <v>#N/A</v>
      </c>
      <c r="F186" s="15" t="s">
        <v>169</v>
      </c>
      <c r="G186" s="28" t="e">
        <f t="shared" si="18"/>
        <v>#N/A</v>
      </c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28474.109999999993</v>
      </c>
      <c r="E187" s="42" t="s">
        <v>19</v>
      </c>
      <c r="F187" s="7">
        <f>COUNTIF(D153:D186,"&gt;=0")</f>
        <v>33</v>
      </c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17193.659999999996</v>
      </c>
    </row>
    <row r="188" spans="3:14" ht="20.100000000000001" customHeight="1" x14ac:dyDescent="0.2">
      <c r="C188" s="6" t="s">
        <v>159</v>
      </c>
      <c r="D188" s="201">
        <f>D187+M187</f>
        <v>45667.76999999999</v>
      </c>
      <c r="E188" s="42" t="s">
        <v>159</v>
      </c>
      <c r="F188" s="7">
        <f>F187+J187</f>
        <v>52</v>
      </c>
      <c r="I188" s="42"/>
      <c r="J188" s="7"/>
      <c r="L188" s="92"/>
      <c r="M188" s="201"/>
    </row>
    <row r="189" spans="3:14" ht="20.100000000000001" customHeight="1" x14ac:dyDescent="0.2"/>
  </sheetData>
  <mergeCells count="54">
    <mergeCell ref="J185:K185"/>
    <mergeCell ref="J186:K186"/>
    <mergeCell ref="J180:K180"/>
    <mergeCell ref="J181:K181"/>
    <mergeCell ref="J184:K184"/>
    <mergeCell ref="J182:K182"/>
    <mergeCell ref="J183:K183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I150:J150"/>
    <mergeCell ref="J165:K165"/>
    <mergeCell ref="D47:E47"/>
    <mergeCell ref="D94:E94"/>
    <mergeCell ref="D61:E61"/>
    <mergeCell ref="L3:M3"/>
    <mergeCell ref="L23:M23"/>
    <mergeCell ref="L35:M35"/>
    <mergeCell ref="L124:M124"/>
    <mergeCell ref="L94:M94"/>
    <mergeCell ref="L61:M61"/>
    <mergeCell ref="L47:M47"/>
    <mergeCell ref="J155:K155"/>
    <mergeCell ref="J156:K156"/>
    <mergeCell ref="L108:M108"/>
    <mergeCell ref="J167:K167"/>
    <mergeCell ref="J157:K157"/>
    <mergeCell ref="J158:K158"/>
    <mergeCell ref="J159:K159"/>
    <mergeCell ref="D3:E3"/>
    <mergeCell ref="D23:E23"/>
    <mergeCell ref="D35:E35"/>
    <mergeCell ref="J166:K166"/>
    <mergeCell ref="D135:E135"/>
    <mergeCell ref="D108:E108"/>
    <mergeCell ref="J161:K161"/>
    <mergeCell ref="J162:K162"/>
    <mergeCell ref="J160:K160"/>
    <mergeCell ref="J163:K163"/>
    <mergeCell ref="J164:K164"/>
    <mergeCell ref="D124:E124"/>
  </mergeCells>
  <phoneticPr fontId="0" type="noConversion"/>
  <conditionalFormatting sqref="E153:E186">
    <cfRule type="expression" dxfId="149" priority="41" stopIfTrue="1">
      <formula>F153=0</formula>
    </cfRule>
  </conditionalFormatting>
  <conditionalFormatting sqref="G153:G186">
    <cfRule type="cellIs" dxfId="148" priority="42" stopIfTrue="1" operator="between">
      <formula>221100</formula>
      <formula>221140</formula>
    </cfRule>
    <cfRule type="expression" dxfId="147" priority="43" stopIfTrue="1">
      <formula>F153=0</formula>
    </cfRule>
  </conditionalFormatting>
  <conditionalFormatting sqref="D153:D186">
    <cfRule type="expression" dxfId="146" priority="44" stopIfTrue="1">
      <formula>F153=0</formula>
    </cfRule>
  </conditionalFormatting>
  <conditionalFormatting sqref="F153:F186 I153:I186">
    <cfRule type="expression" dxfId="145" priority="45" stopIfTrue="1">
      <formula>G153&gt;221144</formula>
    </cfRule>
    <cfRule type="expression" dxfId="144" priority="46" stopIfTrue="1">
      <formula>G153=0</formula>
    </cfRule>
  </conditionalFormatting>
  <conditionalFormatting sqref="L153:L186">
    <cfRule type="expression" dxfId="143" priority="47" stopIfTrue="1">
      <formula>I153=0</formula>
    </cfRule>
  </conditionalFormatting>
  <conditionalFormatting sqref="J153:K186">
    <cfRule type="cellIs" dxfId="142" priority="48" stopIfTrue="1" operator="between">
      <formula>220001</formula>
      <formula>220034</formula>
    </cfRule>
    <cfRule type="cellIs" dxfId="141" priority="49" stopIfTrue="1" operator="between">
      <formula>221141</formula>
      <formula>221144</formula>
    </cfRule>
    <cfRule type="expression" dxfId="140" priority="50" stopIfTrue="1">
      <formula>I153=0</formula>
    </cfRule>
  </conditionalFormatting>
  <conditionalFormatting sqref="M153:M186">
    <cfRule type="expression" dxfId="139" priority="51" stopIfTrue="1">
      <formula>I153=0</formula>
    </cfRule>
  </conditionalFormatting>
  <conditionalFormatting sqref="E126:E130 E137:E140 E96:E103 O96:O103 E110:E119 O126:O130 O63:O89 O49:O56 E49 O37:O42 E38 O25:O30 E25:E30 E5:E6 O5:O17 E142 O110:O119 E63:E89 E8:E17 E40:E42 E53:E56 E144:E145 E51 O137:O139 O141:O142 O144:O145">
    <cfRule type="cellIs" dxfId="138" priority="52" stopIfTrue="1" operator="between">
      <formula>221101</formula>
      <formula>221140</formula>
    </cfRule>
  </conditionalFormatting>
  <conditionalFormatting sqref="F126:F130 F137:F140 F96:F103 F110:F119 F49 F38 F25:F30 F5:F6 F142 F63:F89 F8:F17 F40:F42 F53:F56 F144:F145 F51">
    <cfRule type="cellIs" dxfId="137" priority="53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136" priority="54" stopIfTrue="1" operator="between">
      <formula>"XC 501"</formula>
      <formula>"XC 549"</formula>
    </cfRule>
    <cfRule type="cellIs" dxfId="135" priority="55" stopIfTrue="1" operator="between">
      <formula>"XC 201"</formula>
      <formula>"XC 399"</formula>
    </cfRule>
    <cfRule type="cellIs" dxfId="134" priority="56" stopIfTrue="1" operator="between">
      <formula>"XC 801"</formula>
      <formula>"XC 899"</formula>
    </cfRule>
  </conditionalFormatting>
  <conditionalFormatting sqref="A142:XFD142 A141:D141 H141:O141 A98:F98 H98:IV98 A97:XFD97 A96:O96 Q96:IV96 A1:XFD6 A8:XFD36 A7:D7 H7:IV7 A77:XFD95 A75:F75 H75:IV75 A76:O76 Q76:IV76 A40:XFD49 A39:D39 H39:IV39 A53:XFD74 A52:D52 H52:IV52 A38:XFD38 A37:D37 H37:IV37 A99:XFD137 A139:F140 A138:O138 Q138:IV138 A143:D143 H143:N143 A51:XFD51 A50:D50 H50:O50 Q50:IV50 H139:IV139 Q143:IV143 A144:XFD65536 H140:N140 Q140:IV141">
    <cfRule type="cellIs" dxfId="133" priority="40" stopIfTrue="1" operator="equal">
      <formula>221136</formula>
    </cfRule>
  </conditionalFormatting>
  <conditionalFormatting sqref="E141">
    <cfRule type="cellIs" dxfId="132" priority="38" stopIfTrue="1" operator="between">
      <formula>221101</formula>
      <formula>221140</formula>
    </cfRule>
  </conditionalFormatting>
  <conditionalFormatting sqref="F141">
    <cfRule type="cellIs" dxfId="131" priority="39" stopIfTrue="1" operator="notEqual">
      <formula>"FP"</formula>
    </cfRule>
  </conditionalFormatting>
  <conditionalFormatting sqref="E141:G141">
    <cfRule type="cellIs" dxfId="130" priority="37" stopIfTrue="1" operator="equal">
      <formula>221136</formula>
    </cfRule>
  </conditionalFormatting>
  <conditionalFormatting sqref="P141">
    <cfRule type="cellIs" dxfId="129" priority="36" stopIfTrue="1" operator="equal">
      <formula>221136</formula>
    </cfRule>
  </conditionalFormatting>
  <conditionalFormatting sqref="G98">
    <cfRule type="cellIs" dxfId="128" priority="35" stopIfTrue="1" operator="equal">
      <formula>221136</formula>
    </cfRule>
  </conditionalFormatting>
  <conditionalFormatting sqref="P96">
    <cfRule type="cellIs" dxfId="127" priority="34" stopIfTrue="1" operator="equal">
      <formula>221136</formula>
    </cfRule>
  </conditionalFormatting>
  <conditionalFormatting sqref="G75">
    <cfRule type="cellIs" dxfId="126" priority="30" stopIfTrue="1" operator="equal">
      <formula>221136</formula>
    </cfRule>
  </conditionalFormatting>
  <conditionalFormatting sqref="P76">
    <cfRule type="cellIs" dxfId="125" priority="29" stopIfTrue="1" operator="equal">
      <formula>221136</formula>
    </cfRule>
  </conditionalFormatting>
  <conditionalFormatting sqref="E39">
    <cfRule type="cellIs" dxfId="124" priority="27" stopIfTrue="1" operator="between">
      <formula>221101</formula>
      <formula>221140</formula>
    </cfRule>
  </conditionalFormatting>
  <conditionalFormatting sqref="F39">
    <cfRule type="cellIs" dxfId="123" priority="28" stopIfTrue="1" operator="notEqual">
      <formula>"FP"</formula>
    </cfRule>
  </conditionalFormatting>
  <conditionalFormatting sqref="E39:G39">
    <cfRule type="cellIs" dxfId="122" priority="26" stopIfTrue="1" operator="equal">
      <formula>221136</formula>
    </cfRule>
  </conditionalFormatting>
  <conditionalFormatting sqref="E52">
    <cfRule type="cellIs" dxfId="121" priority="24" stopIfTrue="1" operator="between">
      <formula>221101</formula>
      <formula>221140</formula>
    </cfRule>
  </conditionalFormatting>
  <conditionalFormatting sqref="F52">
    <cfRule type="cellIs" dxfId="120" priority="25" stopIfTrue="1" operator="notEqual">
      <formula>"FP"</formula>
    </cfRule>
  </conditionalFormatting>
  <conditionalFormatting sqref="E52:G52">
    <cfRule type="cellIs" dxfId="119" priority="23" stopIfTrue="1" operator="equal">
      <formula>221136</formula>
    </cfRule>
  </conditionalFormatting>
  <conditionalFormatting sqref="E37">
    <cfRule type="cellIs" dxfId="118" priority="21" stopIfTrue="1" operator="between">
      <formula>221101</formula>
      <formula>221140</formula>
    </cfRule>
  </conditionalFormatting>
  <conditionalFormatting sqref="F37">
    <cfRule type="cellIs" dxfId="117" priority="22" stopIfTrue="1" operator="notEqual">
      <formula>"FP"</formula>
    </cfRule>
  </conditionalFormatting>
  <conditionalFormatting sqref="E37:G37">
    <cfRule type="cellIs" dxfId="116" priority="20" stopIfTrue="1" operator="equal">
      <formula>221136</formula>
    </cfRule>
  </conditionalFormatting>
  <conditionalFormatting sqref="G140">
    <cfRule type="cellIs" dxfId="115" priority="19" stopIfTrue="1" operator="equal">
      <formula>221136</formula>
    </cfRule>
  </conditionalFormatting>
  <conditionalFormatting sqref="P138">
    <cfRule type="cellIs" dxfId="114" priority="18" stopIfTrue="1" operator="equal">
      <formula>221136</formula>
    </cfRule>
  </conditionalFormatting>
  <conditionalFormatting sqref="E7">
    <cfRule type="cellIs" dxfId="113" priority="16" stopIfTrue="1" operator="between">
      <formula>221101</formula>
      <formula>221140</formula>
    </cfRule>
  </conditionalFormatting>
  <conditionalFormatting sqref="F7">
    <cfRule type="cellIs" dxfId="112" priority="17" stopIfTrue="1" operator="notEqual">
      <formula>"FP"</formula>
    </cfRule>
  </conditionalFormatting>
  <conditionalFormatting sqref="E7:G7">
    <cfRule type="cellIs" dxfId="111" priority="15" stopIfTrue="1" operator="equal">
      <formula>221136</formula>
    </cfRule>
  </conditionalFormatting>
  <conditionalFormatting sqref="E143">
    <cfRule type="cellIs" dxfId="110" priority="13" stopIfTrue="1" operator="between">
      <formula>221101</formula>
      <formula>221140</formula>
    </cfRule>
  </conditionalFormatting>
  <conditionalFormatting sqref="F143">
    <cfRule type="cellIs" dxfId="109" priority="14" stopIfTrue="1" operator="notEqual">
      <formula>"FP"</formula>
    </cfRule>
  </conditionalFormatting>
  <conditionalFormatting sqref="E143:G143">
    <cfRule type="cellIs" dxfId="108" priority="12" stopIfTrue="1" operator="equal">
      <formula>221136</formula>
    </cfRule>
  </conditionalFormatting>
  <conditionalFormatting sqref="E50">
    <cfRule type="cellIs" dxfId="107" priority="10" stopIfTrue="1" operator="between">
      <formula>221101</formula>
      <formula>221140</formula>
    </cfRule>
  </conditionalFormatting>
  <conditionalFormatting sqref="F50">
    <cfRule type="cellIs" dxfId="106" priority="11" stopIfTrue="1" operator="notEqual">
      <formula>"FP"</formula>
    </cfRule>
  </conditionalFormatting>
  <conditionalFormatting sqref="E50:G50">
    <cfRule type="cellIs" dxfId="105" priority="9" stopIfTrue="1" operator="equal">
      <formula>221136</formula>
    </cfRule>
  </conditionalFormatting>
  <conditionalFormatting sqref="P50">
    <cfRule type="cellIs" dxfId="104" priority="8" stopIfTrue="1" operator="equal">
      <formula>221136</formula>
    </cfRule>
  </conditionalFormatting>
  <conditionalFormatting sqref="G139">
    <cfRule type="cellIs" dxfId="103" priority="7" stopIfTrue="1" operator="equal">
      <formula>221136</formula>
    </cfRule>
  </conditionalFormatting>
  <conditionalFormatting sqref="O140">
    <cfRule type="cellIs" dxfId="102" priority="5" stopIfTrue="1" operator="between">
      <formula>221101</formula>
      <formula>221140</formula>
    </cfRule>
  </conditionalFormatting>
  <conditionalFormatting sqref="O140">
    <cfRule type="cellIs" dxfId="101" priority="4" stopIfTrue="1" operator="equal">
      <formula>221136</formula>
    </cfRule>
  </conditionalFormatting>
  <conditionalFormatting sqref="P140">
    <cfRule type="cellIs" dxfId="100" priority="3" stopIfTrue="1" operator="equal">
      <formula>221136</formula>
    </cfRule>
  </conditionalFormatting>
  <conditionalFormatting sqref="O143">
    <cfRule type="cellIs" dxfId="99" priority="2" stopIfTrue="1" operator="between">
      <formula>221101</formula>
      <formula>221140</formula>
    </cfRule>
  </conditionalFormatting>
  <conditionalFormatting sqref="O143:P143">
    <cfRule type="cellIs" dxfId="98" priority="1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89"/>
  <sheetViews>
    <sheetView view="pageBreakPreview" topLeftCell="A100" zoomScaleNormal="70" zoomScaleSheetLayoutView="100" workbookViewId="0">
      <selection activeCell="E81" sqref="E81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115</v>
      </c>
      <c r="B3" s="118"/>
      <c r="C3" s="9"/>
      <c r="D3" s="280">
        <f>'DEPT BAL'!$F$4-1</f>
        <v>42906</v>
      </c>
      <c r="E3" s="280"/>
      <c r="I3" s="8" t="s">
        <v>116</v>
      </c>
      <c r="J3" s="118"/>
      <c r="L3" s="281">
        <f>D3+1</f>
        <v>42907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304</v>
      </c>
      <c r="C5" s="11" t="s">
        <v>131</v>
      </c>
      <c r="D5" s="25" t="s">
        <v>354</v>
      </c>
      <c r="E5" s="39"/>
      <c r="F5" s="134"/>
      <c r="G5" s="12"/>
      <c r="H5" s="176" t="str">
        <f>$I$2</f>
        <v>EC</v>
      </c>
      <c r="I5" s="10" t="s">
        <v>51</v>
      </c>
      <c r="J5" s="120" t="s">
        <v>220</v>
      </c>
      <c r="K5" s="212" t="s">
        <v>440</v>
      </c>
      <c r="L5" s="11" t="s">
        <v>60</v>
      </c>
      <c r="M5" s="13" t="s">
        <v>240</v>
      </c>
      <c r="N5" s="78">
        <v>1031.6199999999999</v>
      </c>
      <c r="O5" s="39"/>
      <c r="P5" s="107"/>
      <c r="Q5" s="115" t="str">
        <f>IF(N5&gt;0,"Yes","")</f>
        <v>Yes</v>
      </c>
    </row>
    <row r="6" spans="1:17" ht="21.75" customHeight="1" x14ac:dyDescent="0.2">
      <c r="A6" s="14" t="s">
        <v>25</v>
      </c>
      <c r="B6" s="126" t="s">
        <v>154</v>
      </c>
      <c r="C6" s="15" t="s">
        <v>131</v>
      </c>
      <c r="D6" s="18" t="s">
        <v>285</v>
      </c>
      <c r="E6" s="40">
        <v>221122</v>
      </c>
      <c r="F6" s="135"/>
      <c r="G6" s="17" t="s">
        <v>589</v>
      </c>
      <c r="H6" s="176" t="str">
        <f t="shared" ref="H6:H17" si="0">$I$2</f>
        <v>EC</v>
      </c>
      <c r="I6" s="14" t="s">
        <v>31</v>
      </c>
      <c r="J6" s="126" t="s">
        <v>261</v>
      </c>
      <c r="K6" s="135" t="s">
        <v>291</v>
      </c>
      <c r="L6" s="15" t="s">
        <v>61</v>
      </c>
      <c r="M6" s="19" t="s">
        <v>357</v>
      </c>
      <c r="N6" s="79">
        <v>920.67</v>
      </c>
      <c r="O6" s="40"/>
      <c r="P6" s="108"/>
      <c r="Q6" s="116" t="str">
        <f>IF(N6&gt;0,"Yes","")</f>
        <v>Yes</v>
      </c>
    </row>
    <row r="7" spans="1:17" ht="21.75" customHeight="1" x14ac:dyDescent="0.2">
      <c r="A7" s="14" t="s">
        <v>28</v>
      </c>
      <c r="B7" s="126" t="s">
        <v>186</v>
      </c>
      <c r="C7" s="15" t="s">
        <v>131</v>
      </c>
      <c r="D7" s="18" t="s">
        <v>274</v>
      </c>
      <c r="E7" s="40"/>
      <c r="F7" s="135"/>
      <c r="G7" s="17"/>
      <c r="H7" s="176" t="str">
        <f t="shared" si="0"/>
        <v>EC</v>
      </c>
      <c r="I7" s="14" t="s">
        <v>30</v>
      </c>
      <c r="J7" s="126" t="s">
        <v>284</v>
      </c>
      <c r="K7" s="135" t="s">
        <v>229</v>
      </c>
      <c r="L7" s="15" t="s">
        <v>60</v>
      </c>
      <c r="M7" s="19" t="s">
        <v>468</v>
      </c>
      <c r="N7" s="79">
        <v>1035.1400000000001</v>
      </c>
      <c r="O7" s="40"/>
      <c r="P7" s="108"/>
      <c r="Q7" s="116" t="str">
        <f t="shared" ref="Q7:Q16" si="1">IF(N7&gt;0,"Yes","")</f>
        <v>Yes</v>
      </c>
    </row>
    <row r="8" spans="1:17" ht="21.75" customHeight="1" x14ac:dyDescent="0.2">
      <c r="A8" s="14" t="s">
        <v>35</v>
      </c>
      <c r="B8" s="126" t="s">
        <v>243</v>
      </c>
      <c r="C8" s="15" t="s">
        <v>131</v>
      </c>
      <c r="D8" s="18" t="s">
        <v>315</v>
      </c>
      <c r="E8" s="40">
        <v>220014</v>
      </c>
      <c r="F8" s="135"/>
      <c r="G8" s="17" t="s">
        <v>639</v>
      </c>
      <c r="H8" s="176" t="str">
        <f t="shared" si="0"/>
        <v>EC</v>
      </c>
      <c r="I8" s="68" t="s">
        <v>40</v>
      </c>
      <c r="J8" s="126" t="s">
        <v>263</v>
      </c>
      <c r="K8" s="135" t="s">
        <v>313</v>
      </c>
      <c r="L8" s="30" t="s">
        <v>56</v>
      </c>
      <c r="M8" s="94" t="s">
        <v>343</v>
      </c>
      <c r="N8" s="99">
        <v>971.07</v>
      </c>
      <c r="O8" s="40">
        <v>220014</v>
      </c>
      <c r="P8" s="17" t="s">
        <v>640</v>
      </c>
      <c r="Q8" s="116" t="str">
        <f t="shared" si="1"/>
        <v>Yes</v>
      </c>
    </row>
    <row r="9" spans="1:17" ht="21.75" customHeight="1" x14ac:dyDescent="0.2">
      <c r="A9" s="14" t="s">
        <v>85</v>
      </c>
      <c r="B9" s="126" t="s">
        <v>294</v>
      </c>
      <c r="C9" s="30" t="s">
        <v>132</v>
      </c>
      <c r="D9" s="18" t="s">
        <v>179</v>
      </c>
      <c r="E9" s="40"/>
      <c r="F9" s="135"/>
      <c r="G9" s="17"/>
      <c r="H9" s="176" t="str">
        <f>$I$2</f>
        <v>EC</v>
      </c>
      <c r="I9" s="14" t="s">
        <v>38</v>
      </c>
      <c r="J9" s="121" t="s">
        <v>153</v>
      </c>
      <c r="K9" s="140" t="s">
        <v>324</v>
      </c>
      <c r="L9" s="15" t="s">
        <v>55</v>
      </c>
      <c r="M9" s="19" t="s">
        <v>469</v>
      </c>
      <c r="N9" s="79">
        <v>983.4</v>
      </c>
      <c r="O9" s="40"/>
      <c r="P9" s="108"/>
      <c r="Q9" s="116" t="str">
        <f t="shared" si="1"/>
        <v>Yes</v>
      </c>
    </row>
    <row r="10" spans="1:17" ht="21.75" customHeight="1" x14ac:dyDescent="0.2">
      <c r="A10" s="14" t="s">
        <v>33</v>
      </c>
      <c r="B10" s="126" t="s">
        <v>155</v>
      </c>
      <c r="C10" s="32" t="s">
        <v>131</v>
      </c>
      <c r="D10" s="18" t="s">
        <v>371</v>
      </c>
      <c r="E10" s="40"/>
      <c r="F10" s="135"/>
      <c r="G10" s="17"/>
      <c r="H10" s="176" t="str">
        <f t="shared" si="0"/>
        <v>EC</v>
      </c>
      <c r="I10" s="14" t="s">
        <v>105</v>
      </c>
      <c r="J10" s="184"/>
      <c r="K10" s="213"/>
      <c r="L10" s="15" t="s">
        <v>58</v>
      </c>
      <c r="M10" s="19" t="s">
        <v>344</v>
      </c>
      <c r="N10" s="79">
        <v>900.47</v>
      </c>
      <c r="O10" s="69">
        <v>221122</v>
      </c>
      <c r="P10" s="17" t="s">
        <v>589</v>
      </c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6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6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115</v>
      </c>
      <c r="B23" s="118"/>
      <c r="C23" s="9"/>
      <c r="D23" s="280">
        <f>'DEPT BAL'!$F$4-1</f>
        <v>42906</v>
      </c>
      <c r="E23" s="280"/>
      <c r="F23" s="138"/>
      <c r="I23" s="8" t="s">
        <v>116</v>
      </c>
      <c r="J23" s="118"/>
      <c r="L23" s="281">
        <f>D23+1</f>
        <v>42907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255</v>
      </c>
      <c r="C25" s="11" t="s">
        <v>137</v>
      </c>
      <c r="D25" s="25" t="s">
        <v>358</v>
      </c>
      <c r="E25" s="39"/>
      <c r="F25" s="134"/>
      <c r="G25" s="12"/>
      <c r="H25" s="176" t="str">
        <f t="shared" ref="H25:H30" si="2">$I$22</f>
        <v>TY</v>
      </c>
      <c r="I25" s="10" t="s">
        <v>89</v>
      </c>
      <c r="J25" s="120" t="s">
        <v>269</v>
      </c>
      <c r="K25" s="212" t="s">
        <v>313</v>
      </c>
      <c r="L25" s="11" t="s">
        <v>59</v>
      </c>
      <c r="M25" s="13" t="s">
        <v>377</v>
      </c>
      <c r="N25" s="78">
        <v>965.76</v>
      </c>
      <c r="O25" s="39"/>
      <c r="P25" s="107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300</v>
      </c>
      <c r="C26" s="15" t="s">
        <v>137</v>
      </c>
      <c r="D26" s="18" t="s">
        <v>322</v>
      </c>
      <c r="E26" s="40"/>
      <c r="F26" s="135"/>
      <c r="G26" s="17"/>
      <c r="H26" s="176" t="str">
        <f t="shared" si="2"/>
        <v>TY</v>
      </c>
      <c r="I26" s="14" t="s">
        <v>35</v>
      </c>
      <c r="J26" s="126" t="s">
        <v>270</v>
      </c>
      <c r="K26" s="135" t="s">
        <v>303</v>
      </c>
      <c r="L26" s="15" t="s">
        <v>62</v>
      </c>
      <c r="M26" s="19" t="s">
        <v>315</v>
      </c>
      <c r="N26" s="79">
        <v>1009.6</v>
      </c>
      <c r="O26" s="40"/>
      <c r="P26" s="112"/>
      <c r="Q26" s="116" t="str">
        <f t="shared" si="3"/>
        <v>Yes</v>
      </c>
    </row>
    <row r="27" spans="1:17" ht="21.75" customHeight="1" x14ac:dyDescent="0.2">
      <c r="A27" s="14" t="s">
        <v>87</v>
      </c>
      <c r="B27" s="184"/>
      <c r="C27" s="15" t="s">
        <v>137</v>
      </c>
      <c r="D27" s="18" t="s">
        <v>322</v>
      </c>
      <c r="E27" s="40"/>
      <c r="F27" s="135"/>
      <c r="G27" s="17"/>
      <c r="H27" s="176" t="str">
        <f t="shared" si="2"/>
        <v>TY</v>
      </c>
      <c r="I27" s="14" t="s">
        <v>32</v>
      </c>
      <c r="J27" s="121" t="s">
        <v>271</v>
      </c>
      <c r="K27" s="140" t="s">
        <v>320</v>
      </c>
      <c r="L27" s="15" t="s">
        <v>61</v>
      </c>
      <c r="M27" s="19" t="s">
        <v>192</v>
      </c>
      <c r="N27" s="79">
        <v>889.99</v>
      </c>
      <c r="O27" s="40"/>
      <c r="P27" s="113"/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197</v>
      </c>
      <c r="C28" s="15" t="s">
        <v>137</v>
      </c>
      <c r="D28" s="18" t="s">
        <v>316</v>
      </c>
      <c r="E28" s="40"/>
      <c r="F28" s="154"/>
      <c r="G28" s="90"/>
      <c r="H28" s="176" t="str">
        <f t="shared" si="2"/>
        <v>TY</v>
      </c>
      <c r="I28" s="14" t="s">
        <v>86</v>
      </c>
      <c r="J28" s="184"/>
      <c r="K28" s="213"/>
      <c r="L28" s="15" t="s">
        <v>62</v>
      </c>
      <c r="M28" s="19" t="s">
        <v>354</v>
      </c>
      <c r="N28" s="79">
        <v>844.14</v>
      </c>
      <c r="O28" s="40"/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115</v>
      </c>
      <c r="B35" s="118"/>
      <c r="C35" s="9"/>
      <c r="D35" s="280">
        <f>'DEPT BAL'!$F$4-1</f>
        <v>42906</v>
      </c>
      <c r="E35" s="280"/>
      <c r="F35" s="138"/>
      <c r="I35" s="8" t="s">
        <v>116</v>
      </c>
      <c r="J35" s="118"/>
      <c r="L35" s="281">
        <f>D35+1</f>
        <v>42907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198</v>
      </c>
      <c r="C37" s="30" t="s">
        <v>139</v>
      </c>
      <c r="D37" s="18" t="s">
        <v>240</v>
      </c>
      <c r="E37" s="40">
        <v>220003</v>
      </c>
      <c r="F37" s="135" t="s">
        <v>522</v>
      </c>
      <c r="G37" s="12" t="s">
        <v>634</v>
      </c>
      <c r="H37" s="176" t="str">
        <f t="shared" ref="H37:H42" si="4">$I$34</f>
        <v>XW</v>
      </c>
      <c r="I37" s="10" t="s">
        <v>45</v>
      </c>
      <c r="J37" s="120" t="s">
        <v>260</v>
      </c>
      <c r="K37" s="212" t="s">
        <v>234</v>
      </c>
      <c r="L37" s="11" t="s">
        <v>56</v>
      </c>
      <c r="M37" s="13" t="s">
        <v>314</v>
      </c>
      <c r="N37" s="78">
        <v>968.49</v>
      </c>
      <c r="O37" s="39">
        <v>220004</v>
      </c>
      <c r="P37" s="197" t="s">
        <v>631</v>
      </c>
      <c r="Q37" s="115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6" t="s">
        <v>340</v>
      </c>
      <c r="C38" s="15" t="s">
        <v>139</v>
      </c>
      <c r="D38" s="18" t="s">
        <v>468</v>
      </c>
      <c r="E38" s="40"/>
      <c r="F38" s="135"/>
      <c r="G38" s="17"/>
      <c r="H38" s="176" t="str">
        <f t="shared" si="4"/>
        <v>XW</v>
      </c>
      <c r="I38" s="14" t="s">
        <v>25</v>
      </c>
      <c r="J38" s="126" t="s">
        <v>272</v>
      </c>
      <c r="K38" s="135" t="s">
        <v>342</v>
      </c>
      <c r="L38" s="15" t="s">
        <v>62</v>
      </c>
      <c r="M38" s="19" t="s">
        <v>285</v>
      </c>
      <c r="N38" s="79">
        <v>953.46</v>
      </c>
      <c r="O38" s="40"/>
      <c r="P38" s="113"/>
      <c r="Q38" s="116" t="str">
        <f t="shared" si="5"/>
        <v>Yes</v>
      </c>
    </row>
    <row r="39" spans="1:17" ht="21.75" customHeight="1" x14ac:dyDescent="0.2">
      <c r="A39" s="14" t="s">
        <v>36</v>
      </c>
      <c r="B39" s="126" t="s">
        <v>199</v>
      </c>
      <c r="C39" s="15" t="s">
        <v>140</v>
      </c>
      <c r="D39" s="18" t="s">
        <v>359</v>
      </c>
      <c r="E39" s="40">
        <v>220004</v>
      </c>
      <c r="F39" s="135"/>
      <c r="G39" s="17" t="s">
        <v>631</v>
      </c>
      <c r="H39" s="176" t="str">
        <f t="shared" si="4"/>
        <v>XW</v>
      </c>
      <c r="I39" s="14" t="s">
        <v>44</v>
      </c>
      <c r="J39" s="126" t="s">
        <v>273</v>
      </c>
      <c r="K39" s="135" t="s">
        <v>439</v>
      </c>
      <c r="L39" s="15" t="s">
        <v>56</v>
      </c>
      <c r="M39" s="19" t="s">
        <v>416</v>
      </c>
      <c r="N39" s="79">
        <v>869.21</v>
      </c>
      <c r="O39" s="40">
        <v>220003</v>
      </c>
      <c r="P39" s="90" t="s">
        <v>638</v>
      </c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8"/>
      <c r="E40" s="40"/>
      <c r="F40" s="135"/>
      <c r="G40" s="90"/>
      <c r="H40" s="176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8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115</v>
      </c>
      <c r="B47" s="118"/>
      <c r="C47" s="9"/>
      <c r="D47" s="280">
        <f>'DEPT BAL'!$F$4-1</f>
        <v>42906</v>
      </c>
      <c r="E47" s="280"/>
      <c r="F47" s="138"/>
      <c r="I47" s="8" t="s">
        <v>116</v>
      </c>
      <c r="J47" s="118"/>
      <c r="L47" s="281">
        <f>D47+1</f>
        <v>42907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1" t="s">
        <v>190</v>
      </c>
      <c r="C49" s="15" t="s">
        <v>239</v>
      </c>
      <c r="D49" s="18" t="s">
        <v>182</v>
      </c>
      <c r="E49" s="40">
        <v>221137</v>
      </c>
      <c r="F49" s="154"/>
      <c r="G49" s="90" t="s">
        <v>705</v>
      </c>
      <c r="H49" s="176" t="str">
        <f t="shared" ref="H49:H56" si="6">$I$46</f>
        <v>MA</v>
      </c>
      <c r="I49" s="10" t="s">
        <v>34</v>
      </c>
      <c r="J49" s="120" t="s">
        <v>266</v>
      </c>
      <c r="K49" s="214" t="s">
        <v>229</v>
      </c>
      <c r="L49" s="11" t="s">
        <v>56</v>
      </c>
      <c r="M49" s="13" t="s">
        <v>308</v>
      </c>
      <c r="N49" s="144">
        <v>823.21</v>
      </c>
      <c r="O49" s="39">
        <v>220029</v>
      </c>
      <c r="P49" s="197" t="s">
        <v>629</v>
      </c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191</v>
      </c>
      <c r="C50" s="15" t="s">
        <v>239</v>
      </c>
      <c r="D50" s="18" t="s">
        <v>192</v>
      </c>
      <c r="E50" s="40"/>
      <c r="F50" s="135"/>
      <c r="G50" s="90"/>
      <c r="H50" s="176" t="str">
        <f t="shared" si="6"/>
        <v>MA</v>
      </c>
      <c r="I50" s="14" t="s">
        <v>149</v>
      </c>
      <c r="J50" s="126" t="s">
        <v>141</v>
      </c>
      <c r="K50" s="135" t="s">
        <v>158</v>
      </c>
      <c r="L50" s="15" t="s">
        <v>55</v>
      </c>
      <c r="M50" s="19" t="s">
        <v>355</v>
      </c>
      <c r="N50" s="79">
        <v>863.74</v>
      </c>
      <c r="O50" s="40">
        <v>221137</v>
      </c>
      <c r="P50" s="17" t="s">
        <v>705</v>
      </c>
      <c r="Q50" s="116" t="str">
        <f t="shared" si="7"/>
        <v>Yes</v>
      </c>
    </row>
    <row r="51" spans="1:17" ht="21.75" customHeight="1" x14ac:dyDescent="0.2">
      <c r="A51" s="14" t="s">
        <v>149</v>
      </c>
      <c r="B51" s="126" t="s">
        <v>193</v>
      </c>
      <c r="C51" s="15" t="s">
        <v>239</v>
      </c>
      <c r="D51" s="18" t="s">
        <v>355</v>
      </c>
      <c r="E51" s="244">
        <v>220021</v>
      </c>
      <c r="F51" s="154"/>
      <c r="G51" s="90" t="s">
        <v>709</v>
      </c>
      <c r="H51" s="176" t="str">
        <f t="shared" si="6"/>
        <v>MA</v>
      </c>
      <c r="I51" s="14" t="s">
        <v>24</v>
      </c>
      <c r="J51" s="126" t="s">
        <v>268</v>
      </c>
      <c r="K51" s="135" t="s">
        <v>372</v>
      </c>
      <c r="L51" s="15" t="s">
        <v>56</v>
      </c>
      <c r="M51" s="19" t="s">
        <v>311</v>
      </c>
      <c r="N51" s="79">
        <v>804.67</v>
      </c>
      <c r="O51" s="40">
        <v>220021</v>
      </c>
      <c r="P51" s="90" t="s">
        <v>709</v>
      </c>
      <c r="Q51" s="116" t="str">
        <f t="shared" si="7"/>
        <v>Yes</v>
      </c>
    </row>
    <row r="52" spans="1:17" ht="21.75" customHeight="1" x14ac:dyDescent="0.2">
      <c r="A52" s="14" t="s">
        <v>38</v>
      </c>
      <c r="B52" s="126" t="s">
        <v>195</v>
      </c>
      <c r="C52" s="15" t="s">
        <v>239</v>
      </c>
      <c r="D52" s="18" t="s">
        <v>469</v>
      </c>
      <c r="E52" s="40">
        <v>220029</v>
      </c>
      <c r="F52" s="154"/>
      <c r="G52" s="90" t="s">
        <v>629</v>
      </c>
      <c r="H52" s="176" t="str">
        <f t="shared" si="6"/>
        <v>MA</v>
      </c>
      <c r="I52" s="14" t="s">
        <v>37</v>
      </c>
      <c r="J52" s="126" t="s">
        <v>276</v>
      </c>
      <c r="K52" s="135" t="s">
        <v>232</v>
      </c>
      <c r="L52" s="15" t="s">
        <v>58</v>
      </c>
      <c r="M52" s="19" t="s">
        <v>327</v>
      </c>
      <c r="N52" s="79">
        <v>817.99</v>
      </c>
      <c r="O52" s="40"/>
      <c r="P52" s="113"/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90"/>
      <c r="H53" s="176" t="str">
        <f t="shared" si="6"/>
        <v>MA</v>
      </c>
      <c r="I53" s="14"/>
      <c r="J53" s="183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3"/>
      <c r="C55" s="81"/>
      <c r="D55" s="82"/>
      <c r="E55" s="69"/>
      <c r="F55" s="141"/>
      <c r="G55" s="90"/>
      <c r="H55" s="176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6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115</v>
      </c>
      <c r="B61" s="118"/>
      <c r="C61" s="9"/>
      <c r="D61" s="280">
        <f>'DEPT BAL'!$F$4-1</f>
        <v>42906</v>
      </c>
      <c r="E61" s="280"/>
      <c r="F61" s="138"/>
      <c r="I61" s="8" t="s">
        <v>116</v>
      </c>
      <c r="J61" s="118"/>
      <c r="L61" s="281">
        <f>D61+1</f>
        <v>42907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20" t="s">
        <v>352</v>
      </c>
      <c r="C63" s="11" t="s">
        <v>353</v>
      </c>
      <c r="D63" s="25" t="s">
        <v>351</v>
      </c>
      <c r="E63" s="39">
        <v>220023</v>
      </c>
      <c r="F63" s="196" t="s">
        <v>529</v>
      </c>
      <c r="G63" s="197" t="s">
        <v>672</v>
      </c>
      <c r="H63" s="176" t="str">
        <f>$I$60</f>
        <v>CZ</v>
      </c>
      <c r="I63" s="10" t="s">
        <v>52</v>
      </c>
      <c r="J63" s="120" t="s">
        <v>203</v>
      </c>
      <c r="K63" s="212" t="s">
        <v>241</v>
      </c>
      <c r="L63" s="11" t="s">
        <v>59</v>
      </c>
      <c r="M63" s="13" t="s">
        <v>418</v>
      </c>
      <c r="N63" s="78">
        <v>897.69</v>
      </c>
      <c r="O63" s="39"/>
      <c r="P63" s="107"/>
      <c r="Q63" s="115" t="str">
        <f>IF(N63&gt;0,"Yes","")</f>
        <v>Yes</v>
      </c>
    </row>
    <row r="64" spans="1:17" ht="21.75" customHeight="1" x14ac:dyDescent="0.2">
      <c r="A64" s="14" t="s">
        <v>44</v>
      </c>
      <c r="B64" s="121" t="s">
        <v>415</v>
      </c>
      <c r="C64" s="15" t="s">
        <v>236</v>
      </c>
      <c r="D64" s="18" t="s">
        <v>416</v>
      </c>
      <c r="E64" s="40">
        <v>220009</v>
      </c>
      <c r="F64" s="135" t="s">
        <v>528</v>
      </c>
      <c r="G64" s="187" t="s">
        <v>582</v>
      </c>
      <c r="H64" s="176" t="str">
        <f t="shared" ref="H64:H89" si="8">$I$60</f>
        <v>CZ</v>
      </c>
      <c r="I64" s="14" t="s">
        <v>103</v>
      </c>
      <c r="J64" s="184"/>
      <c r="K64" s="213"/>
      <c r="L64" s="15" t="s">
        <v>55</v>
      </c>
      <c r="M64" s="19" t="s">
        <v>182</v>
      </c>
      <c r="N64" s="79">
        <v>806.31</v>
      </c>
      <c r="O64" s="40"/>
      <c r="P64" s="108"/>
      <c r="Q64" s="116" t="str">
        <f>IF(N64&gt;0,"Yes","")</f>
        <v>Yes</v>
      </c>
    </row>
    <row r="65" spans="1:17" ht="21.75" customHeight="1" x14ac:dyDescent="0.2">
      <c r="A65" s="14" t="s">
        <v>22</v>
      </c>
      <c r="B65" s="184"/>
      <c r="C65" s="30" t="s">
        <v>236</v>
      </c>
      <c r="D65" s="18" t="s">
        <v>416</v>
      </c>
      <c r="E65" s="40">
        <v>221119</v>
      </c>
      <c r="F65" s="154" t="s">
        <v>522</v>
      </c>
      <c r="G65" s="17" t="s">
        <v>697</v>
      </c>
      <c r="H65" s="176" t="str">
        <f t="shared" si="8"/>
        <v>CZ</v>
      </c>
      <c r="I65" s="14" t="s">
        <v>107</v>
      </c>
      <c r="J65" s="121" t="s">
        <v>208</v>
      </c>
      <c r="K65" s="140" t="s">
        <v>233</v>
      </c>
      <c r="L65" s="70" t="s">
        <v>57</v>
      </c>
      <c r="M65" s="19" t="s">
        <v>326</v>
      </c>
      <c r="N65" s="79">
        <v>795.67</v>
      </c>
      <c r="O65" s="40"/>
      <c r="P65" s="108"/>
      <c r="Q65" s="116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6" t="s">
        <v>183</v>
      </c>
      <c r="C66" s="32" t="s">
        <v>236</v>
      </c>
      <c r="D66" s="18" t="s">
        <v>308</v>
      </c>
      <c r="E66" s="40"/>
      <c r="F66" s="135"/>
      <c r="G66" s="187"/>
      <c r="H66" s="176" t="str">
        <f t="shared" si="8"/>
        <v>CZ</v>
      </c>
      <c r="I66" s="14" t="s">
        <v>27</v>
      </c>
      <c r="J66" s="184"/>
      <c r="K66" s="213"/>
      <c r="L66" s="70" t="s">
        <v>58</v>
      </c>
      <c r="M66" s="19" t="s">
        <v>327</v>
      </c>
      <c r="N66" s="79">
        <v>1053.7</v>
      </c>
      <c r="O66" s="40"/>
      <c r="P66" s="108"/>
      <c r="Q66" s="116" t="str">
        <f t="shared" si="9"/>
        <v>Yes</v>
      </c>
    </row>
    <row r="67" spans="1:17" ht="21.75" customHeight="1" x14ac:dyDescent="0.2">
      <c r="A67" s="95" t="s">
        <v>45</v>
      </c>
      <c r="B67" s="126" t="s">
        <v>246</v>
      </c>
      <c r="C67" s="30" t="s">
        <v>236</v>
      </c>
      <c r="D67" s="18" t="s">
        <v>314</v>
      </c>
      <c r="E67" s="244">
        <v>220034</v>
      </c>
      <c r="F67" s="135"/>
      <c r="G67" s="17" t="s">
        <v>683</v>
      </c>
      <c r="H67" s="176" t="str">
        <f t="shared" si="8"/>
        <v>CZ</v>
      </c>
      <c r="I67" s="14" t="s">
        <v>47</v>
      </c>
      <c r="J67" s="126" t="s">
        <v>258</v>
      </c>
      <c r="K67" s="135" t="s">
        <v>288</v>
      </c>
      <c r="L67" s="70" t="s">
        <v>66</v>
      </c>
      <c r="M67" s="19" t="s">
        <v>358</v>
      </c>
      <c r="N67" s="79">
        <v>848.14</v>
      </c>
      <c r="O67" s="40"/>
      <c r="P67" s="108"/>
      <c r="Q67" s="116" t="str">
        <f t="shared" si="9"/>
        <v>Yes</v>
      </c>
    </row>
    <row r="68" spans="1:17" ht="21.75" customHeight="1" x14ac:dyDescent="0.2">
      <c r="A68" s="14" t="s">
        <v>65</v>
      </c>
      <c r="B68" s="126" t="s">
        <v>225</v>
      </c>
      <c r="C68" s="32" t="s">
        <v>236</v>
      </c>
      <c r="D68" s="18" t="s">
        <v>417</v>
      </c>
      <c r="E68" s="40">
        <v>221130</v>
      </c>
      <c r="F68" s="154" t="s">
        <v>525</v>
      </c>
      <c r="G68" s="90" t="s">
        <v>689</v>
      </c>
      <c r="H68" s="176" t="str">
        <f t="shared" si="8"/>
        <v>CZ</v>
      </c>
      <c r="I68" s="14" t="s">
        <v>87</v>
      </c>
      <c r="J68" s="121" t="s">
        <v>257</v>
      </c>
      <c r="K68" s="140" t="s">
        <v>289</v>
      </c>
      <c r="L68" s="15" t="s">
        <v>66</v>
      </c>
      <c r="M68" s="19" t="s">
        <v>322</v>
      </c>
      <c r="N68" s="79">
        <v>889.04</v>
      </c>
      <c r="O68" s="40"/>
      <c r="P68" s="113"/>
      <c r="Q68" s="116" t="str">
        <f t="shared" si="9"/>
        <v>Yes</v>
      </c>
    </row>
    <row r="69" spans="1:17" ht="21.75" customHeight="1" x14ac:dyDescent="0.2">
      <c r="A69" s="14" t="s">
        <v>168</v>
      </c>
      <c r="B69" s="126" t="s">
        <v>181</v>
      </c>
      <c r="C69" s="15" t="s">
        <v>236</v>
      </c>
      <c r="D69" s="18" t="s">
        <v>345</v>
      </c>
      <c r="E69" s="40"/>
      <c r="F69" s="135"/>
      <c r="G69" s="17"/>
      <c r="H69" s="176" t="str">
        <f t="shared" si="8"/>
        <v>CZ</v>
      </c>
      <c r="I69" s="14" t="s">
        <v>85</v>
      </c>
      <c r="J69" s="184"/>
      <c r="K69" s="213"/>
      <c r="L69" s="15" t="s">
        <v>62</v>
      </c>
      <c r="M69" s="19" t="s">
        <v>179</v>
      </c>
      <c r="N69" s="79">
        <v>972.19</v>
      </c>
      <c r="O69" s="40"/>
      <c r="P69" s="108" t="s">
        <v>152</v>
      </c>
      <c r="Q69" s="116" t="str">
        <f t="shared" si="9"/>
        <v>Yes</v>
      </c>
    </row>
    <row r="70" spans="1:17" ht="21.75" customHeight="1" x14ac:dyDescent="0.2">
      <c r="A70" s="14" t="s">
        <v>24</v>
      </c>
      <c r="B70" s="126" t="s">
        <v>185</v>
      </c>
      <c r="C70" s="30" t="s">
        <v>236</v>
      </c>
      <c r="D70" s="18" t="s">
        <v>311</v>
      </c>
      <c r="E70" s="40">
        <v>221125</v>
      </c>
      <c r="F70" s="135"/>
      <c r="G70" s="17" t="s">
        <v>701</v>
      </c>
      <c r="H70" s="176" t="str">
        <f t="shared" si="8"/>
        <v>CZ</v>
      </c>
      <c r="I70" s="95" t="s">
        <v>88</v>
      </c>
      <c r="J70" s="121" t="s">
        <v>301</v>
      </c>
      <c r="K70" s="140" t="s">
        <v>201</v>
      </c>
      <c r="L70" s="15" t="s">
        <v>57</v>
      </c>
      <c r="M70" s="19" t="s">
        <v>444</v>
      </c>
      <c r="N70" s="79">
        <v>769.73</v>
      </c>
      <c r="O70" s="40"/>
      <c r="P70" s="113"/>
      <c r="Q70" s="116" t="str">
        <f t="shared" si="9"/>
        <v>Yes</v>
      </c>
    </row>
    <row r="71" spans="1:17" ht="21.75" customHeight="1" x14ac:dyDescent="0.2">
      <c r="A71" s="95" t="s">
        <v>42</v>
      </c>
      <c r="B71" s="121" t="s">
        <v>184</v>
      </c>
      <c r="C71" s="32" t="s">
        <v>236</v>
      </c>
      <c r="D71" s="18" t="s">
        <v>343</v>
      </c>
      <c r="E71" s="40">
        <v>220005</v>
      </c>
      <c r="F71" s="154" t="s">
        <v>522</v>
      </c>
      <c r="G71" s="90" t="s">
        <v>692</v>
      </c>
      <c r="H71" s="176" t="str">
        <f t="shared" si="8"/>
        <v>CZ</v>
      </c>
      <c r="I71" s="14" t="s">
        <v>21</v>
      </c>
      <c r="J71" s="121" t="s">
        <v>219</v>
      </c>
      <c r="K71" s="140" t="s">
        <v>302</v>
      </c>
      <c r="L71" s="30" t="s">
        <v>59</v>
      </c>
      <c r="M71" s="35" t="s">
        <v>148</v>
      </c>
      <c r="N71" s="97">
        <v>788.11</v>
      </c>
      <c r="O71" s="69">
        <v>221121</v>
      </c>
      <c r="P71" s="17" t="s">
        <v>687</v>
      </c>
      <c r="Q71" s="116" t="str">
        <f t="shared" si="9"/>
        <v>Yes</v>
      </c>
    </row>
    <row r="72" spans="1:17" ht="21.75" customHeight="1" x14ac:dyDescent="0.2">
      <c r="A72" s="14" t="s">
        <v>40</v>
      </c>
      <c r="B72" s="184"/>
      <c r="C72" s="15" t="s">
        <v>236</v>
      </c>
      <c r="D72" s="18" t="s">
        <v>343</v>
      </c>
      <c r="E72" s="40"/>
      <c r="F72" s="135"/>
      <c r="G72" s="17"/>
      <c r="H72" s="176" t="str">
        <f t="shared" si="8"/>
        <v>CZ</v>
      </c>
      <c r="I72" s="14" t="s">
        <v>48</v>
      </c>
      <c r="J72" s="184"/>
      <c r="K72" s="213"/>
      <c r="L72" s="30" t="s">
        <v>56</v>
      </c>
      <c r="M72" s="35" t="s">
        <v>446</v>
      </c>
      <c r="N72" s="97">
        <v>952.57</v>
      </c>
      <c r="O72" s="69">
        <v>221125</v>
      </c>
      <c r="P72" s="17" t="s">
        <v>701</v>
      </c>
      <c r="Q72" s="116" t="str">
        <f t="shared" si="9"/>
        <v>Yes</v>
      </c>
    </row>
    <row r="73" spans="1:17" ht="21.75" customHeight="1" x14ac:dyDescent="0.2">
      <c r="A73" s="14" t="s">
        <v>29</v>
      </c>
      <c r="B73" s="121" t="s">
        <v>215</v>
      </c>
      <c r="C73" s="15" t="s">
        <v>236</v>
      </c>
      <c r="D73" s="18" t="s">
        <v>309</v>
      </c>
      <c r="E73" s="40"/>
      <c r="F73" s="135"/>
      <c r="G73" s="187"/>
      <c r="H73" s="176" t="str">
        <f t="shared" si="8"/>
        <v>CZ</v>
      </c>
      <c r="I73" s="14" t="s">
        <v>36</v>
      </c>
      <c r="J73" s="121" t="s">
        <v>259</v>
      </c>
      <c r="K73" s="140" t="s">
        <v>290</v>
      </c>
      <c r="L73" s="30" t="s">
        <v>60</v>
      </c>
      <c r="M73" s="35" t="s">
        <v>306</v>
      </c>
      <c r="N73" s="97">
        <v>892.04</v>
      </c>
      <c r="O73" s="69">
        <v>220034</v>
      </c>
      <c r="P73" s="17" t="s">
        <v>683</v>
      </c>
      <c r="Q73" s="116" t="str">
        <f t="shared" si="9"/>
        <v>Yes</v>
      </c>
    </row>
    <row r="74" spans="1:17" ht="21.75" customHeight="1" x14ac:dyDescent="0.2">
      <c r="A74" s="14" t="s">
        <v>108</v>
      </c>
      <c r="B74" s="184"/>
      <c r="C74" s="30" t="s">
        <v>236</v>
      </c>
      <c r="D74" s="18" t="s">
        <v>309</v>
      </c>
      <c r="E74" s="40">
        <v>221139</v>
      </c>
      <c r="F74" s="135" t="s">
        <v>571</v>
      </c>
      <c r="G74" s="17"/>
      <c r="H74" s="176" t="str">
        <f t="shared" si="8"/>
        <v>CZ</v>
      </c>
      <c r="I74" s="14" t="s">
        <v>22</v>
      </c>
      <c r="J74" s="184"/>
      <c r="K74" s="213"/>
      <c r="L74" s="30" t="s">
        <v>56</v>
      </c>
      <c r="M74" s="35" t="s">
        <v>416</v>
      </c>
      <c r="N74" s="79">
        <v>738.81</v>
      </c>
      <c r="O74" s="69">
        <v>221130</v>
      </c>
      <c r="P74" s="90" t="s">
        <v>689</v>
      </c>
      <c r="Q74" s="116" t="str">
        <f t="shared" si="9"/>
        <v>Yes</v>
      </c>
    </row>
    <row r="75" spans="1:17" ht="21.75" customHeight="1" x14ac:dyDescent="0.2">
      <c r="A75" s="14" t="s">
        <v>39</v>
      </c>
      <c r="B75" s="121" t="s">
        <v>226</v>
      </c>
      <c r="C75" s="32" t="s">
        <v>236</v>
      </c>
      <c r="D75" s="18" t="s">
        <v>519</v>
      </c>
      <c r="E75" s="40">
        <v>220012</v>
      </c>
      <c r="F75" s="135" t="s">
        <v>522</v>
      </c>
      <c r="G75" s="263" t="s">
        <v>625</v>
      </c>
      <c r="H75" s="176" t="str">
        <f t="shared" si="8"/>
        <v>CZ</v>
      </c>
      <c r="I75" s="14" t="s">
        <v>41</v>
      </c>
      <c r="J75" s="121" t="s">
        <v>265</v>
      </c>
      <c r="K75" s="140" t="s">
        <v>373</v>
      </c>
      <c r="L75" s="15" t="s">
        <v>59</v>
      </c>
      <c r="M75" s="19" t="s">
        <v>134</v>
      </c>
      <c r="N75" s="79">
        <v>750.82</v>
      </c>
      <c r="O75" s="69">
        <v>220005</v>
      </c>
      <c r="P75" s="17" t="s">
        <v>693</v>
      </c>
      <c r="Q75" s="116" t="str">
        <f t="shared" si="9"/>
        <v>Yes</v>
      </c>
    </row>
    <row r="76" spans="1:17" ht="21.75" customHeight="1" x14ac:dyDescent="0.2">
      <c r="A76" s="14" t="s">
        <v>53</v>
      </c>
      <c r="B76" s="184"/>
      <c r="C76" s="30" t="s">
        <v>236</v>
      </c>
      <c r="D76" s="18" t="s">
        <v>519</v>
      </c>
      <c r="E76" s="40">
        <v>220009</v>
      </c>
      <c r="F76" s="154"/>
      <c r="G76" s="90" t="s">
        <v>708</v>
      </c>
      <c r="H76" s="176" t="str">
        <f t="shared" si="8"/>
        <v>CZ</v>
      </c>
      <c r="I76" s="14" t="s">
        <v>50</v>
      </c>
      <c r="J76" s="122"/>
      <c r="K76" s="217"/>
      <c r="L76" s="15" t="s">
        <v>56</v>
      </c>
      <c r="M76" s="19" t="s">
        <v>351</v>
      </c>
      <c r="N76" s="79">
        <v>853.4</v>
      </c>
      <c r="O76" s="69">
        <v>220009</v>
      </c>
      <c r="P76" s="17" t="s">
        <v>645</v>
      </c>
      <c r="Q76" s="116" t="str">
        <f t="shared" si="9"/>
        <v>Yes</v>
      </c>
    </row>
    <row r="77" spans="1:17" ht="21.75" customHeight="1" x14ac:dyDescent="0.2">
      <c r="A77" s="14" t="s">
        <v>23</v>
      </c>
      <c r="B77" s="121" t="s">
        <v>212</v>
      </c>
      <c r="C77" s="32" t="s">
        <v>236</v>
      </c>
      <c r="D77" s="18" t="s">
        <v>446</v>
      </c>
      <c r="E77" s="40">
        <v>221121</v>
      </c>
      <c r="F77" s="135" t="s">
        <v>522</v>
      </c>
      <c r="G77" s="17" t="s">
        <v>686</v>
      </c>
      <c r="H77" s="176" t="str">
        <f t="shared" si="8"/>
        <v>CZ</v>
      </c>
      <c r="I77" s="14" t="s">
        <v>46</v>
      </c>
      <c r="J77" s="184"/>
      <c r="K77" s="213"/>
      <c r="L77" s="30" t="s">
        <v>58</v>
      </c>
      <c r="M77" s="35" t="s">
        <v>251</v>
      </c>
      <c r="N77" s="97">
        <v>941.23</v>
      </c>
      <c r="O77" s="69"/>
      <c r="P77" s="108" t="s">
        <v>152</v>
      </c>
      <c r="Q77" s="116" t="str">
        <f t="shared" si="9"/>
        <v>Yes</v>
      </c>
    </row>
    <row r="78" spans="1:17" ht="21.75" customHeight="1" x14ac:dyDescent="0.2">
      <c r="A78" s="14" t="s">
        <v>48</v>
      </c>
      <c r="B78" s="184"/>
      <c r="C78" s="15" t="s">
        <v>236</v>
      </c>
      <c r="D78" s="18" t="s">
        <v>446</v>
      </c>
      <c r="E78" s="40">
        <v>221119</v>
      </c>
      <c r="F78" s="135" t="s">
        <v>522</v>
      </c>
      <c r="G78" s="246" t="s">
        <v>542</v>
      </c>
      <c r="H78" s="176" t="str">
        <f t="shared" si="8"/>
        <v>CZ</v>
      </c>
      <c r="I78" s="14" t="s">
        <v>168</v>
      </c>
      <c r="J78" s="121" t="s">
        <v>441</v>
      </c>
      <c r="K78" s="140" t="s">
        <v>521</v>
      </c>
      <c r="L78" s="15" t="s">
        <v>56</v>
      </c>
      <c r="M78" s="19" t="s">
        <v>345</v>
      </c>
      <c r="N78" s="97">
        <v>125</v>
      </c>
      <c r="O78" s="69"/>
      <c r="P78" s="109"/>
      <c r="Q78" s="116" t="str">
        <f t="shared" si="9"/>
        <v>Yes</v>
      </c>
    </row>
    <row r="79" spans="1:17" ht="21.75" customHeight="1" x14ac:dyDescent="0.2">
      <c r="A79" s="14"/>
      <c r="B79" s="126"/>
      <c r="C79" s="15"/>
      <c r="D79" s="18"/>
      <c r="E79" s="40"/>
      <c r="F79" s="135"/>
      <c r="G79" s="17"/>
      <c r="H79" s="176" t="str">
        <f t="shared" si="8"/>
        <v>CZ</v>
      </c>
      <c r="I79" s="14"/>
      <c r="J79" s="126"/>
      <c r="K79" s="135"/>
      <c r="L79" s="30"/>
      <c r="M79" s="35"/>
      <c r="N79" s="97"/>
      <c r="O79" s="69"/>
      <c r="P79" s="108"/>
      <c r="Q79" s="116" t="str">
        <f t="shared" si="9"/>
        <v/>
      </c>
    </row>
    <row r="80" spans="1:17" ht="21.75" customHeight="1" x14ac:dyDescent="0.2">
      <c r="A80" s="14"/>
      <c r="B80" s="126"/>
      <c r="C80" s="15"/>
      <c r="D80" s="18"/>
      <c r="E80" s="40"/>
      <c r="F80" s="140"/>
      <c r="G80" s="17"/>
      <c r="H80" s="176" t="str">
        <f t="shared" si="8"/>
        <v>CZ</v>
      </c>
      <c r="I80" s="14"/>
      <c r="J80" s="126"/>
      <c r="K80" s="135"/>
      <c r="L80" s="15"/>
      <c r="M80" s="19"/>
      <c r="N80" s="79"/>
      <c r="O80" s="69"/>
      <c r="P80" s="109"/>
      <c r="Q80" s="116" t="str">
        <f t="shared" si="9"/>
        <v/>
      </c>
    </row>
    <row r="81" spans="1:17" ht="21.75" customHeight="1" x14ac:dyDescent="0.2">
      <c r="A81" s="14"/>
      <c r="B81" s="126"/>
      <c r="C81" s="15"/>
      <c r="D81" s="31"/>
      <c r="E81" s="69"/>
      <c r="F81" s="140"/>
      <c r="G81" s="17"/>
      <c r="H81" s="176" t="str">
        <f t="shared" si="8"/>
        <v>CZ</v>
      </c>
      <c r="I81" s="14"/>
      <c r="J81" s="126"/>
      <c r="K81" s="135"/>
      <c r="L81" s="30"/>
      <c r="M81" s="35"/>
      <c r="N81" s="97"/>
      <c r="O81" s="69"/>
      <c r="P81" s="109"/>
      <c r="Q81" s="116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69"/>
      <c r="F82" s="140"/>
      <c r="G82" s="17"/>
      <c r="H82" s="176" t="str">
        <f t="shared" si="8"/>
        <v>CZ</v>
      </c>
      <c r="I82" s="148"/>
      <c r="J82" s="183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14"/>
      <c r="B83" s="126"/>
      <c r="C83" s="15"/>
      <c r="D83" s="31"/>
      <c r="E83" s="69"/>
      <c r="F83" s="140"/>
      <c r="G83" s="17"/>
      <c r="H83" s="176" t="str">
        <f t="shared" si="8"/>
        <v>CZ</v>
      </c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14"/>
      <c r="B84" s="126"/>
      <c r="C84" s="15"/>
      <c r="D84" s="31"/>
      <c r="E84" s="69"/>
      <c r="F84" s="140"/>
      <c r="G84" s="17"/>
      <c r="H84" s="176" t="str">
        <f t="shared" si="8"/>
        <v>CZ</v>
      </c>
      <c r="I84" s="95"/>
      <c r="J84" s="126"/>
      <c r="K84" s="135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 x14ac:dyDescent="0.2">
      <c r="A85" s="148"/>
      <c r="B85" s="183"/>
      <c r="C85" s="29"/>
      <c r="D85" s="82"/>
      <c r="E85" s="69"/>
      <c r="F85" s="141"/>
      <c r="G85" s="17"/>
      <c r="H85" s="176" t="str">
        <f t="shared" si="8"/>
        <v>CZ</v>
      </c>
      <c r="I85" s="95"/>
      <c r="J85" s="126"/>
      <c r="K85" s="135"/>
      <c r="L85" s="30"/>
      <c r="M85" s="35"/>
      <c r="N85" s="97"/>
      <c r="O85" s="69"/>
      <c r="P85" s="109"/>
      <c r="Q85" s="116" t="str">
        <f t="shared" si="9"/>
        <v/>
      </c>
    </row>
    <row r="86" spans="1:17" ht="21.75" customHeight="1" x14ac:dyDescent="0.2">
      <c r="A86" s="95"/>
      <c r="B86" s="126"/>
      <c r="C86" s="15"/>
      <c r="D86" s="18"/>
      <c r="E86" s="40"/>
      <c r="F86" s="141"/>
      <c r="G86" s="17"/>
      <c r="H86" s="176" t="str">
        <f t="shared" si="8"/>
        <v>CZ</v>
      </c>
      <c r="I86" s="95"/>
      <c r="J86" s="126"/>
      <c r="K86" s="135"/>
      <c r="L86" s="30"/>
      <c r="M86" s="35"/>
      <c r="N86" s="97"/>
      <c r="O86" s="69"/>
      <c r="P86" s="109"/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40"/>
      <c r="F87" s="141"/>
      <c r="G87" s="90"/>
      <c r="H87" s="176" t="str">
        <f t="shared" si="8"/>
        <v>CZ</v>
      </c>
      <c r="I87" s="95"/>
      <c r="J87" s="126"/>
      <c r="K87" s="135"/>
      <c r="L87" s="30"/>
      <c r="M87" s="35"/>
      <c r="N87" s="97"/>
      <c r="O87" s="69"/>
      <c r="P87" s="109"/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18"/>
      <c r="E88" s="40"/>
      <c r="F88" s="135"/>
      <c r="G88" s="17"/>
      <c r="H88" s="176" t="str">
        <f t="shared" si="8"/>
        <v>CZ</v>
      </c>
      <c r="I88" s="14"/>
      <c r="J88" s="126"/>
      <c r="K88" s="135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6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115</v>
      </c>
      <c r="B94" s="118"/>
      <c r="C94" s="9"/>
      <c r="D94" s="280">
        <f>'DEPT BAL'!$F$4-1</f>
        <v>42906</v>
      </c>
      <c r="E94" s="280"/>
      <c r="F94" s="138"/>
      <c r="I94" s="8" t="s">
        <v>116</v>
      </c>
      <c r="J94" s="118"/>
      <c r="L94" s="281">
        <f>D94+1</f>
        <v>42907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107</v>
      </c>
      <c r="B96" s="121" t="s">
        <v>180</v>
      </c>
      <c r="C96" s="15" t="s">
        <v>235</v>
      </c>
      <c r="D96" s="18" t="s">
        <v>326</v>
      </c>
      <c r="E96" s="40"/>
      <c r="F96" s="135"/>
      <c r="G96" s="12"/>
      <c r="H96" s="176" t="str">
        <f>$I$93</f>
        <v>BK</v>
      </c>
      <c r="I96" s="10" t="s">
        <v>39</v>
      </c>
      <c r="J96" s="120" t="s">
        <v>467</v>
      </c>
      <c r="K96" s="212" t="s">
        <v>227</v>
      </c>
      <c r="L96" s="11" t="s">
        <v>56</v>
      </c>
      <c r="M96" s="13" t="s">
        <v>519</v>
      </c>
      <c r="N96" s="78">
        <v>872.08</v>
      </c>
      <c r="O96" s="39">
        <v>220008</v>
      </c>
      <c r="P96" s="12" t="s">
        <v>604</v>
      </c>
      <c r="Q96" s="115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6" t="s">
        <v>442</v>
      </c>
      <c r="C97" s="15" t="s">
        <v>443</v>
      </c>
      <c r="D97" s="18" t="s">
        <v>444</v>
      </c>
      <c r="E97" s="40">
        <v>220008</v>
      </c>
      <c r="F97" s="154"/>
      <c r="G97" s="90" t="s">
        <v>604</v>
      </c>
      <c r="H97" s="176" t="str">
        <f t="shared" ref="H97:H103" si="11">$I$93</f>
        <v>BK</v>
      </c>
      <c r="I97" s="14" t="s">
        <v>151</v>
      </c>
      <c r="J97" s="126" t="s">
        <v>210</v>
      </c>
      <c r="K97" s="135" t="s">
        <v>305</v>
      </c>
      <c r="L97" s="15" t="s">
        <v>57</v>
      </c>
      <c r="M97" s="19" t="s">
        <v>445</v>
      </c>
      <c r="N97" s="79">
        <v>1017.1</v>
      </c>
      <c r="O97" s="40"/>
      <c r="P97" s="113"/>
      <c r="Q97" s="116" t="str">
        <f t="shared" si="10"/>
        <v>Yes</v>
      </c>
    </row>
    <row r="98" spans="1:17" ht="21.75" customHeight="1" x14ac:dyDescent="0.2">
      <c r="A98" s="14" t="s">
        <v>151</v>
      </c>
      <c r="B98" s="126" t="s">
        <v>245</v>
      </c>
      <c r="C98" s="15" t="s">
        <v>235</v>
      </c>
      <c r="D98" s="71" t="s">
        <v>445</v>
      </c>
      <c r="E98" s="40"/>
      <c r="F98" s="135"/>
      <c r="G98" s="17"/>
      <c r="H98" s="176" t="str">
        <f t="shared" si="11"/>
        <v>BK</v>
      </c>
      <c r="I98" s="68" t="s">
        <v>33</v>
      </c>
      <c r="J98" s="126" t="s">
        <v>200</v>
      </c>
      <c r="K98" s="135" t="s">
        <v>228</v>
      </c>
      <c r="L98" s="15" t="s">
        <v>62</v>
      </c>
      <c r="M98" s="19" t="s">
        <v>371</v>
      </c>
      <c r="N98" s="79">
        <v>954.92</v>
      </c>
      <c r="O98" s="40"/>
      <c r="P98" s="108"/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157</v>
      </c>
      <c r="C99" s="15" t="s">
        <v>235</v>
      </c>
      <c r="D99" s="18" t="s">
        <v>307</v>
      </c>
      <c r="E99" s="40"/>
      <c r="F99" s="135"/>
      <c r="G99" s="17"/>
      <c r="H99" s="176" t="str">
        <f t="shared" si="11"/>
        <v>BK</v>
      </c>
      <c r="I99" s="93" t="s">
        <v>108</v>
      </c>
      <c r="J99" s="183" t="s">
        <v>202</v>
      </c>
      <c r="K99" s="154" t="s">
        <v>292</v>
      </c>
      <c r="L99" s="29" t="s">
        <v>56</v>
      </c>
      <c r="M99" s="77" t="s">
        <v>309</v>
      </c>
      <c r="N99" s="98">
        <v>795.28</v>
      </c>
      <c r="O99" s="40"/>
      <c r="P99" s="108" t="s">
        <v>152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6" t="str">
        <f t="shared" si="11"/>
        <v>BK</v>
      </c>
      <c r="I100" s="148"/>
      <c r="J100" s="183"/>
      <c r="K100" s="154"/>
      <c r="L100" s="29"/>
      <c r="M100" s="77"/>
      <c r="N100" s="98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6" t="str">
        <f t="shared" si="11"/>
        <v>BK</v>
      </c>
      <c r="I101" s="148"/>
      <c r="J101" s="183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115</v>
      </c>
      <c r="B108" s="118"/>
      <c r="C108" s="9"/>
      <c r="D108" s="280">
        <f>'DEPT BAL'!$F$4-1</f>
        <v>42906</v>
      </c>
      <c r="E108" s="280"/>
      <c r="F108" s="138"/>
      <c r="I108" s="8" t="s">
        <v>116</v>
      </c>
      <c r="J108" s="118"/>
      <c r="L108" s="281">
        <f>D108+1</f>
        <v>42907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20" t="s">
        <v>250</v>
      </c>
      <c r="C110" s="11" t="s">
        <v>135</v>
      </c>
      <c r="D110" s="25" t="s">
        <v>251</v>
      </c>
      <c r="E110" s="39"/>
      <c r="F110" s="134"/>
      <c r="G110" s="12"/>
      <c r="H110" s="176" t="str">
        <f>$I$107</f>
        <v>LA</v>
      </c>
      <c r="I110" s="14" t="s">
        <v>54</v>
      </c>
      <c r="J110" s="121" t="s">
        <v>330</v>
      </c>
      <c r="K110" s="216" t="s">
        <v>319</v>
      </c>
      <c r="L110" s="15" t="s">
        <v>55</v>
      </c>
      <c r="M110" s="19" t="s">
        <v>192</v>
      </c>
      <c r="N110" s="79">
        <v>835.16</v>
      </c>
      <c r="O110" s="40"/>
      <c r="P110" s="108"/>
      <c r="Q110" s="115" t="str">
        <f>IF(N110&gt;0,"Yes","")</f>
        <v>Yes</v>
      </c>
    </row>
    <row r="111" spans="1:17" ht="21.75" customHeight="1" x14ac:dyDescent="0.2">
      <c r="A111" s="14" t="s">
        <v>27</v>
      </c>
      <c r="B111" s="121" t="s">
        <v>252</v>
      </c>
      <c r="C111" s="15" t="s">
        <v>135</v>
      </c>
      <c r="D111" s="18" t="s">
        <v>327</v>
      </c>
      <c r="E111" s="40"/>
      <c r="F111" s="135"/>
      <c r="G111" s="17"/>
      <c r="H111" s="176" t="str">
        <f t="shared" ref="H111:H119" si="12">$I$107</f>
        <v>LA</v>
      </c>
      <c r="I111" s="14" t="s">
        <v>26</v>
      </c>
      <c r="J111" s="184"/>
      <c r="K111" s="213"/>
      <c r="L111" s="30" t="s">
        <v>58</v>
      </c>
      <c r="M111" s="35" t="s">
        <v>344</v>
      </c>
      <c r="N111" s="97">
        <v>1132.5899999999999</v>
      </c>
      <c r="O111" s="69"/>
      <c r="P111" s="108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4"/>
      <c r="C112" s="15" t="s">
        <v>135</v>
      </c>
      <c r="D112" s="18" t="s">
        <v>327</v>
      </c>
      <c r="E112" s="40"/>
      <c r="F112" s="135"/>
      <c r="G112" s="17"/>
      <c r="H112" s="176" t="str">
        <f t="shared" si="12"/>
        <v>LA</v>
      </c>
      <c r="I112" s="14" t="s">
        <v>23</v>
      </c>
      <c r="J112" s="121" t="s">
        <v>242</v>
      </c>
      <c r="K112" s="140" t="s">
        <v>361</v>
      </c>
      <c r="L112" s="30" t="s">
        <v>56</v>
      </c>
      <c r="M112" s="35" t="s">
        <v>446</v>
      </c>
      <c r="N112" s="97">
        <v>1059</v>
      </c>
      <c r="O112" s="69">
        <v>221134</v>
      </c>
      <c r="P112" s="17" t="s">
        <v>698</v>
      </c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253</v>
      </c>
      <c r="C113" s="30" t="s">
        <v>135</v>
      </c>
      <c r="D113" s="18" t="s">
        <v>344</v>
      </c>
      <c r="E113" s="244">
        <v>221134</v>
      </c>
      <c r="F113" s="135"/>
      <c r="G113" s="17" t="s">
        <v>698</v>
      </c>
      <c r="H113" s="176" t="str">
        <f t="shared" si="12"/>
        <v>LA</v>
      </c>
      <c r="I113" s="14" t="s">
        <v>64</v>
      </c>
      <c r="J113" s="184"/>
      <c r="K113" s="213"/>
      <c r="L113" s="30" t="s">
        <v>59</v>
      </c>
      <c r="M113" s="35" t="s">
        <v>134</v>
      </c>
      <c r="N113" s="97">
        <v>755.72</v>
      </c>
      <c r="O113" s="69"/>
      <c r="P113" s="108"/>
      <c r="Q113" s="116" t="str">
        <f t="shared" si="13"/>
        <v>Yes</v>
      </c>
    </row>
    <row r="114" spans="1:17" ht="21.75" customHeight="1" x14ac:dyDescent="0.2">
      <c r="A114" s="14" t="s">
        <v>26</v>
      </c>
      <c r="B114" s="184"/>
      <c r="C114" s="32" t="s">
        <v>135</v>
      </c>
      <c r="D114" s="18" t="s">
        <v>344</v>
      </c>
      <c r="E114" s="40"/>
      <c r="F114" s="135"/>
      <c r="G114" s="17"/>
      <c r="H114" s="176" t="str">
        <f t="shared" si="12"/>
        <v>LA</v>
      </c>
      <c r="I114" s="14" t="s">
        <v>104</v>
      </c>
      <c r="J114" s="126" t="s">
        <v>275</v>
      </c>
      <c r="K114" s="135" t="s">
        <v>332</v>
      </c>
      <c r="L114" s="30" t="s">
        <v>57</v>
      </c>
      <c r="M114" s="35" t="s">
        <v>307</v>
      </c>
      <c r="N114" s="97">
        <v>1003.16</v>
      </c>
      <c r="O114" s="69"/>
      <c r="P114" s="113"/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35"/>
      <c r="G115" s="96"/>
      <c r="H115" s="176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6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6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115</v>
      </c>
      <c r="B124" s="118"/>
      <c r="C124" s="9"/>
      <c r="D124" s="280">
        <f>'DEPT BAL'!$F$4-1</f>
        <v>42906</v>
      </c>
      <c r="E124" s="280"/>
      <c r="F124" s="138"/>
      <c r="I124" s="8" t="s">
        <v>116</v>
      </c>
      <c r="J124" s="118"/>
      <c r="L124" s="281">
        <f>D124+1</f>
        <v>42907</v>
      </c>
      <c r="M124" s="281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328</v>
      </c>
      <c r="C126" s="11" t="s">
        <v>356</v>
      </c>
      <c r="D126" s="25" t="s">
        <v>357</v>
      </c>
      <c r="E126" s="39"/>
      <c r="F126" s="134"/>
      <c r="G126" s="12"/>
      <c r="H126" s="176" t="str">
        <f>$I$123</f>
        <v>PZ</v>
      </c>
      <c r="I126" s="10" t="s">
        <v>106</v>
      </c>
      <c r="J126" s="120" t="s">
        <v>211</v>
      </c>
      <c r="K126" s="212" t="s">
        <v>290</v>
      </c>
      <c r="L126" s="11" t="s">
        <v>66</v>
      </c>
      <c r="M126" s="13" t="s">
        <v>322</v>
      </c>
      <c r="N126" s="78">
        <v>891.23</v>
      </c>
      <c r="O126" s="39"/>
      <c r="P126" s="113"/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254</v>
      </c>
      <c r="C127" s="15" t="s">
        <v>356</v>
      </c>
      <c r="D127" s="18" t="s">
        <v>192</v>
      </c>
      <c r="E127" s="40"/>
      <c r="F127" s="135"/>
      <c r="G127" s="17"/>
      <c r="H127" s="176" t="str">
        <f>$I$123</f>
        <v>PZ</v>
      </c>
      <c r="I127" s="14" t="s">
        <v>28</v>
      </c>
      <c r="J127" s="126" t="s">
        <v>187</v>
      </c>
      <c r="K127" s="135" t="s">
        <v>341</v>
      </c>
      <c r="L127" s="15" t="s">
        <v>62</v>
      </c>
      <c r="M127" s="19" t="s">
        <v>274</v>
      </c>
      <c r="N127" s="79">
        <v>769.78</v>
      </c>
      <c r="O127" s="40"/>
      <c r="P127" s="108"/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6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115</v>
      </c>
      <c r="B135" s="118"/>
      <c r="C135" s="9"/>
      <c r="D135" s="280">
        <f>'DEPT BAL'!$F$4-1</f>
        <v>42906</v>
      </c>
      <c r="E135" s="280"/>
      <c r="F135" s="138"/>
      <c r="I135" s="8" t="s">
        <v>116</v>
      </c>
      <c r="J135" s="118"/>
      <c r="L135" s="281">
        <f>D135+1</f>
        <v>42907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374</v>
      </c>
      <c r="C137" s="149" t="s">
        <v>216</v>
      </c>
      <c r="D137" s="18" t="s">
        <v>375</v>
      </c>
      <c r="E137" s="40"/>
      <c r="F137" s="135"/>
      <c r="G137" s="12"/>
      <c r="H137" s="176" t="str">
        <f>$I$134</f>
        <v>EH</v>
      </c>
      <c r="I137" s="10" t="s">
        <v>49</v>
      </c>
      <c r="J137" s="120" t="s">
        <v>147</v>
      </c>
      <c r="K137" s="212" t="s">
        <v>229</v>
      </c>
      <c r="L137" s="11" t="s">
        <v>66</v>
      </c>
      <c r="M137" s="13" t="s">
        <v>316</v>
      </c>
      <c r="N137" s="78">
        <v>998.57</v>
      </c>
      <c r="O137" s="39"/>
      <c r="P137" s="167"/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247</v>
      </c>
      <c r="C138" s="19" t="s">
        <v>237</v>
      </c>
      <c r="D138" s="18" t="s">
        <v>148</v>
      </c>
      <c r="E138" s="40"/>
      <c r="F138" s="135"/>
      <c r="G138" s="17"/>
      <c r="H138" s="176" t="str">
        <f t="shared" ref="H138:H145" si="14">$I$134</f>
        <v>EH</v>
      </c>
      <c r="I138" s="14" t="s">
        <v>42</v>
      </c>
      <c r="J138" s="184"/>
      <c r="K138" s="213"/>
      <c r="L138" s="15" t="s">
        <v>56</v>
      </c>
      <c r="M138" s="19" t="s">
        <v>343</v>
      </c>
      <c r="N138" s="79">
        <v>953.49</v>
      </c>
      <c r="O138" s="40"/>
      <c r="P138" s="113" t="s">
        <v>152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248</v>
      </c>
      <c r="C139" s="30" t="s">
        <v>237</v>
      </c>
      <c r="D139" s="18" t="s">
        <v>134</v>
      </c>
      <c r="E139" s="40"/>
      <c r="F139" s="135"/>
      <c r="G139" s="17"/>
      <c r="H139" s="176" t="str">
        <f t="shared" si="14"/>
        <v>EH</v>
      </c>
      <c r="I139" s="14" t="s">
        <v>29</v>
      </c>
      <c r="J139" s="121" t="s">
        <v>230</v>
      </c>
      <c r="K139" s="140" t="s">
        <v>158</v>
      </c>
      <c r="L139" s="15" t="s">
        <v>56</v>
      </c>
      <c r="M139" s="19" t="s">
        <v>309</v>
      </c>
      <c r="N139" s="79">
        <v>900.4</v>
      </c>
      <c r="O139" s="40"/>
      <c r="P139" s="113" t="s">
        <v>152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4"/>
      <c r="C140" s="32" t="s">
        <v>237</v>
      </c>
      <c r="D140" s="18" t="s">
        <v>134</v>
      </c>
      <c r="E140" s="40">
        <v>220014</v>
      </c>
      <c r="F140" s="154"/>
      <c r="G140" s="90" t="s">
        <v>639</v>
      </c>
      <c r="H140" s="176" t="str">
        <f t="shared" si="14"/>
        <v>EH</v>
      </c>
      <c r="I140" s="14" t="s">
        <v>65</v>
      </c>
      <c r="J140" s="184"/>
      <c r="K140" s="213"/>
      <c r="L140" s="15" t="s">
        <v>56</v>
      </c>
      <c r="M140" s="19" t="s">
        <v>417</v>
      </c>
      <c r="N140" s="79">
        <v>757.26</v>
      </c>
      <c r="O140" s="69">
        <v>220014</v>
      </c>
      <c r="P140" s="90" t="s">
        <v>639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376</v>
      </c>
      <c r="C141" s="15" t="s">
        <v>238</v>
      </c>
      <c r="D141" s="18" t="s">
        <v>377</v>
      </c>
      <c r="E141" s="40"/>
      <c r="F141" s="135"/>
      <c r="G141" s="17"/>
      <c r="H141" s="176" t="str">
        <f t="shared" si="14"/>
        <v>EH</v>
      </c>
      <c r="I141" s="14" t="s">
        <v>90</v>
      </c>
      <c r="J141" s="126" t="s">
        <v>206</v>
      </c>
      <c r="K141" s="135" t="s">
        <v>289</v>
      </c>
      <c r="L141" s="15" t="s">
        <v>59</v>
      </c>
      <c r="M141" s="19" t="s">
        <v>418</v>
      </c>
      <c r="N141" s="79">
        <v>883.4</v>
      </c>
      <c r="O141" s="40"/>
      <c r="P141" s="108"/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224</v>
      </c>
      <c r="C142" s="15" t="s">
        <v>237</v>
      </c>
      <c r="D142" s="16" t="s">
        <v>418</v>
      </c>
      <c r="E142" s="40"/>
      <c r="F142" s="154"/>
      <c r="G142" s="90"/>
      <c r="H142" s="176" t="str">
        <f t="shared" si="14"/>
        <v>EH</v>
      </c>
      <c r="I142" s="14" t="s">
        <v>43</v>
      </c>
      <c r="J142" s="126" t="s">
        <v>412</v>
      </c>
      <c r="K142" s="135" t="s">
        <v>324</v>
      </c>
      <c r="L142" s="15" t="s">
        <v>59</v>
      </c>
      <c r="M142" s="19" t="s">
        <v>375</v>
      </c>
      <c r="N142" s="79">
        <v>732.99</v>
      </c>
      <c r="O142" s="40"/>
      <c r="P142" s="108"/>
      <c r="Q142" s="116" t="str">
        <f t="shared" si="15"/>
        <v>Yes</v>
      </c>
    </row>
    <row r="143" spans="1:17" ht="21.75" customHeight="1" x14ac:dyDescent="0.2">
      <c r="A143" s="14" t="s">
        <v>52</v>
      </c>
      <c r="B143" s="184"/>
      <c r="C143" s="15" t="s">
        <v>238</v>
      </c>
      <c r="D143" s="16" t="s">
        <v>418</v>
      </c>
      <c r="E143" s="40"/>
      <c r="F143" s="135" t="s">
        <v>607</v>
      </c>
      <c r="G143" s="17"/>
      <c r="H143" s="176" t="str">
        <f t="shared" si="14"/>
        <v>EH</v>
      </c>
      <c r="I143" s="14" t="s">
        <v>53</v>
      </c>
      <c r="J143" s="126" t="s">
        <v>223</v>
      </c>
      <c r="K143" s="135" t="s">
        <v>436</v>
      </c>
      <c r="L143" s="15" t="s">
        <v>56</v>
      </c>
      <c r="M143" s="15" t="s">
        <v>519</v>
      </c>
      <c r="N143" s="79">
        <v>799.84</v>
      </c>
      <c r="O143" s="40"/>
      <c r="P143" s="17"/>
      <c r="Q143" s="116" t="str">
        <f t="shared" si="15"/>
        <v>Yes</v>
      </c>
    </row>
    <row r="144" spans="1:17" ht="21.75" customHeight="1" x14ac:dyDescent="0.2">
      <c r="A144" s="14" t="s">
        <v>150</v>
      </c>
      <c r="B144" s="126" t="s">
        <v>249</v>
      </c>
      <c r="C144" s="15" t="s">
        <v>178</v>
      </c>
      <c r="D144" s="16" t="s">
        <v>438</v>
      </c>
      <c r="E144" s="40"/>
      <c r="F144" s="135"/>
      <c r="G144" s="17"/>
      <c r="H144" s="176" t="str">
        <f t="shared" si="14"/>
        <v>EH</v>
      </c>
      <c r="I144" s="14" t="s">
        <v>150</v>
      </c>
      <c r="J144" s="126" t="s">
        <v>413</v>
      </c>
      <c r="K144" s="135" t="s">
        <v>437</v>
      </c>
      <c r="L144" s="15" t="s">
        <v>59</v>
      </c>
      <c r="M144" s="15" t="s">
        <v>438</v>
      </c>
      <c r="N144" s="79">
        <v>883.15</v>
      </c>
      <c r="O144" s="40"/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Wednesday</v>
      </c>
      <c r="H150" s="178"/>
      <c r="I150" s="282">
        <f>$L$3</f>
        <v>42907</v>
      </c>
      <c r="J150" s="282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823.21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220029</v>
      </c>
      <c r="I153" s="15" t="s">
        <v>21</v>
      </c>
      <c r="J153" s="279">
        <f t="shared" ref="J153:J186" si="19">INDEX($I$5:$O$148, MATCH($I153,I$5:I$148,0),7)</f>
        <v>221121</v>
      </c>
      <c r="K153" s="279"/>
      <c r="L153" s="6" t="str">
        <f t="shared" ref="L153:L186" si="20">INDEX($H$5:$H$148, MATCH($I153,I$5:I$148,0))</f>
        <v>CZ</v>
      </c>
      <c r="M153" s="200">
        <f t="shared" ref="M153:M186" si="21">INDEX($I$5:$N$148, MATCH($I153,I$5:I$148,0),6)</f>
        <v>788.11</v>
      </c>
      <c r="N153" s="8"/>
    </row>
    <row r="154" spans="1:17" ht="19.5" customHeight="1" x14ac:dyDescent="0.2">
      <c r="D154" s="200">
        <f t="shared" si="16"/>
        <v>1009.6</v>
      </c>
      <c r="E154" s="86" t="str">
        <f t="shared" si="17"/>
        <v>TY</v>
      </c>
      <c r="F154" s="15" t="s">
        <v>35</v>
      </c>
      <c r="G154" s="28">
        <f t="shared" si="18"/>
        <v>0</v>
      </c>
      <c r="I154" s="15" t="s">
        <v>22</v>
      </c>
      <c r="J154" s="279">
        <f t="shared" si="19"/>
        <v>221130</v>
      </c>
      <c r="K154" s="279"/>
      <c r="L154" s="6" t="str">
        <f t="shared" si="20"/>
        <v>CZ</v>
      </c>
      <c r="M154" s="200">
        <f t="shared" si="21"/>
        <v>738.81</v>
      </c>
      <c r="N154" s="8"/>
    </row>
    <row r="155" spans="1:17" ht="19.5" customHeight="1" x14ac:dyDescent="0.2">
      <c r="D155" s="200">
        <f t="shared" si="16"/>
        <v>892.04</v>
      </c>
      <c r="E155" s="86" t="str">
        <f t="shared" si="17"/>
        <v>CZ</v>
      </c>
      <c r="F155" s="15" t="s">
        <v>36</v>
      </c>
      <c r="G155" s="28">
        <f t="shared" si="18"/>
        <v>220034</v>
      </c>
      <c r="I155" s="15" t="s">
        <v>23</v>
      </c>
      <c r="J155" s="279">
        <f t="shared" si="19"/>
        <v>221134</v>
      </c>
      <c r="K155" s="279"/>
      <c r="L155" s="6" t="str">
        <f t="shared" si="20"/>
        <v>LA</v>
      </c>
      <c r="M155" s="200">
        <f t="shared" si="21"/>
        <v>1059</v>
      </c>
      <c r="N155" s="8"/>
    </row>
    <row r="156" spans="1:17" ht="19.5" customHeight="1" x14ac:dyDescent="0.2">
      <c r="D156" s="200">
        <f t="shared" si="16"/>
        <v>817.99</v>
      </c>
      <c r="E156" s="86" t="str">
        <f t="shared" si="17"/>
        <v>MA</v>
      </c>
      <c r="F156" s="15" t="s">
        <v>37</v>
      </c>
      <c r="G156" s="28">
        <f t="shared" si="18"/>
        <v>0</v>
      </c>
      <c r="I156" s="15" t="s">
        <v>24</v>
      </c>
      <c r="J156" s="279">
        <f t="shared" si="19"/>
        <v>220021</v>
      </c>
      <c r="K156" s="279"/>
      <c r="L156" s="6" t="str">
        <f t="shared" si="20"/>
        <v>MA</v>
      </c>
      <c r="M156" s="200">
        <f t="shared" si="21"/>
        <v>804.67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983.4</v>
      </c>
      <c r="E157" s="86" t="str">
        <f t="shared" si="17"/>
        <v>EC</v>
      </c>
      <c r="F157" s="15" t="s">
        <v>38</v>
      </c>
      <c r="G157" s="28">
        <f t="shared" si="18"/>
        <v>0</v>
      </c>
      <c r="H157" s="176"/>
      <c r="I157" s="15" t="s">
        <v>25</v>
      </c>
      <c r="J157" s="279">
        <f t="shared" si="19"/>
        <v>0</v>
      </c>
      <c r="K157" s="279"/>
      <c r="L157" s="6" t="str">
        <f t="shared" si="20"/>
        <v>XW</v>
      </c>
      <c r="M157" s="200">
        <f t="shared" si="21"/>
        <v>953.46</v>
      </c>
      <c r="N157" s="8"/>
      <c r="O157" s="37"/>
      <c r="P157" s="105"/>
    </row>
    <row r="158" spans="1:17" ht="19.5" customHeight="1" x14ac:dyDescent="0.2">
      <c r="D158" s="200">
        <f t="shared" si="16"/>
        <v>872.08</v>
      </c>
      <c r="E158" s="86" t="str">
        <f t="shared" si="17"/>
        <v>BK</v>
      </c>
      <c r="F158" s="15" t="s">
        <v>39</v>
      </c>
      <c r="G158" s="28">
        <f t="shared" si="18"/>
        <v>220008</v>
      </c>
      <c r="I158" s="15" t="s">
        <v>26</v>
      </c>
      <c r="J158" s="279">
        <f t="shared" si="19"/>
        <v>0</v>
      </c>
      <c r="K158" s="279"/>
      <c r="L158" s="6" t="str">
        <f t="shared" si="20"/>
        <v>LA</v>
      </c>
      <c r="M158" s="200">
        <f t="shared" si="21"/>
        <v>1132.5899999999999</v>
      </c>
      <c r="N158" s="8"/>
    </row>
    <row r="159" spans="1:17" ht="19.5" customHeight="1" x14ac:dyDescent="0.2">
      <c r="D159" s="200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220014</v>
      </c>
      <c r="I159" s="15" t="s">
        <v>27</v>
      </c>
      <c r="J159" s="279">
        <f t="shared" si="19"/>
        <v>0</v>
      </c>
      <c r="K159" s="279"/>
      <c r="L159" s="6" t="str">
        <f t="shared" si="20"/>
        <v>CZ</v>
      </c>
      <c r="M159" s="200">
        <f t="shared" si="21"/>
        <v>1053.7</v>
      </c>
      <c r="N159" s="8"/>
    </row>
    <row r="160" spans="1:17" ht="19.5" customHeight="1" x14ac:dyDescent="0.2">
      <c r="D160" s="200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220005</v>
      </c>
      <c r="I160" s="15" t="s">
        <v>28</v>
      </c>
      <c r="J160" s="279">
        <f t="shared" si="19"/>
        <v>0</v>
      </c>
      <c r="K160" s="279"/>
      <c r="L160" s="6" t="str">
        <f t="shared" si="20"/>
        <v>PZ</v>
      </c>
      <c r="M160" s="200">
        <f t="shared" si="21"/>
        <v>769.78</v>
      </c>
      <c r="N160" s="8"/>
    </row>
    <row r="161" spans="4:14" ht="19.5" customHeight="1" x14ac:dyDescent="0.2">
      <c r="D161" s="200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0</v>
      </c>
      <c r="I161" s="15" t="s">
        <v>29</v>
      </c>
      <c r="J161" s="279">
        <f t="shared" si="19"/>
        <v>0</v>
      </c>
      <c r="K161" s="279"/>
      <c r="L161" s="6" t="str">
        <f t="shared" si="20"/>
        <v>EH</v>
      </c>
      <c r="M161" s="200">
        <f t="shared" si="21"/>
        <v>900.4</v>
      </c>
      <c r="N161" s="8"/>
    </row>
    <row r="162" spans="4:14" ht="19.5" customHeight="1" x14ac:dyDescent="0.2">
      <c r="D162" s="200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0</v>
      </c>
      <c r="I162" s="15" t="s">
        <v>30</v>
      </c>
      <c r="J162" s="279">
        <f t="shared" si="19"/>
        <v>0</v>
      </c>
      <c r="K162" s="279"/>
      <c r="L162" s="6" t="str">
        <f t="shared" si="20"/>
        <v>EC</v>
      </c>
      <c r="M162" s="200">
        <f t="shared" si="21"/>
        <v>1035.1400000000001</v>
      </c>
      <c r="N162" s="8"/>
    </row>
    <row r="163" spans="4:14" ht="19.5" customHeight="1" x14ac:dyDescent="0.2">
      <c r="D163" s="200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220003</v>
      </c>
      <c r="I163" s="15" t="s">
        <v>31</v>
      </c>
      <c r="J163" s="279">
        <f t="shared" si="19"/>
        <v>0</v>
      </c>
      <c r="K163" s="279"/>
      <c r="L163" s="6" t="str">
        <f t="shared" si="20"/>
        <v>EC</v>
      </c>
      <c r="M163" s="200">
        <f t="shared" si="21"/>
        <v>920.67</v>
      </c>
      <c r="N163" s="8"/>
    </row>
    <row r="164" spans="4:14" ht="19.5" customHeight="1" x14ac:dyDescent="0.2">
      <c r="D164" s="200">
        <f t="shared" si="16"/>
        <v>968.49</v>
      </c>
      <c r="E164" s="86" t="str">
        <f t="shared" si="17"/>
        <v>XW</v>
      </c>
      <c r="F164" s="15" t="s">
        <v>45</v>
      </c>
      <c r="G164" s="28">
        <f t="shared" si="18"/>
        <v>220004</v>
      </c>
      <c r="I164" s="15" t="s">
        <v>32</v>
      </c>
      <c r="J164" s="279">
        <f t="shared" si="19"/>
        <v>0</v>
      </c>
      <c r="K164" s="279"/>
      <c r="L164" s="6" t="str">
        <f t="shared" si="20"/>
        <v>TY</v>
      </c>
      <c r="M164" s="200">
        <f t="shared" si="21"/>
        <v>889.99</v>
      </c>
      <c r="N164" s="8"/>
    </row>
    <row r="165" spans="4:14" ht="19.5" customHeight="1" x14ac:dyDescent="0.2">
      <c r="D165" s="200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0</v>
      </c>
      <c r="I165" s="15" t="s">
        <v>33</v>
      </c>
      <c r="J165" s="279">
        <f t="shared" si="19"/>
        <v>0</v>
      </c>
      <c r="K165" s="279"/>
      <c r="L165" s="6" t="str">
        <f t="shared" si="20"/>
        <v>BK</v>
      </c>
      <c r="M165" s="200">
        <f t="shared" si="21"/>
        <v>954.92</v>
      </c>
      <c r="N165" s="8"/>
    </row>
    <row r="166" spans="4:14" ht="19.5" customHeight="1" x14ac:dyDescent="0.2">
      <c r="D166" s="200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0</v>
      </c>
      <c r="I166" s="15" t="s">
        <v>107</v>
      </c>
      <c r="J166" s="279">
        <f t="shared" si="19"/>
        <v>0</v>
      </c>
      <c r="K166" s="279"/>
      <c r="L166" s="6" t="str">
        <f t="shared" si="20"/>
        <v>CZ</v>
      </c>
      <c r="M166" s="200">
        <f t="shared" si="21"/>
        <v>795.67</v>
      </c>
      <c r="N166" s="8"/>
    </row>
    <row r="167" spans="4:14" ht="19.5" customHeight="1" x14ac:dyDescent="0.2">
      <c r="D167" s="200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221125</v>
      </c>
      <c r="I167" s="15" t="s">
        <v>104</v>
      </c>
      <c r="J167" s="279">
        <f t="shared" si="19"/>
        <v>0</v>
      </c>
      <c r="K167" s="279"/>
      <c r="L167" s="6" t="str">
        <f t="shared" si="20"/>
        <v>LA</v>
      </c>
      <c r="M167" s="200">
        <f t="shared" si="21"/>
        <v>1003.16</v>
      </c>
      <c r="N167" s="8"/>
    </row>
    <row r="168" spans="4:14" ht="19.5" customHeight="1" x14ac:dyDescent="0.2">
      <c r="D168" s="200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0</v>
      </c>
      <c r="I168" s="15" t="s">
        <v>106</v>
      </c>
      <c r="J168" s="279">
        <f t="shared" si="19"/>
        <v>0</v>
      </c>
      <c r="K168" s="279"/>
      <c r="L168" s="6" t="str">
        <f t="shared" si="20"/>
        <v>PZ</v>
      </c>
      <c r="M168" s="200">
        <f t="shared" si="21"/>
        <v>891.23</v>
      </c>
      <c r="N168" s="8"/>
    </row>
    <row r="169" spans="4:14" ht="19.5" customHeight="1" x14ac:dyDescent="0.2">
      <c r="D169" s="200">
        <f t="shared" si="16"/>
        <v>853.4</v>
      </c>
      <c r="E169" s="86" t="str">
        <f t="shared" si="17"/>
        <v>CZ</v>
      </c>
      <c r="F169" s="15" t="s">
        <v>50</v>
      </c>
      <c r="G169" s="28">
        <f t="shared" si="18"/>
        <v>220009</v>
      </c>
      <c r="I169" s="15" t="s">
        <v>103</v>
      </c>
      <c r="J169" s="279">
        <f t="shared" si="19"/>
        <v>0</v>
      </c>
      <c r="K169" s="279"/>
      <c r="L169" s="6" t="str">
        <f t="shared" si="20"/>
        <v>CZ</v>
      </c>
      <c r="M169" s="200">
        <f t="shared" si="21"/>
        <v>806.31</v>
      </c>
      <c r="N169" s="8"/>
    </row>
    <row r="170" spans="4:14" ht="19.5" customHeight="1" x14ac:dyDescent="0.2">
      <c r="D170" s="200">
        <f t="shared" si="16"/>
        <v>1031.6199999999999</v>
      </c>
      <c r="E170" s="86" t="str">
        <f t="shared" si="17"/>
        <v>EC</v>
      </c>
      <c r="F170" s="15" t="s">
        <v>51</v>
      </c>
      <c r="G170" s="28">
        <f t="shared" si="18"/>
        <v>0</v>
      </c>
      <c r="I170" s="15" t="s">
        <v>105</v>
      </c>
      <c r="J170" s="279">
        <f t="shared" si="19"/>
        <v>221122</v>
      </c>
      <c r="K170" s="279"/>
      <c r="L170" s="6" t="str">
        <f t="shared" si="20"/>
        <v>EC</v>
      </c>
      <c r="M170" s="200">
        <f t="shared" si="21"/>
        <v>900.47</v>
      </c>
      <c r="N170" s="8"/>
    </row>
    <row r="171" spans="4:14" ht="19.5" customHeight="1" x14ac:dyDescent="0.2">
      <c r="D171" s="200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0</v>
      </c>
      <c r="I171" s="15" t="s">
        <v>108</v>
      </c>
      <c r="J171" s="279">
        <f t="shared" si="19"/>
        <v>0</v>
      </c>
      <c r="K171" s="279"/>
      <c r="L171" s="6" t="str">
        <f t="shared" si="20"/>
        <v>BK</v>
      </c>
      <c r="M171" s="200">
        <f t="shared" si="21"/>
        <v>795.28</v>
      </c>
      <c r="N171" s="8"/>
    </row>
    <row r="172" spans="4:14" ht="19.5" customHeight="1" x14ac:dyDescent="0.2">
      <c r="D172" s="200">
        <f t="shared" si="16"/>
        <v>799.84</v>
      </c>
      <c r="E172" s="86" t="str">
        <f t="shared" si="17"/>
        <v>EH</v>
      </c>
      <c r="F172" s="15" t="s">
        <v>53</v>
      </c>
      <c r="G172" s="28">
        <f t="shared" si="18"/>
        <v>0</v>
      </c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0</v>
      </c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0</v>
      </c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220014</v>
      </c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972.19</v>
      </c>
      <c r="E176" s="86" t="str">
        <f t="shared" si="17"/>
        <v>CZ</v>
      </c>
      <c r="F176" s="15" t="s">
        <v>85</v>
      </c>
      <c r="G176" s="28">
        <f t="shared" si="18"/>
        <v>0</v>
      </c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0</v>
      </c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0</v>
      </c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0</v>
      </c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769.73</v>
      </c>
      <c r="E180" s="86" t="str">
        <f t="shared" si="17"/>
        <v>CZ</v>
      </c>
      <c r="F180" s="15" t="s">
        <v>88</v>
      </c>
      <c r="G180" s="28">
        <f t="shared" si="18"/>
        <v>0</v>
      </c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0</v>
      </c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863.74</v>
      </c>
      <c r="E182" s="86" t="str">
        <f t="shared" si="17"/>
        <v>MA</v>
      </c>
      <c r="F182" s="15" t="s">
        <v>149</v>
      </c>
      <c r="G182" s="28">
        <f t="shared" si="18"/>
        <v>221137</v>
      </c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883.15</v>
      </c>
      <c r="E183" s="86" t="str">
        <f t="shared" si="17"/>
        <v>EH</v>
      </c>
      <c r="F183" s="15" t="s">
        <v>150</v>
      </c>
      <c r="G183" s="28">
        <f t="shared" si="18"/>
        <v>0</v>
      </c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1017.1</v>
      </c>
      <c r="E184" s="86" t="str">
        <f t="shared" si="17"/>
        <v>BK</v>
      </c>
      <c r="F184" s="15" t="s">
        <v>151</v>
      </c>
      <c r="G184" s="28">
        <f t="shared" si="18"/>
        <v>0</v>
      </c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D185" s="200">
        <f t="shared" si="16"/>
        <v>125</v>
      </c>
      <c r="E185" s="86" t="str">
        <f t="shared" si="17"/>
        <v>CZ</v>
      </c>
      <c r="F185" s="15" t="s">
        <v>168</v>
      </c>
      <c r="G185" s="28">
        <f t="shared" si="18"/>
        <v>0</v>
      </c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C186" s="130"/>
      <c r="D186" s="200" t="e">
        <f t="shared" si="16"/>
        <v>#N/A</v>
      </c>
      <c r="E186" s="86" t="e">
        <f t="shared" si="17"/>
        <v>#N/A</v>
      </c>
      <c r="F186" s="15" t="s">
        <v>169</v>
      </c>
      <c r="G186" s="28" t="e">
        <f t="shared" si="18"/>
        <v>#N/A</v>
      </c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28528.839999999993</v>
      </c>
      <c r="E187" s="42" t="s">
        <v>19</v>
      </c>
      <c r="F187" s="7">
        <f>COUNTIF(D153:D186,"&gt;=0")</f>
        <v>33</v>
      </c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17193.359999999997</v>
      </c>
    </row>
    <row r="188" spans="3:14" ht="20.100000000000001" customHeight="1" x14ac:dyDescent="0.2">
      <c r="C188" s="6" t="s">
        <v>159</v>
      </c>
      <c r="D188" s="201">
        <f>D187+M187</f>
        <v>45722.19999999999</v>
      </c>
      <c r="E188" s="42" t="s">
        <v>159</v>
      </c>
      <c r="F188" s="7">
        <f>F187+J187</f>
        <v>52</v>
      </c>
      <c r="I188" s="42"/>
      <c r="J188" s="7"/>
      <c r="L188" s="92"/>
      <c r="M188" s="201"/>
    </row>
    <row r="189" spans="3:14" ht="20.100000000000001" customHeight="1" x14ac:dyDescent="0.2"/>
  </sheetData>
  <mergeCells count="54">
    <mergeCell ref="J186:K186"/>
    <mergeCell ref="J157:K157"/>
    <mergeCell ref="J158:K158"/>
    <mergeCell ref="J159:K159"/>
    <mergeCell ref="J164:K164"/>
    <mergeCell ref="J160:K160"/>
    <mergeCell ref="J161:K161"/>
    <mergeCell ref="J182:K182"/>
    <mergeCell ref="J183:K183"/>
    <mergeCell ref="J184:K184"/>
    <mergeCell ref="J185:K185"/>
    <mergeCell ref="J179:K179"/>
    <mergeCell ref="J178:K178"/>
    <mergeCell ref="J175:K175"/>
    <mergeCell ref="J180:K180"/>
    <mergeCell ref="J181:K181"/>
    <mergeCell ref="J176:K176"/>
    <mergeCell ref="J177:K177"/>
    <mergeCell ref="J169:K169"/>
    <mergeCell ref="J173:K173"/>
    <mergeCell ref="J156:K156"/>
    <mergeCell ref="J163:K163"/>
    <mergeCell ref="J170:K170"/>
    <mergeCell ref="J162:K162"/>
    <mergeCell ref="J171:K171"/>
    <mergeCell ref="J172:K172"/>
    <mergeCell ref="J166:K166"/>
    <mergeCell ref="J167:K167"/>
    <mergeCell ref="J174:K174"/>
    <mergeCell ref="L135:M135"/>
    <mergeCell ref="D61:E61"/>
    <mergeCell ref="L61:M61"/>
    <mergeCell ref="D94:E94"/>
    <mergeCell ref="L94:M94"/>
    <mergeCell ref="D108:E108"/>
    <mergeCell ref="L108:M108"/>
    <mergeCell ref="D124:E124"/>
    <mergeCell ref="L124:M124"/>
    <mergeCell ref="L3:M3"/>
    <mergeCell ref="L23:M23"/>
    <mergeCell ref="L35:M35"/>
    <mergeCell ref="L47:M47"/>
    <mergeCell ref="D3:E3"/>
    <mergeCell ref="D23:E23"/>
    <mergeCell ref="D35:E35"/>
    <mergeCell ref="D47:E47"/>
    <mergeCell ref="J168:K168"/>
    <mergeCell ref="D135:E135"/>
    <mergeCell ref="I150:J150"/>
    <mergeCell ref="J152:K152"/>
    <mergeCell ref="J153:K153"/>
    <mergeCell ref="J154:K154"/>
    <mergeCell ref="J155:K155"/>
    <mergeCell ref="J165:K165"/>
  </mergeCells>
  <phoneticPr fontId="0" type="noConversion"/>
  <conditionalFormatting sqref="E153:E186">
    <cfRule type="expression" dxfId="97" priority="34" stopIfTrue="1">
      <formula>F153=0</formula>
    </cfRule>
  </conditionalFormatting>
  <conditionalFormatting sqref="G153:G186">
    <cfRule type="cellIs" dxfId="96" priority="35" stopIfTrue="1" operator="between">
      <formula>221100</formula>
      <formula>221140</formula>
    </cfRule>
    <cfRule type="expression" dxfId="95" priority="36" stopIfTrue="1">
      <formula>F153=0</formula>
    </cfRule>
  </conditionalFormatting>
  <conditionalFormatting sqref="D153:D186">
    <cfRule type="expression" dxfId="94" priority="37" stopIfTrue="1">
      <formula>F153=0</formula>
    </cfRule>
  </conditionalFormatting>
  <conditionalFormatting sqref="F153:F186 I153:I186">
    <cfRule type="expression" dxfId="93" priority="38" stopIfTrue="1">
      <formula>G153&gt;221144</formula>
    </cfRule>
    <cfRule type="expression" dxfId="92" priority="39" stopIfTrue="1">
      <formula>G153=0</formula>
    </cfRule>
  </conditionalFormatting>
  <conditionalFormatting sqref="L153:L186">
    <cfRule type="expression" dxfId="91" priority="40" stopIfTrue="1">
      <formula>I153=0</formula>
    </cfRule>
  </conditionalFormatting>
  <conditionalFormatting sqref="J153:K186">
    <cfRule type="cellIs" dxfId="90" priority="41" stopIfTrue="1" operator="between">
      <formula>220001</formula>
      <formula>220034</formula>
    </cfRule>
    <cfRule type="cellIs" dxfId="89" priority="42" stopIfTrue="1" operator="between">
      <formula>221141</formula>
      <formula>221144</formula>
    </cfRule>
    <cfRule type="expression" dxfId="88" priority="43" stopIfTrue="1">
      <formula>I153=0</formula>
    </cfRule>
  </conditionalFormatting>
  <conditionalFormatting sqref="M153:M186">
    <cfRule type="expression" dxfId="87" priority="44" stopIfTrue="1">
      <formula>I153=0</formula>
    </cfRule>
  </conditionalFormatting>
  <conditionalFormatting sqref="E137:E139 E110:E112 E126:E130 E96 O126:O130 O137:O139 O63:O89 O110:O119 O96:O103 O49 E50 E37:E42 O37:O42 O25:O30 E25:E30 E5:E17 O5:O17 E143:E145 E141 O141:O145 E63:E66 E114:E119 E98:E103 E72:E89 O51:O56 E52:E56 E68:E70">
    <cfRule type="cellIs" dxfId="86" priority="45" stopIfTrue="1" operator="between">
      <formula>221101</formula>
      <formula>221140</formula>
    </cfRule>
  </conditionalFormatting>
  <conditionalFormatting sqref="F137:F139 F110:F112 F126:F130 F96 F50 F37:F42 F25:F30 F5:F17 F143:F145 F141 F63:F66 F114:F119 F98:F103 F72:F89 F52:F56 F68:F70">
    <cfRule type="cellIs" dxfId="85" priority="46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84" priority="47" stopIfTrue="1" operator="between">
      <formula>"XC 501"</formula>
      <formula>"XC 549"</formula>
    </cfRule>
    <cfRule type="cellIs" dxfId="83" priority="48" stopIfTrue="1" operator="between">
      <formula>"XC 201"</formula>
      <formula>"XC 399"</formula>
    </cfRule>
    <cfRule type="cellIs" dxfId="82" priority="49" stopIfTrue="1" operator="between">
      <formula>"XC 801"</formula>
      <formula>"XC 899"</formula>
    </cfRule>
  </conditionalFormatting>
  <conditionalFormatting sqref="A143:XFD65536 A142:D142 H142:IV142 A141:XFD141 A140:D140 Q140:IV140 A75:F75 H75:IV75 H140:N140 A1:XFD48 A67:D67 H67:IV67 A72:XFD74 A71:D71 H71:IV71 A114:XFD139 A113:D113 H113:IV113 A98:XFD112 A97:D97 H97:IV97 A76:XFD96 A52:XFD66 A49:D49 H49:IV49 A50:N50 A51:D51 H51:O51 Q50:IV51 A68:XFD70">
    <cfRule type="cellIs" dxfId="81" priority="33" stopIfTrue="1" operator="equal">
      <formula>221136</formula>
    </cfRule>
  </conditionalFormatting>
  <conditionalFormatting sqref="O140:P140">
    <cfRule type="cellIs" dxfId="80" priority="23" stopIfTrue="1" operator="equal">
      <formula>221136</formula>
    </cfRule>
  </conditionalFormatting>
  <conditionalFormatting sqref="E142">
    <cfRule type="cellIs" dxfId="79" priority="31" stopIfTrue="1" operator="between">
      <formula>221101</formula>
      <formula>221140</formula>
    </cfRule>
  </conditionalFormatting>
  <conditionalFormatting sqref="F142">
    <cfRule type="cellIs" dxfId="78" priority="32" stopIfTrue="1" operator="notEqual">
      <formula>"FP"</formula>
    </cfRule>
  </conditionalFormatting>
  <conditionalFormatting sqref="E142:G142">
    <cfRule type="cellIs" dxfId="77" priority="30" stopIfTrue="1" operator="equal">
      <formula>221136</formula>
    </cfRule>
  </conditionalFormatting>
  <conditionalFormatting sqref="G75">
    <cfRule type="cellIs" dxfId="76" priority="28" stopIfTrue="1" operator="equal">
      <formula>221136</formula>
    </cfRule>
  </conditionalFormatting>
  <conditionalFormatting sqref="E140">
    <cfRule type="cellIs" dxfId="75" priority="26" stopIfTrue="1" operator="between">
      <formula>221101</formula>
      <formula>221140</formula>
    </cfRule>
  </conditionalFormatting>
  <conditionalFormatting sqref="F140">
    <cfRule type="cellIs" dxfId="74" priority="27" stopIfTrue="1" operator="notEqual">
      <formula>"FP"</formula>
    </cfRule>
  </conditionalFormatting>
  <conditionalFormatting sqref="E140:G140">
    <cfRule type="cellIs" dxfId="73" priority="25" stopIfTrue="1" operator="equal">
      <formula>221136</formula>
    </cfRule>
  </conditionalFormatting>
  <conditionalFormatting sqref="O140">
    <cfRule type="cellIs" dxfId="72" priority="24" stopIfTrue="1" operator="between">
      <formula>221101</formula>
      <formula>221140</formula>
    </cfRule>
  </conditionalFormatting>
  <conditionalFormatting sqref="E67">
    <cfRule type="cellIs" dxfId="71" priority="21" stopIfTrue="1" operator="between">
      <formula>221101</formula>
      <formula>221140</formula>
    </cfRule>
  </conditionalFormatting>
  <conditionalFormatting sqref="F67">
    <cfRule type="cellIs" dxfId="70" priority="22" stopIfTrue="1" operator="notEqual">
      <formula>"FP"</formula>
    </cfRule>
  </conditionalFormatting>
  <conditionalFormatting sqref="E67:G67">
    <cfRule type="cellIs" dxfId="69" priority="20" stopIfTrue="1" operator="equal">
      <formula>221136</formula>
    </cfRule>
  </conditionalFormatting>
  <conditionalFormatting sqref="E71">
    <cfRule type="cellIs" dxfId="68" priority="18" stopIfTrue="1" operator="between">
      <formula>221101</formula>
      <formula>221140</formula>
    </cfRule>
  </conditionalFormatting>
  <conditionalFormatting sqref="F71">
    <cfRule type="cellIs" dxfId="67" priority="19" stopIfTrue="1" operator="notEqual">
      <formula>"FP"</formula>
    </cfRule>
  </conditionalFormatting>
  <conditionalFormatting sqref="E71:F71">
    <cfRule type="cellIs" dxfId="66" priority="17" stopIfTrue="1" operator="equal">
      <formula>221136</formula>
    </cfRule>
  </conditionalFormatting>
  <conditionalFormatting sqref="G71">
    <cfRule type="cellIs" dxfId="65" priority="16" stopIfTrue="1" operator="equal">
      <formula>221136</formula>
    </cfRule>
  </conditionalFormatting>
  <conditionalFormatting sqref="E113">
    <cfRule type="cellIs" dxfId="64" priority="14" stopIfTrue="1" operator="between">
      <formula>221101</formula>
      <formula>221140</formula>
    </cfRule>
  </conditionalFormatting>
  <conditionalFormatting sqref="F113">
    <cfRule type="cellIs" dxfId="63" priority="15" stopIfTrue="1" operator="notEqual">
      <formula>"FP"</formula>
    </cfRule>
  </conditionalFormatting>
  <conditionalFormatting sqref="E113:G113">
    <cfRule type="cellIs" dxfId="62" priority="13" stopIfTrue="1" operator="equal">
      <formula>221136</formula>
    </cfRule>
  </conditionalFormatting>
  <conditionalFormatting sqref="E97">
    <cfRule type="cellIs" dxfId="61" priority="11" stopIfTrue="1" operator="between">
      <formula>221101</formula>
      <formula>221140</formula>
    </cfRule>
  </conditionalFormatting>
  <conditionalFormatting sqref="F97">
    <cfRule type="cellIs" dxfId="60" priority="12" stopIfTrue="1" operator="notEqual">
      <formula>"FP"</formula>
    </cfRule>
  </conditionalFormatting>
  <conditionalFormatting sqref="E97:G97">
    <cfRule type="cellIs" dxfId="59" priority="10" stopIfTrue="1" operator="equal">
      <formula>221136</formula>
    </cfRule>
  </conditionalFormatting>
  <conditionalFormatting sqref="E49">
    <cfRule type="cellIs" dxfId="58" priority="8" stopIfTrue="1" operator="between">
      <formula>221101</formula>
      <formula>221140</formula>
    </cfRule>
  </conditionalFormatting>
  <conditionalFormatting sqref="F49">
    <cfRule type="cellIs" dxfId="57" priority="9" stopIfTrue="1" operator="notEqual">
      <formula>"FP"</formula>
    </cfRule>
  </conditionalFormatting>
  <conditionalFormatting sqref="E49:G49">
    <cfRule type="cellIs" dxfId="56" priority="7" stopIfTrue="1" operator="equal">
      <formula>221136</formula>
    </cfRule>
  </conditionalFormatting>
  <conditionalFormatting sqref="O50">
    <cfRule type="cellIs" dxfId="55" priority="6" stopIfTrue="1" operator="between">
      <formula>221101</formula>
      <formula>221140</formula>
    </cfRule>
  </conditionalFormatting>
  <conditionalFormatting sqref="O50:P50">
    <cfRule type="cellIs" dxfId="54" priority="5" stopIfTrue="1" operator="equal">
      <formula>221136</formula>
    </cfRule>
  </conditionalFormatting>
  <conditionalFormatting sqref="E51">
    <cfRule type="cellIs" dxfId="53" priority="3" stopIfTrue="1" operator="between">
      <formula>221101</formula>
      <formula>221140</formula>
    </cfRule>
  </conditionalFormatting>
  <conditionalFormatting sqref="F51">
    <cfRule type="cellIs" dxfId="52" priority="4" stopIfTrue="1" operator="notEqual">
      <formula>"FP"</formula>
    </cfRule>
  </conditionalFormatting>
  <conditionalFormatting sqref="E51:G51">
    <cfRule type="cellIs" dxfId="51" priority="2" stopIfTrue="1" operator="equal">
      <formula>221136</formula>
    </cfRule>
  </conditionalFormatting>
  <conditionalFormatting sqref="P51">
    <cfRule type="cellIs" dxfId="50" priority="1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3" max="15" man="1"/>
    <brk id="58" max="16383" man="1"/>
    <brk id="91" max="15" man="1"/>
    <brk id="122" max="15" man="1"/>
    <brk id="148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89"/>
  <sheetViews>
    <sheetView view="pageBreakPreview" topLeftCell="A58" zoomScaleNormal="70" zoomScaleSheetLayoutView="100" workbookViewId="0">
      <selection activeCell="P73" sqref="P73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7" customWidth="1"/>
    <col min="6" max="6" width="10.710937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113</v>
      </c>
      <c r="B3" s="118"/>
      <c r="C3" s="9"/>
      <c r="D3" s="280">
        <f>'DEPT BAL'!$G$4-1</f>
        <v>42907</v>
      </c>
      <c r="E3" s="280"/>
      <c r="I3" s="8" t="s">
        <v>114</v>
      </c>
      <c r="J3" s="118"/>
      <c r="L3" s="281">
        <f>D3+1</f>
        <v>42908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304</v>
      </c>
      <c r="C5" s="11" t="s">
        <v>131</v>
      </c>
      <c r="D5" s="25" t="s">
        <v>354</v>
      </c>
      <c r="E5" s="39"/>
      <c r="F5" s="134"/>
      <c r="G5" s="12"/>
      <c r="H5" s="176" t="str">
        <f>$I$2</f>
        <v>EC</v>
      </c>
      <c r="I5" s="10" t="s">
        <v>51</v>
      </c>
      <c r="J5" s="120" t="s">
        <v>220</v>
      </c>
      <c r="K5" s="212" t="s">
        <v>440</v>
      </c>
      <c r="L5" s="11" t="s">
        <v>60</v>
      </c>
      <c r="M5" s="13" t="s">
        <v>240</v>
      </c>
      <c r="N5" s="78">
        <v>1031.6199999999999</v>
      </c>
      <c r="O5" s="39"/>
      <c r="P5" s="107"/>
      <c r="Q5" s="115" t="str">
        <f>IF(N5&gt;0,"Yes","")</f>
        <v>Yes</v>
      </c>
    </row>
    <row r="6" spans="1:17" ht="21.75" customHeight="1" x14ac:dyDescent="0.2">
      <c r="A6" s="14" t="s">
        <v>25</v>
      </c>
      <c r="B6" s="126" t="s">
        <v>154</v>
      </c>
      <c r="C6" s="15" t="s">
        <v>131</v>
      </c>
      <c r="D6" s="18" t="s">
        <v>285</v>
      </c>
      <c r="E6" s="40"/>
      <c r="F6" s="135"/>
      <c r="G6" s="17"/>
      <c r="H6" s="176" t="str">
        <f t="shared" ref="H6:H17" si="0">$I$2</f>
        <v>EC</v>
      </c>
      <c r="I6" s="14" t="s">
        <v>31</v>
      </c>
      <c r="J6" s="126" t="s">
        <v>261</v>
      </c>
      <c r="K6" s="135" t="s">
        <v>291</v>
      </c>
      <c r="L6" s="15" t="s">
        <v>61</v>
      </c>
      <c r="M6" s="19" t="s">
        <v>357</v>
      </c>
      <c r="N6" s="79">
        <v>920.67</v>
      </c>
      <c r="O6" s="40"/>
      <c r="P6" s="108"/>
      <c r="Q6" s="116" t="str">
        <f>IF(N6&gt;0,"Yes","")</f>
        <v>Yes</v>
      </c>
    </row>
    <row r="7" spans="1:17" ht="21.75" customHeight="1" x14ac:dyDescent="0.2">
      <c r="A7" s="14" t="s">
        <v>28</v>
      </c>
      <c r="B7" s="126" t="s">
        <v>186</v>
      </c>
      <c r="C7" s="15" t="s">
        <v>131</v>
      </c>
      <c r="D7" s="18" t="s">
        <v>274</v>
      </c>
      <c r="E7" s="40"/>
      <c r="F7" s="135"/>
      <c r="G7" s="17"/>
      <c r="H7" s="176" t="str">
        <f t="shared" si="0"/>
        <v>EC</v>
      </c>
      <c r="I7" s="14" t="s">
        <v>30</v>
      </c>
      <c r="J7" s="126" t="s">
        <v>284</v>
      </c>
      <c r="K7" s="135" t="s">
        <v>229</v>
      </c>
      <c r="L7" s="15" t="s">
        <v>60</v>
      </c>
      <c r="M7" s="19" t="s">
        <v>468</v>
      </c>
      <c r="N7" s="79">
        <v>1035.1400000000001</v>
      </c>
      <c r="O7" s="40"/>
      <c r="P7" s="108"/>
      <c r="Q7" s="116" t="str">
        <f t="shared" ref="Q7:Q16" si="1">IF(N7&gt;0,"Yes","")</f>
        <v>Yes</v>
      </c>
    </row>
    <row r="8" spans="1:17" ht="21.75" customHeight="1" x14ac:dyDescent="0.2">
      <c r="A8" s="14" t="s">
        <v>35</v>
      </c>
      <c r="B8" s="126" t="s">
        <v>243</v>
      </c>
      <c r="C8" s="15" t="s">
        <v>131</v>
      </c>
      <c r="D8" s="18" t="s">
        <v>315</v>
      </c>
      <c r="E8" s="40"/>
      <c r="F8" s="135"/>
      <c r="G8" s="17"/>
      <c r="H8" s="176" t="str">
        <f t="shared" si="0"/>
        <v>EC</v>
      </c>
      <c r="I8" s="68" t="s">
        <v>40</v>
      </c>
      <c r="J8" s="126" t="s">
        <v>263</v>
      </c>
      <c r="K8" s="135" t="s">
        <v>313</v>
      </c>
      <c r="L8" s="30" t="s">
        <v>56</v>
      </c>
      <c r="M8" s="94" t="s">
        <v>343</v>
      </c>
      <c r="N8" s="99">
        <v>971.07</v>
      </c>
      <c r="O8" s="40"/>
      <c r="P8" s="108" t="s">
        <v>152</v>
      </c>
      <c r="Q8" s="116" t="str">
        <f t="shared" si="1"/>
        <v>Yes</v>
      </c>
    </row>
    <row r="9" spans="1:17" ht="21.75" customHeight="1" x14ac:dyDescent="0.2">
      <c r="A9" s="14" t="s">
        <v>85</v>
      </c>
      <c r="B9" s="126" t="s">
        <v>294</v>
      </c>
      <c r="C9" s="30" t="s">
        <v>132</v>
      </c>
      <c r="D9" s="18" t="s">
        <v>179</v>
      </c>
      <c r="E9" s="40"/>
      <c r="F9" s="135"/>
      <c r="G9" s="17"/>
      <c r="H9" s="176" t="str">
        <f>$I$2</f>
        <v>EC</v>
      </c>
      <c r="I9" s="14" t="s">
        <v>38</v>
      </c>
      <c r="J9" s="121" t="s">
        <v>153</v>
      </c>
      <c r="K9" s="140" t="s">
        <v>324</v>
      </c>
      <c r="L9" s="15" t="s">
        <v>55</v>
      </c>
      <c r="M9" s="19" t="s">
        <v>469</v>
      </c>
      <c r="N9" s="79">
        <v>983.4</v>
      </c>
      <c r="O9" s="40"/>
      <c r="P9" s="108"/>
      <c r="Q9" s="116" t="str">
        <f t="shared" si="1"/>
        <v>Yes</v>
      </c>
    </row>
    <row r="10" spans="1:17" ht="21.75" customHeight="1" x14ac:dyDescent="0.2">
      <c r="A10" s="14" t="s">
        <v>33</v>
      </c>
      <c r="B10" s="126" t="s">
        <v>155</v>
      </c>
      <c r="C10" s="32" t="s">
        <v>131</v>
      </c>
      <c r="D10" s="18" t="s">
        <v>371</v>
      </c>
      <c r="E10" s="40"/>
      <c r="F10" s="135"/>
      <c r="G10" s="17"/>
      <c r="H10" s="176" t="str">
        <f t="shared" si="0"/>
        <v>EC</v>
      </c>
      <c r="I10" s="14" t="s">
        <v>105</v>
      </c>
      <c r="J10" s="184"/>
      <c r="K10" s="213"/>
      <c r="L10" s="15" t="s">
        <v>58</v>
      </c>
      <c r="M10" s="19" t="s">
        <v>344</v>
      </c>
      <c r="N10" s="79">
        <v>900.47</v>
      </c>
      <c r="O10" s="69"/>
      <c r="P10" s="17"/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6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6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113</v>
      </c>
      <c r="B23" s="118"/>
      <c r="C23" s="9"/>
      <c r="D23" s="280">
        <f>'DEPT BAL'!$G$4-1</f>
        <v>42907</v>
      </c>
      <c r="E23" s="280"/>
      <c r="F23" s="138"/>
      <c r="I23" s="8" t="s">
        <v>114</v>
      </c>
      <c r="J23" s="118"/>
      <c r="L23" s="281">
        <f>D23+1</f>
        <v>42908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255</v>
      </c>
      <c r="C25" s="11" t="s">
        <v>137</v>
      </c>
      <c r="D25" s="25" t="s">
        <v>358</v>
      </c>
      <c r="E25" s="39"/>
      <c r="F25" s="134"/>
      <c r="G25" s="12"/>
      <c r="H25" s="176" t="str">
        <f t="shared" ref="H25:H30" si="2">$I$22</f>
        <v>TY</v>
      </c>
      <c r="I25" s="10" t="s">
        <v>89</v>
      </c>
      <c r="J25" s="120" t="s">
        <v>269</v>
      </c>
      <c r="K25" s="212" t="s">
        <v>313</v>
      </c>
      <c r="L25" s="11" t="s">
        <v>59</v>
      </c>
      <c r="M25" s="13" t="s">
        <v>377</v>
      </c>
      <c r="N25" s="78">
        <v>965.76</v>
      </c>
      <c r="O25" s="39"/>
      <c r="P25" s="107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300</v>
      </c>
      <c r="C26" s="15" t="s">
        <v>137</v>
      </c>
      <c r="D26" s="18" t="s">
        <v>322</v>
      </c>
      <c r="E26" s="40"/>
      <c r="F26" s="135"/>
      <c r="G26" s="17"/>
      <c r="H26" s="176" t="str">
        <f t="shared" si="2"/>
        <v>TY</v>
      </c>
      <c r="I26" s="14" t="s">
        <v>35</v>
      </c>
      <c r="J26" s="126" t="s">
        <v>270</v>
      </c>
      <c r="K26" s="135" t="s">
        <v>303</v>
      </c>
      <c r="L26" s="15" t="s">
        <v>62</v>
      </c>
      <c r="M26" s="19" t="s">
        <v>315</v>
      </c>
      <c r="N26" s="79">
        <v>1009.6</v>
      </c>
      <c r="O26" s="40"/>
      <c r="P26" s="112"/>
      <c r="Q26" s="116" t="str">
        <f t="shared" si="3"/>
        <v>Yes</v>
      </c>
    </row>
    <row r="27" spans="1:17" ht="21.75" customHeight="1" x14ac:dyDescent="0.2">
      <c r="A27" s="14" t="s">
        <v>87</v>
      </c>
      <c r="B27" s="184"/>
      <c r="C27" s="15" t="s">
        <v>137</v>
      </c>
      <c r="D27" s="18" t="s">
        <v>322</v>
      </c>
      <c r="E27" s="40"/>
      <c r="F27" s="135"/>
      <c r="G27" s="17"/>
      <c r="H27" s="176" t="str">
        <f t="shared" si="2"/>
        <v>TY</v>
      </c>
      <c r="I27" s="14" t="s">
        <v>32</v>
      </c>
      <c r="J27" s="121" t="s">
        <v>271</v>
      </c>
      <c r="K27" s="140" t="s">
        <v>320</v>
      </c>
      <c r="L27" s="15" t="s">
        <v>61</v>
      </c>
      <c r="M27" s="19" t="s">
        <v>192</v>
      </c>
      <c r="N27" s="79">
        <v>889.99</v>
      </c>
      <c r="O27" s="40"/>
      <c r="P27" s="113"/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197</v>
      </c>
      <c r="C28" s="15" t="s">
        <v>137</v>
      </c>
      <c r="D28" s="18" t="s">
        <v>316</v>
      </c>
      <c r="E28" s="40"/>
      <c r="F28" s="135"/>
      <c r="G28" s="17"/>
      <c r="H28" s="176" t="str">
        <f t="shared" si="2"/>
        <v>TY</v>
      </c>
      <c r="I28" s="14" t="s">
        <v>86</v>
      </c>
      <c r="J28" s="184"/>
      <c r="K28" s="213"/>
      <c r="L28" s="15" t="s">
        <v>62</v>
      </c>
      <c r="M28" s="19" t="s">
        <v>354</v>
      </c>
      <c r="N28" s="79">
        <v>844.14</v>
      </c>
      <c r="O28" s="40"/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113</v>
      </c>
      <c r="B35" s="118"/>
      <c r="C35" s="9"/>
      <c r="D35" s="280">
        <f>'DEPT BAL'!$G$4-1</f>
        <v>42907</v>
      </c>
      <c r="E35" s="280"/>
      <c r="F35" s="138"/>
      <c r="I35" s="8" t="s">
        <v>114</v>
      </c>
      <c r="J35" s="118"/>
      <c r="L35" s="281">
        <f>D35+1</f>
        <v>42908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198</v>
      </c>
      <c r="C37" s="30" t="s">
        <v>139</v>
      </c>
      <c r="D37" s="18" t="s">
        <v>240</v>
      </c>
      <c r="E37" s="40"/>
      <c r="F37" s="135"/>
      <c r="G37" s="12"/>
      <c r="H37" s="176" t="str">
        <f t="shared" ref="H37:H42" si="4">$I$34</f>
        <v>XW</v>
      </c>
      <c r="I37" s="10" t="s">
        <v>45</v>
      </c>
      <c r="J37" s="120" t="s">
        <v>260</v>
      </c>
      <c r="K37" s="212" t="s">
        <v>234</v>
      </c>
      <c r="L37" s="11" t="s">
        <v>56</v>
      </c>
      <c r="M37" s="13" t="s">
        <v>314</v>
      </c>
      <c r="N37" s="78">
        <v>968.49</v>
      </c>
      <c r="O37" s="39"/>
      <c r="P37" s="107"/>
      <c r="Q37" s="115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6" t="s">
        <v>340</v>
      </c>
      <c r="C38" s="15" t="s">
        <v>139</v>
      </c>
      <c r="D38" s="18" t="s">
        <v>468</v>
      </c>
      <c r="E38" s="40"/>
      <c r="F38" s="135"/>
      <c r="G38" s="17"/>
      <c r="H38" s="176" t="str">
        <f t="shared" si="4"/>
        <v>XW</v>
      </c>
      <c r="I38" s="14" t="s">
        <v>25</v>
      </c>
      <c r="J38" s="126" t="s">
        <v>272</v>
      </c>
      <c r="K38" s="135" t="s">
        <v>342</v>
      </c>
      <c r="L38" s="15" t="s">
        <v>62</v>
      </c>
      <c r="M38" s="19" t="s">
        <v>285</v>
      </c>
      <c r="N38" s="79">
        <v>953.46</v>
      </c>
      <c r="O38" s="40"/>
      <c r="P38" s="113"/>
      <c r="Q38" s="116" t="str">
        <f t="shared" si="5"/>
        <v>Yes</v>
      </c>
    </row>
    <row r="39" spans="1:17" ht="21.75" customHeight="1" x14ac:dyDescent="0.2">
      <c r="A39" s="14" t="s">
        <v>36</v>
      </c>
      <c r="B39" s="126" t="s">
        <v>199</v>
      </c>
      <c r="C39" s="15" t="s">
        <v>140</v>
      </c>
      <c r="D39" s="18" t="s">
        <v>306</v>
      </c>
      <c r="E39" s="244">
        <v>220034</v>
      </c>
      <c r="F39" s="135"/>
      <c r="G39" s="17" t="s">
        <v>683</v>
      </c>
      <c r="H39" s="176" t="str">
        <f t="shared" si="4"/>
        <v>XW</v>
      </c>
      <c r="I39" s="14" t="s">
        <v>44</v>
      </c>
      <c r="J39" s="126" t="s">
        <v>273</v>
      </c>
      <c r="K39" s="135" t="s">
        <v>439</v>
      </c>
      <c r="L39" s="15" t="s">
        <v>56</v>
      </c>
      <c r="M39" s="19" t="s">
        <v>416</v>
      </c>
      <c r="N39" s="79">
        <v>869.21</v>
      </c>
      <c r="O39" s="40">
        <v>220034</v>
      </c>
      <c r="P39" s="17" t="s">
        <v>683</v>
      </c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17"/>
      <c r="H40" s="176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113</v>
      </c>
      <c r="B47" s="118"/>
      <c r="C47" s="9"/>
      <c r="D47" s="280">
        <f>'DEPT BAL'!$G$4-1</f>
        <v>42907</v>
      </c>
      <c r="E47" s="280"/>
      <c r="F47" s="138"/>
      <c r="I47" s="8" t="s">
        <v>114</v>
      </c>
      <c r="J47" s="118"/>
      <c r="L47" s="281">
        <f>D47+1</f>
        <v>42908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1" t="s">
        <v>190</v>
      </c>
      <c r="C49" s="15" t="s">
        <v>239</v>
      </c>
      <c r="D49" s="18" t="s">
        <v>182</v>
      </c>
      <c r="E49" s="40"/>
      <c r="F49" s="134"/>
      <c r="G49" s="12"/>
      <c r="H49" s="176" t="str">
        <f t="shared" ref="H49:H56" si="6">$I$46</f>
        <v>MA</v>
      </c>
      <c r="I49" s="10" t="s">
        <v>34</v>
      </c>
      <c r="J49" s="120" t="s">
        <v>266</v>
      </c>
      <c r="K49" s="214" t="s">
        <v>229</v>
      </c>
      <c r="L49" s="11" t="s">
        <v>56</v>
      </c>
      <c r="M49" s="13" t="s">
        <v>308</v>
      </c>
      <c r="N49" s="144">
        <v>823.21</v>
      </c>
      <c r="O49" s="39"/>
      <c r="P49" s="107"/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191</v>
      </c>
      <c r="C50" s="15" t="s">
        <v>239</v>
      </c>
      <c r="D50" s="18" t="s">
        <v>192</v>
      </c>
      <c r="E50" s="40"/>
      <c r="F50" s="135"/>
      <c r="G50" s="17"/>
      <c r="H50" s="176" t="str">
        <f t="shared" si="6"/>
        <v>MA</v>
      </c>
      <c r="I50" s="14" t="s">
        <v>149</v>
      </c>
      <c r="J50" s="126" t="s">
        <v>141</v>
      </c>
      <c r="K50" s="135" t="s">
        <v>158</v>
      </c>
      <c r="L50" s="15" t="s">
        <v>55</v>
      </c>
      <c r="M50" s="19" t="s">
        <v>355</v>
      </c>
      <c r="N50" s="79">
        <v>863.74</v>
      </c>
      <c r="O50" s="40"/>
      <c r="P50" s="112"/>
      <c r="Q50" s="116" t="str">
        <f t="shared" si="7"/>
        <v>Yes</v>
      </c>
    </row>
    <row r="51" spans="1:17" ht="21.75" customHeight="1" x14ac:dyDescent="0.2">
      <c r="A51" s="14" t="s">
        <v>149</v>
      </c>
      <c r="B51" s="126" t="s">
        <v>193</v>
      </c>
      <c r="C51" s="15" t="s">
        <v>239</v>
      </c>
      <c r="D51" s="18" t="s">
        <v>355</v>
      </c>
      <c r="E51" s="40">
        <v>221137</v>
      </c>
      <c r="F51" s="154"/>
      <c r="G51" s="90" t="s">
        <v>705</v>
      </c>
      <c r="H51" s="176" t="str">
        <f t="shared" si="6"/>
        <v>MA</v>
      </c>
      <c r="I51" s="14" t="s">
        <v>24</v>
      </c>
      <c r="J51" s="126" t="s">
        <v>268</v>
      </c>
      <c r="K51" s="135" t="s">
        <v>372</v>
      </c>
      <c r="L51" s="15" t="s">
        <v>56</v>
      </c>
      <c r="M51" s="19" t="s">
        <v>311</v>
      </c>
      <c r="N51" s="79">
        <v>804.67</v>
      </c>
      <c r="O51" s="40">
        <v>221137</v>
      </c>
      <c r="P51" s="17" t="s">
        <v>705</v>
      </c>
      <c r="Q51" s="116" t="str">
        <f t="shared" si="7"/>
        <v>Yes</v>
      </c>
    </row>
    <row r="52" spans="1:17" ht="21.75" customHeight="1" x14ac:dyDescent="0.2">
      <c r="A52" s="14" t="s">
        <v>38</v>
      </c>
      <c r="B52" s="126" t="s">
        <v>195</v>
      </c>
      <c r="C52" s="15" t="s">
        <v>239</v>
      </c>
      <c r="D52" s="18" t="s">
        <v>469</v>
      </c>
      <c r="E52" s="40"/>
      <c r="F52" s="135"/>
      <c r="G52" s="17"/>
      <c r="H52" s="176" t="str">
        <f t="shared" si="6"/>
        <v>MA</v>
      </c>
      <c r="I52" s="14" t="s">
        <v>37</v>
      </c>
      <c r="J52" s="126" t="s">
        <v>276</v>
      </c>
      <c r="K52" s="135" t="s">
        <v>232</v>
      </c>
      <c r="L52" s="15" t="s">
        <v>58</v>
      </c>
      <c r="M52" s="19" t="s">
        <v>327</v>
      </c>
      <c r="N52" s="79">
        <v>817.99</v>
      </c>
      <c r="O52" s="40"/>
      <c r="P52" s="108"/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17"/>
      <c r="H53" s="176" t="str">
        <f t="shared" si="6"/>
        <v>MA</v>
      </c>
      <c r="I53" s="14"/>
      <c r="J53" s="183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3"/>
      <c r="C55" s="81"/>
      <c r="D55" s="82"/>
      <c r="E55" s="69"/>
      <c r="F55" s="141"/>
      <c r="G55" s="90"/>
      <c r="H55" s="176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6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A59" s="84"/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113</v>
      </c>
      <c r="B61" s="118"/>
      <c r="C61" s="9"/>
      <c r="D61" s="280">
        <f>'DEPT BAL'!$G$4-1</f>
        <v>42907</v>
      </c>
      <c r="E61" s="280"/>
      <c r="F61" s="138"/>
      <c r="I61" s="8" t="s">
        <v>114</v>
      </c>
      <c r="J61" s="118"/>
      <c r="L61" s="281">
        <f>D61+1</f>
        <v>42908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20" t="s">
        <v>352</v>
      </c>
      <c r="C63" s="11" t="s">
        <v>353</v>
      </c>
      <c r="D63" s="25" t="s">
        <v>351</v>
      </c>
      <c r="E63" s="39">
        <v>220009</v>
      </c>
      <c r="F63" s="134" t="s">
        <v>522</v>
      </c>
      <c r="G63" s="12" t="s">
        <v>646</v>
      </c>
      <c r="H63" s="176" t="str">
        <f>$I$60</f>
        <v>CZ</v>
      </c>
      <c r="I63" s="10" t="s">
        <v>52</v>
      </c>
      <c r="J63" s="120" t="s">
        <v>203</v>
      </c>
      <c r="K63" s="212" t="s">
        <v>241</v>
      </c>
      <c r="L63" s="11" t="s">
        <v>59</v>
      </c>
      <c r="M63" s="13" t="s">
        <v>418</v>
      </c>
      <c r="N63" s="78">
        <v>897.69</v>
      </c>
      <c r="O63" s="39"/>
      <c r="P63" s="107"/>
      <c r="Q63" s="115" t="str">
        <f>IF(N63&gt;0,"Yes","")</f>
        <v>Yes</v>
      </c>
    </row>
    <row r="64" spans="1:17" ht="21.75" customHeight="1" x14ac:dyDescent="0.2">
      <c r="A64" s="95" t="s">
        <v>44</v>
      </c>
      <c r="B64" s="121" t="s">
        <v>415</v>
      </c>
      <c r="C64" s="32" t="s">
        <v>236</v>
      </c>
      <c r="D64" s="33" t="s">
        <v>416</v>
      </c>
      <c r="E64" s="85"/>
      <c r="F64" s="203"/>
      <c r="G64" s="198"/>
      <c r="H64" s="176" t="str">
        <f t="shared" ref="H64:H89" si="8">$I$60</f>
        <v>CZ</v>
      </c>
      <c r="I64" s="14" t="s">
        <v>103</v>
      </c>
      <c r="J64" s="184"/>
      <c r="K64" s="213"/>
      <c r="L64" s="15" t="s">
        <v>55</v>
      </c>
      <c r="M64" s="19" t="s">
        <v>182</v>
      </c>
      <c r="N64" s="79">
        <v>806.31</v>
      </c>
      <c r="O64" s="40"/>
      <c r="P64" s="108"/>
      <c r="Q64" s="116" t="str">
        <f>IF(N64&gt;0,"Yes","")</f>
        <v>Yes</v>
      </c>
    </row>
    <row r="65" spans="1:17" ht="21.75" customHeight="1" x14ac:dyDescent="0.2">
      <c r="A65" s="14" t="s">
        <v>22</v>
      </c>
      <c r="B65" s="184"/>
      <c r="C65" s="30" t="s">
        <v>236</v>
      </c>
      <c r="D65" s="18" t="s">
        <v>416</v>
      </c>
      <c r="E65" s="40">
        <v>221130</v>
      </c>
      <c r="F65" s="154"/>
      <c r="G65" s="187" t="s">
        <v>689</v>
      </c>
      <c r="H65" s="176" t="str">
        <f t="shared" si="8"/>
        <v>CZ</v>
      </c>
      <c r="I65" s="14" t="s">
        <v>107</v>
      </c>
      <c r="J65" s="121" t="s">
        <v>208</v>
      </c>
      <c r="K65" s="140" t="s">
        <v>233</v>
      </c>
      <c r="L65" s="70" t="s">
        <v>57</v>
      </c>
      <c r="M65" s="19" t="s">
        <v>326</v>
      </c>
      <c r="N65" s="79">
        <v>795.67</v>
      </c>
      <c r="O65" s="40"/>
      <c r="P65" s="108"/>
      <c r="Q65" s="116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6" t="s">
        <v>183</v>
      </c>
      <c r="C66" s="32" t="s">
        <v>236</v>
      </c>
      <c r="D66" s="18" t="s">
        <v>308</v>
      </c>
      <c r="E66" s="40">
        <v>220029</v>
      </c>
      <c r="F66" s="135" t="s">
        <v>525</v>
      </c>
      <c r="G66" s="17"/>
      <c r="H66" s="176" t="str">
        <f t="shared" si="8"/>
        <v>CZ</v>
      </c>
      <c r="I66" s="14" t="s">
        <v>27</v>
      </c>
      <c r="J66" s="184"/>
      <c r="K66" s="213"/>
      <c r="L66" s="70" t="s">
        <v>58</v>
      </c>
      <c r="M66" s="19" t="s">
        <v>327</v>
      </c>
      <c r="N66" s="79">
        <v>1053.7</v>
      </c>
      <c r="O66" s="40"/>
      <c r="P66" s="108"/>
      <c r="Q66" s="116" t="str">
        <f t="shared" si="9"/>
        <v>Yes</v>
      </c>
    </row>
    <row r="67" spans="1:17" ht="21.75" customHeight="1" x14ac:dyDescent="0.2">
      <c r="A67" s="14" t="s">
        <v>45</v>
      </c>
      <c r="B67" s="126" t="s">
        <v>246</v>
      </c>
      <c r="C67" s="30" t="s">
        <v>236</v>
      </c>
      <c r="D67" s="18" t="s">
        <v>314</v>
      </c>
      <c r="E67" s="40">
        <v>220004</v>
      </c>
      <c r="F67" s="135" t="s">
        <v>633</v>
      </c>
      <c r="G67" s="17"/>
      <c r="H67" s="176" t="str">
        <f t="shared" si="8"/>
        <v>CZ</v>
      </c>
      <c r="I67" s="14" t="s">
        <v>47</v>
      </c>
      <c r="J67" s="126" t="s">
        <v>258</v>
      </c>
      <c r="K67" s="135" t="s">
        <v>288</v>
      </c>
      <c r="L67" s="70" t="s">
        <v>66</v>
      </c>
      <c r="M67" s="19" t="s">
        <v>358</v>
      </c>
      <c r="N67" s="79">
        <v>848.14</v>
      </c>
      <c r="O67" s="40"/>
      <c r="P67" s="108"/>
      <c r="Q67" s="116" t="str">
        <f t="shared" si="9"/>
        <v>Yes</v>
      </c>
    </row>
    <row r="68" spans="1:17" ht="21.75" customHeight="1" x14ac:dyDescent="0.2">
      <c r="A68" s="179" t="s">
        <v>65</v>
      </c>
      <c r="B68" s="126" t="s">
        <v>225</v>
      </c>
      <c r="C68" s="32" t="s">
        <v>236</v>
      </c>
      <c r="D68" s="18" t="s">
        <v>417</v>
      </c>
      <c r="E68" s="40">
        <v>220014</v>
      </c>
      <c r="F68" s="135" t="s">
        <v>641</v>
      </c>
      <c r="G68" s="90" t="s">
        <v>604</v>
      </c>
      <c r="H68" s="176" t="str">
        <f t="shared" si="8"/>
        <v>CZ</v>
      </c>
      <c r="I68" s="14" t="s">
        <v>87</v>
      </c>
      <c r="J68" s="121" t="s">
        <v>257</v>
      </c>
      <c r="K68" s="140" t="s">
        <v>289</v>
      </c>
      <c r="L68" s="70" t="s">
        <v>66</v>
      </c>
      <c r="M68" s="19" t="s">
        <v>322</v>
      </c>
      <c r="N68" s="79">
        <v>889.04</v>
      </c>
      <c r="O68" s="40"/>
      <c r="P68" s="113"/>
      <c r="Q68" s="116" t="str">
        <f t="shared" si="9"/>
        <v>Yes</v>
      </c>
    </row>
    <row r="69" spans="1:17" ht="21.75" customHeight="1" x14ac:dyDescent="0.2">
      <c r="A69" s="14" t="s">
        <v>168</v>
      </c>
      <c r="B69" s="126" t="s">
        <v>181</v>
      </c>
      <c r="C69" s="15" t="s">
        <v>236</v>
      </c>
      <c r="D69" s="18" t="s">
        <v>345</v>
      </c>
      <c r="E69" s="40"/>
      <c r="F69" s="135"/>
      <c r="G69" s="186"/>
      <c r="H69" s="176" t="str">
        <f t="shared" si="8"/>
        <v>CZ</v>
      </c>
      <c r="I69" s="14" t="s">
        <v>85</v>
      </c>
      <c r="J69" s="184"/>
      <c r="K69" s="213"/>
      <c r="L69" s="15" t="s">
        <v>62</v>
      </c>
      <c r="M69" s="19" t="s">
        <v>179</v>
      </c>
      <c r="N69" s="79">
        <v>972.19</v>
      </c>
      <c r="O69" s="40"/>
      <c r="P69" s="108" t="s">
        <v>152</v>
      </c>
      <c r="Q69" s="116" t="str">
        <f t="shared" si="9"/>
        <v>Yes</v>
      </c>
    </row>
    <row r="70" spans="1:17" ht="21.75" customHeight="1" x14ac:dyDescent="0.2">
      <c r="A70" s="14" t="s">
        <v>24</v>
      </c>
      <c r="B70" s="126" t="s">
        <v>185</v>
      </c>
      <c r="C70" s="30" t="s">
        <v>236</v>
      </c>
      <c r="D70" s="18" t="s">
        <v>311</v>
      </c>
      <c r="E70" s="244">
        <v>220021</v>
      </c>
      <c r="F70" s="154"/>
      <c r="G70" s="90" t="s">
        <v>709</v>
      </c>
      <c r="H70" s="176" t="str">
        <f t="shared" si="8"/>
        <v>CZ</v>
      </c>
      <c r="I70" s="14" t="s">
        <v>88</v>
      </c>
      <c r="J70" s="121" t="s">
        <v>301</v>
      </c>
      <c r="K70" s="140" t="s">
        <v>201</v>
      </c>
      <c r="L70" s="15" t="s">
        <v>57</v>
      </c>
      <c r="M70" s="19" t="s">
        <v>444</v>
      </c>
      <c r="N70" s="79">
        <v>769.73</v>
      </c>
      <c r="O70" s="40"/>
      <c r="P70" s="113"/>
      <c r="Q70" s="116" t="str">
        <f t="shared" si="9"/>
        <v>Yes</v>
      </c>
    </row>
    <row r="71" spans="1:17" ht="21.75" customHeight="1" x14ac:dyDescent="0.2">
      <c r="A71" s="14" t="s">
        <v>42</v>
      </c>
      <c r="B71" s="121" t="s">
        <v>184</v>
      </c>
      <c r="C71" s="32" t="s">
        <v>236</v>
      </c>
      <c r="D71" s="18" t="s">
        <v>343</v>
      </c>
      <c r="E71" s="40"/>
      <c r="F71" s="154"/>
      <c r="G71" s="17"/>
      <c r="H71" s="176" t="str">
        <f t="shared" si="8"/>
        <v>CZ</v>
      </c>
      <c r="I71" s="95" t="s">
        <v>21</v>
      </c>
      <c r="J71" s="121" t="s">
        <v>219</v>
      </c>
      <c r="K71" s="140" t="s">
        <v>302</v>
      </c>
      <c r="L71" s="15" t="s">
        <v>59</v>
      </c>
      <c r="M71" s="19" t="s">
        <v>148</v>
      </c>
      <c r="N71" s="79">
        <v>788.11</v>
      </c>
      <c r="O71" s="69"/>
      <c r="P71" s="112"/>
      <c r="Q71" s="116" t="str">
        <f t="shared" si="9"/>
        <v>Yes</v>
      </c>
    </row>
    <row r="72" spans="1:17" ht="21.75" customHeight="1" x14ac:dyDescent="0.2">
      <c r="A72" s="14" t="s">
        <v>40</v>
      </c>
      <c r="B72" s="184"/>
      <c r="C72" s="15" t="s">
        <v>236</v>
      </c>
      <c r="D72" s="18" t="s">
        <v>343</v>
      </c>
      <c r="E72" s="40"/>
      <c r="F72" s="135"/>
      <c r="G72" s="17"/>
      <c r="H72" s="176" t="str">
        <f t="shared" si="8"/>
        <v>CZ</v>
      </c>
      <c r="I72" s="14" t="s">
        <v>48</v>
      </c>
      <c r="J72" s="184"/>
      <c r="K72" s="213"/>
      <c r="L72" s="30" t="s">
        <v>56</v>
      </c>
      <c r="M72" s="35" t="s">
        <v>446</v>
      </c>
      <c r="N72" s="97">
        <v>952.57</v>
      </c>
      <c r="O72" s="69"/>
      <c r="P72" s="112"/>
      <c r="Q72" s="116" t="str">
        <f t="shared" si="9"/>
        <v>Yes</v>
      </c>
    </row>
    <row r="73" spans="1:17" ht="21.75" customHeight="1" x14ac:dyDescent="0.2">
      <c r="A73" s="95" t="s">
        <v>29</v>
      </c>
      <c r="B73" s="121" t="s">
        <v>215</v>
      </c>
      <c r="C73" s="15" t="s">
        <v>236</v>
      </c>
      <c r="D73" s="18" t="s">
        <v>309</v>
      </c>
      <c r="E73" s="40"/>
      <c r="F73" s="135"/>
      <c r="G73" s="17"/>
      <c r="H73" s="176" t="str">
        <f t="shared" si="8"/>
        <v>CZ</v>
      </c>
      <c r="I73" s="14" t="s">
        <v>36</v>
      </c>
      <c r="J73" s="121" t="s">
        <v>259</v>
      </c>
      <c r="K73" s="140" t="s">
        <v>290</v>
      </c>
      <c r="L73" s="30" t="s">
        <v>60</v>
      </c>
      <c r="M73" s="35" t="s">
        <v>306</v>
      </c>
      <c r="N73" s="97">
        <v>892.04</v>
      </c>
      <c r="O73" s="69">
        <v>220021</v>
      </c>
      <c r="P73" s="90" t="s">
        <v>709</v>
      </c>
      <c r="Q73" s="116" t="str">
        <f t="shared" si="9"/>
        <v>Yes</v>
      </c>
    </row>
    <row r="74" spans="1:17" ht="21.75" customHeight="1" x14ac:dyDescent="0.2">
      <c r="A74" s="14" t="s">
        <v>108</v>
      </c>
      <c r="B74" s="184"/>
      <c r="C74" s="30" t="s">
        <v>236</v>
      </c>
      <c r="D74" s="18" t="s">
        <v>309</v>
      </c>
      <c r="E74" s="40"/>
      <c r="F74" s="135"/>
      <c r="G74" s="17"/>
      <c r="H74" s="176" t="str">
        <f t="shared" si="8"/>
        <v>CZ</v>
      </c>
      <c r="I74" s="14" t="s">
        <v>22</v>
      </c>
      <c r="J74" s="184"/>
      <c r="K74" s="213"/>
      <c r="L74" s="30" t="s">
        <v>56</v>
      </c>
      <c r="M74" s="35" t="s">
        <v>416</v>
      </c>
      <c r="N74" s="97">
        <v>738.81</v>
      </c>
      <c r="O74" s="69">
        <v>221130</v>
      </c>
      <c r="P74" s="90" t="s">
        <v>689</v>
      </c>
      <c r="Q74" s="116" t="str">
        <f t="shared" si="9"/>
        <v>Yes</v>
      </c>
    </row>
    <row r="75" spans="1:17" ht="21.75" customHeight="1" x14ac:dyDescent="0.2">
      <c r="A75" s="14" t="s">
        <v>39</v>
      </c>
      <c r="B75" s="121" t="s">
        <v>226</v>
      </c>
      <c r="C75" s="32" t="s">
        <v>236</v>
      </c>
      <c r="D75" s="18" t="s">
        <v>519</v>
      </c>
      <c r="E75" s="40">
        <v>220008</v>
      </c>
      <c r="F75" s="135" t="s">
        <v>522</v>
      </c>
      <c r="G75" s="17" t="s">
        <v>642</v>
      </c>
      <c r="H75" s="176" t="str">
        <f t="shared" si="8"/>
        <v>CZ</v>
      </c>
      <c r="I75" s="14" t="s">
        <v>41</v>
      </c>
      <c r="J75" s="121" t="s">
        <v>265</v>
      </c>
      <c r="K75" s="140" t="s">
        <v>373</v>
      </c>
      <c r="L75" s="30" t="s">
        <v>59</v>
      </c>
      <c r="M75" s="35" t="s">
        <v>134</v>
      </c>
      <c r="N75" s="79">
        <v>750.82</v>
      </c>
      <c r="O75" s="69"/>
      <c r="P75" s="108"/>
      <c r="Q75" s="116" t="str">
        <f t="shared" si="9"/>
        <v>Yes</v>
      </c>
    </row>
    <row r="76" spans="1:17" ht="21.75" customHeight="1" x14ac:dyDescent="0.2">
      <c r="A76" s="14" t="s">
        <v>53</v>
      </c>
      <c r="B76" s="184"/>
      <c r="C76" s="30" t="s">
        <v>236</v>
      </c>
      <c r="D76" s="18" t="s">
        <v>519</v>
      </c>
      <c r="E76" s="40"/>
      <c r="F76" s="135"/>
      <c r="G76" s="17"/>
      <c r="H76" s="176" t="str">
        <f t="shared" si="8"/>
        <v>CZ</v>
      </c>
      <c r="I76" s="14" t="s">
        <v>50</v>
      </c>
      <c r="J76" s="122"/>
      <c r="K76" s="217"/>
      <c r="L76" s="15" t="s">
        <v>56</v>
      </c>
      <c r="M76" s="19" t="s">
        <v>351</v>
      </c>
      <c r="N76" s="79">
        <v>853.4</v>
      </c>
      <c r="O76" s="69"/>
      <c r="P76" s="108" t="s">
        <v>152</v>
      </c>
      <c r="Q76" s="116" t="str">
        <f t="shared" si="9"/>
        <v>Yes</v>
      </c>
    </row>
    <row r="77" spans="1:17" ht="21.75" customHeight="1" x14ac:dyDescent="0.2">
      <c r="A77" s="14" t="s">
        <v>23</v>
      </c>
      <c r="B77" s="121" t="s">
        <v>212</v>
      </c>
      <c r="C77" s="32" t="s">
        <v>236</v>
      </c>
      <c r="D77" s="18" t="s">
        <v>446</v>
      </c>
      <c r="E77" s="40">
        <v>221134</v>
      </c>
      <c r="F77" s="135" t="s">
        <v>522</v>
      </c>
      <c r="G77" s="17" t="s">
        <v>700</v>
      </c>
      <c r="H77" s="176" t="str">
        <f t="shared" si="8"/>
        <v>CZ</v>
      </c>
      <c r="I77" s="14" t="s">
        <v>46</v>
      </c>
      <c r="J77" s="184"/>
      <c r="K77" s="213"/>
      <c r="L77" s="15" t="s">
        <v>58</v>
      </c>
      <c r="M77" s="19" t="s">
        <v>251</v>
      </c>
      <c r="N77" s="79">
        <v>941.23</v>
      </c>
      <c r="O77" s="69"/>
      <c r="P77" s="108" t="s">
        <v>152</v>
      </c>
      <c r="Q77" s="116" t="str">
        <f t="shared" si="9"/>
        <v>Yes</v>
      </c>
    </row>
    <row r="78" spans="1:17" ht="21.75" customHeight="1" x14ac:dyDescent="0.2">
      <c r="A78" s="14" t="s">
        <v>48</v>
      </c>
      <c r="B78" s="184"/>
      <c r="C78" s="15" t="s">
        <v>236</v>
      </c>
      <c r="D78" s="18" t="s">
        <v>446</v>
      </c>
      <c r="E78" s="40">
        <v>221125</v>
      </c>
      <c r="F78" s="135" t="s">
        <v>522</v>
      </c>
      <c r="G78" s="17" t="s">
        <v>703</v>
      </c>
      <c r="H78" s="176" t="str">
        <f t="shared" si="8"/>
        <v>CZ</v>
      </c>
      <c r="I78" s="14" t="s">
        <v>168</v>
      </c>
      <c r="J78" s="121" t="s">
        <v>441</v>
      </c>
      <c r="K78" s="140" t="s">
        <v>521</v>
      </c>
      <c r="L78" s="30" t="s">
        <v>56</v>
      </c>
      <c r="M78" s="35" t="s">
        <v>345</v>
      </c>
      <c r="N78" s="97">
        <v>125</v>
      </c>
      <c r="O78" s="69"/>
      <c r="P78" s="109"/>
      <c r="Q78" s="116" t="str">
        <f t="shared" si="9"/>
        <v>Yes</v>
      </c>
    </row>
    <row r="79" spans="1:17" ht="21.75" customHeight="1" x14ac:dyDescent="0.2">
      <c r="A79" s="14"/>
      <c r="B79" s="126"/>
      <c r="C79" s="15"/>
      <c r="D79" s="18"/>
      <c r="E79" s="40"/>
      <c r="F79" s="135"/>
      <c r="G79" s="17"/>
      <c r="H79" s="176" t="str">
        <f t="shared" si="8"/>
        <v>CZ</v>
      </c>
      <c r="I79" s="14"/>
      <c r="J79" s="126"/>
      <c r="K79" s="135"/>
      <c r="L79" s="30"/>
      <c r="M79" s="35"/>
      <c r="N79" s="97"/>
      <c r="O79" s="69"/>
      <c r="P79" s="108"/>
      <c r="Q79" s="116" t="str">
        <f t="shared" si="9"/>
        <v/>
      </c>
    </row>
    <row r="80" spans="1:17" ht="21.75" customHeight="1" x14ac:dyDescent="0.2">
      <c r="A80" s="14"/>
      <c r="B80" s="126"/>
      <c r="C80" s="15"/>
      <c r="D80" s="18"/>
      <c r="E80" s="40"/>
      <c r="F80" s="140"/>
      <c r="G80" s="17"/>
      <c r="H80" s="176" t="str">
        <f t="shared" si="8"/>
        <v>CZ</v>
      </c>
      <c r="I80" s="14"/>
      <c r="J80" s="126"/>
      <c r="K80" s="135"/>
      <c r="L80" s="30"/>
      <c r="M80" s="35"/>
      <c r="N80" s="97"/>
      <c r="O80" s="69"/>
      <c r="P80" s="17"/>
      <c r="Q80" s="116" t="str">
        <f t="shared" si="9"/>
        <v/>
      </c>
    </row>
    <row r="81" spans="1:17" ht="21.75" customHeight="1" x14ac:dyDescent="0.2">
      <c r="A81" s="14"/>
      <c r="B81" s="126"/>
      <c r="C81" s="15"/>
      <c r="D81" s="31"/>
      <c r="E81" s="69"/>
      <c r="F81" s="140"/>
      <c r="G81" s="17"/>
      <c r="H81" s="176" t="str">
        <f t="shared" si="8"/>
        <v>CZ</v>
      </c>
      <c r="I81" s="14"/>
      <c r="J81" s="126"/>
      <c r="K81" s="135"/>
      <c r="L81" s="15"/>
      <c r="M81" s="19"/>
      <c r="N81" s="79"/>
      <c r="O81" s="69"/>
      <c r="P81" s="109"/>
      <c r="Q81" s="116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69"/>
      <c r="F82" s="140"/>
      <c r="G82" s="17"/>
      <c r="H82" s="176" t="str">
        <f t="shared" si="8"/>
        <v>CZ</v>
      </c>
      <c r="I82" s="148"/>
      <c r="J82" s="183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14"/>
      <c r="B83" s="126"/>
      <c r="C83" s="15"/>
      <c r="D83" s="31"/>
      <c r="E83" s="69"/>
      <c r="F83" s="140"/>
      <c r="G83" s="17"/>
      <c r="H83" s="176" t="str">
        <f t="shared" si="8"/>
        <v>CZ</v>
      </c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69"/>
      <c r="F84" s="140"/>
      <c r="G84" s="17"/>
      <c r="H84" s="176" t="str">
        <f t="shared" si="8"/>
        <v>CZ</v>
      </c>
      <c r="I84" s="95"/>
      <c r="J84" s="126"/>
      <c r="K84" s="135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 x14ac:dyDescent="0.2">
      <c r="A85" s="148"/>
      <c r="B85" s="183"/>
      <c r="C85" s="29"/>
      <c r="D85" s="82"/>
      <c r="E85" s="69"/>
      <c r="F85" s="141"/>
      <c r="G85" s="17"/>
      <c r="H85" s="176" t="str">
        <f t="shared" si="8"/>
        <v>CZ</v>
      </c>
      <c r="I85" s="95"/>
      <c r="J85" s="126"/>
      <c r="K85" s="135"/>
      <c r="L85" s="30"/>
      <c r="M85" s="35"/>
      <c r="N85" s="97"/>
      <c r="O85" s="69"/>
      <c r="P85" s="109"/>
      <c r="Q85" s="116" t="str">
        <f t="shared" si="9"/>
        <v/>
      </c>
    </row>
    <row r="86" spans="1:17" ht="21.75" customHeight="1" x14ac:dyDescent="0.2">
      <c r="A86" s="95"/>
      <c r="B86" s="126"/>
      <c r="C86" s="15"/>
      <c r="D86" s="31"/>
      <c r="E86" s="69"/>
      <c r="F86" s="141"/>
      <c r="G86" s="17"/>
      <c r="H86" s="176" t="str">
        <f t="shared" si="8"/>
        <v>CZ</v>
      </c>
      <c r="I86" s="95"/>
      <c r="J86" s="126"/>
      <c r="K86" s="135"/>
      <c r="L86" s="30"/>
      <c r="M86" s="35"/>
      <c r="N86" s="97"/>
      <c r="O86" s="69"/>
      <c r="P86" s="109"/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40"/>
      <c r="F87" s="141"/>
      <c r="G87" s="90"/>
      <c r="H87" s="176" t="str">
        <f t="shared" si="8"/>
        <v>CZ</v>
      </c>
      <c r="I87" s="95"/>
      <c r="J87" s="126"/>
      <c r="K87" s="135"/>
      <c r="L87" s="30"/>
      <c r="M87" s="35"/>
      <c r="N87" s="97"/>
      <c r="O87" s="69"/>
      <c r="P87" s="109"/>
      <c r="Q87" s="116" t="str">
        <f t="shared" si="9"/>
        <v/>
      </c>
    </row>
    <row r="88" spans="1:17" ht="21.75" customHeight="1" x14ac:dyDescent="0.2">
      <c r="A88" s="95"/>
      <c r="B88" s="126"/>
      <c r="C88" s="32"/>
      <c r="D88" s="18"/>
      <c r="E88" s="40"/>
      <c r="F88" s="135"/>
      <c r="G88" s="17"/>
      <c r="H88" s="176" t="str">
        <f t="shared" si="8"/>
        <v>CZ</v>
      </c>
      <c r="I88" s="14"/>
      <c r="J88" s="126"/>
      <c r="K88" s="135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6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113</v>
      </c>
      <c r="B94" s="118"/>
      <c r="C94" s="9"/>
      <c r="D94" s="280">
        <f>'DEPT BAL'!$G$4-1</f>
        <v>42907</v>
      </c>
      <c r="E94" s="280"/>
      <c r="F94" s="138"/>
      <c r="I94" s="8" t="s">
        <v>114</v>
      </c>
      <c r="J94" s="118"/>
      <c r="L94" s="281">
        <f>D94+1</f>
        <v>42908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107</v>
      </c>
      <c r="B96" s="121" t="s">
        <v>180</v>
      </c>
      <c r="C96" s="15" t="s">
        <v>235</v>
      </c>
      <c r="D96" s="18" t="s">
        <v>326</v>
      </c>
      <c r="E96" s="40"/>
      <c r="F96" s="135"/>
      <c r="G96" s="12"/>
      <c r="H96" s="176" t="str">
        <f>$I$93</f>
        <v>BK</v>
      </c>
      <c r="I96" s="10" t="s">
        <v>39</v>
      </c>
      <c r="J96" s="120" t="s">
        <v>467</v>
      </c>
      <c r="K96" s="212" t="s">
        <v>227</v>
      </c>
      <c r="L96" s="11" t="s">
        <v>56</v>
      </c>
      <c r="M96" s="13" t="s">
        <v>519</v>
      </c>
      <c r="N96" s="78">
        <v>872.08</v>
      </c>
      <c r="O96" s="39"/>
      <c r="P96" s="107"/>
      <c r="Q96" s="115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6" t="s">
        <v>442</v>
      </c>
      <c r="C97" s="15" t="s">
        <v>443</v>
      </c>
      <c r="D97" s="18" t="s">
        <v>444</v>
      </c>
      <c r="E97" s="40"/>
      <c r="F97" s="135"/>
      <c r="G97" s="17"/>
      <c r="H97" s="176" t="str">
        <f t="shared" ref="H97:H103" si="11">$I$93</f>
        <v>BK</v>
      </c>
      <c r="I97" s="14" t="s">
        <v>151</v>
      </c>
      <c r="J97" s="126" t="s">
        <v>210</v>
      </c>
      <c r="K97" s="135" t="s">
        <v>305</v>
      </c>
      <c r="L97" s="15" t="s">
        <v>57</v>
      </c>
      <c r="M97" s="19" t="s">
        <v>445</v>
      </c>
      <c r="N97" s="79">
        <v>1017.1</v>
      </c>
      <c r="O97" s="40"/>
      <c r="P97" s="113"/>
      <c r="Q97" s="116" t="str">
        <f t="shared" si="10"/>
        <v>Yes</v>
      </c>
    </row>
    <row r="98" spans="1:17" ht="21.75" customHeight="1" x14ac:dyDescent="0.2">
      <c r="A98" s="14" t="s">
        <v>151</v>
      </c>
      <c r="B98" s="126" t="s">
        <v>245</v>
      </c>
      <c r="C98" s="15" t="s">
        <v>235</v>
      </c>
      <c r="D98" s="71" t="s">
        <v>445</v>
      </c>
      <c r="E98" s="40"/>
      <c r="F98" s="135"/>
      <c r="G98" s="17"/>
      <c r="H98" s="176" t="str">
        <f t="shared" si="11"/>
        <v>BK</v>
      </c>
      <c r="I98" s="68" t="s">
        <v>33</v>
      </c>
      <c r="J98" s="126" t="s">
        <v>200</v>
      </c>
      <c r="K98" s="135" t="s">
        <v>228</v>
      </c>
      <c r="L98" s="15" t="s">
        <v>62</v>
      </c>
      <c r="M98" s="19" t="s">
        <v>371</v>
      </c>
      <c r="N98" s="79">
        <v>954.92</v>
      </c>
      <c r="O98" s="40"/>
      <c r="P98" s="108"/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157</v>
      </c>
      <c r="C99" s="15" t="s">
        <v>235</v>
      </c>
      <c r="D99" s="18" t="s">
        <v>307</v>
      </c>
      <c r="E99" s="40"/>
      <c r="F99" s="135"/>
      <c r="G99" s="17"/>
      <c r="H99" s="176" t="str">
        <f t="shared" si="11"/>
        <v>BK</v>
      </c>
      <c r="I99" s="93" t="s">
        <v>108</v>
      </c>
      <c r="J99" s="183" t="s">
        <v>202</v>
      </c>
      <c r="K99" s="154" t="s">
        <v>292</v>
      </c>
      <c r="L99" s="29" t="s">
        <v>56</v>
      </c>
      <c r="M99" s="77" t="s">
        <v>309</v>
      </c>
      <c r="N99" s="98">
        <v>795.28</v>
      </c>
      <c r="O99" s="40"/>
      <c r="P99" s="108" t="s">
        <v>152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6" t="str">
        <f t="shared" si="11"/>
        <v>BK</v>
      </c>
      <c r="I100" s="148"/>
      <c r="J100" s="183"/>
      <c r="K100" s="154"/>
      <c r="L100" s="29"/>
      <c r="M100" s="77"/>
      <c r="N100" s="98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6" t="str">
        <f t="shared" si="11"/>
        <v>BK</v>
      </c>
      <c r="I101" s="148"/>
      <c r="J101" s="183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113</v>
      </c>
      <c r="B108" s="118"/>
      <c r="C108" s="9"/>
      <c r="D108" s="280">
        <f>'DEPT BAL'!$G$4-1</f>
        <v>42907</v>
      </c>
      <c r="E108" s="280"/>
      <c r="F108" s="138"/>
      <c r="I108" s="8" t="s">
        <v>114</v>
      </c>
      <c r="J108" s="118"/>
      <c r="L108" s="281">
        <f>D108+1</f>
        <v>42908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20" t="s">
        <v>250</v>
      </c>
      <c r="C110" s="11" t="s">
        <v>135</v>
      </c>
      <c r="D110" s="25" t="s">
        <v>251</v>
      </c>
      <c r="E110" s="39"/>
      <c r="F110" s="134"/>
      <c r="G110" s="12"/>
      <c r="H110" s="176" t="str">
        <f>$I$107</f>
        <v>LA</v>
      </c>
      <c r="I110" s="14" t="s">
        <v>54</v>
      </c>
      <c r="J110" s="121" t="s">
        <v>330</v>
      </c>
      <c r="K110" s="216" t="s">
        <v>319</v>
      </c>
      <c r="L110" s="15" t="s">
        <v>55</v>
      </c>
      <c r="M110" s="19" t="s">
        <v>192</v>
      </c>
      <c r="N110" s="79">
        <v>835.16</v>
      </c>
      <c r="O110" s="40"/>
      <c r="P110" s="108"/>
      <c r="Q110" s="115" t="str">
        <f>IF(N110&gt;0,"Yes","")</f>
        <v>Yes</v>
      </c>
    </row>
    <row r="111" spans="1:17" ht="21.75" customHeight="1" x14ac:dyDescent="0.2">
      <c r="A111" s="14" t="s">
        <v>27</v>
      </c>
      <c r="B111" s="121" t="s">
        <v>252</v>
      </c>
      <c r="C111" s="15" t="s">
        <v>135</v>
      </c>
      <c r="D111" s="18" t="s">
        <v>327</v>
      </c>
      <c r="E111" s="40"/>
      <c r="F111" s="135"/>
      <c r="G111" s="17"/>
      <c r="H111" s="176" t="str">
        <f t="shared" ref="H111:H119" si="12">$I$107</f>
        <v>LA</v>
      </c>
      <c r="I111" s="14" t="s">
        <v>26</v>
      </c>
      <c r="J111" s="184"/>
      <c r="K111" s="213"/>
      <c r="L111" s="30" t="s">
        <v>58</v>
      </c>
      <c r="M111" s="35" t="s">
        <v>344</v>
      </c>
      <c r="N111" s="97">
        <v>1132.5899999999999</v>
      </c>
      <c r="O111" s="69"/>
      <c r="P111" s="108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4"/>
      <c r="C112" s="15" t="s">
        <v>135</v>
      </c>
      <c r="D112" s="18" t="s">
        <v>327</v>
      </c>
      <c r="E112" s="40"/>
      <c r="F112" s="135"/>
      <c r="G112" s="17"/>
      <c r="H112" s="176" t="str">
        <f t="shared" si="12"/>
        <v>LA</v>
      </c>
      <c r="I112" s="14" t="s">
        <v>23</v>
      </c>
      <c r="J112" s="121" t="s">
        <v>242</v>
      </c>
      <c r="K112" s="140" t="s">
        <v>361</v>
      </c>
      <c r="L112" s="30" t="s">
        <v>56</v>
      </c>
      <c r="M112" s="35" t="s">
        <v>446</v>
      </c>
      <c r="N112" s="97">
        <v>1059</v>
      </c>
      <c r="O112" s="69">
        <v>221122</v>
      </c>
      <c r="P112" s="17" t="s">
        <v>589</v>
      </c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253</v>
      </c>
      <c r="C113" s="83" t="s">
        <v>135</v>
      </c>
      <c r="D113" s="18" t="s">
        <v>344</v>
      </c>
      <c r="E113" s="40">
        <v>221122</v>
      </c>
      <c r="F113" s="135"/>
      <c r="G113" s="17" t="s">
        <v>589</v>
      </c>
      <c r="H113" s="176" t="str">
        <f t="shared" si="12"/>
        <v>LA</v>
      </c>
      <c r="I113" s="14" t="s">
        <v>64</v>
      </c>
      <c r="J113" s="184"/>
      <c r="K113" s="213"/>
      <c r="L113" s="30" t="s">
        <v>59</v>
      </c>
      <c r="M113" s="35" t="s">
        <v>134</v>
      </c>
      <c r="N113" s="97">
        <v>755.72</v>
      </c>
      <c r="O113" s="69"/>
      <c r="P113" s="108"/>
      <c r="Q113" s="116" t="str">
        <f t="shared" si="13"/>
        <v>Yes</v>
      </c>
    </row>
    <row r="114" spans="1:17" ht="21.75" customHeight="1" x14ac:dyDescent="0.2">
      <c r="A114" s="14" t="s">
        <v>26</v>
      </c>
      <c r="B114" s="184"/>
      <c r="C114" s="72" t="s">
        <v>135</v>
      </c>
      <c r="D114" s="18" t="s">
        <v>344</v>
      </c>
      <c r="E114" s="40"/>
      <c r="F114" s="135"/>
      <c r="G114" s="17"/>
      <c r="H114" s="176" t="str">
        <f t="shared" si="12"/>
        <v>LA</v>
      </c>
      <c r="I114" s="14" t="s">
        <v>104</v>
      </c>
      <c r="J114" s="126" t="s">
        <v>275</v>
      </c>
      <c r="K114" s="135" t="s">
        <v>332</v>
      </c>
      <c r="L114" s="30" t="s">
        <v>57</v>
      </c>
      <c r="M114" s="35" t="s">
        <v>307</v>
      </c>
      <c r="N114" s="97">
        <v>1003.16</v>
      </c>
      <c r="O114" s="69"/>
      <c r="P114" s="113"/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35"/>
      <c r="G115" s="96"/>
      <c r="H115" s="176" t="str">
        <f t="shared" si="12"/>
        <v>LA</v>
      </c>
      <c r="I115" s="14"/>
      <c r="J115" s="126"/>
      <c r="K115" s="135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6" t="str">
        <f t="shared" si="12"/>
        <v>LA</v>
      </c>
      <c r="I116" s="14"/>
      <c r="J116" s="126"/>
      <c r="K116" s="135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6" t="str">
        <f t="shared" si="12"/>
        <v>LA</v>
      </c>
      <c r="I117" s="95"/>
      <c r="J117" s="126"/>
      <c r="K117" s="135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113</v>
      </c>
      <c r="B124" s="118"/>
      <c r="C124" s="9"/>
      <c r="D124" s="280">
        <f>'DEPT BAL'!$G$4-1</f>
        <v>42907</v>
      </c>
      <c r="E124" s="280"/>
      <c r="F124" s="138"/>
      <c r="I124" s="8" t="s">
        <v>114</v>
      </c>
      <c r="J124" s="118"/>
      <c r="L124" s="281">
        <f>D124+1</f>
        <v>42908</v>
      </c>
      <c r="M124" s="281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328</v>
      </c>
      <c r="C126" s="11" t="s">
        <v>356</v>
      </c>
      <c r="D126" s="25" t="s">
        <v>357</v>
      </c>
      <c r="E126" s="39"/>
      <c r="F126" s="134"/>
      <c r="G126" s="12"/>
      <c r="H126" s="176" t="str">
        <f>$I$123</f>
        <v>PZ</v>
      </c>
      <c r="I126" s="10" t="s">
        <v>106</v>
      </c>
      <c r="J126" s="120" t="s">
        <v>211</v>
      </c>
      <c r="K126" s="212" t="s">
        <v>290</v>
      </c>
      <c r="L126" s="11" t="s">
        <v>66</v>
      </c>
      <c r="M126" s="13" t="s">
        <v>322</v>
      </c>
      <c r="N126" s="78">
        <v>891.23</v>
      </c>
      <c r="O126" s="39"/>
      <c r="P126" s="113"/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254</v>
      </c>
      <c r="C127" s="15" t="s">
        <v>356</v>
      </c>
      <c r="D127" s="18" t="s">
        <v>192</v>
      </c>
      <c r="E127" s="40"/>
      <c r="F127" s="135"/>
      <c r="G127" s="17"/>
      <c r="H127" s="176" t="str">
        <f>$I$123</f>
        <v>PZ</v>
      </c>
      <c r="I127" s="14" t="s">
        <v>28</v>
      </c>
      <c r="J127" s="126" t="s">
        <v>187</v>
      </c>
      <c r="K127" s="135" t="s">
        <v>341</v>
      </c>
      <c r="L127" s="15" t="s">
        <v>62</v>
      </c>
      <c r="M127" s="19" t="s">
        <v>274</v>
      </c>
      <c r="N127" s="79">
        <v>769.78</v>
      </c>
      <c r="O127" s="40"/>
      <c r="P127" s="108"/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6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113</v>
      </c>
      <c r="B135" s="118"/>
      <c r="C135" s="9"/>
      <c r="D135" s="280">
        <f>'DEPT BAL'!$G$4-1</f>
        <v>42907</v>
      </c>
      <c r="E135" s="280"/>
      <c r="F135" s="138"/>
      <c r="I135" s="8" t="s">
        <v>114</v>
      </c>
      <c r="J135" s="118"/>
      <c r="L135" s="281">
        <f>D135+1</f>
        <v>42908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374</v>
      </c>
      <c r="C137" s="149" t="s">
        <v>216</v>
      </c>
      <c r="D137" s="18" t="s">
        <v>375</v>
      </c>
      <c r="E137" s="40"/>
      <c r="F137" s="135"/>
      <c r="G137" s="12"/>
      <c r="H137" s="176" t="str">
        <f>$I$134</f>
        <v>EH</v>
      </c>
      <c r="I137" s="10" t="s">
        <v>49</v>
      </c>
      <c r="J137" s="120" t="s">
        <v>147</v>
      </c>
      <c r="K137" s="212" t="s">
        <v>229</v>
      </c>
      <c r="L137" s="11" t="s">
        <v>66</v>
      </c>
      <c r="M137" s="13" t="s">
        <v>316</v>
      </c>
      <c r="N137" s="78">
        <v>998.57</v>
      </c>
      <c r="O137" s="39"/>
      <c r="P137" s="167"/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247</v>
      </c>
      <c r="C138" s="19" t="s">
        <v>237</v>
      </c>
      <c r="D138" s="18" t="s">
        <v>148</v>
      </c>
      <c r="E138" s="40">
        <v>221121</v>
      </c>
      <c r="F138" s="135"/>
      <c r="G138" s="17" t="s">
        <v>687</v>
      </c>
      <c r="H138" s="176" t="str">
        <f t="shared" ref="H138:H145" si="14">$I$134</f>
        <v>EH</v>
      </c>
      <c r="I138" s="14" t="s">
        <v>42</v>
      </c>
      <c r="J138" s="184"/>
      <c r="K138" s="213"/>
      <c r="L138" s="15" t="s">
        <v>56</v>
      </c>
      <c r="M138" s="19" t="s">
        <v>343</v>
      </c>
      <c r="N138" s="79">
        <v>953.49</v>
      </c>
      <c r="O138" s="40"/>
      <c r="P138" s="113" t="s">
        <v>152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248</v>
      </c>
      <c r="C139" s="30" t="s">
        <v>237</v>
      </c>
      <c r="D139" s="18" t="s">
        <v>134</v>
      </c>
      <c r="E139" s="40">
        <v>220005</v>
      </c>
      <c r="F139" s="135"/>
      <c r="G139" s="17" t="s">
        <v>693</v>
      </c>
      <c r="H139" s="176" t="str">
        <f t="shared" si="14"/>
        <v>EH</v>
      </c>
      <c r="I139" s="14" t="s">
        <v>29</v>
      </c>
      <c r="J139" s="121" t="s">
        <v>230</v>
      </c>
      <c r="K139" s="140" t="s">
        <v>158</v>
      </c>
      <c r="L139" s="15" t="s">
        <v>56</v>
      </c>
      <c r="M139" s="19" t="s">
        <v>309</v>
      </c>
      <c r="N139" s="79">
        <v>900.4</v>
      </c>
      <c r="O139" s="40">
        <v>221121</v>
      </c>
      <c r="P139" s="90" t="s">
        <v>688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4"/>
      <c r="C140" s="32" t="s">
        <v>237</v>
      </c>
      <c r="D140" s="18" t="s">
        <v>134</v>
      </c>
      <c r="E140" s="40"/>
      <c r="F140" s="135"/>
      <c r="G140" s="17"/>
      <c r="H140" s="176" t="str">
        <f t="shared" si="14"/>
        <v>EH</v>
      </c>
      <c r="I140" s="14" t="s">
        <v>65</v>
      </c>
      <c r="J140" s="184"/>
      <c r="K140" s="213"/>
      <c r="L140" s="15" t="s">
        <v>56</v>
      </c>
      <c r="M140" s="19" t="s">
        <v>417</v>
      </c>
      <c r="N140" s="79">
        <v>757.26</v>
      </c>
      <c r="O140" s="40">
        <v>220005</v>
      </c>
      <c r="P140" s="90" t="s">
        <v>693</v>
      </c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376</v>
      </c>
      <c r="C141" s="15" t="s">
        <v>238</v>
      </c>
      <c r="D141" s="18" t="s">
        <v>377</v>
      </c>
      <c r="E141" s="40"/>
      <c r="F141" s="135"/>
      <c r="G141" s="17"/>
      <c r="H141" s="176" t="str">
        <f t="shared" si="14"/>
        <v>EH</v>
      </c>
      <c r="I141" s="14" t="s">
        <v>90</v>
      </c>
      <c r="J141" s="126" t="s">
        <v>206</v>
      </c>
      <c r="K141" s="135" t="s">
        <v>289</v>
      </c>
      <c r="L141" s="15" t="s">
        <v>59</v>
      </c>
      <c r="M141" s="19" t="s">
        <v>418</v>
      </c>
      <c r="N141" s="79">
        <v>883.4</v>
      </c>
      <c r="O141" s="40"/>
      <c r="P141" s="108"/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224</v>
      </c>
      <c r="C142" s="15" t="s">
        <v>237</v>
      </c>
      <c r="D142" s="16" t="s">
        <v>418</v>
      </c>
      <c r="E142" s="40"/>
      <c r="F142" s="135"/>
      <c r="G142" s="17"/>
      <c r="H142" s="176" t="str">
        <f t="shared" si="14"/>
        <v>EH</v>
      </c>
      <c r="I142" s="14" t="s">
        <v>43</v>
      </c>
      <c r="J142" s="126" t="s">
        <v>412</v>
      </c>
      <c r="K142" s="135" t="s">
        <v>324</v>
      </c>
      <c r="L142" s="15" t="s">
        <v>59</v>
      </c>
      <c r="M142" s="19" t="s">
        <v>375</v>
      </c>
      <c r="N142" s="79">
        <v>732.99</v>
      </c>
      <c r="O142" s="40"/>
      <c r="P142" s="108"/>
      <c r="Q142" s="116" t="str">
        <f t="shared" si="15"/>
        <v>Yes</v>
      </c>
    </row>
    <row r="143" spans="1:17" ht="21.75" customHeight="1" x14ac:dyDescent="0.2">
      <c r="A143" s="14" t="s">
        <v>52</v>
      </c>
      <c r="B143" s="184"/>
      <c r="C143" s="15" t="s">
        <v>238</v>
      </c>
      <c r="D143" s="16" t="s">
        <v>418</v>
      </c>
      <c r="E143" s="40"/>
      <c r="F143" s="135"/>
      <c r="G143" s="17"/>
      <c r="H143" s="176" t="str">
        <f t="shared" si="14"/>
        <v>EH</v>
      </c>
      <c r="I143" s="14" t="s">
        <v>53</v>
      </c>
      <c r="J143" s="126" t="s">
        <v>223</v>
      </c>
      <c r="K143" s="135" t="s">
        <v>436</v>
      </c>
      <c r="L143" s="15" t="s">
        <v>56</v>
      </c>
      <c r="M143" s="15" t="s">
        <v>519</v>
      </c>
      <c r="N143" s="79">
        <v>799.84</v>
      </c>
      <c r="O143" s="40"/>
      <c r="P143" s="108"/>
      <c r="Q143" s="116" t="str">
        <f t="shared" si="15"/>
        <v>Yes</v>
      </c>
    </row>
    <row r="144" spans="1:17" ht="21.75" customHeight="1" x14ac:dyDescent="0.2">
      <c r="A144" s="14" t="s">
        <v>150</v>
      </c>
      <c r="B144" s="126" t="s">
        <v>249</v>
      </c>
      <c r="C144" s="15" t="s">
        <v>178</v>
      </c>
      <c r="D144" s="16" t="s">
        <v>438</v>
      </c>
      <c r="E144" s="40"/>
      <c r="F144" s="135"/>
      <c r="G144" s="17"/>
      <c r="H144" s="176" t="str">
        <f t="shared" si="14"/>
        <v>EH</v>
      </c>
      <c r="I144" s="14" t="s">
        <v>150</v>
      </c>
      <c r="J144" s="126" t="s">
        <v>413</v>
      </c>
      <c r="K144" s="135" t="s">
        <v>437</v>
      </c>
      <c r="L144" s="15" t="s">
        <v>59</v>
      </c>
      <c r="M144" s="15" t="s">
        <v>438</v>
      </c>
      <c r="N144" s="79">
        <v>883.15</v>
      </c>
      <c r="O144" s="40"/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Thursday</v>
      </c>
      <c r="H150" s="178"/>
      <c r="I150" s="282">
        <f>$L$3</f>
        <v>42908</v>
      </c>
      <c r="J150" s="282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823.21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0</v>
      </c>
      <c r="I153" s="15" t="s">
        <v>21</v>
      </c>
      <c r="J153" s="279">
        <f t="shared" ref="J153:J186" si="19">INDEX($I$5:$O$148, MATCH($I153,I$5:I$148,0),7)</f>
        <v>0</v>
      </c>
      <c r="K153" s="279"/>
      <c r="L153" s="6" t="str">
        <f t="shared" ref="L153:L186" si="20">INDEX($H$5:$H$148, MATCH($I153,I$5:I$148,0))</f>
        <v>CZ</v>
      </c>
      <c r="M153" s="200">
        <f t="shared" ref="M153:M186" si="21">INDEX($I$5:$N$148, MATCH($I153,I$5:I$148,0),6)</f>
        <v>788.11</v>
      </c>
      <c r="N153" s="8"/>
    </row>
    <row r="154" spans="1:17" ht="19.5" customHeight="1" x14ac:dyDescent="0.2">
      <c r="D154" s="200">
        <f t="shared" si="16"/>
        <v>1009.6</v>
      </c>
      <c r="E154" s="86" t="str">
        <f t="shared" si="17"/>
        <v>TY</v>
      </c>
      <c r="F154" s="15" t="s">
        <v>35</v>
      </c>
      <c r="G154" s="28">
        <f t="shared" si="18"/>
        <v>0</v>
      </c>
      <c r="I154" s="15" t="s">
        <v>22</v>
      </c>
      <c r="J154" s="279">
        <f t="shared" si="19"/>
        <v>221130</v>
      </c>
      <c r="K154" s="279"/>
      <c r="L154" s="6" t="str">
        <f t="shared" si="20"/>
        <v>CZ</v>
      </c>
      <c r="M154" s="200">
        <f t="shared" si="21"/>
        <v>738.81</v>
      </c>
      <c r="N154" s="8"/>
    </row>
    <row r="155" spans="1:17" ht="19.5" customHeight="1" x14ac:dyDescent="0.2">
      <c r="D155" s="200">
        <f t="shared" si="16"/>
        <v>892.04</v>
      </c>
      <c r="E155" s="86" t="str">
        <f t="shared" si="17"/>
        <v>CZ</v>
      </c>
      <c r="F155" s="15" t="s">
        <v>36</v>
      </c>
      <c r="G155" s="28">
        <f t="shared" si="18"/>
        <v>220021</v>
      </c>
      <c r="I155" s="15" t="s">
        <v>23</v>
      </c>
      <c r="J155" s="279">
        <f t="shared" si="19"/>
        <v>221122</v>
      </c>
      <c r="K155" s="279"/>
      <c r="L155" s="6" t="str">
        <f t="shared" si="20"/>
        <v>LA</v>
      </c>
      <c r="M155" s="200">
        <f t="shared" si="21"/>
        <v>1059</v>
      </c>
      <c r="N155" s="8"/>
    </row>
    <row r="156" spans="1:17" ht="19.5" customHeight="1" x14ac:dyDescent="0.2">
      <c r="D156" s="200">
        <f t="shared" si="16"/>
        <v>817.99</v>
      </c>
      <c r="E156" s="86" t="str">
        <f t="shared" si="17"/>
        <v>MA</v>
      </c>
      <c r="F156" s="15" t="s">
        <v>37</v>
      </c>
      <c r="G156" s="28">
        <f t="shared" si="18"/>
        <v>0</v>
      </c>
      <c r="I156" s="15" t="s">
        <v>24</v>
      </c>
      <c r="J156" s="279">
        <f t="shared" si="19"/>
        <v>221137</v>
      </c>
      <c r="K156" s="279"/>
      <c r="L156" s="6" t="str">
        <f t="shared" si="20"/>
        <v>MA</v>
      </c>
      <c r="M156" s="200">
        <f t="shared" si="21"/>
        <v>804.67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983.4</v>
      </c>
      <c r="E157" s="86" t="str">
        <f t="shared" si="17"/>
        <v>EC</v>
      </c>
      <c r="F157" s="15" t="s">
        <v>38</v>
      </c>
      <c r="G157" s="28">
        <f t="shared" si="18"/>
        <v>0</v>
      </c>
      <c r="H157" s="176"/>
      <c r="I157" s="15" t="s">
        <v>25</v>
      </c>
      <c r="J157" s="279">
        <f t="shared" si="19"/>
        <v>0</v>
      </c>
      <c r="K157" s="279"/>
      <c r="L157" s="6" t="str">
        <f t="shared" si="20"/>
        <v>XW</v>
      </c>
      <c r="M157" s="200">
        <f t="shared" si="21"/>
        <v>953.46</v>
      </c>
      <c r="N157" s="8"/>
      <c r="O157" s="37"/>
      <c r="P157" s="105"/>
    </row>
    <row r="158" spans="1:17" ht="19.5" customHeight="1" x14ac:dyDescent="0.2">
      <c r="D158" s="200">
        <f t="shared" si="16"/>
        <v>872.08</v>
      </c>
      <c r="E158" s="86" t="str">
        <f t="shared" si="17"/>
        <v>BK</v>
      </c>
      <c r="F158" s="15" t="s">
        <v>39</v>
      </c>
      <c r="G158" s="28">
        <f t="shared" si="18"/>
        <v>0</v>
      </c>
      <c r="I158" s="15" t="s">
        <v>26</v>
      </c>
      <c r="J158" s="279">
        <f t="shared" si="19"/>
        <v>0</v>
      </c>
      <c r="K158" s="279"/>
      <c r="L158" s="6" t="str">
        <f t="shared" si="20"/>
        <v>LA</v>
      </c>
      <c r="M158" s="200">
        <f t="shared" si="21"/>
        <v>1132.5899999999999</v>
      </c>
      <c r="N158" s="8"/>
    </row>
    <row r="159" spans="1:17" ht="19.5" customHeight="1" x14ac:dyDescent="0.2">
      <c r="D159" s="200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0</v>
      </c>
      <c r="I159" s="15" t="s">
        <v>27</v>
      </c>
      <c r="J159" s="279">
        <f t="shared" si="19"/>
        <v>0</v>
      </c>
      <c r="K159" s="279"/>
      <c r="L159" s="6" t="str">
        <f t="shared" si="20"/>
        <v>CZ</v>
      </c>
      <c r="M159" s="200">
        <f t="shared" si="21"/>
        <v>1053.7</v>
      </c>
      <c r="N159" s="8"/>
    </row>
    <row r="160" spans="1:17" ht="19.5" customHeight="1" x14ac:dyDescent="0.2">
      <c r="D160" s="200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0</v>
      </c>
      <c r="I160" s="15" t="s">
        <v>28</v>
      </c>
      <c r="J160" s="279">
        <f t="shared" si="19"/>
        <v>0</v>
      </c>
      <c r="K160" s="279"/>
      <c r="L160" s="6" t="str">
        <f t="shared" si="20"/>
        <v>PZ</v>
      </c>
      <c r="M160" s="200">
        <f t="shared" si="21"/>
        <v>769.78</v>
      </c>
      <c r="N160" s="8"/>
    </row>
    <row r="161" spans="4:14" ht="19.5" customHeight="1" x14ac:dyDescent="0.2">
      <c r="D161" s="200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0</v>
      </c>
      <c r="I161" s="15" t="s">
        <v>29</v>
      </c>
      <c r="J161" s="279">
        <f t="shared" si="19"/>
        <v>221121</v>
      </c>
      <c r="K161" s="279"/>
      <c r="L161" s="6" t="str">
        <f t="shared" si="20"/>
        <v>EH</v>
      </c>
      <c r="M161" s="200">
        <f t="shared" si="21"/>
        <v>900.4</v>
      </c>
      <c r="N161" s="8"/>
    </row>
    <row r="162" spans="4:14" ht="19.5" customHeight="1" x14ac:dyDescent="0.2">
      <c r="D162" s="200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0</v>
      </c>
      <c r="I162" s="15" t="s">
        <v>30</v>
      </c>
      <c r="J162" s="279">
        <f t="shared" si="19"/>
        <v>0</v>
      </c>
      <c r="K162" s="279"/>
      <c r="L162" s="6" t="str">
        <f t="shared" si="20"/>
        <v>EC</v>
      </c>
      <c r="M162" s="200">
        <f t="shared" si="21"/>
        <v>1035.1400000000001</v>
      </c>
      <c r="N162" s="8"/>
    </row>
    <row r="163" spans="4:14" ht="19.5" customHeight="1" x14ac:dyDescent="0.2">
      <c r="D163" s="200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220034</v>
      </c>
      <c r="I163" s="15" t="s">
        <v>31</v>
      </c>
      <c r="J163" s="279">
        <f t="shared" si="19"/>
        <v>0</v>
      </c>
      <c r="K163" s="279"/>
      <c r="L163" s="6" t="str">
        <f t="shared" si="20"/>
        <v>EC</v>
      </c>
      <c r="M163" s="200">
        <f t="shared" si="21"/>
        <v>920.67</v>
      </c>
      <c r="N163" s="8"/>
    </row>
    <row r="164" spans="4:14" ht="19.5" customHeight="1" x14ac:dyDescent="0.2">
      <c r="D164" s="200">
        <f t="shared" si="16"/>
        <v>968.49</v>
      </c>
      <c r="E164" s="86" t="str">
        <f t="shared" si="17"/>
        <v>XW</v>
      </c>
      <c r="F164" s="15" t="s">
        <v>45</v>
      </c>
      <c r="G164" s="28">
        <f t="shared" si="18"/>
        <v>0</v>
      </c>
      <c r="I164" s="15" t="s">
        <v>32</v>
      </c>
      <c r="J164" s="279">
        <f t="shared" si="19"/>
        <v>0</v>
      </c>
      <c r="K164" s="279"/>
      <c r="L164" s="6" t="str">
        <f t="shared" si="20"/>
        <v>TY</v>
      </c>
      <c r="M164" s="200">
        <f t="shared" si="21"/>
        <v>889.99</v>
      </c>
      <c r="N164" s="8"/>
    </row>
    <row r="165" spans="4:14" ht="19.5" customHeight="1" x14ac:dyDescent="0.2">
      <c r="D165" s="200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0</v>
      </c>
      <c r="I165" s="15" t="s">
        <v>33</v>
      </c>
      <c r="J165" s="279">
        <f t="shared" si="19"/>
        <v>0</v>
      </c>
      <c r="K165" s="279"/>
      <c r="L165" s="6" t="str">
        <f t="shared" si="20"/>
        <v>BK</v>
      </c>
      <c r="M165" s="200">
        <f t="shared" si="21"/>
        <v>954.92</v>
      </c>
      <c r="N165" s="8"/>
    </row>
    <row r="166" spans="4:14" ht="19.5" customHeight="1" x14ac:dyDescent="0.2">
      <c r="D166" s="200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0</v>
      </c>
      <c r="I166" s="15" t="s">
        <v>107</v>
      </c>
      <c r="J166" s="279">
        <f t="shared" si="19"/>
        <v>0</v>
      </c>
      <c r="K166" s="279"/>
      <c r="L166" s="6" t="str">
        <f t="shared" si="20"/>
        <v>CZ</v>
      </c>
      <c r="M166" s="200">
        <f t="shared" si="21"/>
        <v>795.67</v>
      </c>
      <c r="N166" s="8"/>
    </row>
    <row r="167" spans="4:14" ht="19.5" customHeight="1" x14ac:dyDescent="0.2">
      <c r="D167" s="200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0</v>
      </c>
      <c r="I167" s="15" t="s">
        <v>104</v>
      </c>
      <c r="J167" s="279">
        <f t="shared" si="19"/>
        <v>0</v>
      </c>
      <c r="K167" s="279"/>
      <c r="L167" s="6" t="str">
        <f t="shared" si="20"/>
        <v>LA</v>
      </c>
      <c r="M167" s="200">
        <f t="shared" si="21"/>
        <v>1003.16</v>
      </c>
      <c r="N167" s="8"/>
    </row>
    <row r="168" spans="4:14" ht="19.5" customHeight="1" x14ac:dyDescent="0.2">
      <c r="D168" s="200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0</v>
      </c>
      <c r="I168" s="15" t="s">
        <v>106</v>
      </c>
      <c r="J168" s="279">
        <f t="shared" si="19"/>
        <v>0</v>
      </c>
      <c r="K168" s="279"/>
      <c r="L168" s="6" t="str">
        <f t="shared" si="20"/>
        <v>PZ</v>
      </c>
      <c r="M168" s="200">
        <f t="shared" si="21"/>
        <v>891.23</v>
      </c>
      <c r="N168" s="8"/>
    </row>
    <row r="169" spans="4:14" ht="19.5" customHeight="1" x14ac:dyDescent="0.2">
      <c r="D169" s="200">
        <f t="shared" si="16"/>
        <v>853.4</v>
      </c>
      <c r="E169" s="86" t="str">
        <f t="shared" si="17"/>
        <v>CZ</v>
      </c>
      <c r="F169" s="15" t="s">
        <v>50</v>
      </c>
      <c r="G169" s="28">
        <f t="shared" si="18"/>
        <v>0</v>
      </c>
      <c r="I169" s="15" t="s">
        <v>103</v>
      </c>
      <c r="J169" s="279">
        <f t="shared" si="19"/>
        <v>0</v>
      </c>
      <c r="K169" s="279"/>
      <c r="L169" s="6" t="str">
        <f t="shared" si="20"/>
        <v>CZ</v>
      </c>
      <c r="M169" s="200">
        <f t="shared" si="21"/>
        <v>806.31</v>
      </c>
      <c r="N169" s="8"/>
    </row>
    <row r="170" spans="4:14" ht="19.5" customHeight="1" x14ac:dyDescent="0.2">
      <c r="D170" s="200">
        <f t="shared" si="16"/>
        <v>1031.6199999999999</v>
      </c>
      <c r="E170" s="86" t="str">
        <f t="shared" si="17"/>
        <v>EC</v>
      </c>
      <c r="F170" s="15" t="s">
        <v>51</v>
      </c>
      <c r="G170" s="28">
        <f t="shared" si="18"/>
        <v>0</v>
      </c>
      <c r="I170" s="15" t="s">
        <v>105</v>
      </c>
      <c r="J170" s="279">
        <f t="shared" si="19"/>
        <v>0</v>
      </c>
      <c r="K170" s="279"/>
      <c r="L170" s="6" t="str">
        <f t="shared" si="20"/>
        <v>EC</v>
      </c>
      <c r="M170" s="200">
        <f t="shared" si="21"/>
        <v>900.47</v>
      </c>
      <c r="N170" s="8"/>
    </row>
    <row r="171" spans="4:14" ht="19.5" customHeight="1" x14ac:dyDescent="0.2">
      <c r="D171" s="200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0</v>
      </c>
      <c r="I171" s="15" t="s">
        <v>108</v>
      </c>
      <c r="J171" s="279">
        <f t="shared" si="19"/>
        <v>0</v>
      </c>
      <c r="K171" s="279"/>
      <c r="L171" s="6" t="str">
        <f t="shared" si="20"/>
        <v>BK</v>
      </c>
      <c r="M171" s="200">
        <f t="shared" si="21"/>
        <v>795.28</v>
      </c>
      <c r="N171" s="8"/>
    </row>
    <row r="172" spans="4:14" ht="19.5" customHeight="1" x14ac:dyDescent="0.2">
      <c r="D172" s="200">
        <f t="shared" si="16"/>
        <v>799.84</v>
      </c>
      <c r="E172" s="86" t="str">
        <f t="shared" si="17"/>
        <v>EH</v>
      </c>
      <c r="F172" s="15" t="s">
        <v>53</v>
      </c>
      <c r="G172" s="28">
        <f t="shared" si="18"/>
        <v>0</v>
      </c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0</v>
      </c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0</v>
      </c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220005</v>
      </c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972.19</v>
      </c>
      <c r="E176" s="86" t="str">
        <f t="shared" si="17"/>
        <v>CZ</v>
      </c>
      <c r="F176" s="15" t="s">
        <v>85</v>
      </c>
      <c r="G176" s="28">
        <f t="shared" si="18"/>
        <v>0</v>
      </c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0</v>
      </c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0</v>
      </c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0</v>
      </c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769.73</v>
      </c>
      <c r="E180" s="86" t="str">
        <f t="shared" si="17"/>
        <v>CZ</v>
      </c>
      <c r="F180" s="15" t="s">
        <v>88</v>
      </c>
      <c r="G180" s="28">
        <f t="shared" si="18"/>
        <v>0</v>
      </c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0</v>
      </c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863.74</v>
      </c>
      <c r="E182" s="86" t="str">
        <f t="shared" si="17"/>
        <v>MA</v>
      </c>
      <c r="F182" s="15" t="s">
        <v>149</v>
      </c>
      <c r="G182" s="28">
        <f t="shared" si="18"/>
        <v>0</v>
      </c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883.15</v>
      </c>
      <c r="E183" s="86" t="str">
        <f t="shared" si="17"/>
        <v>EH</v>
      </c>
      <c r="F183" s="15" t="s">
        <v>150</v>
      </c>
      <c r="G183" s="28">
        <f t="shared" si="18"/>
        <v>0</v>
      </c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1017.1</v>
      </c>
      <c r="E184" s="86" t="str">
        <f t="shared" si="17"/>
        <v>BK</v>
      </c>
      <c r="F184" s="15" t="s">
        <v>151</v>
      </c>
      <c r="G184" s="28">
        <f t="shared" si="18"/>
        <v>0</v>
      </c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D185" s="200">
        <f t="shared" si="16"/>
        <v>125</v>
      </c>
      <c r="E185" s="86" t="str">
        <f t="shared" si="17"/>
        <v>CZ</v>
      </c>
      <c r="F185" s="15" t="s">
        <v>168</v>
      </c>
      <c r="G185" s="28">
        <f t="shared" si="18"/>
        <v>0</v>
      </c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C186" s="130"/>
      <c r="D186" s="200" t="e">
        <f t="shared" si="16"/>
        <v>#N/A</v>
      </c>
      <c r="E186" s="86" t="e">
        <f t="shared" si="17"/>
        <v>#N/A</v>
      </c>
      <c r="F186" s="15" t="s">
        <v>169</v>
      </c>
      <c r="G186" s="28" t="e">
        <f t="shared" si="18"/>
        <v>#N/A</v>
      </c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28528.839999999993</v>
      </c>
      <c r="E187" s="42" t="s">
        <v>19</v>
      </c>
      <c r="F187" s="7">
        <f>COUNTIF(D153:D186,"&gt;=0")</f>
        <v>33</v>
      </c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17193.359999999997</v>
      </c>
    </row>
    <row r="188" spans="3:14" ht="20.100000000000001" customHeight="1" x14ac:dyDescent="0.2">
      <c r="C188" s="6" t="s">
        <v>159</v>
      </c>
      <c r="D188" s="201">
        <f>D187+M187</f>
        <v>45722.19999999999</v>
      </c>
      <c r="E188" s="42" t="s">
        <v>159</v>
      </c>
      <c r="F188" s="7">
        <f>F187+J187</f>
        <v>52</v>
      </c>
      <c r="I188" s="42"/>
      <c r="J188" s="7"/>
      <c r="L188" s="92"/>
      <c r="M188" s="201"/>
    </row>
    <row r="189" spans="3:14" ht="20.100000000000001" customHeight="1" x14ac:dyDescent="0.2"/>
  </sheetData>
  <mergeCells count="54">
    <mergeCell ref="J185:K185"/>
    <mergeCell ref="J186:K186"/>
    <mergeCell ref="J180:K180"/>
    <mergeCell ref="J181:K181"/>
    <mergeCell ref="J184:K184"/>
    <mergeCell ref="J182:K182"/>
    <mergeCell ref="J183:K183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J167:K167"/>
    <mergeCell ref="I150:J150"/>
    <mergeCell ref="J160:K160"/>
    <mergeCell ref="L3:M3"/>
    <mergeCell ref="L23:M23"/>
    <mergeCell ref="L35:M35"/>
    <mergeCell ref="L124:M124"/>
    <mergeCell ref="L94:M94"/>
    <mergeCell ref="L61:M61"/>
    <mergeCell ref="L47:M47"/>
    <mergeCell ref="L108:M108"/>
    <mergeCell ref="J165:K165"/>
    <mergeCell ref="J166:K166"/>
    <mergeCell ref="D135:E135"/>
    <mergeCell ref="J161:K161"/>
    <mergeCell ref="J162:K162"/>
    <mergeCell ref="J155:K155"/>
    <mergeCell ref="J156:K156"/>
    <mergeCell ref="J157:K157"/>
    <mergeCell ref="J158:K158"/>
    <mergeCell ref="J159:K159"/>
    <mergeCell ref="D3:E3"/>
    <mergeCell ref="D23:E23"/>
    <mergeCell ref="D35:E35"/>
    <mergeCell ref="J164:K164"/>
    <mergeCell ref="D124:E124"/>
    <mergeCell ref="D108:E108"/>
    <mergeCell ref="D47:E47"/>
    <mergeCell ref="D94:E94"/>
    <mergeCell ref="D61:E61"/>
    <mergeCell ref="J163:K163"/>
  </mergeCells>
  <phoneticPr fontId="0" type="noConversion"/>
  <conditionalFormatting sqref="E153:E186">
    <cfRule type="expression" dxfId="49" priority="18" stopIfTrue="1">
      <formula>F153=0</formula>
    </cfRule>
  </conditionalFormatting>
  <conditionalFormatting sqref="G153:G186">
    <cfRule type="cellIs" dxfId="48" priority="19" stopIfTrue="1" operator="between">
      <formula>221100</formula>
      <formula>221140</formula>
    </cfRule>
    <cfRule type="expression" dxfId="47" priority="20" stopIfTrue="1">
      <formula>F153=0</formula>
    </cfRule>
  </conditionalFormatting>
  <conditionalFormatting sqref="D153:D186">
    <cfRule type="expression" dxfId="46" priority="21" stopIfTrue="1">
      <formula>F153=0</formula>
    </cfRule>
  </conditionalFormatting>
  <conditionalFormatting sqref="F153:F186 I153:I186">
    <cfRule type="expression" dxfId="45" priority="22" stopIfTrue="1">
      <formula>G153&gt;221144</formula>
    </cfRule>
    <cfRule type="expression" dxfId="44" priority="23" stopIfTrue="1">
      <formula>G153=0</formula>
    </cfRule>
  </conditionalFormatting>
  <conditionalFormatting sqref="L153:L186">
    <cfRule type="expression" dxfId="43" priority="24" stopIfTrue="1">
      <formula>I153=0</formula>
    </cfRule>
  </conditionalFormatting>
  <conditionalFormatting sqref="J153:K186">
    <cfRule type="cellIs" dxfId="42" priority="25" stopIfTrue="1" operator="between">
      <formula>220001</formula>
      <formula>220034</formula>
    </cfRule>
    <cfRule type="cellIs" dxfId="41" priority="26" stopIfTrue="1" operator="between">
      <formula>221141</formula>
      <formula>221144</formula>
    </cfRule>
    <cfRule type="expression" dxfId="40" priority="27" stopIfTrue="1">
      <formula>I153=0</formula>
    </cfRule>
  </conditionalFormatting>
  <conditionalFormatting sqref="M153:M186">
    <cfRule type="expression" dxfId="39" priority="28" stopIfTrue="1">
      <formula>I153=0</formula>
    </cfRule>
  </conditionalFormatting>
  <conditionalFormatting sqref="E137:E145 E110:E119 E126:E130 E96:E103 O137:O145 O126:O130 O63:O89 O110:O119 O96:O103 E63:E67 E49:E50 O49:O56 O37:O42 E37:E38 O25:O30 E25:E30 E5:E17 O5:O17 E40:E42 E69 E52:E56 E71:E89">
    <cfRule type="cellIs" dxfId="38" priority="29" stopIfTrue="1" operator="between">
      <formula>221101</formula>
      <formula>221140</formula>
    </cfRule>
  </conditionalFormatting>
  <conditionalFormatting sqref="F137:F145 F110:F119 F126:F130 F96:F103 F63:F67 F49:F50 F37:F38 F25:F30 F5:F17 F40:F42 F69 F52:F56 F71:F89">
    <cfRule type="cellIs" dxfId="37" priority="30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36" priority="31" stopIfTrue="1" operator="between">
      <formula>"XC 501"</formula>
      <formula>"XC 549"</formula>
    </cfRule>
    <cfRule type="cellIs" dxfId="35" priority="32" stopIfTrue="1" operator="between">
      <formula>"XC 201"</formula>
      <formula>"XC 399"</formula>
    </cfRule>
    <cfRule type="cellIs" dxfId="34" priority="33" stopIfTrue="1" operator="between">
      <formula>"XC 801"</formula>
      <formula>"XC 899"</formula>
    </cfRule>
  </conditionalFormatting>
  <conditionalFormatting sqref="A1:XFD38 A68:D68 H68:IV68 A40:XFD50 A39:D39 H39:IV39 A69:XFD69 A52:XFD67 A51:D51 H51:IV51 A71:XFD72 A70:D70 H70:IV70 A74:XFD65536 A73:O73 Q73:IV73">
    <cfRule type="cellIs" dxfId="33" priority="17" stopIfTrue="1" operator="equal">
      <formula>221136</formula>
    </cfRule>
  </conditionalFormatting>
  <conditionalFormatting sqref="E68">
    <cfRule type="cellIs" dxfId="32" priority="12" stopIfTrue="1" operator="between">
      <formula>221101</formula>
      <formula>221140</formula>
    </cfRule>
  </conditionalFormatting>
  <conditionalFormatting sqref="F68">
    <cfRule type="cellIs" dxfId="31" priority="13" stopIfTrue="1" operator="notEqual">
      <formula>"FP"</formula>
    </cfRule>
  </conditionalFormatting>
  <conditionalFormatting sqref="G68">
    <cfRule type="cellIs" dxfId="30" priority="14" stopIfTrue="1" operator="equal">
      <formula>221136</formula>
    </cfRule>
  </conditionalFormatting>
  <conditionalFormatting sqref="E68:F68">
    <cfRule type="cellIs" dxfId="29" priority="11" stopIfTrue="1" operator="equal">
      <formula>221136</formula>
    </cfRule>
  </conditionalFormatting>
  <conditionalFormatting sqref="E39">
    <cfRule type="cellIs" dxfId="28" priority="9" stopIfTrue="1" operator="between">
      <formula>221101</formula>
      <formula>221140</formula>
    </cfRule>
  </conditionalFormatting>
  <conditionalFormatting sqref="F39">
    <cfRule type="cellIs" dxfId="27" priority="10" stopIfTrue="1" operator="notEqual">
      <formula>"FP"</formula>
    </cfRule>
  </conditionalFormatting>
  <conditionalFormatting sqref="E39:G39">
    <cfRule type="cellIs" dxfId="26" priority="8" stopIfTrue="1" operator="equal">
      <formula>221136</formula>
    </cfRule>
  </conditionalFormatting>
  <conditionalFormatting sqref="E51">
    <cfRule type="cellIs" dxfId="25" priority="6" stopIfTrue="1" operator="between">
      <formula>221101</formula>
      <formula>221140</formula>
    </cfRule>
  </conditionalFormatting>
  <conditionalFormatting sqref="F51">
    <cfRule type="cellIs" dxfId="24" priority="7" stopIfTrue="1" operator="notEqual">
      <formula>"FP"</formula>
    </cfRule>
  </conditionalFormatting>
  <conditionalFormatting sqref="E51:G51">
    <cfRule type="cellIs" dxfId="23" priority="5" stopIfTrue="1" operator="equal">
      <formula>221136</formula>
    </cfRule>
  </conditionalFormatting>
  <conditionalFormatting sqref="E70">
    <cfRule type="cellIs" dxfId="22" priority="3" stopIfTrue="1" operator="between">
      <formula>221101</formula>
      <formula>221140</formula>
    </cfRule>
  </conditionalFormatting>
  <conditionalFormatting sqref="F70">
    <cfRule type="cellIs" dxfId="21" priority="4" stopIfTrue="1" operator="notEqual">
      <formula>"FP"</formula>
    </cfRule>
  </conditionalFormatting>
  <conditionalFormatting sqref="E70:G70">
    <cfRule type="cellIs" dxfId="20" priority="2" stopIfTrue="1" operator="equal">
      <formula>221136</formula>
    </cfRule>
  </conditionalFormatting>
  <conditionalFormatting sqref="P73">
    <cfRule type="cellIs" dxfId="19" priority="1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89"/>
  <sheetViews>
    <sheetView view="pageBreakPreview" topLeftCell="A28" zoomScaleNormal="70" zoomScaleSheetLayoutView="100" workbookViewId="0">
      <selection activeCell="E40" sqref="E40"/>
    </sheetView>
  </sheetViews>
  <sheetFormatPr defaultRowHeight="15" customHeight="1" x14ac:dyDescent="0.2"/>
  <cols>
    <col min="1" max="1" width="10.85546875" style="6" customWidth="1"/>
    <col min="2" max="3" width="10.7109375" style="6" customWidth="1"/>
    <col min="4" max="4" width="10.7109375" style="7" customWidth="1"/>
    <col min="5" max="5" width="13" style="37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7" customWidth="1"/>
    <col min="16" max="16" width="30.7109375" style="105" customWidth="1"/>
    <col min="17" max="17" width="8.28515625" style="6" customWidth="1"/>
    <col min="18" max="16384" width="9.140625" style="6"/>
  </cols>
  <sheetData>
    <row r="1" spans="1:17" ht="21.75" customHeight="1" x14ac:dyDescent="0.2">
      <c r="B1" s="118"/>
      <c r="J1" s="118"/>
    </row>
    <row r="2" spans="1:17" ht="21.75" customHeight="1" x14ac:dyDescent="0.2">
      <c r="A2" s="91" t="s">
        <v>121</v>
      </c>
      <c r="B2" s="118"/>
      <c r="I2" s="43" t="s">
        <v>62</v>
      </c>
      <c r="J2" s="118"/>
    </row>
    <row r="3" spans="1:17" ht="21.75" customHeight="1" thickBot="1" x14ac:dyDescent="0.25">
      <c r="A3" s="8" t="s">
        <v>111</v>
      </c>
      <c r="B3" s="118"/>
      <c r="C3" s="9"/>
      <c r="D3" s="280">
        <f>'DEPT BAL'!$H$4-1</f>
        <v>42908</v>
      </c>
      <c r="E3" s="280"/>
      <c r="I3" s="8" t="s">
        <v>112</v>
      </c>
      <c r="J3" s="118"/>
      <c r="L3" s="281">
        <f>D3+1</f>
        <v>42909</v>
      </c>
      <c r="M3" s="281"/>
    </row>
    <row r="4" spans="1:17" s="1" customFormat="1" ht="21.75" customHeight="1" thickBot="1" x14ac:dyDescent="0.25">
      <c r="A4" s="2" t="s">
        <v>1</v>
      </c>
      <c r="B4" s="119" t="s">
        <v>2</v>
      </c>
      <c r="C4" s="3" t="s">
        <v>3</v>
      </c>
      <c r="D4" s="4" t="s">
        <v>4</v>
      </c>
      <c r="E4" s="38" t="s">
        <v>5</v>
      </c>
      <c r="F4" s="119" t="s">
        <v>6</v>
      </c>
      <c r="G4" s="5" t="s">
        <v>12</v>
      </c>
      <c r="H4" s="176"/>
      <c r="I4" s="2" t="s">
        <v>1</v>
      </c>
      <c r="J4" s="119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8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20" t="s">
        <v>304</v>
      </c>
      <c r="C5" s="11" t="s">
        <v>131</v>
      </c>
      <c r="D5" s="25" t="s">
        <v>354</v>
      </c>
      <c r="E5" s="39"/>
      <c r="F5" s="134"/>
      <c r="G5" s="12"/>
      <c r="H5" s="176" t="str">
        <f>$I$2</f>
        <v>EC</v>
      </c>
      <c r="I5" s="10" t="s">
        <v>31</v>
      </c>
      <c r="J5" s="120" t="s">
        <v>261</v>
      </c>
      <c r="K5" s="212" t="s">
        <v>205</v>
      </c>
      <c r="L5" s="11" t="s">
        <v>61</v>
      </c>
      <c r="M5" s="13" t="s">
        <v>357</v>
      </c>
      <c r="N5" s="78">
        <v>920.97</v>
      </c>
      <c r="O5" s="39"/>
      <c r="P5" s="107"/>
      <c r="Q5" s="115" t="str">
        <f>IF(N5&gt;0,"Yes","")</f>
        <v>Yes</v>
      </c>
    </row>
    <row r="6" spans="1:17" ht="21.75" customHeight="1" x14ac:dyDescent="0.2">
      <c r="A6" s="14" t="s">
        <v>25</v>
      </c>
      <c r="B6" s="126" t="s">
        <v>154</v>
      </c>
      <c r="C6" s="15" t="s">
        <v>131</v>
      </c>
      <c r="D6" s="18" t="s">
        <v>285</v>
      </c>
      <c r="E6" s="40"/>
      <c r="F6" s="135"/>
      <c r="G6" s="17"/>
      <c r="H6" s="176" t="str">
        <f t="shared" ref="H6:H17" si="0">$I$2</f>
        <v>EC</v>
      </c>
      <c r="I6" s="14" t="s">
        <v>51</v>
      </c>
      <c r="J6" s="121" t="s">
        <v>284</v>
      </c>
      <c r="K6" s="140" t="s">
        <v>229</v>
      </c>
      <c r="L6" s="15" t="s">
        <v>60</v>
      </c>
      <c r="M6" s="19" t="s">
        <v>468</v>
      </c>
      <c r="N6" s="79">
        <v>1035.1400000000001</v>
      </c>
      <c r="O6" s="40"/>
      <c r="P6" s="108" t="s">
        <v>152</v>
      </c>
      <c r="Q6" s="116" t="str">
        <f>IF(N6&gt;0,"Yes","")</f>
        <v>Yes</v>
      </c>
    </row>
    <row r="7" spans="1:17" ht="21.75" customHeight="1" x14ac:dyDescent="0.2">
      <c r="A7" s="14" t="s">
        <v>28</v>
      </c>
      <c r="B7" s="126" t="s">
        <v>186</v>
      </c>
      <c r="C7" s="15" t="s">
        <v>131</v>
      </c>
      <c r="D7" s="18" t="s">
        <v>274</v>
      </c>
      <c r="E7" s="40"/>
      <c r="F7" s="135"/>
      <c r="G7" s="17"/>
      <c r="H7" s="176" t="str">
        <f t="shared" si="0"/>
        <v>EC</v>
      </c>
      <c r="I7" s="14" t="s">
        <v>38</v>
      </c>
      <c r="J7" s="184"/>
      <c r="K7" s="213"/>
      <c r="L7" s="15" t="s">
        <v>58</v>
      </c>
      <c r="M7" s="19" t="s">
        <v>414</v>
      </c>
      <c r="N7" s="79">
        <v>686.87</v>
      </c>
      <c r="O7" s="40"/>
      <c r="P7" s="108" t="s">
        <v>152</v>
      </c>
      <c r="Q7" s="116" t="str">
        <f t="shared" ref="Q7:Q16" si="1">IF(N7&gt;0,"Yes","")</f>
        <v>Yes</v>
      </c>
    </row>
    <row r="8" spans="1:17" ht="21.75" customHeight="1" x14ac:dyDescent="0.2">
      <c r="A8" s="14" t="s">
        <v>35</v>
      </c>
      <c r="B8" s="126" t="s">
        <v>243</v>
      </c>
      <c r="C8" s="15" t="s">
        <v>131</v>
      </c>
      <c r="D8" s="18" t="s">
        <v>315</v>
      </c>
      <c r="E8" s="40"/>
      <c r="F8" s="135"/>
      <c r="G8" s="17"/>
      <c r="H8" s="176" t="str">
        <f t="shared" si="0"/>
        <v>EC</v>
      </c>
      <c r="I8" s="68" t="s">
        <v>40</v>
      </c>
      <c r="J8" s="126" t="s">
        <v>263</v>
      </c>
      <c r="K8" s="135" t="s">
        <v>313</v>
      </c>
      <c r="L8" s="30" t="s">
        <v>56</v>
      </c>
      <c r="M8" s="94" t="s">
        <v>343</v>
      </c>
      <c r="N8" s="99">
        <v>971.07</v>
      </c>
      <c r="O8" s="40"/>
      <c r="P8" s="108" t="s">
        <v>152</v>
      </c>
      <c r="Q8" s="116" t="str">
        <f t="shared" si="1"/>
        <v>Yes</v>
      </c>
    </row>
    <row r="9" spans="1:17" ht="21.75" customHeight="1" x14ac:dyDescent="0.2">
      <c r="A9" s="14" t="s">
        <v>85</v>
      </c>
      <c r="B9" s="126" t="s">
        <v>294</v>
      </c>
      <c r="C9" s="30" t="s">
        <v>132</v>
      </c>
      <c r="D9" s="18" t="s">
        <v>179</v>
      </c>
      <c r="E9" s="40"/>
      <c r="F9" s="135"/>
      <c r="G9" s="17"/>
      <c r="H9" s="176" t="str">
        <f>$I$2</f>
        <v>EC</v>
      </c>
      <c r="I9" s="14" t="s">
        <v>30</v>
      </c>
      <c r="J9" s="121" t="s">
        <v>153</v>
      </c>
      <c r="K9" s="140" t="s">
        <v>324</v>
      </c>
      <c r="L9" s="15" t="s">
        <v>55</v>
      </c>
      <c r="M9" s="19" t="s">
        <v>449</v>
      </c>
      <c r="N9" s="79">
        <v>990.47</v>
      </c>
      <c r="O9" s="40"/>
      <c r="P9" s="108"/>
      <c r="Q9" s="116" t="str">
        <f t="shared" si="1"/>
        <v>Yes</v>
      </c>
    </row>
    <row r="10" spans="1:17" ht="21.75" customHeight="1" x14ac:dyDescent="0.2">
      <c r="A10" s="14" t="s">
        <v>33</v>
      </c>
      <c r="B10" s="126" t="s">
        <v>155</v>
      </c>
      <c r="C10" s="32" t="s">
        <v>131</v>
      </c>
      <c r="D10" s="18" t="s">
        <v>371</v>
      </c>
      <c r="E10" s="40"/>
      <c r="F10" s="135"/>
      <c r="G10" s="17"/>
      <c r="H10" s="176" t="str">
        <f t="shared" si="0"/>
        <v>EC</v>
      </c>
      <c r="I10" s="14" t="s">
        <v>105</v>
      </c>
      <c r="J10" s="184"/>
      <c r="K10" s="213"/>
      <c r="L10" s="15" t="s">
        <v>58</v>
      </c>
      <c r="M10" s="19" t="s">
        <v>419</v>
      </c>
      <c r="N10" s="79">
        <v>900.47</v>
      </c>
      <c r="O10" s="69"/>
      <c r="P10" s="17"/>
      <c r="Q10" s="116" t="str">
        <f t="shared" si="1"/>
        <v>Yes</v>
      </c>
    </row>
    <row r="11" spans="1:17" ht="21.75" customHeight="1" x14ac:dyDescent="0.2">
      <c r="A11" s="68"/>
      <c r="B11" s="126"/>
      <c r="C11" s="15"/>
      <c r="D11" s="18"/>
      <c r="E11" s="40"/>
      <c r="F11" s="135"/>
      <c r="G11" s="17"/>
      <c r="H11" s="176" t="str">
        <f t="shared" si="0"/>
        <v>EC</v>
      </c>
      <c r="I11" s="14"/>
      <c r="J11" s="126"/>
      <c r="K11" s="135"/>
      <c r="L11" s="30"/>
      <c r="M11" s="35"/>
      <c r="N11" s="97"/>
      <c r="O11" s="69"/>
      <c r="P11" s="108"/>
      <c r="Q11" s="116" t="str">
        <f t="shared" si="1"/>
        <v/>
      </c>
    </row>
    <row r="12" spans="1:17" ht="21.75" customHeight="1" x14ac:dyDescent="0.2">
      <c r="A12" s="68"/>
      <c r="B12" s="126"/>
      <c r="C12" s="15"/>
      <c r="D12" s="18"/>
      <c r="E12" s="40"/>
      <c r="F12" s="135"/>
      <c r="G12" s="17"/>
      <c r="H12" s="176" t="str">
        <f t="shared" si="0"/>
        <v>EC</v>
      </c>
      <c r="I12" s="68"/>
      <c r="J12" s="126"/>
      <c r="K12" s="135"/>
      <c r="L12" s="30"/>
      <c r="M12" s="35"/>
      <c r="N12" s="97"/>
      <c r="O12" s="69"/>
      <c r="P12" s="109"/>
      <c r="Q12" s="116" t="str">
        <f t="shared" si="1"/>
        <v/>
      </c>
    </row>
    <row r="13" spans="1:17" ht="21.75" customHeight="1" x14ac:dyDescent="0.2">
      <c r="A13" s="68"/>
      <c r="B13" s="126"/>
      <c r="C13" s="15"/>
      <c r="D13" s="18"/>
      <c r="E13" s="40"/>
      <c r="F13" s="135"/>
      <c r="G13" s="17"/>
      <c r="H13" s="176" t="str">
        <f t="shared" si="0"/>
        <v>EC</v>
      </c>
      <c r="I13" s="68"/>
      <c r="J13" s="126"/>
      <c r="K13" s="135"/>
      <c r="L13" s="30"/>
      <c r="M13" s="94"/>
      <c r="N13" s="99"/>
      <c r="O13" s="69"/>
      <c r="P13" s="108"/>
      <c r="Q13" s="116" t="str">
        <f t="shared" si="1"/>
        <v/>
      </c>
    </row>
    <row r="14" spans="1:17" ht="21.75" customHeight="1" x14ac:dyDescent="0.2">
      <c r="A14" s="68"/>
      <c r="B14" s="126"/>
      <c r="C14" s="15"/>
      <c r="D14" s="18"/>
      <c r="E14" s="40"/>
      <c r="F14" s="135"/>
      <c r="G14" s="17"/>
      <c r="H14" s="176" t="str">
        <f t="shared" si="0"/>
        <v>EC</v>
      </c>
      <c r="I14" s="68"/>
      <c r="J14" s="126"/>
      <c r="K14" s="135"/>
      <c r="L14" s="30"/>
      <c r="M14" s="35"/>
      <c r="N14" s="97"/>
      <c r="O14" s="69"/>
      <c r="P14" s="109"/>
      <c r="Q14" s="116" t="str">
        <f t="shared" si="1"/>
        <v/>
      </c>
    </row>
    <row r="15" spans="1:17" ht="21.75" customHeight="1" x14ac:dyDescent="0.2">
      <c r="A15" s="68"/>
      <c r="B15" s="126"/>
      <c r="C15" s="15"/>
      <c r="D15" s="18"/>
      <c r="E15" s="40"/>
      <c r="F15" s="135"/>
      <c r="G15" s="17"/>
      <c r="H15" s="176" t="str">
        <f t="shared" si="0"/>
        <v>EC</v>
      </c>
      <c r="I15" s="68"/>
      <c r="J15" s="126"/>
      <c r="K15" s="135"/>
      <c r="L15" s="30"/>
      <c r="M15" s="35"/>
      <c r="N15" s="97"/>
      <c r="O15" s="69"/>
      <c r="P15" s="109"/>
      <c r="Q15" s="116" t="str">
        <f t="shared" si="1"/>
        <v/>
      </c>
    </row>
    <row r="16" spans="1:17" ht="21.75" customHeight="1" x14ac:dyDescent="0.2">
      <c r="A16" s="68"/>
      <c r="B16" s="126"/>
      <c r="C16" s="15"/>
      <c r="D16" s="18"/>
      <c r="E16" s="40"/>
      <c r="F16" s="135"/>
      <c r="G16" s="17"/>
      <c r="H16" s="176" t="str">
        <f t="shared" si="0"/>
        <v>EC</v>
      </c>
      <c r="I16" s="68"/>
      <c r="J16" s="126"/>
      <c r="K16" s="135"/>
      <c r="L16" s="30"/>
      <c r="M16" s="35"/>
      <c r="N16" s="97"/>
      <c r="O16" s="69"/>
      <c r="P16" s="109"/>
      <c r="Q16" s="116" t="str">
        <f t="shared" si="1"/>
        <v/>
      </c>
    </row>
    <row r="17" spans="1:17" ht="21.75" customHeight="1" thickBot="1" x14ac:dyDescent="0.25">
      <c r="A17" s="106"/>
      <c r="B17" s="123"/>
      <c r="C17" s="21"/>
      <c r="D17" s="22"/>
      <c r="E17" s="41"/>
      <c r="F17" s="136"/>
      <c r="G17" s="24"/>
      <c r="H17" s="176" t="str">
        <f t="shared" si="0"/>
        <v>EC</v>
      </c>
      <c r="I17" s="106"/>
      <c r="J17" s="123"/>
      <c r="K17" s="136"/>
      <c r="L17" s="21"/>
      <c r="M17" s="89"/>
      <c r="N17" s="80"/>
      <c r="O17" s="41"/>
      <c r="P17" s="110"/>
      <c r="Q17" s="117" t="str">
        <f>IF(N17&gt;0,"Yes","")</f>
        <v/>
      </c>
    </row>
    <row r="18" spans="1:17" s="101" customFormat="1" ht="30" customHeight="1" x14ac:dyDescent="0.25">
      <c r="A18" s="104" t="s">
        <v>96</v>
      </c>
      <c r="B18" s="124"/>
      <c r="D18" s="102"/>
      <c r="E18" s="103"/>
      <c r="F18" s="137"/>
      <c r="H18" s="177"/>
      <c r="J18" s="124"/>
      <c r="K18" s="102"/>
      <c r="O18" s="103"/>
      <c r="P18" s="111"/>
    </row>
    <row r="19" spans="1:17" ht="21.75" customHeight="1" x14ac:dyDescent="0.2">
      <c r="A19" s="8" t="s">
        <v>95</v>
      </c>
      <c r="B19" s="118"/>
      <c r="F19" s="138"/>
      <c r="I19" s="8" t="s">
        <v>13</v>
      </c>
      <c r="J19" s="118"/>
      <c r="O19" s="42" t="s">
        <v>14</v>
      </c>
    </row>
    <row r="20" spans="1:17" ht="21.75" customHeight="1" x14ac:dyDescent="0.2">
      <c r="B20" s="118"/>
      <c r="F20" s="138"/>
      <c r="J20" s="118"/>
    </row>
    <row r="21" spans="1:17" ht="21.75" customHeight="1" x14ac:dyDescent="0.2">
      <c r="B21" s="118"/>
      <c r="F21" s="138"/>
      <c r="J21" s="118"/>
    </row>
    <row r="22" spans="1:17" s="44" customFormat="1" ht="21.75" customHeight="1" x14ac:dyDescent="0.2">
      <c r="A22" s="43" t="s">
        <v>15</v>
      </c>
      <c r="B22" s="125"/>
      <c r="D22" s="45"/>
      <c r="E22" s="46"/>
      <c r="F22" s="139"/>
      <c r="H22" s="176"/>
      <c r="I22" s="43" t="s">
        <v>66</v>
      </c>
      <c r="J22" s="125"/>
      <c r="K22" s="45"/>
      <c r="O22" s="46"/>
    </row>
    <row r="23" spans="1:17" ht="21.75" customHeight="1" thickBot="1" x14ac:dyDescent="0.25">
      <c r="A23" s="8" t="s">
        <v>111</v>
      </c>
      <c r="B23" s="118"/>
      <c r="C23" s="9"/>
      <c r="D23" s="280">
        <f>'DEPT BAL'!$H$4-1</f>
        <v>42908</v>
      </c>
      <c r="E23" s="280"/>
      <c r="F23" s="138"/>
      <c r="I23" s="8" t="s">
        <v>112</v>
      </c>
      <c r="J23" s="118"/>
      <c r="L23" s="281">
        <f>D23+1</f>
        <v>42909</v>
      </c>
      <c r="M23" s="281"/>
    </row>
    <row r="24" spans="1:17" s="1" customFormat="1" ht="21.75" customHeight="1" thickBot="1" x14ac:dyDescent="0.25">
      <c r="A24" s="2" t="s">
        <v>1</v>
      </c>
      <c r="B24" s="119" t="s">
        <v>2</v>
      </c>
      <c r="C24" s="3" t="s">
        <v>3</v>
      </c>
      <c r="D24" s="4" t="s">
        <v>4</v>
      </c>
      <c r="E24" s="38" t="s">
        <v>5</v>
      </c>
      <c r="F24" s="119" t="s">
        <v>6</v>
      </c>
      <c r="G24" s="5" t="s">
        <v>12</v>
      </c>
      <c r="H24" s="176"/>
      <c r="I24" s="2" t="s">
        <v>1</v>
      </c>
      <c r="J24" s="119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8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20" t="s">
        <v>255</v>
      </c>
      <c r="C25" s="11" t="s">
        <v>137</v>
      </c>
      <c r="D25" s="25" t="s">
        <v>358</v>
      </c>
      <c r="E25" s="39"/>
      <c r="F25" s="196"/>
      <c r="G25" s="12"/>
      <c r="H25" s="176" t="str">
        <f t="shared" ref="H25:H30" si="2">$I$22</f>
        <v>TY</v>
      </c>
      <c r="I25" s="10" t="s">
        <v>89</v>
      </c>
      <c r="J25" s="120" t="s">
        <v>269</v>
      </c>
      <c r="K25" s="212" t="s">
        <v>313</v>
      </c>
      <c r="L25" s="11" t="s">
        <v>59</v>
      </c>
      <c r="M25" s="13" t="s">
        <v>377</v>
      </c>
      <c r="N25" s="78">
        <v>965.76</v>
      </c>
      <c r="O25" s="39"/>
      <c r="P25" s="107"/>
      <c r="Q25" s="115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1" t="s">
        <v>300</v>
      </c>
      <c r="C26" s="15" t="s">
        <v>137</v>
      </c>
      <c r="D26" s="18" t="s">
        <v>322</v>
      </c>
      <c r="E26" s="40"/>
      <c r="F26" s="154"/>
      <c r="G26" s="17"/>
      <c r="H26" s="176" t="str">
        <f t="shared" si="2"/>
        <v>TY</v>
      </c>
      <c r="I26" s="14" t="s">
        <v>35</v>
      </c>
      <c r="J26" s="126" t="s">
        <v>270</v>
      </c>
      <c r="K26" s="135" t="s">
        <v>303</v>
      </c>
      <c r="L26" s="15" t="s">
        <v>62</v>
      </c>
      <c r="M26" s="19" t="s">
        <v>315</v>
      </c>
      <c r="N26" s="79">
        <v>1009.6</v>
      </c>
      <c r="O26" s="40"/>
      <c r="P26" s="112"/>
      <c r="Q26" s="116" t="str">
        <f t="shared" si="3"/>
        <v>Yes</v>
      </c>
    </row>
    <row r="27" spans="1:17" ht="21.75" customHeight="1" x14ac:dyDescent="0.2">
      <c r="A27" s="14" t="s">
        <v>87</v>
      </c>
      <c r="B27" s="184"/>
      <c r="C27" s="15" t="s">
        <v>137</v>
      </c>
      <c r="D27" s="18" t="s">
        <v>322</v>
      </c>
      <c r="E27" s="40"/>
      <c r="F27" s="154"/>
      <c r="G27" s="17"/>
      <c r="H27" s="176" t="str">
        <f t="shared" si="2"/>
        <v>TY</v>
      </c>
      <c r="I27" s="14" t="s">
        <v>32</v>
      </c>
      <c r="J27" s="121" t="s">
        <v>271</v>
      </c>
      <c r="K27" s="140" t="s">
        <v>320</v>
      </c>
      <c r="L27" s="15" t="s">
        <v>61</v>
      </c>
      <c r="M27" s="19" t="s">
        <v>192</v>
      </c>
      <c r="N27" s="79">
        <v>889.99</v>
      </c>
      <c r="O27" s="40"/>
      <c r="P27" s="113"/>
      <c r="Q27" s="116" t="str">
        <f t="shared" si="3"/>
        <v>Yes</v>
      </c>
    </row>
    <row r="28" spans="1:17" ht="21.75" customHeight="1" x14ac:dyDescent="0.2">
      <c r="A28" s="14" t="s">
        <v>49</v>
      </c>
      <c r="B28" s="126" t="s">
        <v>197</v>
      </c>
      <c r="C28" s="15" t="s">
        <v>137</v>
      </c>
      <c r="D28" s="18" t="s">
        <v>316</v>
      </c>
      <c r="E28" s="40"/>
      <c r="F28" s="154"/>
      <c r="G28" s="17"/>
      <c r="H28" s="176" t="str">
        <f t="shared" si="2"/>
        <v>TY</v>
      </c>
      <c r="I28" s="14" t="s">
        <v>86</v>
      </c>
      <c r="J28" s="184"/>
      <c r="K28" s="213"/>
      <c r="L28" s="15" t="s">
        <v>62</v>
      </c>
      <c r="M28" s="19" t="s">
        <v>447</v>
      </c>
      <c r="N28" s="79">
        <v>844.14</v>
      </c>
      <c r="O28" s="40"/>
      <c r="P28" s="108"/>
      <c r="Q28" s="116" t="str">
        <f t="shared" si="3"/>
        <v>Yes</v>
      </c>
    </row>
    <row r="29" spans="1:17" ht="21.75" customHeight="1" x14ac:dyDescent="0.2">
      <c r="A29" s="14"/>
      <c r="B29" s="126"/>
      <c r="C29" s="15"/>
      <c r="D29" s="16"/>
      <c r="E29" s="40"/>
      <c r="F29" s="135"/>
      <c r="G29" s="17"/>
      <c r="H29" s="176" t="str">
        <f t="shared" si="2"/>
        <v>TY</v>
      </c>
      <c r="I29" s="14"/>
      <c r="J29" s="126"/>
      <c r="K29" s="135"/>
      <c r="L29" s="15"/>
      <c r="M29" s="19"/>
      <c r="N29" s="79"/>
      <c r="O29" s="40"/>
      <c r="P29" s="108"/>
      <c r="Q29" s="116" t="str">
        <f t="shared" si="3"/>
        <v/>
      </c>
    </row>
    <row r="30" spans="1:17" ht="21.75" customHeight="1" thickBot="1" x14ac:dyDescent="0.25">
      <c r="A30" s="20"/>
      <c r="B30" s="123"/>
      <c r="C30" s="21"/>
      <c r="D30" s="22"/>
      <c r="E30" s="41"/>
      <c r="F30" s="136"/>
      <c r="G30" s="24"/>
      <c r="H30" s="176" t="str">
        <f t="shared" si="2"/>
        <v>TY</v>
      </c>
      <c r="I30" s="20"/>
      <c r="J30" s="123"/>
      <c r="K30" s="136"/>
      <c r="L30" s="21"/>
      <c r="M30" s="21"/>
      <c r="N30" s="80"/>
      <c r="O30" s="41"/>
      <c r="P30" s="110"/>
      <c r="Q30" s="117" t="str">
        <f t="shared" si="3"/>
        <v/>
      </c>
    </row>
    <row r="31" spans="1:17" s="101" customFormat="1" ht="30" customHeight="1" x14ac:dyDescent="0.25">
      <c r="A31" s="104" t="s">
        <v>96</v>
      </c>
      <c r="B31" s="124"/>
      <c r="D31" s="102"/>
      <c r="E31" s="103"/>
      <c r="F31" s="137"/>
      <c r="H31" s="177"/>
      <c r="J31" s="124"/>
      <c r="K31" s="102"/>
      <c r="O31" s="103"/>
      <c r="P31" s="111"/>
    </row>
    <row r="32" spans="1:17" ht="21.75" customHeight="1" x14ac:dyDescent="0.2">
      <c r="A32" s="8" t="s">
        <v>95</v>
      </c>
      <c r="B32" s="118"/>
      <c r="F32" s="138"/>
      <c r="I32" s="8" t="s">
        <v>13</v>
      </c>
      <c r="J32" s="118"/>
      <c r="O32" s="42" t="s">
        <v>14</v>
      </c>
    </row>
    <row r="33" spans="1:17" ht="21.75" customHeight="1" x14ac:dyDescent="0.2">
      <c r="B33" s="118"/>
      <c r="F33" s="138"/>
      <c r="J33" s="118"/>
    </row>
    <row r="34" spans="1:17" s="44" customFormat="1" ht="21.75" customHeight="1" x14ac:dyDescent="0.2">
      <c r="A34" s="43" t="s">
        <v>63</v>
      </c>
      <c r="B34" s="125"/>
      <c r="D34" s="45"/>
      <c r="E34" s="46"/>
      <c r="F34" s="139"/>
      <c r="H34" s="176"/>
      <c r="I34" s="43" t="s">
        <v>60</v>
      </c>
      <c r="J34" s="125"/>
      <c r="K34" s="45"/>
      <c r="O34" s="46"/>
    </row>
    <row r="35" spans="1:17" ht="21.75" customHeight="1" thickBot="1" x14ac:dyDescent="0.25">
      <c r="A35" s="8" t="s">
        <v>111</v>
      </c>
      <c r="B35" s="118"/>
      <c r="C35" s="9"/>
      <c r="D35" s="280">
        <f>'DEPT BAL'!$H$4-1</f>
        <v>42908</v>
      </c>
      <c r="E35" s="280"/>
      <c r="F35" s="138"/>
      <c r="I35" s="8" t="s">
        <v>112</v>
      </c>
      <c r="J35" s="118"/>
      <c r="L35" s="281">
        <f>D35+1</f>
        <v>42909</v>
      </c>
      <c r="M35" s="281"/>
    </row>
    <row r="36" spans="1:17" s="1" customFormat="1" ht="21.75" customHeight="1" thickBot="1" x14ac:dyDescent="0.25">
      <c r="A36" s="2" t="s">
        <v>1</v>
      </c>
      <c r="B36" s="119" t="s">
        <v>2</v>
      </c>
      <c r="C36" s="3" t="s">
        <v>3</v>
      </c>
      <c r="D36" s="4" t="s">
        <v>4</v>
      </c>
      <c r="E36" s="38" t="s">
        <v>5</v>
      </c>
      <c r="F36" s="119" t="s">
        <v>6</v>
      </c>
      <c r="G36" s="5" t="s">
        <v>12</v>
      </c>
      <c r="H36" s="176"/>
      <c r="I36" s="2" t="s">
        <v>1</v>
      </c>
      <c r="J36" s="119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8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1" t="s">
        <v>198</v>
      </c>
      <c r="C37" s="15" t="s">
        <v>139</v>
      </c>
      <c r="D37" s="18" t="s">
        <v>240</v>
      </c>
      <c r="E37" s="40"/>
      <c r="F37" s="135"/>
      <c r="G37" s="12"/>
      <c r="H37" s="176" t="str">
        <f t="shared" ref="H37:H42" si="4">$I$34</f>
        <v>XW</v>
      </c>
      <c r="I37" s="10" t="s">
        <v>45</v>
      </c>
      <c r="J37" s="120" t="s">
        <v>260</v>
      </c>
      <c r="K37" s="212" t="s">
        <v>234</v>
      </c>
      <c r="L37" s="11" t="s">
        <v>56</v>
      </c>
      <c r="M37" s="13" t="s">
        <v>314</v>
      </c>
      <c r="N37" s="78">
        <v>968.49</v>
      </c>
      <c r="O37" s="39"/>
      <c r="P37" s="167"/>
      <c r="Q37" s="115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6" t="s">
        <v>340</v>
      </c>
      <c r="C38" s="15" t="s">
        <v>139</v>
      </c>
      <c r="D38" s="18" t="s">
        <v>468</v>
      </c>
      <c r="E38" s="40"/>
      <c r="F38" s="135"/>
      <c r="G38" s="90"/>
      <c r="H38" s="176" t="str">
        <f t="shared" si="4"/>
        <v>XW</v>
      </c>
      <c r="I38" s="14" t="s">
        <v>25</v>
      </c>
      <c r="J38" s="126" t="s">
        <v>272</v>
      </c>
      <c r="K38" s="135" t="s">
        <v>342</v>
      </c>
      <c r="L38" s="15" t="s">
        <v>62</v>
      </c>
      <c r="M38" s="19" t="s">
        <v>285</v>
      </c>
      <c r="N38" s="79">
        <v>953.46</v>
      </c>
      <c r="O38" s="40"/>
      <c r="P38" s="113"/>
      <c r="Q38" s="116" t="str">
        <f t="shared" si="5"/>
        <v>Yes</v>
      </c>
    </row>
    <row r="39" spans="1:17" ht="21.75" customHeight="1" x14ac:dyDescent="0.2">
      <c r="A39" s="14" t="s">
        <v>36</v>
      </c>
      <c r="B39" s="126" t="s">
        <v>199</v>
      </c>
      <c r="C39" s="15" t="s">
        <v>140</v>
      </c>
      <c r="D39" s="18" t="s">
        <v>306</v>
      </c>
      <c r="E39" s="40">
        <v>220021</v>
      </c>
      <c r="F39" s="135" t="s">
        <v>710</v>
      </c>
      <c r="G39" s="17"/>
      <c r="H39" s="176" t="str">
        <f t="shared" si="4"/>
        <v>XW</v>
      </c>
      <c r="I39" s="14" t="s">
        <v>44</v>
      </c>
      <c r="J39" s="126" t="s">
        <v>273</v>
      </c>
      <c r="K39" s="135" t="s">
        <v>439</v>
      </c>
      <c r="L39" s="15" t="s">
        <v>56</v>
      </c>
      <c r="M39" s="19" t="s">
        <v>416</v>
      </c>
      <c r="N39" s="79">
        <v>869.21</v>
      </c>
      <c r="O39" s="40"/>
      <c r="P39" s="113"/>
      <c r="Q39" s="116" t="str">
        <f t="shared" si="5"/>
        <v>Yes</v>
      </c>
    </row>
    <row r="40" spans="1:17" ht="21.75" customHeight="1" x14ac:dyDescent="0.2">
      <c r="A40" s="14"/>
      <c r="B40" s="126"/>
      <c r="C40" s="15"/>
      <c r="D40" s="16"/>
      <c r="E40" s="40"/>
      <c r="F40" s="135"/>
      <c r="G40" s="17"/>
      <c r="H40" s="176" t="str">
        <f t="shared" si="4"/>
        <v>XW</v>
      </c>
      <c r="I40" s="14"/>
      <c r="J40" s="126"/>
      <c r="K40" s="135"/>
      <c r="L40" s="15"/>
      <c r="M40" s="19"/>
      <c r="N40" s="79"/>
      <c r="O40" s="40"/>
      <c r="P40" s="113"/>
      <c r="Q40" s="116" t="str">
        <f t="shared" si="5"/>
        <v/>
      </c>
    </row>
    <row r="41" spans="1:17" ht="21.75" customHeight="1" x14ac:dyDescent="0.2">
      <c r="A41" s="14"/>
      <c r="B41" s="126"/>
      <c r="C41" s="15"/>
      <c r="D41" s="16"/>
      <c r="E41" s="40"/>
      <c r="F41" s="135"/>
      <c r="G41" s="17"/>
      <c r="H41" s="176" t="str">
        <f t="shared" si="4"/>
        <v>XW</v>
      </c>
      <c r="I41" s="14"/>
      <c r="J41" s="126"/>
      <c r="K41" s="135"/>
      <c r="L41" s="30"/>
      <c r="M41" s="35"/>
      <c r="N41" s="79"/>
      <c r="O41" s="69"/>
      <c r="P41" s="108"/>
      <c r="Q41" s="116" t="str">
        <f t="shared" si="5"/>
        <v/>
      </c>
    </row>
    <row r="42" spans="1:17" ht="21.75" customHeight="1" thickBot="1" x14ac:dyDescent="0.25">
      <c r="A42" s="20"/>
      <c r="B42" s="123"/>
      <c r="C42" s="21"/>
      <c r="D42" s="22"/>
      <c r="E42" s="41"/>
      <c r="F42" s="136"/>
      <c r="G42" s="24"/>
      <c r="H42" s="176" t="str">
        <f t="shared" si="4"/>
        <v>XW</v>
      </c>
      <c r="I42" s="20"/>
      <c r="J42" s="123"/>
      <c r="K42" s="136"/>
      <c r="L42" s="21"/>
      <c r="M42" s="21"/>
      <c r="N42" s="80"/>
      <c r="O42" s="41"/>
      <c r="P42" s="110"/>
      <c r="Q42" s="117" t="str">
        <f t="shared" si="5"/>
        <v/>
      </c>
    </row>
    <row r="43" spans="1:17" s="101" customFormat="1" ht="30" customHeight="1" x14ac:dyDescent="0.25">
      <c r="A43" s="104" t="s">
        <v>96</v>
      </c>
      <c r="B43" s="124"/>
      <c r="D43" s="102"/>
      <c r="E43" s="103"/>
      <c r="F43" s="137"/>
      <c r="H43" s="177"/>
      <c r="J43" s="124"/>
      <c r="K43" s="102"/>
      <c r="O43" s="103"/>
      <c r="P43" s="111"/>
    </row>
    <row r="44" spans="1:17" ht="21.75" customHeight="1" x14ac:dyDescent="0.2">
      <c r="A44" s="8" t="s">
        <v>95</v>
      </c>
      <c r="B44" s="118"/>
      <c r="F44" s="138"/>
      <c r="I44" s="8" t="s">
        <v>13</v>
      </c>
      <c r="J44" s="118"/>
      <c r="O44" s="42" t="s">
        <v>14</v>
      </c>
    </row>
    <row r="45" spans="1:17" ht="21.75" customHeight="1" x14ac:dyDescent="0.2">
      <c r="B45" s="118"/>
      <c r="F45" s="138"/>
      <c r="J45" s="118"/>
    </row>
    <row r="46" spans="1:17" s="44" customFormat="1" ht="21.75" customHeight="1" x14ac:dyDescent="0.2">
      <c r="A46" s="91" t="s">
        <v>97</v>
      </c>
      <c r="B46" s="125"/>
      <c r="D46" s="45"/>
      <c r="E46" s="46"/>
      <c r="F46" s="139"/>
      <c r="H46" s="176"/>
      <c r="I46" s="43" t="s">
        <v>55</v>
      </c>
      <c r="J46" s="125"/>
      <c r="K46" s="45"/>
      <c r="O46" s="46"/>
    </row>
    <row r="47" spans="1:17" ht="21.75" customHeight="1" thickBot="1" x14ac:dyDescent="0.25">
      <c r="A47" s="8" t="s">
        <v>111</v>
      </c>
      <c r="B47" s="118"/>
      <c r="C47" s="9"/>
      <c r="D47" s="280">
        <f>'DEPT BAL'!$H$4-1</f>
        <v>42908</v>
      </c>
      <c r="E47" s="280"/>
      <c r="F47" s="138"/>
      <c r="I47" s="8" t="s">
        <v>112</v>
      </c>
      <c r="J47" s="118"/>
      <c r="L47" s="281">
        <f>D47+1</f>
        <v>42909</v>
      </c>
      <c r="M47" s="281"/>
    </row>
    <row r="48" spans="1:17" s="1" customFormat="1" ht="21.75" customHeight="1" thickBot="1" x14ac:dyDescent="0.25">
      <c r="A48" s="2" t="s">
        <v>1</v>
      </c>
      <c r="B48" s="119" t="s">
        <v>2</v>
      </c>
      <c r="C48" s="3" t="s">
        <v>3</v>
      </c>
      <c r="D48" s="4" t="s">
        <v>4</v>
      </c>
      <c r="E48" s="38" t="s">
        <v>5</v>
      </c>
      <c r="F48" s="119" t="s">
        <v>6</v>
      </c>
      <c r="G48" s="5" t="s">
        <v>12</v>
      </c>
      <c r="H48" s="176"/>
      <c r="I48" s="2" t="s">
        <v>1</v>
      </c>
      <c r="J48" s="119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8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1" t="s">
        <v>190</v>
      </c>
      <c r="C49" s="15" t="s">
        <v>239</v>
      </c>
      <c r="D49" s="18" t="s">
        <v>182</v>
      </c>
      <c r="E49" s="40"/>
      <c r="F49" s="134"/>
      <c r="G49" s="12"/>
      <c r="H49" s="176" t="str">
        <f t="shared" ref="H49:H56" si="6">$I$46</f>
        <v>MA</v>
      </c>
      <c r="I49" s="10" t="s">
        <v>34</v>
      </c>
      <c r="J49" s="120" t="s">
        <v>266</v>
      </c>
      <c r="K49" s="214" t="s">
        <v>229</v>
      </c>
      <c r="L49" s="11" t="s">
        <v>56</v>
      </c>
      <c r="M49" s="13" t="s">
        <v>308</v>
      </c>
      <c r="N49" s="144">
        <v>824.21</v>
      </c>
      <c r="O49" s="39"/>
      <c r="P49" s="167"/>
      <c r="Q49" s="115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6" t="s">
        <v>191</v>
      </c>
      <c r="C50" s="15" t="s">
        <v>239</v>
      </c>
      <c r="D50" s="18" t="s">
        <v>192</v>
      </c>
      <c r="E50" s="40"/>
      <c r="F50" s="135"/>
      <c r="G50" s="17"/>
      <c r="H50" s="176" t="str">
        <f t="shared" si="6"/>
        <v>MA</v>
      </c>
      <c r="I50" s="14" t="s">
        <v>149</v>
      </c>
      <c r="J50" s="126" t="s">
        <v>141</v>
      </c>
      <c r="K50" s="135" t="s">
        <v>158</v>
      </c>
      <c r="L50" s="15" t="s">
        <v>55</v>
      </c>
      <c r="M50" s="19" t="s">
        <v>355</v>
      </c>
      <c r="N50" s="79">
        <v>863.74</v>
      </c>
      <c r="O50" s="40"/>
      <c r="P50" s="192"/>
      <c r="Q50" s="116" t="str">
        <f t="shared" si="7"/>
        <v>Yes</v>
      </c>
    </row>
    <row r="51" spans="1:17" ht="21.75" customHeight="1" x14ac:dyDescent="0.2">
      <c r="A51" s="14" t="s">
        <v>149</v>
      </c>
      <c r="B51" s="126" t="s">
        <v>193</v>
      </c>
      <c r="C51" s="15" t="s">
        <v>239</v>
      </c>
      <c r="D51" s="18" t="s">
        <v>355</v>
      </c>
      <c r="E51" s="40"/>
      <c r="F51" s="135"/>
      <c r="G51" s="90"/>
      <c r="H51" s="176" t="str">
        <f t="shared" si="6"/>
        <v>MA</v>
      </c>
      <c r="I51" s="14" t="s">
        <v>24</v>
      </c>
      <c r="J51" s="126" t="s">
        <v>268</v>
      </c>
      <c r="K51" s="135" t="s">
        <v>372</v>
      </c>
      <c r="L51" s="15" t="s">
        <v>56</v>
      </c>
      <c r="M51" s="19" t="s">
        <v>311</v>
      </c>
      <c r="N51" s="79">
        <v>804.67</v>
      </c>
      <c r="O51" s="40"/>
      <c r="P51" s="113"/>
      <c r="Q51" s="116" t="str">
        <f t="shared" si="7"/>
        <v>Yes</v>
      </c>
    </row>
    <row r="52" spans="1:17" ht="21.75" customHeight="1" x14ac:dyDescent="0.2">
      <c r="A52" s="14" t="s">
        <v>38</v>
      </c>
      <c r="B52" s="126" t="s">
        <v>195</v>
      </c>
      <c r="C52" s="15" t="s">
        <v>239</v>
      </c>
      <c r="D52" s="18" t="s">
        <v>469</v>
      </c>
      <c r="E52" s="40"/>
      <c r="F52" s="135"/>
      <c r="G52" s="17"/>
      <c r="H52" s="176" t="str">
        <f t="shared" si="6"/>
        <v>MA</v>
      </c>
      <c r="I52" s="14" t="s">
        <v>37</v>
      </c>
      <c r="J52" s="126" t="s">
        <v>276</v>
      </c>
      <c r="K52" s="135" t="s">
        <v>232</v>
      </c>
      <c r="L52" s="15" t="s">
        <v>58</v>
      </c>
      <c r="M52" s="19" t="s">
        <v>448</v>
      </c>
      <c r="N52" s="79">
        <v>817.99</v>
      </c>
      <c r="O52" s="40"/>
      <c r="P52" s="113"/>
      <c r="Q52" s="116" t="str">
        <f t="shared" si="7"/>
        <v>Yes</v>
      </c>
    </row>
    <row r="53" spans="1:17" ht="21.75" customHeight="1" x14ac:dyDescent="0.2">
      <c r="A53" s="14"/>
      <c r="B53" s="126"/>
      <c r="C53" s="70"/>
      <c r="D53" s="18"/>
      <c r="E53" s="40"/>
      <c r="F53" s="135"/>
      <c r="G53" s="17"/>
      <c r="H53" s="176" t="str">
        <f t="shared" si="6"/>
        <v>MA</v>
      </c>
      <c r="I53" s="14"/>
      <c r="J53" s="183"/>
      <c r="K53" s="154"/>
      <c r="L53" s="29"/>
      <c r="M53" s="77"/>
      <c r="N53" s="98"/>
      <c r="O53" s="40"/>
      <c r="P53" s="113"/>
      <c r="Q53" s="116" t="str">
        <f t="shared" si="7"/>
        <v/>
      </c>
    </row>
    <row r="54" spans="1:17" ht="21.75" customHeight="1" x14ac:dyDescent="0.2">
      <c r="A54" s="14"/>
      <c r="B54" s="126"/>
      <c r="C54" s="83"/>
      <c r="D54" s="31"/>
      <c r="E54" s="69"/>
      <c r="F54" s="140"/>
      <c r="G54" s="17"/>
      <c r="H54" s="176" t="str">
        <f t="shared" si="6"/>
        <v>MA</v>
      </c>
      <c r="I54" s="14"/>
      <c r="J54" s="183"/>
      <c r="K54" s="154"/>
      <c r="L54" s="81"/>
      <c r="M54" s="94"/>
      <c r="N54" s="99"/>
      <c r="O54" s="69"/>
      <c r="P54" s="114"/>
      <c r="Q54" s="116" t="str">
        <f t="shared" si="7"/>
        <v/>
      </c>
    </row>
    <row r="55" spans="1:17" ht="21.75" customHeight="1" x14ac:dyDescent="0.2">
      <c r="A55" s="14"/>
      <c r="B55" s="183"/>
      <c r="C55" s="81"/>
      <c r="D55" s="82"/>
      <c r="E55" s="69"/>
      <c r="F55" s="141"/>
      <c r="G55" s="90"/>
      <c r="H55" s="176" t="str">
        <f t="shared" si="6"/>
        <v>MA</v>
      </c>
      <c r="I55" s="14"/>
      <c r="J55" s="126"/>
      <c r="K55" s="135"/>
      <c r="L55" s="30"/>
      <c r="M55" s="35"/>
      <c r="N55" s="97"/>
      <c r="O55" s="69"/>
      <c r="P55" s="109"/>
      <c r="Q55" s="116" t="str">
        <f t="shared" si="7"/>
        <v/>
      </c>
    </row>
    <row r="56" spans="1:17" ht="21.75" customHeight="1" thickBot="1" x14ac:dyDescent="0.25">
      <c r="A56" s="20"/>
      <c r="B56" s="123"/>
      <c r="C56" s="21"/>
      <c r="D56" s="23"/>
      <c r="E56" s="41"/>
      <c r="F56" s="136"/>
      <c r="G56" s="24"/>
      <c r="H56" s="176" t="str">
        <f t="shared" si="6"/>
        <v>MA</v>
      </c>
      <c r="I56" s="20"/>
      <c r="J56" s="123"/>
      <c r="K56" s="136"/>
      <c r="L56" s="21"/>
      <c r="M56" s="89"/>
      <c r="N56" s="80"/>
      <c r="O56" s="41"/>
      <c r="P56" s="110"/>
      <c r="Q56" s="117" t="str">
        <f t="shared" si="7"/>
        <v/>
      </c>
    </row>
    <row r="57" spans="1:17" s="101" customFormat="1" ht="30" customHeight="1" x14ac:dyDescent="0.25">
      <c r="A57" s="104" t="s">
        <v>96</v>
      </c>
      <c r="B57" s="124"/>
      <c r="D57" s="102"/>
      <c r="E57" s="103"/>
      <c r="F57" s="137"/>
      <c r="H57" s="177"/>
      <c r="J57" s="124"/>
      <c r="K57" s="102"/>
      <c r="O57" s="103"/>
      <c r="P57" s="111"/>
    </row>
    <row r="58" spans="1:17" ht="21.75" customHeight="1" x14ac:dyDescent="0.2">
      <c r="A58" s="8" t="s">
        <v>95</v>
      </c>
      <c r="B58" s="118"/>
      <c r="F58" s="138"/>
      <c r="I58" s="8" t="s">
        <v>13</v>
      </c>
      <c r="J58" s="118"/>
      <c r="O58" s="42" t="s">
        <v>14</v>
      </c>
    </row>
    <row r="59" spans="1:17" ht="21.75" customHeight="1" x14ac:dyDescent="0.2">
      <c r="B59" s="118"/>
      <c r="F59" s="138"/>
      <c r="J59" s="118"/>
    </row>
    <row r="60" spans="1:17" s="44" customFormat="1" ht="21.75" customHeight="1" x14ac:dyDescent="0.2">
      <c r="A60" s="43" t="s">
        <v>16</v>
      </c>
      <c r="B60" s="125"/>
      <c r="D60" s="45"/>
      <c r="E60" s="46"/>
      <c r="F60" s="139"/>
      <c r="H60" s="176"/>
      <c r="I60" s="43" t="s">
        <v>56</v>
      </c>
      <c r="J60" s="125"/>
      <c r="K60" s="45"/>
      <c r="O60" s="46"/>
    </row>
    <row r="61" spans="1:17" ht="21.75" customHeight="1" thickBot="1" x14ac:dyDescent="0.25">
      <c r="A61" s="8" t="s">
        <v>111</v>
      </c>
      <c r="B61" s="118"/>
      <c r="C61" s="9"/>
      <c r="D61" s="280">
        <f>'DEPT BAL'!$H$4-1</f>
        <v>42908</v>
      </c>
      <c r="E61" s="280"/>
      <c r="F61" s="138"/>
      <c r="I61" s="8" t="s">
        <v>112</v>
      </c>
      <c r="J61" s="118"/>
      <c r="L61" s="281">
        <f>D61+1</f>
        <v>42909</v>
      </c>
      <c r="M61" s="281"/>
    </row>
    <row r="62" spans="1:17" s="1" customFormat="1" ht="21.75" customHeight="1" thickBot="1" x14ac:dyDescent="0.25">
      <c r="A62" s="2" t="s">
        <v>1</v>
      </c>
      <c r="B62" s="119" t="s">
        <v>2</v>
      </c>
      <c r="C62" s="3" t="s">
        <v>3</v>
      </c>
      <c r="D62" s="4" t="s">
        <v>4</v>
      </c>
      <c r="E62" s="38" t="s">
        <v>5</v>
      </c>
      <c r="F62" s="119" t="s">
        <v>6</v>
      </c>
      <c r="G62" s="5" t="s">
        <v>12</v>
      </c>
      <c r="H62" s="176"/>
      <c r="I62" s="2" t="s">
        <v>1</v>
      </c>
      <c r="J62" s="119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8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20" t="s">
        <v>352</v>
      </c>
      <c r="C63" s="11" t="s">
        <v>353</v>
      </c>
      <c r="D63" s="25" t="s">
        <v>351</v>
      </c>
      <c r="E63" s="39"/>
      <c r="F63" s="196"/>
      <c r="G63" s="197"/>
      <c r="H63" s="176" t="str">
        <f>$I$60</f>
        <v>CZ</v>
      </c>
      <c r="I63" s="10" t="s">
        <v>52</v>
      </c>
      <c r="J63" s="120" t="s">
        <v>203</v>
      </c>
      <c r="K63" s="212" t="s">
        <v>241</v>
      </c>
      <c r="L63" s="11" t="s">
        <v>59</v>
      </c>
      <c r="M63" s="13" t="s">
        <v>418</v>
      </c>
      <c r="N63" s="78">
        <v>897.69</v>
      </c>
      <c r="O63" s="39"/>
      <c r="P63" s="167"/>
      <c r="Q63" s="115" t="str">
        <f>IF(N63&gt;0,"Yes","")</f>
        <v>Yes</v>
      </c>
    </row>
    <row r="64" spans="1:17" ht="21.75" customHeight="1" x14ac:dyDescent="0.2">
      <c r="A64" s="14" t="s">
        <v>44</v>
      </c>
      <c r="B64" s="121" t="s">
        <v>415</v>
      </c>
      <c r="C64" s="30" t="s">
        <v>236</v>
      </c>
      <c r="D64" s="18" t="s">
        <v>416</v>
      </c>
      <c r="E64" s="40">
        <v>220034</v>
      </c>
      <c r="F64" s="154" t="s">
        <v>529</v>
      </c>
      <c r="G64" s="90"/>
      <c r="H64" s="176" t="str">
        <f t="shared" ref="H64:H89" si="8">$I$60</f>
        <v>CZ</v>
      </c>
      <c r="I64" s="14" t="s">
        <v>103</v>
      </c>
      <c r="J64" s="184"/>
      <c r="K64" s="213"/>
      <c r="L64" s="15" t="s">
        <v>55</v>
      </c>
      <c r="M64" s="19" t="s">
        <v>182</v>
      </c>
      <c r="N64" s="79">
        <v>806.31</v>
      </c>
      <c r="O64" s="40"/>
      <c r="P64" s="113"/>
      <c r="Q64" s="116" t="str">
        <f>IF(N64&gt;0,"Yes","")</f>
        <v>Yes</v>
      </c>
    </row>
    <row r="65" spans="1:17" ht="21.75" customHeight="1" x14ac:dyDescent="0.2">
      <c r="A65" s="14" t="s">
        <v>22</v>
      </c>
      <c r="B65" s="184"/>
      <c r="C65" s="30" t="s">
        <v>236</v>
      </c>
      <c r="D65" s="18" t="s">
        <v>416</v>
      </c>
      <c r="E65" s="40">
        <v>221130</v>
      </c>
      <c r="F65" s="154" t="s">
        <v>531</v>
      </c>
      <c r="G65" s="90"/>
      <c r="H65" s="176" t="str">
        <f t="shared" si="8"/>
        <v>CZ</v>
      </c>
      <c r="I65" s="14" t="s">
        <v>107</v>
      </c>
      <c r="J65" s="121" t="s">
        <v>208</v>
      </c>
      <c r="K65" s="140" t="s">
        <v>233</v>
      </c>
      <c r="L65" s="70" t="s">
        <v>57</v>
      </c>
      <c r="M65" s="19" t="s">
        <v>326</v>
      </c>
      <c r="N65" s="79">
        <v>795.67</v>
      </c>
      <c r="O65" s="40"/>
      <c r="P65" s="113"/>
      <c r="Q65" s="116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6" t="s">
        <v>183</v>
      </c>
      <c r="C66" s="32" t="s">
        <v>236</v>
      </c>
      <c r="D66" s="18" t="s">
        <v>308</v>
      </c>
      <c r="E66" s="40"/>
      <c r="F66" s="154"/>
      <c r="G66" s="90"/>
      <c r="H66" s="176" t="str">
        <f t="shared" si="8"/>
        <v>CZ</v>
      </c>
      <c r="I66" s="14" t="s">
        <v>27</v>
      </c>
      <c r="J66" s="184"/>
      <c r="K66" s="213"/>
      <c r="L66" s="70" t="s">
        <v>58</v>
      </c>
      <c r="M66" s="19" t="s">
        <v>448</v>
      </c>
      <c r="N66" s="79">
        <v>1053.7</v>
      </c>
      <c r="O66" s="40"/>
      <c r="P66" s="113"/>
      <c r="Q66" s="116" t="str">
        <f t="shared" si="9"/>
        <v>Yes</v>
      </c>
    </row>
    <row r="67" spans="1:17" ht="21.75" customHeight="1" x14ac:dyDescent="0.2">
      <c r="A67" s="14" t="s">
        <v>45</v>
      </c>
      <c r="B67" s="126" t="s">
        <v>246</v>
      </c>
      <c r="C67" s="32" t="s">
        <v>236</v>
      </c>
      <c r="D67" s="18" t="s">
        <v>314</v>
      </c>
      <c r="E67" s="40"/>
      <c r="F67" s="154"/>
      <c r="G67" s="90"/>
      <c r="H67" s="176" t="str">
        <f t="shared" si="8"/>
        <v>CZ</v>
      </c>
      <c r="I67" s="14" t="s">
        <v>47</v>
      </c>
      <c r="J67" s="126" t="s">
        <v>258</v>
      </c>
      <c r="K67" s="135" t="s">
        <v>288</v>
      </c>
      <c r="L67" s="70" t="s">
        <v>66</v>
      </c>
      <c r="M67" s="19" t="s">
        <v>358</v>
      </c>
      <c r="N67" s="79">
        <v>848.14</v>
      </c>
      <c r="O67" s="40"/>
      <c r="P67" s="113"/>
      <c r="Q67" s="116" t="str">
        <f t="shared" si="9"/>
        <v>Yes</v>
      </c>
    </row>
    <row r="68" spans="1:17" ht="21.75" customHeight="1" x14ac:dyDescent="0.2">
      <c r="A68" s="14" t="s">
        <v>65</v>
      </c>
      <c r="B68" s="126" t="s">
        <v>225</v>
      </c>
      <c r="C68" s="30" t="s">
        <v>236</v>
      </c>
      <c r="D68" s="18" t="s">
        <v>417</v>
      </c>
      <c r="E68" s="40">
        <v>220005</v>
      </c>
      <c r="F68" s="154" t="s">
        <v>694</v>
      </c>
      <c r="G68" s="90"/>
      <c r="H68" s="176" t="str">
        <f t="shared" si="8"/>
        <v>CZ</v>
      </c>
      <c r="I68" s="14" t="s">
        <v>87</v>
      </c>
      <c r="J68" s="121" t="s">
        <v>257</v>
      </c>
      <c r="K68" s="140" t="s">
        <v>289</v>
      </c>
      <c r="L68" s="70" t="s">
        <v>66</v>
      </c>
      <c r="M68" s="19" t="s">
        <v>322</v>
      </c>
      <c r="N68" s="79">
        <v>889.04</v>
      </c>
      <c r="O68" s="40"/>
      <c r="P68" s="113"/>
      <c r="Q68" s="116" t="str">
        <f t="shared" si="9"/>
        <v>Yes</v>
      </c>
    </row>
    <row r="69" spans="1:17" ht="21.75" customHeight="1" x14ac:dyDescent="0.2">
      <c r="A69" s="179" t="s">
        <v>168</v>
      </c>
      <c r="B69" s="126" t="s">
        <v>181</v>
      </c>
      <c r="C69" s="32" t="s">
        <v>236</v>
      </c>
      <c r="D69" s="18" t="s">
        <v>345</v>
      </c>
      <c r="E69" s="40"/>
      <c r="F69" s="154"/>
      <c r="G69" s="90"/>
      <c r="H69" s="176" t="str">
        <f t="shared" si="8"/>
        <v>CZ</v>
      </c>
      <c r="I69" s="148" t="s">
        <v>85</v>
      </c>
      <c r="J69" s="184"/>
      <c r="K69" s="213"/>
      <c r="L69" s="15" t="s">
        <v>62</v>
      </c>
      <c r="M69" s="19" t="s">
        <v>179</v>
      </c>
      <c r="N69" s="79">
        <v>972.19</v>
      </c>
      <c r="O69" s="40"/>
      <c r="P69" s="113" t="s">
        <v>152</v>
      </c>
      <c r="Q69" s="116" t="str">
        <f t="shared" si="9"/>
        <v>Yes</v>
      </c>
    </row>
    <row r="70" spans="1:17" ht="21.75" customHeight="1" x14ac:dyDescent="0.2">
      <c r="A70" s="14" t="s">
        <v>24</v>
      </c>
      <c r="B70" s="126" t="s">
        <v>185</v>
      </c>
      <c r="C70" s="15" t="s">
        <v>236</v>
      </c>
      <c r="D70" s="18" t="s">
        <v>311</v>
      </c>
      <c r="E70" s="40">
        <v>221137</v>
      </c>
      <c r="F70" s="154" t="s">
        <v>522</v>
      </c>
      <c r="G70" s="90" t="s">
        <v>697</v>
      </c>
      <c r="H70" s="176" t="str">
        <f t="shared" si="8"/>
        <v>CZ</v>
      </c>
      <c r="I70" s="14" t="s">
        <v>88</v>
      </c>
      <c r="J70" s="121" t="s">
        <v>301</v>
      </c>
      <c r="K70" s="140" t="s">
        <v>201</v>
      </c>
      <c r="L70" s="15" t="s">
        <v>57</v>
      </c>
      <c r="M70" s="19" t="s">
        <v>444</v>
      </c>
      <c r="N70" s="79">
        <v>770.92</v>
      </c>
      <c r="O70" s="40"/>
      <c r="P70" s="113"/>
      <c r="Q70" s="116" t="str">
        <f t="shared" si="9"/>
        <v>Yes</v>
      </c>
    </row>
    <row r="71" spans="1:17" ht="21.75" customHeight="1" x14ac:dyDescent="0.2">
      <c r="A71" s="14" t="s">
        <v>42</v>
      </c>
      <c r="B71" s="121" t="s">
        <v>184</v>
      </c>
      <c r="C71" s="30" t="s">
        <v>236</v>
      </c>
      <c r="D71" s="18" t="s">
        <v>343</v>
      </c>
      <c r="E71" s="40"/>
      <c r="F71" s="154"/>
      <c r="G71" s="90"/>
      <c r="H71" s="176" t="str">
        <f t="shared" si="8"/>
        <v>CZ</v>
      </c>
      <c r="I71" s="95" t="s">
        <v>21</v>
      </c>
      <c r="J71" s="121" t="s">
        <v>219</v>
      </c>
      <c r="K71" s="140" t="s">
        <v>302</v>
      </c>
      <c r="L71" s="15" t="s">
        <v>59</v>
      </c>
      <c r="M71" s="19" t="s">
        <v>148</v>
      </c>
      <c r="N71" s="79">
        <v>788.11</v>
      </c>
      <c r="O71" s="69"/>
      <c r="P71" s="113"/>
      <c r="Q71" s="116" t="str">
        <f t="shared" si="9"/>
        <v>Yes</v>
      </c>
    </row>
    <row r="72" spans="1:17" ht="21.75" customHeight="1" x14ac:dyDescent="0.2">
      <c r="A72" s="95" t="s">
        <v>40</v>
      </c>
      <c r="B72" s="184"/>
      <c r="C72" s="32" t="s">
        <v>236</v>
      </c>
      <c r="D72" s="18" t="s">
        <v>343</v>
      </c>
      <c r="E72" s="40"/>
      <c r="F72" s="154"/>
      <c r="G72" s="90"/>
      <c r="H72" s="176" t="str">
        <f t="shared" si="8"/>
        <v>CZ</v>
      </c>
      <c r="I72" s="14" t="s">
        <v>48</v>
      </c>
      <c r="J72" s="184"/>
      <c r="K72" s="213"/>
      <c r="L72" s="30" t="s">
        <v>56</v>
      </c>
      <c r="M72" s="35" t="s">
        <v>446</v>
      </c>
      <c r="N72" s="97">
        <v>952.57</v>
      </c>
      <c r="O72" s="69"/>
      <c r="P72" s="113"/>
      <c r="Q72" s="116" t="str">
        <f t="shared" si="9"/>
        <v>Yes</v>
      </c>
    </row>
    <row r="73" spans="1:17" ht="21.75" customHeight="1" x14ac:dyDescent="0.2">
      <c r="A73" s="14" t="s">
        <v>29</v>
      </c>
      <c r="B73" s="121" t="s">
        <v>215</v>
      </c>
      <c r="C73" s="15" t="s">
        <v>236</v>
      </c>
      <c r="D73" s="18" t="s">
        <v>309</v>
      </c>
      <c r="E73" s="40">
        <v>221121</v>
      </c>
      <c r="F73" s="154" t="s">
        <v>557</v>
      </c>
      <c r="G73" s="90"/>
      <c r="H73" s="176" t="str">
        <f t="shared" si="8"/>
        <v>CZ</v>
      </c>
      <c r="I73" s="14" t="s">
        <v>36</v>
      </c>
      <c r="J73" s="121" t="s">
        <v>259</v>
      </c>
      <c r="K73" s="140" t="s">
        <v>290</v>
      </c>
      <c r="L73" s="30" t="s">
        <v>60</v>
      </c>
      <c r="M73" s="35" t="s">
        <v>359</v>
      </c>
      <c r="N73" s="97">
        <v>894.53</v>
      </c>
      <c r="O73" s="40"/>
      <c r="P73" s="113"/>
      <c r="Q73" s="116" t="str">
        <f t="shared" si="9"/>
        <v>Yes</v>
      </c>
    </row>
    <row r="74" spans="1:17" ht="21.75" customHeight="1" x14ac:dyDescent="0.2">
      <c r="A74" s="14" t="s">
        <v>108</v>
      </c>
      <c r="B74" s="184"/>
      <c r="C74" s="15" t="s">
        <v>236</v>
      </c>
      <c r="D74" s="18" t="s">
        <v>309</v>
      </c>
      <c r="E74" s="40"/>
      <c r="F74" s="154"/>
      <c r="G74" s="90"/>
      <c r="H74" s="176" t="str">
        <f t="shared" si="8"/>
        <v>CZ</v>
      </c>
      <c r="I74" s="14" t="s">
        <v>22</v>
      </c>
      <c r="J74" s="184"/>
      <c r="K74" s="213"/>
      <c r="L74" s="30" t="s">
        <v>56</v>
      </c>
      <c r="M74" s="35" t="s">
        <v>416</v>
      </c>
      <c r="N74" s="97">
        <v>738.81</v>
      </c>
      <c r="O74" s="69"/>
      <c r="P74" s="192"/>
      <c r="Q74" s="116" t="str">
        <f t="shared" si="9"/>
        <v>Yes</v>
      </c>
    </row>
    <row r="75" spans="1:17" ht="21.75" customHeight="1" x14ac:dyDescent="0.2">
      <c r="A75" s="14" t="s">
        <v>39</v>
      </c>
      <c r="B75" s="121" t="s">
        <v>226</v>
      </c>
      <c r="C75" s="15" t="s">
        <v>236</v>
      </c>
      <c r="D75" s="18" t="s">
        <v>519</v>
      </c>
      <c r="E75" s="40"/>
      <c r="F75" s="154"/>
      <c r="G75" s="90"/>
      <c r="H75" s="176" t="str">
        <f t="shared" si="8"/>
        <v>CZ</v>
      </c>
      <c r="I75" s="14" t="s">
        <v>41</v>
      </c>
      <c r="J75" s="121" t="s">
        <v>265</v>
      </c>
      <c r="K75" s="140" t="s">
        <v>373</v>
      </c>
      <c r="L75" s="30" t="s">
        <v>59</v>
      </c>
      <c r="M75" s="35" t="s">
        <v>134</v>
      </c>
      <c r="N75" s="79">
        <v>750.82</v>
      </c>
      <c r="O75" s="69"/>
      <c r="P75" s="192"/>
      <c r="Q75" s="116" t="str">
        <f t="shared" si="9"/>
        <v>Yes</v>
      </c>
    </row>
    <row r="76" spans="1:17" ht="21.75" customHeight="1" x14ac:dyDescent="0.2">
      <c r="A76" s="14" t="s">
        <v>53</v>
      </c>
      <c r="B76" s="184"/>
      <c r="C76" s="30" t="s">
        <v>236</v>
      </c>
      <c r="D76" s="18" t="s">
        <v>519</v>
      </c>
      <c r="E76" s="40"/>
      <c r="F76" s="154"/>
      <c r="G76" s="90"/>
      <c r="H76" s="176" t="str">
        <f t="shared" si="8"/>
        <v>CZ</v>
      </c>
      <c r="I76" s="14" t="s">
        <v>50</v>
      </c>
      <c r="J76" s="122"/>
      <c r="K76" s="217"/>
      <c r="L76" s="15" t="s">
        <v>58</v>
      </c>
      <c r="M76" s="19" t="s">
        <v>470</v>
      </c>
      <c r="N76" s="79">
        <v>941.23</v>
      </c>
      <c r="O76" s="69"/>
      <c r="P76" s="113" t="s">
        <v>152</v>
      </c>
      <c r="Q76" s="116" t="str">
        <f t="shared" si="9"/>
        <v>Yes</v>
      </c>
    </row>
    <row r="77" spans="1:17" ht="21.75" customHeight="1" x14ac:dyDescent="0.2">
      <c r="A77" s="14" t="s">
        <v>23</v>
      </c>
      <c r="B77" s="121" t="s">
        <v>212</v>
      </c>
      <c r="C77" s="32" t="s">
        <v>236</v>
      </c>
      <c r="D77" s="18" t="s">
        <v>446</v>
      </c>
      <c r="E77" s="40">
        <v>221122</v>
      </c>
      <c r="F77" s="154" t="s">
        <v>522</v>
      </c>
      <c r="G77" s="90" t="s">
        <v>588</v>
      </c>
      <c r="H77" s="176" t="str">
        <f t="shared" si="8"/>
        <v>CZ</v>
      </c>
      <c r="I77" s="14" t="s">
        <v>46</v>
      </c>
      <c r="J77" s="184"/>
      <c r="K77" s="213"/>
      <c r="L77" s="15" t="s">
        <v>58</v>
      </c>
      <c r="M77" s="19" t="s">
        <v>470</v>
      </c>
      <c r="N77" s="79">
        <v>941.23</v>
      </c>
      <c r="O77" s="69"/>
      <c r="P77" s="113" t="s">
        <v>152</v>
      </c>
      <c r="Q77" s="116" t="str">
        <f t="shared" si="9"/>
        <v>Yes</v>
      </c>
    </row>
    <row r="78" spans="1:17" ht="21.75" customHeight="1" x14ac:dyDescent="0.2">
      <c r="A78" s="14" t="s">
        <v>48</v>
      </c>
      <c r="B78" s="184"/>
      <c r="C78" s="15" t="s">
        <v>236</v>
      </c>
      <c r="D78" s="18" t="s">
        <v>446</v>
      </c>
      <c r="E78" s="40"/>
      <c r="F78" s="154"/>
      <c r="G78" s="90"/>
      <c r="H78" s="176" t="str">
        <f t="shared" si="8"/>
        <v>CZ</v>
      </c>
      <c r="I78" s="14" t="s">
        <v>168</v>
      </c>
      <c r="J78" s="121" t="s">
        <v>142</v>
      </c>
      <c r="K78" s="140" t="s">
        <v>521</v>
      </c>
      <c r="L78" s="30" t="s">
        <v>56</v>
      </c>
      <c r="M78" s="35" t="s">
        <v>345</v>
      </c>
      <c r="N78" s="97">
        <v>83.23</v>
      </c>
      <c r="O78" s="69"/>
      <c r="P78" s="114"/>
      <c r="Q78" s="116" t="str">
        <f t="shared" si="9"/>
        <v>Yes</v>
      </c>
    </row>
    <row r="79" spans="1:17" ht="21.75" customHeight="1" x14ac:dyDescent="0.2">
      <c r="A79" s="14"/>
      <c r="B79" s="126"/>
      <c r="C79" s="15"/>
      <c r="D79" s="18"/>
      <c r="E79" s="40"/>
      <c r="F79" s="135"/>
      <c r="G79" s="17"/>
      <c r="H79" s="176" t="str">
        <f t="shared" si="8"/>
        <v>CZ</v>
      </c>
      <c r="I79" s="14"/>
      <c r="J79" s="126"/>
      <c r="K79" s="135"/>
      <c r="L79" s="30"/>
      <c r="M79" s="35"/>
      <c r="N79" s="97"/>
      <c r="O79" s="69"/>
      <c r="P79" s="108"/>
      <c r="Q79" s="116" t="str">
        <f t="shared" si="9"/>
        <v/>
      </c>
    </row>
    <row r="80" spans="1:17" ht="21.75" customHeight="1" x14ac:dyDescent="0.2">
      <c r="A80" s="14"/>
      <c r="B80" s="126"/>
      <c r="C80" s="15"/>
      <c r="D80" s="18"/>
      <c r="E80" s="40"/>
      <c r="F80" s="140"/>
      <c r="G80" s="17"/>
      <c r="H80" s="176" t="str">
        <f t="shared" si="8"/>
        <v>CZ</v>
      </c>
      <c r="I80" s="14"/>
      <c r="J80" s="126"/>
      <c r="K80" s="135"/>
      <c r="L80" s="30"/>
      <c r="M80" s="35"/>
      <c r="N80" s="97"/>
      <c r="O80" s="69"/>
      <c r="P80" s="109"/>
      <c r="Q80" s="116" t="str">
        <f t="shared" si="9"/>
        <v/>
      </c>
    </row>
    <row r="81" spans="1:17" ht="21.75" customHeight="1" x14ac:dyDescent="0.2">
      <c r="A81" s="14"/>
      <c r="B81" s="126"/>
      <c r="C81" s="15"/>
      <c r="D81" s="31"/>
      <c r="E81" s="69"/>
      <c r="F81" s="140"/>
      <c r="G81" s="186"/>
      <c r="H81" s="176" t="str">
        <f t="shared" si="8"/>
        <v>CZ</v>
      </c>
      <c r="I81" s="14"/>
      <c r="J81" s="126"/>
      <c r="K81" s="135"/>
      <c r="L81" s="15"/>
      <c r="M81" s="19"/>
      <c r="N81" s="79"/>
      <c r="O81" s="69"/>
      <c r="P81" s="109"/>
      <c r="Q81" s="116" t="str">
        <f t="shared" si="9"/>
        <v/>
      </c>
    </row>
    <row r="82" spans="1:17" ht="21.75" customHeight="1" x14ac:dyDescent="0.2">
      <c r="A82" s="14"/>
      <c r="B82" s="126"/>
      <c r="C82" s="15"/>
      <c r="D82" s="31"/>
      <c r="E82" s="69"/>
      <c r="F82" s="199"/>
      <c r="G82" s="17"/>
      <c r="H82" s="176" t="str">
        <f t="shared" si="8"/>
        <v>CZ</v>
      </c>
      <c r="I82" s="148"/>
      <c r="J82" s="183"/>
      <c r="K82" s="154"/>
      <c r="L82" s="81"/>
      <c r="M82" s="94"/>
      <c r="N82" s="99"/>
      <c r="O82" s="69"/>
      <c r="P82" s="109"/>
      <c r="Q82" s="116" t="str">
        <f t="shared" si="9"/>
        <v/>
      </c>
    </row>
    <row r="83" spans="1:17" ht="21.75" customHeight="1" x14ac:dyDescent="0.2">
      <c r="A83" s="95"/>
      <c r="B83" s="126"/>
      <c r="C83" s="15"/>
      <c r="D83" s="82"/>
      <c r="E83" s="69"/>
      <c r="F83" s="199"/>
      <c r="G83" s="17"/>
      <c r="H83" s="176" t="str">
        <f t="shared" si="8"/>
        <v>CZ</v>
      </c>
      <c r="I83" s="95"/>
      <c r="J83" s="126"/>
      <c r="K83" s="135"/>
      <c r="L83" s="30"/>
      <c r="M83" s="35"/>
      <c r="N83" s="97"/>
      <c r="O83" s="69"/>
      <c r="P83" s="109"/>
      <c r="Q83" s="116" t="str">
        <f t="shared" si="9"/>
        <v/>
      </c>
    </row>
    <row r="84" spans="1:17" ht="21.75" customHeight="1" x14ac:dyDescent="0.2">
      <c r="A84" s="95"/>
      <c r="B84" s="126"/>
      <c r="C84" s="15"/>
      <c r="D84" s="82"/>
      <c r="E84" s="69"/>
      <c r="F84" s="140"/>
      <c r="G84" s="198"/>
      <c r="H84" s="176" t="str">
        <f t="shared" si="8"/>
        <v>CZ</v>
      </c>
      <c r="I84" s="95"/>
      <c r="J84" s="126"/>
      <c r="K84" s="135"/>
      <c r="L84" s="30"/>
      <c r="M84" s="35"/>
      <c r="N84" s="97"/>
      <c r="O84" s="69"/>
      <c r="P84" s="109"/>
      <c r="Q84" s="116" t="str">
        <f t="shared" si="9"/>
        <v/>
      </c>
    </row>
    <row r="85" spans="1:17" ht="21.75" customHeight="1" x14ac:dyDescent="0.2">
      <c r="A85" s="148"/>
      <c r="B85" s="183"/>
      <c r="C85" s="29"/>
      <c r="D85" s="82"/>
      <c r="E85" s="69"/>
      <c r="F85" s="141"/>
      <c r="G85" s="17"/>
      <c r="H85" s="176" t="str">
        <f t="shared" si="8"/>
        <v>CZ</v>
      </c>
      <c r="I85" s="95"/>
      <c r="J85" s="126"/>
      <c r="K85" s="135"/>
      <c r="L85" s="30"/>
      <c r="M85" s="35"/>
      <c r="N85" s="97"/>
      <c r="O85" s="69"/>
      <c r="P85" s="109"/>
      <c r="Q85" s="116" t="str">
        <f t="shared" si="9"/>
        <v/>
      </c>
    </row>
    <row r="86" spans="1:17" ht="21.75" customHeight="1" x14ac:dyDescent="0.2">
      <c r="A86" s="95"/>
      <c r="B86" s="126"/>
      <c r="C86" s="15"/>
      <c r="D86" s="31"/>
      <c r="E86" s="69"/>
      <c r="F86" s="141"/>
      <c r="G86" s="17"/>
      <c r="H86" s="176" t="str">
        <f t="shared" si="8"/>
        <v>CZ</v>
      </c>
      <c r="I86" s="95"/>
      <c r="J86" s="126"/>
      <c r="K86" s="135"/>
      <c r="L86" s="30"/>
      <c r="M86" s="35"/>
      <c r="N86" s="97"/>
      <c r="O86" s="69"/>
      <c r="P86" s="109"/>
      <c r="Q86" s="116" t="str">
        <f t="shared" si="9"/>
        <v/>
      </c>
    </row>
    <row r="87" spans="1:17" ht="21.75" customHeight="1" x14ac:dyDescent="0.2">
      <c r="A87" s="95"/>
      <c r="B87" s="126"/>
      <c r="C87" s="15"/>
      <c r="D87" s="18"/>
      <c r="E87" s="40"/>
      <c r="F87" s="141"/>
      <c r="G87" s="90"/>
      <c r="H87" s="176" t="str">
        <f t="shared" si="8"/>
        <v>CZ</v>
      </c>
      <c r="I87" s="95"/>
      <c r="J87" s="126"/>
      <c r="K87" s="135"/>
      <c r="L87" s="30"/>
      <c r="M87" s="35"/>
      <c r="N87" s="97"/>
      <c r="O87" s="69"/>
      <c r="P87" s="109"/>
      <c r="Q87" s="116" t="str">
        <f t="shared" si="9"/>
        <v/>
      </c>
    </row>
    <row r="88" spans="1:17" ht="21.75" customHeight="1" x14ac:dyDescent="0.2">
      <c r="A88" s="95"/>
      <c r="B88" s="126"/>
      <c r="C88" s="15"/>
      <c r="D88" s="18"/>
      <c r="E88" s="40"/>
      <c r="F88" s="135"/>
      <c r="G88" s="17"/>
      <c r="H88" s="176" t="str">
        <f t="shared" si="8"/>
        <v>CZ</v>
      </c>
      <c r="I88" s="14"/>
      <c r="J88" s="126"/>
      <c r="K88" s="135"/>
      <c r="L88" s="15"/>
      <c r="M88" s="19"/>
      <c r="N88" s="79"/>
      <c r="O88" s="69"/>
      <c r="P88" s="109"/>
      <c r="Q88" s="116" t="str">
        <f t="shared" si="9"/>
        <v/>
      </c>
    </row>
    <row r="89" spans="1:17" ht="21.75" customHeight="1" thickBot="1" x14ac:dyDescent="0.25">
      <c r="A89" s="131"/>
      <c r="B89" s="132"/>
      <c r="C89" s="133"/>
      <c r="D89" s="41"/>
      <c r="E89" s="41"/>
      <c r="F89" s="136"/>
      <c r="G89" s="24"/>
      <c r="H89" s="176" t="str">
        <f t="shared" si="8"/>
        <v>CZ</v>
      </c>
      <c r="I89" s="20"/>
      <c r="J89" s="123"/>
      <c r="K89" s="136"/>
      <c r="L89" s="21"/>
      <c r="M89" s="21"/>
      <c r="N89" s="80"/>
      <c r="O89" s="41"/>
      <c r="P89" s="110"/>
      <c r="Q89" s="117" t="str">
        <f>IF(N89&gt;0,"Yes","")</f>
        <v/>
      </c>
    </row>
    <row r="90" spans="1:17" s="101" customFormat="1" ht="30" customHeight="1" x14ac:dyDescent="0.25">
      <c r="A90" s="104" t="s">
        <v>96</v>
      </c>
      <c r="B90" s="124"/>
      <c r="D90" s="102"/>
      <c r="E90" s="103"/>
      <c r="F90" s="137"/>
      <c r="H90" s="177"/>
      <c r="J90" s="124"/>
      <c r="K90" s="102"/>
      <c r="O90" s="103"/>
      <c r="P90" s="111"/>
    </row>
    <row r="91" spans="1:17" ht="21.75" customHeight="1" x14ac:dyDescent="0.2">
      <c r="A91" s="8" t="s">
        <v>95</v>
      </c>
      <c r="B91" s="118"/>
      <c r="F91" s="138"/>
      <c r="I91" s="8" t="s">
        <v>13</v>
      </c>
      <c r="J91" s="118"/>
      <c r="O91" s="42" t="s">
        <v>14</v>
      </c>
    </row>
    <row r="92" spans="1:17" ht="21.75" customHeight="1" x14ac:dyDescent="0.2">
      <c r="B92" s="118"/>
      <c r="F92" s="138"/>
      <c r="J92" s="118"/>
    </row>
    <row r="93" spans="1:17" s="44" customFormat="1" ht="21.75" customHeight="1" x14ac:dyDescent="0.2">
      <c r="A93" s="91" t="s">
        <v>94</v>
      </c>
      <c r="B93" s="125"/>
      <c r="D93" s="45"/>
      <c r="E93" s="46"/>
      <c r="F93" s="139"/>
      <c r="H93" s="176"/>
      <c r="I93" s="43" t="s">
        <v>57</v>
      </c>
      <c r="J93" s="125"/>
      <c r="K93" s="45"/>
      <c r="O93" s="46"/>
    </row>
    <row r="94" spans="1:17" ht="21.75" customHeight="1" thickBot="1" x14ac:dyDescent="0.25">
      <c r="A94" s="8" t="s">
        <v>111</v>
      </c>
      <c r="B94" s="118"/>
      <c r="C94" s="9"/>
      <c r="D94" s="280">
        <f>'DEPT BAL'!$H$4-1</f>
        <v>42908</v>
      </c>
      <c r="E94" s="280"/>
      <c r="F94" s="138"/>
      <c r="I94" s="8" t="s">
        <v>112</v>
      </c>
      <c r="J94" s="118"/>
      <c r="L94" s="281">
        <f>D94+1</f>
        <v>42909</v>
      </c>
      <c r="M94" s="281"/>
    </row>
    <row r="95" spans="1:17" s="1" customFormat="1" ht="21.75" customHeight="1" thickBot="1" x14ac:dyDescent="0.25">
      <c r="A95" s="2" t="s">
        <v>1</v>
      </c>
      <c r="B95" s="119" t="s">
        <v>2</v>
      </c>
      <c r="C95" s="3" t="s">
        <v>3</v>
      </c>
      <c r="D95" s="4" t="s">
        <v>4</v>
      </c>
      <c r="E95" s="38" t="s">
        <v>5</v>
      </c>
      <c r="F95" s="119" t="s">
        <v>6</v>
      </c>
      <c r="G95" s="5" t="s">
        <v>12</v>
      </c>
      <c r="H95" s="176"/>
      <c r="I95" s="2" t="s">
        <v>1</v>
      </c>
      <c r="J95" s="119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8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107</v>
      </c>
      <c r="B96" s="121" t="s">
        <v>180</v>
      </c>
      <c r="C96" s="15" t="s">
        <v>235</v>
      </c>
      <c r="D96" s="18" t="s">
        <v>326</v>
      </c>
      <c r="E96" s="40"/>
      <c r="F96" s="154"/>
      <c r="G96" s="197"/>
      <c r="H96" s="176" t="str">
        <f>$I$93</f>
        <v>BK</v>
      </c>
      <c r="I96" s="10" t="s">
        <v>39</v>
      </c>
      <c r="J96" s="120" t="s">
        <v>467</v>
      </c>
      <c r="K96" s="212" t="s">
        <v>227</v>
      </c>
      <c r="L96" s="11" t="s">
        <v>56</v>
      </c>
      <c r="M96" s="13" t="s">
        <v>146</v>
      </c>
      <c r="N96" s="78">
        <v>870.28</v>
      </c>
      <c r="O96" s="39"/>
      <c r="P96" s="167"/>
      <c r="Q96" s="115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6" t="s">
        <v>442</v>
      </c>
      <c r="C97" s="15" t="s">
        <v>443</v>
      </c>
      <c r="D97" s="18" t="s">
        <v>444</v>
      </c>
      <c r="E97" s="40"/>
      <c r="F97" s="154"/>
      <c r="G97" s="90"/>
      <c r="H97" s="176" t="str">
        <f t="shared" ref="H97:H103" si="11">$I$93</f>
        <v>BK</v>
      </c>
      <c r="I97" s="14" t="s">
        <v>151</v>
      </c>
      <c r="J97" s="126" t="s">
        <v>210</v>
      </c>
      <c r="K97" s="135" t="s">
        <v>305</v>
      </c>
      <c r="L97" s="15" t="s">
        <v>57</v>
      </c>
      <c r="M97" s="19" t="s">
        <v>445</v>
      </c>
      <c r="N97" s="79">
        <v>1017.1</v>
      </c>
      <c r="O97" s="40"/>
      <c r="P97" s="113"/>
      <c r="Q97" s="116" t="str">
        <f t="shared" si="10"/>
        <v>Yes</v>
      </c>
    </row>
    <row r="98" spans="1:17" ht="21.75" customHeight="1" x14ac:dyDescent="0.2">
      <c r="A98" s="14" t="s">
        <v>151</v>
      </c>
      <c r="B98" s="126" t="s">
        <v>245</v>
      </c>
      <c r="C98" s="15" t="s">
        <v>235</v>
      </c>
      <c r="D98" s="71" t="s">
        <v>445</v>
      </c>
      <c r="E98" s="40"/>
      <c r="F98" s="154"/>
      <c r="G98" s="90"/>
      <c r="H98" s="176" t="str">
        <f t="shared" si="11"/>
        <v>BK</v>
      </c>
      <c r="I98" s="68" t="s">
        <v>33</v>
      </c>
      <c r="J98" s="126" t="s">
        <v>200</v>
      </c>
      <c r="K98" s="135" t="s">
        <v>228</v>
      </c>
      <c r="L98" s="15" t="s">
        <v>62</v>
      </c>
      <c r="M98" s="19" t="s">
        <v>188</v>
      </c>
      <c r="N98" s="79">
        <v>954.92</v>
      </c>
      <c r="O98" s="40"/>
      <c r="P98" s="113"/>
      <c r="Q98" s="116" t="str">
        <f t="shared" si="10"/>
        <v>Yes</v>
      </c>
    </row>
    <row r="99" spans="1:17" ht="21.75" customHeight="1" x14ac:dyDescent="0.2">
      <c r="A99" s="14" t="s">
        <v>104</v>
      </c>
      <c r="B99" s="126" t="s">
        <v>157</v>
      </c>
      <c r="C99" s="15" t="s">
        <v>235</v>
      </c>
      <c r="D99" s="18" t="s">
        <v>307</v>
      </c>
      <c r="E99" s="40"/>
      <c r="F99" s="154"/>
      <c r="G99" s="90"/>
      <c r="H99" s="176" t="str">
        <f t="shared" si="11"/>
        <v>BK</v>
      </c>
      <c r="I99" s="93" t="s">
        <v>108</v>
      </c>
      <c r="J99" s="183" t="s">
        <v>202</v>
      </c>
      <c r="K99" s="154" t="s">
        <v>292</v>
      </c>
      <c r="L99" s="29" t="s">
        <v>56</v>
      </c>
      <c r="M99" s="77" t="s">
        <v>309</v>
      </c>
      <c r="N99" s="98">
        <v>795.28</v>
      </c>
      <c r="O99" s="40"/>
      <c r="P99" s="113" t="s">
        <v>152</v>
      </c>
      <c r="Q99" s="116" t="str">
        <f t="shared" si="10"/>
        <v>Yes</v>
      </c>
    </row>
    <row r="100" spans="1:17" ht="21.75" customHeight="1" x14ac:dyDescent="0.2">
      <c r="A100" s="14"/>
      <c r="B100" s="126"/>
      <c r="C100" s="15"/>
      <c r="D100" s="18"/>
      <c r="E100" s="40"/>
      <c r="F100" s="135"/>
      <c r="G100" s="17"/>
      <c r="H100" s="176" t="str">
        <f t="shared" si="11"/>
        <v>BK</v>
      </c>
      <c r="I100" s="148"/>
      <c r="J100" s="183"/>
      <c r="K100" s="154"/>
      <c r="L100" s="29"/>
      <c r="M100" s="77"/>
      <c r="N100" s="98"/>
      <c r="O100" s="40"/>
      <c r="P100" s="108"/>
      <c r="Q100" s="116" t="str">
        <f t="shared" si="10"/>
        <v/>
      </c>
    </row>
    <row r="101" spans="1:17" ht="21.75" customHeight="1" x14ac:dyDescent="0.2">
      <c r="A101" s="14"/>
      <c r="B101" s="126"/>
      <c r="C101" s="15"/>
      <c r="D101" s="18"/>
      <c r="E101" s="40"/>
      <c r="F101" s="135"/>
      <c r="G101" s="17"/>
      <c r="H101" s="176" t="str">
        <f t="shared" si="11"/>
        <v>BK</v>
      </c>
      <c r="I101" s="148"/>
      <c r="J101" s="183"/>
      <c r="K101" s="154"/>
      <c r="L101" s="81"/>
      <c r="M101" s="94"/>
      <c r="N101" s="99"/>
      <c r="O101" s="69"/>
      <c r="P101" s="108"/>
      <c r="Q101" s="116" t="str">
        <f t="shared" si="10"/>
        <v/>
      </c>
    </row>
    <row r="102" spans="1:17" ht="21.75" customHeight="1" x14ac:dyDescent="0.2">
      <c r="A102" s="95"/>
      <c r="B102" s="126"/>
      <c r="C102" s="15"/>
      <c r="D102" s="18"/>
      <c r="E102" s="40"/>
      <c r="F102" s="135"/>
      <c r="G102" s="17"/>
      <c r="H102" s="176" t="str">
        <f t="shared" si="11"/>
        <v>BK</v>
      </c>
      <c r="I102" s="95"/>
      <c r="J102" s="126"/>
      <c r="K102" s="135"/>
      <c r="L102" s="30"/>
      <c r="M102" s="30"/>
      <c r="N102" s="97"/>
      <c r="O102" s="69"/>
      <c r="P102" s="108"/>
      <c r="Q102" s="116" t="str">
        <f t="shared" si="10"/>
        <v/>
      </c>
    </row>
    <row r="103" spans="1:17" ht="21.75" customHeight="1" thickBot="1" x14ac:dyDescent="0.25">
      <c r="A103" s="20"/>
      <c r="B103" s="123"/>
      <c r="C103" s="21"/>
      <c r="D103" s="22"/>
      <c r="E103" s="41"/>
      <c r="F103" s="136"/>
      <c r="G103" s="24"/>
      <c r="H103" s="176" t="str">
        <f t="shared" si="11"/>
        <v>BK</v>
      </c>
      <c r="I103" s="20"/>
      <c r="J103" s="123"/>
      <c r="K103" s="136"/>
      <c r="L103" s="21"/>
      <c r="M103" s="21"/>
      <c r="N103" s="80"/>
      <c r="O103" s="41"/>
      <c r="P103" s="110"/>
      <c r="Q103" s="117" t="str">
        <f t="shared" si="10"/>
        <v/>
      </c>
    </row>
    <row r="104" spans="1:17" s="101" customFormat="1" ht="30" customHeight="1" x14ac:dyDescent="0.25">
      <c r="A104" s="104" t="s">
        <v>96</v>
      </c>
      <c r="B104" s="124"/>
      <c r="D104" s="102"/>
      <c r="E104" s="103"/>
      <c r="F104" s="137"/>
      <c r="H104" s="177"/>
      <c r="J104" s="124"/>
      <c r="K104" s="102"/>
      <c r="O104" s="103"/>
      <c r="P104" s="111"/>
    </row>
    <row r="105" spans="1:17" ht="21.75" customHeight="1" x14ac:dyDescent="0.2">
      <c r="A105" s="8" t="s">
        <v>95</v>
      </c>
      <c r="B105" s="118"/>
      <c r="F105" s="138"/>
      <c r="I105" s="8" t="s">
        <v>13</v>
      </c>
      <c r="J105" s="118"/>
      <c r="O105" s="42" t="s">
        <v>14</v>
      </c>
    </row>
    <row r="106" spans="1:17" ht="21.75" customHeight="1" x14ac:dyDescent="0.2">
      <c r="B106" s="118"/>
      <c r="F106" s="138"/>
      <c r="J106" s="118"/>
    </row>
    <row r="107" spans="1:17" s="44" customFormat="1" ht="21.75" customHeight="1" x14ac:dyDescent="0.2">
      <c r="A107" s="43" t="s">
        <v>122</v>
      </c>
      <c r="B107" s="125"/>
      <c r="D107" s="45"/>
      <c r="E107" s="46"/>
      <c r="F107" s="139"/>
      <c r="H107" s="176"/>
      <c r="I107" s="43" t="s">
        <v>58</v>
      </c>
      <c r="J107" s="125"/>
      <c r="K107" s="45"/>
      <c r="O107" s="46"/>
    </row>
    <row r="108" spans="1:17" ht="21.75" customHeight="1" thickBot="1" x14ac:dyDescent="0.25">
      <c r="A108" s="8" t="s">
        <v>111</v>
      </c>
      <c r="B108" s="118"/>
      <c r="C108" s="9"/>
      <c r="D108" s="280">
        <f>'DEPT BAL'!$H$4-1</f>
        <v>42908</v>
      </c>
      <c r="E108" s="280"/>
      <c r="F108" s="138"/>
      <c r="I108" s="8" t="s">
        <v>112</v>
      </c>
      <c r="J108" s="118"/>
      <c r="L108" s="281">
        <f>D108+1</f>
        <v>42909</v>
      </c>
      <c r="M108" s="281"/>
    </row>
    <row r="109" spans="1:17" s="1" customFormat="1" ht="21.75" customHeight="1" thickBot="1" x14ac:dyDescent="0.25">
      <c r="A109" s="2" t="s">
        <v>1</v>
      </c>
      <c r="B109" s="119" t="s">
        <v>2</v>
      </c>
      <c r="C109" s="3" t="s">
        <v>3</v>
      </c>
      <c r="D109" s="4" t="s">
        <v>4</v>
      </c>
      <c r="E109" s="38" t="s">
        <v>5</v>
      </c>
      <c r="F109" s="119" t="s">
        <v>6</v>
      </c>
      <c r="G109" s="5" t="s">
        <v>12</v>
      </c>
      <c r="H109" s="176"/>
      <c r="I109" s="2" t="s">
        <v>1</v>
      </c>
      <c r="J109" s="119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8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20" t="s">
        <v>250</v>
      </c>
      <c r="C110" s="11" t="s">
        <v>135</v>
      </c>
      <c r="D110" s="25" t="s">
        <v>251</v>
      </c>
      <c r="E110" s="39"/>
      <c r="F110" s="134"/>
      <c r="G110" s="12"/>
      <c r="H110" s="176" t="str">
        <f>$I$107</f>
        <v>LA</v>
      </c>
      <c r="I110" s="14" t="s">
        <v>54</v>
      </c>
      <c r="J110" s="121" t="s">
        <v>330</v>
      </c>
      <c r="K110" s="216" t="s">
        <v>319</v>
      </c>
      <c r="L110" s="15" t="s">
        <v>55</v>
      </c>
      <c r="M110" s="19" t="s">
        <v>192</v>
      </c>
      <c r="N110" s="79">
        <v>835.16</v>
      </c>
      <c r="O110" s="40"/>
      <c r="P110" s="108"/>
      <c r="Q110" s="115" t="str">
        <f>IF(N110&gt;0,"Yes","")</f>
        <v>Yes</v>
      </c>
    </row>
    <row r="111" spans="1:17" ht="21.75" customHeight="1" x14ac:dyDescent="0.2">
      <c r="A111" s="14" t="s">
        <v>27</v>
      </c>
      <c r="B111" s="121" t="s">
        <v>252</v>
      </c>
      <c r="C111" s="15" t="s">
        <v>135</v>
      </c>
      <c r="D111" s="18" t="s">
        <v>327</v>
      </c>
      <c r="E111" s="40"/>
      <c r="F111" s="135"/>
      <c r="G111" s="17"/>
      <c r="H111" s="176" t="str">
        <f t="shared" ref="H111:H119" si="12">$I$107</f>
        <v>LA</v>
      </c>
      <c r="I111" s="14" t="s">
        <v>26</v>
      </c>
      <c r="J111" s="218"/>
      <c r="K111" s="203"/>
      <c r="L111" s="30" t="s">
        <v>58</v>
      </c>
      <c r="M111" s="35" t="s">
        <v>419</v>
      </c>
      <c r="N111" s="97">
        <v>1132.5899999999999</v>
      </c>
      <c r="O111" s="69"/>
      <c r="P111" s="108"/>
      <c r="Q111" s="116" t="str">
        <f>IF(N111&gt;0,"Yes","")</f>
        <v>Yes</v>
      </c>
    </row>
    <row r="112" spans="1:17" ht="21.75" customHeight="1" x14ac:dyDescent="0.2">
      <c r="A112" s="14" t="s">
        <v>37</v>
      </c>
      <c r="B112" s="184"/>
      <c r="C112" s="15" t="s">
        <v>135</v>
      </c>
      <c r="D112" s="18" t="s">
        <v>327</v>
      </c>
      <c r="E112" s="40"/>
      <c r="F112" s="135"/>
      <c r="G112" s="17"/>
      <c r="H112" s="176" t="str">
        <f t="shared" si="12"/>
        <v>LA</v>
      </c>
      <c r="I112" s="14" t="s">
        <v>23</v>
      </c>
      <c r="J112" s="127" t="s">
        <v>242</v>
      </c>
      <c r="K112" s="141" t="s">
        <v>361</v>
      </c>
      <c r="L112" s="30" t="s">
        <v>56</v>
      </c>
      <c r="M112" s="35" t="s">
        <v>446</v>
      </c>
      <c r="N112" s="97">
        <v>1059</v>
      </c>
      <c r="O112" s="69"/>
      <c r="P112" s="108"/>
      <c r="Q112" s="116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1" t="s">
        <v>253</v>
      </c>
      <c r="C113" s="30" t="s">
        <v>135</v>
      </c>
      <c r="D113" s="18" t="s">
        <v>344</v>
      </c>
      <c r="E113" s="40"/>
      <c r="F113" s="135"/>
      <c r="G113" s="17"/>
      <c r="H113" s="176" t="str">
        <f t="shared" si="12"/>
        <v>LA</v>
      </c>
      <c r="I113" s="14" t="s">
        <v>64</v>
      </c>
      <c r="J113" s="218"/>
      <c r="K113" s="203"/>
      <c r="L113" s="30" t="s">
        <v>59</v>
      </c>
      <c r="M113" s="35" t="s">
        <v>134</v>
      </c>
      <c r="N113" s="97">
        <v>755.72</v>
      </c>
      <c r="O113" s="69"/>
      <c r="P113" s="108"/>
      <c r="Q113" s="116" t="str">
        <f t="shared" si="13"/>
        <v>Yes</v>
      </c>
    </row>
    <row r="114" spans="1:17" ht="21.75" customHeight="1" x14ac:dyDescent="0.2">
      <c r="A114" s="14" t="s">
        <v>26</v>
      </c>
      <c r="B114" s="184"/>
      <c r="C114" s="32" t="s">
        <v>135</v>
      </c>
      <c r="D114" s="18" t="s">
        <v>344</v>
      </c>
      <c r="E114" s="40"/>
      <c r="F114" s="135"/>
      <c r="G114" s="17"/>
      <c r="H114" s="176" t="str">
        <f t="shared" si="12"/>
        <v>LA</v>
      </c>
      <c r="I114" s="14" t="s">
        <v>104</v>
      </c>
      <c r="J114" s="183" t="s">
        <v>275</v>
      </c>
      <c r="K114" s="154" t="s">
        <v>332</v>
      </c>
      <c r="L114" s="30" t="s">
        <v>57</v>
      </c>
      <c r="M114" s="35" t="s">
        <v>307</v>
      </c>
      <c r="N114" s="97">
        <v>1003.16</v>
      </c>
      <c r="O114" s="69"/>
      <c r="P114" s="113"/>
      <c r="Q114" s="116" t="str">
        <f t="shared" si="13"/>
        <v>Yes</v>
      </c>
    </row>
    <row r="115" spans="1:17" ht="21.75" customHeight="1" x14ac:dyDescent="0.2">
      <c r="A115" s="14"/>
      <c r="B115" s="126"/>
      <c r="C115" s="15"/>
      <c r="D115" s="18"/>
      <c r="E115" s="40"/>
      <c r="F115" s="135"/>
      <c r="G115" s="96"/>
      <c r="H115" s="176" t="str">
        <f t="shared" si="12"/>
        <v>LA</v>
      </c>
      <c r="I115" s="14"/>
      <c r="J115" s="183"/>
      <c r="K115" s="154"/>
      <c r="L115" s="30"/>
      <c r="M115" s="35"/>
      <c r="N115" s="97"/>
      <c r="O115" s="69"/>
      <c r="P115" s="109"/>
      <c r="Q115" s="116" t="str">
        <f t="shared" si="13"/>
        <v/>
      </c>
    </row>
    <row r="116" spans="1:17" ht="21.75" customHeight="1" x14ac:dyDescent="0.2">
      <c r="A116" s="14"/>
      <c r="B116" s="126"/>
      <c r="C116" s="15"/>
      <c r="D116" s="18"/>
      <c r="E116" s="40"/>
      <c r="F116" s="135"/>
      <c r="G116" s="17"/>
      <c r="H116" s="176" t="str">
        <f t="shared" si="12"/>
        <v>LA</v>
      </c>
      <c r="I116" s="14"/>
      <c r="J116" s="183"/>
      <c r="K116" s="154"/>
      <c r="L116" s="30"/>
      <c r="M116" s="35"/>
      <c r="N116" s="97"/>
      <c r="O116" s="69"/>
      <c r="P116" s="109"/>
      <c r="Q116" s="116" t="str">
        <f t="shared" si="13"/>
        <v/>
      </c>
    </row>
    <row r="117" spans="1:17" ht="21.75" customHeight="1" x14ac:dyDescent="0.2">
      <c r="A117" s="95"/>
      <c r="B117" s="126"/>
      <c r="C117" s="15"/>
      <c r="D117" s="16"/>
      <c r="E117" s="40"/>
      <c r="F117" s="135"/>
      <c r="G117" s="17"/>
      <c r="H117" s="176" t="str">
        <f t="shared" si="12"/>
        <v>LA</v>
      </c>
      <c r="I117" s="95"/>
      <c r="J117" s="183"/>
      <c r="K117" s="154"/>
      <c r="L117" s="30"/>
      <c r="M117" s="35"/>
      <c r="N117" s="97"/>
      <c r="O117" s="69"/>
      <c r="P117" s="109"/>
      <c r="Q117" s="116" t="str">
        <f t="shared" si="13"/>
        <v/>
      </c>
    </row>
    <row r="118" spans="1:17" ht="21.75" customHeight="1" x14ac:dyDescent="0.2">
      <c r="A118" s="14"/>
      <c r="B118" s="126"/>
      <c r="C118" s="15"/>
      <c r="D118" s="16"/>
      <c r="E118" s="40"/>
      <c r="F118" s="135"/>
      <c r="G118" s="17"/>
      <c r="H118" s="176" t="str">
        <f t="shared" si="12"/>
        <v>LA</v>
      </c>
      <c r="I118" s="14"/>
      <c r="J118" s="126"/>
      <c r="K118" s="135"/>
      <c r="L118" s="30"/>
      <c r="M118" s="30"/>
      <c r="N118" s="97"/>
      <c r="O118" s="69"/>
      <c r="P118" s="109"/>
      <c r="Q118" s="116" t="str">
        <f t="shared" si="13"/>
        <v/>
      </c>
    </row>
    <row r="119" spans="1:17" ht="21.75" customHeight="1" thickBot="1" x14ac:dyDescent="0.25">
      <c r="A119" s="87"/>
      <c r="B119" s="123"/>
      <c r="C119" s="21"/>
      <c r="D119" s="22"/>
      <c r="E119" s="41"/>
      <c r="F119" s="136"/>
      <c r="G119" s="24"/>
      <c r="H119" s="176" t="str">
        <f t="shared" si="12"/>
        <v>LA</v>
      </c>
      <c r="I119" s="87"/>
      <c r="J119" s="123"/>
      <c r="K119" s="136"/>
      <c r="L119" s="21"/>
      <c r="M119" s="21"/>
      <c r="N119" s="80"/>
      <c r="O119" s="41"/>
      <c r="P119" s="110"/>
      <c r="Q119" s="117" t="str">
        <f>IF(N119&gt;0,"Yes","")</f>
        <v/>
      </c>
    </row>
    <row r="120" spans="1:17" s="101" customFormat="1" ht="30" customHeight="1" x14ac:dyDescent="0.25">
      <c r="A120" s="104" t="s">
        <v>96</v>
      </c>
      <c r="B120" s="124"/>
      <c r="D120" s="102"/>
      <c r="E120" s="103"/>
      <c r="F120" s="137"/>
      <c r="H120" s="177"/>
      <c r="J120" s="124"/>
      <c r="K120" s="102"/>
      <c r="O120" s="103"/>
      <c r="P120" s="111"/>
    </row>
    <row r="121" spans="1:17" ht="21.75" customHeight="1" x14ac:dyDescent="0.2">
      <c r="A121" s="8" t="s">
        <v>95</v>
      </c>
      <c r="B121" s="118"/>
      <c r="F121" s="138"/>
      <c r="I121" s="8" t="s">
        <v>13</v>
      </c>
      <c r="J121" s="118"/>
      <c r="O121" s="42" t="s">
        <v>14</v>
      </c>
    </row>
    <row r="122" spans="1:17" ht="21.75" customHeight="1" x14ac:dyDescent="0.2">
      <c r="B122" s="118"/>
      <c r="F122" s="138"/>
      <c r="J122" s="118"/>
    </row>
    <row r="123" spans="1:17" s="44" customFormat="1" ht="21.75" customHeight="1" x14ac:dyDescent="0.2">
      <c r="A123" s="43" t="s">
        <v>17</v>
      </c>
      <c r="B123" s="125"/>
      <c r="D123" s="45"/>
      <c r="E123" s="46"/>
      <c r="F123" s="139"/>
      <c r="H123" s="176"/>
      <c r="I123" s="43" t="s">
        <v>61</v>
      </c>
      <c r="J123" s="125"/>
      <c r="K123" s="45"/>
      <c r="O123" s="46"/>
    </row>
    <row r="124" spans="1:17" ht="21.75" customHeight="1" thickBot="1" x14ac:dyDescent="0.25">
      <c r="A124" s="8" t="s">
        <v>111</v>
      </c>
      <c r="B124" s="118"/>
      <c r="C124" s="9"/>
      <c r="D124" s="280">
        <f>'DEPT BAL'!$H$4-1</f>
        <v>42908</v>
      </c>
      <c r="E124" s="280"/>
      <c r="F124" s="138"/>
      <c r="I124" s="8" t="s">
        <v>112</v>
      </c>
      <c r="J124" s="118"/>
      <c r="L124" s="281">
        <f>D124+1</f>
        <v>42909</v>
      </c>
      <c r="M124" s="281"/>
    </row>
    <row r="125" spans="1:17" s="1" customFormat="1" ht="21.75" customHeight="1" thickBot="1" x14ac:dyDescent="0.25">
      <c r="A125" s="2" t="s">
        <v>1</v>
      </c>
      <c r="B125" s="119" t="s">
        <v>2</v>
      </c>
      <c r="C125" s="3" t="s">
        <v>3</v>
      </c>
      <c r="D125" s="4" t="s">
        <v>4</v>
      </c>
      <c r="E125" s="38" t="s">
        <v>5</v>
      </c>
      <c r="F125" s="119" t="s">
        <v>6</v>
      </c>
      <c r="G125" s="5" t="s">
        <v>12</v>
      </c>
      <c r="H125" s="176"/>
      <c r="I125" s="2" t="s">
        <v>1</v>
      </c>
      <c r="J125" s="119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8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20" t="s">
        <v>328</v>
      </c>
      <c r="C126" s="11" t="s">
        <v>356</v>
      </c>
      <c r="D126" s="25" t="s">
        <v>357</v>
      </c>
      <c r="E126" s="39"/>
      <c r="F126" s="134"/>
      <c r="G126" s="12"/>
      <c r="H126" s="176" t="str">
        <f>$I$123</f>
        <v>PZ</v>
      </c>
      <c r="I126" s="10" t="s">
        <v>106</v>
      </c>
      <c r="J126" s="120" t="s">
        <v>211</v>
      </c>
      <c r="K126" s="212" t="s">
        <v>290</v>
      </c>
      <c r="L126" s="11" t="s">
        <v>66</v>
      </c>
      <c r="M126" s="13" t="s">
        <v>322</v>
      </c>
      <c r="N126" s="78">
        <v>891.23</v>
      </c>
      <c r="O126" s="39"/>
      <c r="P126" s="113"/>
      <c r="Q126" s="115" t="str">
        <f>IF(N126&gt;0,"Yes","")</f>
        <v>Yes</v>
      </c>
    </row>
    <row r="127" spans="1:17" ht="21.75" customHeight="1" x14ac:dyDescent="0.2">
      <c r="A127" s="14" t="s">
        <v>32</v>
      </c>
      <c r="B127" s="126" t="s">
        <v>254</v>
      </c>
      <c r="C127" s="15" t="s">
        <v>356</v>
      </c>
      <c r="D127" s="18" t="s">
        <v>192</v>
      </c>
      <c r="E127" s="40"/>
      <c r="F127" s="135"/>
      <c r="G127" s="17"/>
      <c r="H127" s="176" t="str">
        <f>$I$123</f>
        <v>PZ</v>
      </c>
      <c r="I127" s="14" t="s">
        <v>28</v>
      </c>
      <c r="J127" s="126" t="s">
        <v>187</v>
      </c>
      <c r="K127" s="135" t="s">
        <v>341</v>
      </c>
      <c r="L127" s="15" t="s">
        <v>62</v>
      </c>
      <c r="M127" s="19" t="s">
        <v>274</v>
      </c>
      <c r="N127" s="79">
        <v>769.78</v>
      </c>
      <c r="O127" s="40"/>
      <c r="P127" s="108"/>
      <c r="Q127" s="116" t="str">
        <f>IF(N127&gt;0,"Yes","")</f>
        <v>Yes</v>
      </c>
    </row>
    <row r="128" spans="1:17" ht="21.75" customHeight="1" x14ac:dyDescent="0.2">
      <c r="A128" s="14"/>
      <c r="B128" s="126"/>
      <c r="C128" s="15"/>
      <c r="D128" s="18"/>
      <c r="E128" s="40"/>
      <c r="F128" s="135"/>
      <c r="G128" s="17"/>
      <c r="H128" s="176" t="str">
        <f>$I$123</f>
        <v>PZ</v>
      </c>
      <c r="I128" s="14"/>
      <c r="J128" s="126"/>
      <c r="K128" s="154"/>
      <c r="L128" s="15"/>
      <c r="M128" s="19"/>
      <c r="N128" s="79"/>
      <c r="O128" s="40"/>
      <c r="P128" s="108"/>
      <c r="Q128" s="116" t="str">
        <f>IF(N128&gt;0,"Yes","")</f>
        <v/>
      </c>
    </row>
    <row r="129" spans="1:17" ht="21.75" customHeight="1" x14ac:dyDescent="0.2">
      <c r="A129" s="14"/>
      <c r="B129" s="126"/>
      <c r="C129" s="15"/>
      <c r="D129" s="16"/>
      <c r="E129" s="40"/>
      <c r="F129" s="135"/>
      <c r="G129" s="17"/>
      <c r="H129" s="176" t="str">
        <f>$I$123</f>
        <v>PZ</v>
      </c>
      <c r="I129" s="14"/>
      <c r="J129" s="126"/>
      <c r="K129" s="135"/>
      <c r="L129" s="15"/>
      <c r="M129" s="19"/>
      <c r="N129" s="79"/>
      <c r="O129" s="40"/>
      <c r="P129" s="108"/>
      <c r="Q129" s="116" t="str">
        <f>IF(N129&gt;0,"Yes","")</f>
        <v/>
      </c>
    </row>
    <row r="130" spans="1:17" ht="21.75" customHeight="1" thickBot="1" x14ac:dyDescent="0.25">
      <c r="A130" s="87"/>
      <c r="B130" s="123"/>
      <c r="C130" s="21"/>
      <c r="D130" s="22"/>
      <c r="E130" s="41"/>
      <c r="F130" s="136"/>
      <c r="G130" s="24"/>
      <c r="H130" s="176" t="str">
        <f>$I$123</f>
        <v>PZ</v>
      </c>
      <c r="I130" s="87"/>
      <c r="J130" s="123"/>
      <c r="K130" s="136"/>
      <c r="L130" s="21"/>
      <c r="M130" s="21"/>
      <c r="N130" s="80"/>
      <c r="O130" s="41"/>
      <c r="P130" s="110"/>
      <c r="Q130" s="117" t="str">
        <f>IF(N130&gt;0,"Yes","")</f>
        <v/>
      </c>
    </row>
    <row r="131" spans="1:17" s="101" customFormat="1" ht="30" customHeight="1" x14ac:dyDescent="0.25">
      <c r="A131" s="104" t="s">
        <v>96</v>
      </c>
      <c r="B131" s="124"/>
      <c r="D131" s="102"/>
      <c r="E131" s="103"/>
      <c r="F131" s="137"/>
      <c r="H131" s="177"/>
      <c r="J131" s="124"/>
      <c r="K131" s="102"/>
      <c r="O131" s="103"/>
      <c r="P131" s="111"/>
    </row>
    <row r="132" spans="1:17" ht="21.75" customHeight="1" x14ac:dyDescent="0.2">
      <c r="A132" s="8" t="s">
        <v>95</v>
      </c>
      <c r="B132" s="118"/>
      <c r="F132" s="138"/>
      <c r="I132" s="8" t="s">
        <v>13</v>
      </c>
      <c r="J132" s="118"/>
      <c r="O132" s="42" t="s">
        <v>14</v>
      </c>
    </row>
    <row r="133" spans="1:17" ht="21.75" customHeight="1" x14ac:dyDescent="0.2">
      <c r="B133" s="118"/>
      <c r="F133" s="138"/>
      <c r="J133" s="118"/>
    </row>
    <row r="134" spans="1:17" s="44" customFormat="1" ht="21.75" customHeight="1" x14ac:dyDescent="0.2">
      <c r="A134" s="43" t="s">
        <v>18</v>
      </c>
      <c r="B134" s="125"/>
      <c r="D134" s="45"/>
      <c r="E134" s="46"/>
      <c r="F134" s="139"/>
      <c r="H134" s="176"/>
      <c r="I134" s="43" t="s">
        <v>59</v>
      </c>
      <c r="J134" s="125"/>
      <c r="K134" s="45"/>
      <c r="O134" s="46"/>
    </row>
    <row r="135" spans="1:17" ht="21.75" customHeight="1" thickBot="1" x14ac:dyDescent="0.25">
      <c r="A135" s="8" t="s">
        <v>111</v>
      </c>
      <c r="B135" s="118"/>
      <c r="C135" s="9"/>
      <c r="D135" s="280">
        <f>'DEPT BAL'!$H$4-1</f>
        <v>42908</v>
      </c>
      <c r="E135" s="280"/>
      <c r="F135" s="138"/>
      <c r="I135" s="8" t="s">
        <v>112</v>
      </c>
      <c r="J135" s="118"/>
      <c r="L135" s="281">
        <f>D135+1</f>
        <v>42909</v>
      </c>
      <c r="M135" s="281"/>
    </row>
    <row r="136" spans="1:17" s="1" customFormat="1" ht="21.75" customHeight="1" thickBot="1" x14ac:dyDescent="0.25">
      <c r="A136" s="2" t="s">
        <v>1</v>
      </c>
      <c r="B136" s="119" t="s">
        <v>2</v>
      </c>
      <c r="C136" s="3" t="s">
        <v>3</v>
      </c>
      <c r="D136" s="4" t="s">
        <v>4</v>
      </c>
      <c r="E136" s="38" t="s">
        <v>5</v>
      </c>
      <c r="F136" s="119" t="s">
        <v>6</v>
      </c>
      <c r="G136" s="5" t="s">
        <v>12</v>
      </c>
      <c r="H136" s="176"/>
      <c r="I136" s="2" t="s">
        <v>1</v>
      </c>
      <c r="J136" s="119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8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2" t="s">
        <v>374</v>
      </c>
      <c r="C137" s="32" t="s">
        <v>216</v>
      </c>
      <c r="D137" s="18" t="s">
        <v>375</v>
      </c>
      <c r="E137" s="40"/>
      <c r="F137" s="135"/>
      <c r="G137" s="12"/>
      <c r="H137" s="176" t="str">
        <f>$I$134</f>
        <v>EH</v>
      </c>
      <c r="I137" s="10" t="s">
        <v>49</v>
      </c>
      <c r="J137" s="120" t="s">
        <v>147</v>
      </c>
      <c r="K137" s="212" t="s">
        <v>229</v>
      </c>
      <c r="L137" s="11" t="s">
        <v>66</v>
      </c>
      <c r="M137" s="13" t="s">
        <v>316</v>
      </c>
      <c r="N137" s="78">
        <v>998.57</v>
      </c>
      <c r="O137" s="39"/>
      <c r="P137" s="167"/>
      <c r="Q137" s="115" t="str">
        <f>IF(N137&gt;0,"Yes","")</f>
        <v>Yes</v>
      </c>
    </row>
    <row r="138" spans="1:17" ht="21.75" customHeight="1" x14ac:dyDescent="0.2">
      <c r="A138" s="14" t="s">
        <v>21</v>
      </c>
      <c r="B138" s="126" t="s">
        <v>247</v>
      </c>
      <c r="C138" s="100" t="s">
        <v>237</v>
      </c>
      <c r="D138" s="18" t="s">
        <v>148</v>
      </c>
      <c r="E138" s="40"/>
      <c r="F138" s="135"/>
      <c r="G138" s="17"/>
      <c r="H138" s="176" t="str">
        <f t="shared" ref="H138:H145" si="14">$I$134</f>
        <v>EH</v>
      </c>
      <c r="I138" s="14" t="s">
        <v>42</v>
      </c>
      <c r="J138" s="184"/>
      <c r="K138" s="213"/>
      <c r="L138" s="15" t="s">
        <v>56</v>
      </c>
      <c r="M138" s="19" t="s">
        <v>343</v>
      </c>
      <c r="N138" s="79">
        <v>953.49</v>
      </c>
      <c r="O138" s="40"/>
      <c r="P138" s="113" t="s">
        <v>152</v>
      </c>
      <c r="Q138" s="116" t="str">
        <f>IF(N138&gt;0,"Yes","")</f>
        <v>Yes</v>
      </c>
    </row>
    <row r="139" spans="1:17" ht="21.75" customHeight="1" x14ac:dyDescent="0.2">
      <c r="A139" s="14" t="s">
        <v>41</v>
      </c>
      <c r="B139" s="121" t="s">
        <v>248</v>
      </c>
      <c r="C139" s="35" t="s">
        <v>237</v>
      </c>
      <c r="D139" s="18" t="s">
        <v>134</v>
      </c>
      <c r="E139" s="40"/>
      <c r="F139" s="135"/>
      <c r="G139" s="17"/>
      <c r="H139" s="176" t="str">
        <f t="shared" si="14"/>
        <v>EH</v>
      </c>
      <c r="I139" s="14" t="s">
        <v>29</v>
      </c>
      <c r="J139" s="121" t="s">
        <v>230</v>
      </c>
      <c r="K139" s="140" t="s">
        <v>158</v>
      </c>
      <c r="L139" s="15" t="s">
        <v>56</v>
      </c>
      <c r="M139" s="19" t="s">
        <v>309</v>
      </c>
      <c r="N139" s="79">
        <v>900.4</v>
      </c>
      <c r="O139" s="40"/>
      <c r="P139" s="113" t="s">
        <v>152</v>
      </c>
      <c r="Q139" s="116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4"/>
      <c r="C140" s="36" t="s">
        <v>237</v>
      </c>
      <c r="D140" s="18" t="s">
        <v>134</v>
      </c>
      <c r="E140" s="40"/>
      <c r="F140" s="135"/>
      <c r="G140" s="17"/>
      <c r="H140" s="176" t="str">
        <f t="shared" si="14"/>
        <v>EH</v>
      </c>
      <c r="I140" s="14" t="s">
        <v>65</v>
      </c>
      <c r="J140" s="184"/>
      <c r="K140" s="213"/>
      <c r="L140" s="15" t="s">
        <v>56</v>
      </c>
      <c r="M140" s="19" t="s">
        <v>417</v>
      </c>
      <c r="N140" s="79">
        <v>757.26</v>
      </c>
      <c r="O140" s="40"/>
      <c r="P140" s="113"/>
      <c r="Q140" s="116" t="str">
        <f t="shared" si="15"/>
        <v>Yes</v>
      </c>
    </row>
    <row r="141" spans="1:17" ht="21.75" customHeight="1" x14ac:dyDescent="0.2">
      <c r="A141" s="14" t="s">
        <v>89</v>
      </c>
      <c r="B141" s="126" t="s">
        <v>376</v>
      </c>
      <c r="C141" s="15" t="s">
        <v>238</v>
      </c>
      <c r="D141" s="18" t="s">
        <v>377</v>
      </c>
      <c r="E141" s="40"/>
      <c r="F141" s="135"/>
      <c r="G141" s="17"/>
      <c r="H141" s="176" t="str">
        <f t="shared" si="14"/>
        <v>EH</v>
      </c>
      <c r="I141" s="14" t="s">
        <v>90</v>
      </c>
      <c r="J141" s="126" t="s">
        <v>206</v>
      </c>
      <c r="K141" s="135" t="s">
        <v>289</v>
      </c>
      <c r="L141" s="15" t="s">
        <v>59</v>
      </c>
      <c r="M141" s="19" t="s">
        <v>418</v>
      </c>
      <c r="N141" s="79">
        <v>883.4</v>
      </c>
      <c r="O141" s="40"/>
      <c r="P141" s="108"/>
      <c r="Q141" s="116" t="str">
        <f t="shared" si="15"/>
        <v>Yes</v>
      </c>
    </row>
    <row r="142" spans="1:17" ht="21.75" customHeight="1" x14ac:dyDescent="0.2">
      <c r="A142" s="14" t="s">
        <v>90</v>
      </c>
      <c r="B142" s="121" t="s">
        <v>224</v>
      </c>
      <c r="C142" s="15" t="s">
        <v>237</v>
      </c>
      <c r="D142" s="16" t="s">
        <v>418</v>
      </c>
      <c r="E142" s="40"/>
      <c r="F142" s="135"/>
      <c r="G142" s="17"/>
      <c r="H142" s="176" t="str">
        <f t="shared" si="14"/>
        <v>EH</v>
      </c>
      <c r="I142" s="14" t="s">
        <v>43</v>
      </c>
      <c r="J142" s="126" t="s">
        <v>412</v>
      </c>
      <c r="K142" s="135" t="s">
        <v>324</v>
      </c>
      <c r="L142" s="15" t="s">
        <v>59</v>
      </c>
      <c r="M142" s="19" t="s">
        <v>375</v>
      </c>
      <c r="N142" s="79">
        <v>732.99</v>
      </c>
      <c r="O142" s="40"/>
      <c r="P142" s="108"/>
      <c r="Q142" s="116" t="str">
        <f t="shared" si="15"/>
        <v>Yes</v>
      </c>
    </row>
    <row r="143" spans="1:17" ht="21.75" customHeight="1" x14ac:dyDescent="0.2">
      <c r="A143" s="14" t="s">
        <v>52</v>
      </c>
      <c r="B143" s="184"/>
      <c r="C143" s="15" t="s">
        <v>238</v>
      </c>
      <c r="D143" s="16" t="s">
        <v>418</v>
      </c>
      <c r="E143" s="40"/>
      <c r="F143" s="135"/>
      <c r="G143" s="17"/>
      <c r="H143" s="176" t="str">
        <f t="shared" si="14"/>
        <v>EH</v>
      </c>
      <c r="I143" s="14" t="s">
        <v>53</v>
      </c>
      <c r="J143" s="126" t="s">
        <v>223</v>
      </c>
      <c r="K143" s="135" t="s">
        <v>436</v>
      </c>
      <c r="L143" s="15" t="s">
        <v>56</v>
      </c>
      <c r="M143" s="15" t="s">
        <v>146</v>
      </c>
      <c r="N143" s="79">
        <v>798.12</v>
      </c>
      <c r="O143" s="40"/>
      <c r="P143" s="108"/>
      <c r="Q143" s="116" t="str">
        <f t="shared" si="15"/>
        <v>Yes</v>
      </c>
    </row>
    <row r="144" spans="1:17" ht="21.75" customHeight="1" x14ac:dyDescent="0.2">
      <c r="A144" s="14" t="s">
        <v>150</v>
      </c>
      <c r="B144" s="126" t="s">
        <v>249</v>
      </c>
      <c r="C144" s="15" t="s">
        <v>178</v>
      </c>
      <c r="D144" s="16" t="s">
        <v>438</v>
      </c>
      <c r="E144" s="40"/>
      <c r="F144" s="135"/>
      <c r="G144" s="17"/>
      <c r="H144" s="176" t="str">
        <f t="shared" si="14"/>
        <v>EH</v>
      </c>
      <c r="I144" s="14" t="s">
        <v>150</v>
      </c>
      <c r="J144" s="126" t="s">
        <v>413</v>
      </c>
      <c r="K144" s="135" t="s">
        <v>437</v>
      </c>
      <c r="L144" s="15" t="s">
        <v>59</v>
      </c>
      <c r="M144" s="15" t="s">
        <v>189</v>
      </c>
      <c r="N144" s="79">
        <v>882.16</v>
      </c>
      <c r="O144" s="40"/>
      <c r="P144" s="108"/>
      <c r="Q144" s="116" t="str">
        <f t="shared" si="15"/>
        <v>Yes</v>
      </c>
    </row>
    <row r="145" spans="1:17" ht="21.75" customHeight="1" thickBot="1" x14ac:dyDescent="0.25">
      <c r="A145" s="20"/>
      <c r="B145" s="123"/>
      <c r="C145" s="21"/>
      <c r="D145" s="22"/>
      <c r="E145" s="41"/>
      <c r="F145" s="136"/>
      <c r="G145" s="24"/>
      <c r="H145" s="176" t="str">
        <f t="shared" si="14"/>
        <v>EH</v>
      </c>
      <c r="I145" s="20"/>
      <c r="J145" s="123"/>
      <c r="K145" s="136"/>
      <c r="L145" s="21"/>
      <c r="M145" s="21"/>
      <c r="N145" s="80"/>
      <c r="O145" s="41"/>
      <c r="P145" s="110"/>
      <c r="Q145" s="117" t="str">
        <f>IF(N145&gt;0,"Yes","")</f>
        <v/>
      </c>
    </row>
    <row r="146" spans="1:17" s="101" customFormat="1" ht="30" customHeight="1" x14ac:dyDescent="0.25">
      <c r="A146" s="104" t="s">
        <v>96</v>
      </c>
      <c r="B146" s="124"/>
      <c r="D146" s="102"/>
      <c r="E146" s="103"/>
      <c r="F146" s="137"/>
      <c r="H146" s="177"/>
      <c r="J146" s="124"/>
      <c r="K146" s="102"/>
      <c r="O146" s="103"/>
      <c r="P146" s="111"/>
    </row>
    <row r="147" spans="1:17" ht="21.75" customHeight="1" x14ac:dyDescent="0.2">
      <c r="A147" s="8" t="s">
        <v>95</v>
      </c>
      <c r="B147" s="118"/>
      <c r="F147" s="138"/>
      <c r="I147" s="8" t="s">
        <v>13</v>
      </c>
      <c r="J147" s="118"/>
      <c r="O147" s="42" t="s">
        <v>14</v>
      </c>
    </row>
    <row r="148" spans="1:17" ht="21.75" customHeight="1" x14ac:dyDescent="0.2">
      <c r="B148" s="118"/>
      <c r="F148" s="138"/>
      <c r="J148" s="118"/>
    </row>
    <row r="149" spans="1:17" s="44" customFormat="1" ht="19.5" customHeight="1" x14ac:dyDescent="0.2">
      <c r="A149" s="6">
        <f>COUNTIF($A$3:$A$148,"XC 4*")+COUNTIF($A$3:$A$148,"XC 5*")</f>
        <v>52</v>
      </c>
      <c r="B149" s="8" t="s">
        <v>174</v>
      </c>
      <c r="C149" s="6"/>
      <c r="D149" s="7"/>
      <c r="E149" s="37"/>
      <c r="F149" s="7"/>
      <c r="G149" s="6"/>
      <c r="H149" s="176"/>
      <c r="I149" s="6">
        <f>COUNTIF($I$3:$I$148,"XC 4*")+ COUNTIF($I$3:$I$148,"XC 5*")</f>
        <v>52</v>
      </c>
      <c r="J149" s="8" t="s">
        <v>175</v>
      </c>
      <c r="K149" s="7"/>
      <c r="L149" s="6"/>
      <c r="M149" s="6"/>
      <c r="N149" s="6"/>
      <c r="O149" s="37"/>
      <c r="P149" s="105"/>
    </row>
    <row r="150" spans="1:17" ht="19.5" customHeight="1" x14ac:dyDescent="0.2">
      <c r="G150" s="26" t="str">
        <f>I3</f>
        <v>Departures for Friday</v>
      </c>
      <c r="H150" s="178"/>
      <c r="I150" s="282">
        <f>$L$3</f>
        <v>42909</v>
      </c>
      <c r="J150" s="282"/>
    </row>
    <row r="151" spans="1:17" s="1" customFormat="1" ht="5.25" customHeight="1" x14ac:dyDescent="0.2">
      <c r="A151" s="6"/>
      <c r="B151" s="6"/>
      <c r="C151" s="6"/>
      <c r="D151" s="7"/>
      <c r="E151" s="37"/>
      <c r="F151" s="7"/>
      <c r="G151" s="6"/>
      <c r="H151" s="176"/>
      <c r="I151" s="6"/>
      <c r="J151" s="6"/>
      <c r="K151" s="7"/>
      <c r="L151" s="6"/>
      <c r="M151" s="6"/>
      <c r="N151" s="6"/>
      <c r="O151" s="37"/>
      <c r="P151" s="105"/>
    </row>
    <row r="152" spans="1:17" ht="19.5" customHeight="1" x14ac:dyDescent="0.2">
      <c r="D152" s="105" t="s">
        <v>98</v>
      </c>
      <c r="F152" s="27" t="s">
        <v>19</v>
      </c>
      <c r="G152" s="15" t="s">
        <v>5</v>
      </c>
      <c r="I152" s="15" t="s">
        <v>20</v>
      </c>
      <c r="J152" s="283" t="s">
        <v>5</v>
      </c>
      <c r="K152" s="283"/>
      <c r="M152" s="6" t="s">
        <v>98</v>
      </c>
    </row>
    <row r="153" spans="1:17" ht="19.5" customHeight="1" x14ac:dyDescent="0.2">
      <c r="D153" s="200">
        <f t="shared" ref="D153:D186" si="16">INDEX($I$5:$N$148, MATCH($F153,I$5:I$148,0),6)</f>
        <v>824.21</v>
      </c>
      <c r="E153" s="86" t="str">
        <f t="shared" ref="E153:E186" si="17">INDEX($H$5:$H$148, MATCH($F153,I$5:I$148,0))</f>
        <v>MA</v>
      </c>
      <c r="F153" s="15" t="s">
        <v>34</v>
      </c>
      <c r="G153" s="28">
        <f t="shared" ref="G153:G186" si="18">INDEX($I$5:$O$148, MATCH($F153,I$5:I$148,0),7)</f>
        <v>0</v>
      </c>
      <c r="I153" s="15" t="s">
        <v>21</v>
      </c>
      <c r="J153" s="279">
        <f t="shared" ref="J153:J186" si="19">INDEX($I$5:$O$148, MATCH($I153,I$5:I$148,0),7)</f>
        <v>0</v>
      </c>
      <c r="K153" s="279"/>
      <c r="L153" s="6" t="str">
        <f t="shared" ref="L153:L186" si="20">INDEX($H$5:$H$148, MATCH($I153,I$5:I$148,0))</f>
        <v>CZ</v>
      </c>
      <c r="M153" s="200">
        <f t="shared" ref="M153:M186" si="21">INDEX($I$5:$N$148, MATCH($I153,I$5:I$148,0),6)</f>
        <v>788.11</v>
      </c>
      <c r="N153" s="8"/>
    </row>
    <row r="154" spans="1:17" ht="19.5" customHeight="1" x14ac:dyDescent="0.2">
      <c r="D154" s="200">
        <f t="shared" si="16"/>
        <v>1009.6</v>
      </c>
      <c r="E154" s="86" t="str">
        <f t="shared" si="17"/>
        <v>TY</v>
      </c>
      <c r="F154" s="15" t="s">
        <v>35</v>
      </c>
      <c r="G154" s="28">
        <f t="shared" si="18"/>
        <v>0</v>
      </c>
      <c r="I154" s="15" t="s">
        <v>22</v>
      </c>
      <c r="J154" s="279">
        <f t="shared" si="19"/>
        <v>0</v>
      </c>
      <c r="K154" s="279"/>
      <c r="L154" s="6" t="str">
        <f t="shared" si="20"/>
        <v>CZ</v>
      </c>
      <c r="M154" s="200">
        <f t="shared" si="21"/>
        <v>738.81</v>
      </c>
      <c r="N154" s="8"/>
    </row>
    <row r="155" spans="1:17" ht="19.5" customHeight="1" x14ac:dyDescent="0.2">
      <c r="D155" s="200">
        <f t="shared" si="16"/>
        <v>894.53</v>
      </c>
      <c r="E155" s="86" t="str">
        <f t="shared" si="17"/>
        <v>CZ</v>
      </c>
      <c r="F155" s="15" t="s">
        <v>36</v>
      </c>
      <c r="G155" s="28">
        <f t="shared" si="18"/>
        <v>0</v>
      </c>
      <c r="I155" s="15" t="s">
        <v>23</v>
      </c>
      <c r="J155" s="279">
        <f t="shared" si="19"/>
        <v>0</v>
      </c>
      <c r="K155" s="279"/>
      <c r="L155" s="6" t="str">
        <f t="shared" si="20"/>
        <v>LA</v>
      </c>
      <c r="M155" s="200">
        <f t="shared" si="21"/>
        <v>1059</v>
      </c>
      <c r="N155" s="8"/>
    </row>
    <row r="156" spans="1:17" ht="19.5" customHeight="1" x14ac:dyDescent="0.2">
      <c r="D156" s="200">
        <f t="shared" si="16"/>
        <v>817.99</v>
      </c>
      <c r="E156" s="86" t="str">
        <f t="shared" si="17"/>
        <v>MA</v>
      </c>
      <c r="F156" s="15" t="s">
        <v>37</v>
      </c>
      <c r="G156" s="28">
        <f t="shared" si="18"/>
        <v>0</v>
      </c>
      <c r="I156" s="15" t="s">
        <v>24</v>
      </c>
      <c r="J156" s="279">
        <f t="shared" si="19"/>
        <v>0</v>
      </c>
      <c r="K156" s="279"/>
      <c r="L156" s="6" t="str">
        <f t="shared" si="20"/>
        <v>MA</v>
      </c>
      <c r="M156" s="200">
        <f t="shared" si="21"/>
        <v>804.67</v>
      </c>
      <c r="N156" s="8"/>
    </row>
    <row r="157" spans="1:17" s="101" customFormat="1" ht="19.5" customHeight="1" x14ac:dyDescent="0.2">
      <c r="A157" s="6"/>
      <c r="B157" s="6"/>
      <c r="C157" s="6"/>
      <c r="D157" s="200">
        <f t="shared" si="16"/>
        <v>686.87</v>
      </c>
      <c r="E157" s="86" t="str">
        <f t="shared" si="17"/>
        <v>EC</v>
      </c>
      <c r="F157" s="15" t="s">
        <v>38</v>
      </c>
      <c r="G157" s="28">
        <f t="shared" si="18"/>
        <v>0</v>
      </c>
      <c r="H157" s="176"/>
      <c r="I157" s="15" t="s">
        <v>25</v>
      </c>
      <c r="J157" s="279">
        <f t="shared" si="19"/>
        <v>0</v>
      </c>
      <c r="K157" s="279"/>
      <c r="L157" s="6" t="str">
        <f t="shared" si="20"/>
        <v>XW</v>
      </c>
      <c r="M157" s="200">
        <f t="shared" si="21"/>
        <v>953.46</v>
      </c>
      <c r="N157" s="8"/>
      <c r="O157" s="37"/>
      <c r="P157" s="105"/>
    </row>
    <row r="158" spans="1:17" ht="19.5" customHeight="1" x14ac:dyDescent="0.2">
      <c r="D158" s="200">
        <f t="shared" si="16"/>
        <v>870.28</v>
      </c>
      <c r="E158" s="86" t="str">
        <f t="shared" si="17"/>
        <v>BK</v>
      </c>
      <c r="F158" s="15" t="s">
        <v>39</v>
      </c>
      <c r="G158" s="28">
        <f t="shared" si="18"/>
        <v>0</v>
      </c>
      <c r="I158" s="15" t="s">
        <v>26</v>
      </c>
      <c r="J158" s="279">
        <f t="shared" si="19"/>
        <v>0</v>
      </c>
      <c r="K158" s="279"/>
      <c r="L158" s="6" t="str">
        <f t="shared" si="20"/>
        <v>LA</v>
      </c>
      <c r="M158" s="200">
        <f t="shared" si="21"/>
        <v>1132.5899999999999</v>
      </c>
      <c r="N158" s="8"/>
    </row>
    <row r="159" spans="1:17" ht="19.5" customHeight="1" x14ac:dyDescent="0.2">
      <c r="D159" s="200">
        <f t="shared" si="16"/>
        <v>971.07</v>
      </c>
      <c r="E159" s="86" t="str">
        <f t="shared" si="17"/>
        <v>EC</v>
      </c>
      <c r="F159" s="15" t="s">
        <v>40</v>
      </c>
      <c r="G159" s="28">
        <f t="shared" si="18"/>
        <v>0</v>
      </c>
      <c r="I159" s="15" t="s">
        <v>27</v>
      </c>
      <c r="J159" s="279">
        <f t="shared" si="19"/>
        <v>0</v>
      </c>
      <c r="K159" s="279"/>
      <c r="L159" s="6" t="str">
        <f t="shared" si="20"/>
        <v>CZ</v>
      </c>
      <c r="M159" s="200">
        <f t="shared" si="21"/>
        <v>1053.7</v>
      </c>
      <c r="N159" s="8"/>
    </row>
    <row r="160" spans="1:17" ht="19.5" customHeight="1" x14ac:dyDescent="0.2">
      <c r="D160" s="200">
        <f t="shared" si="16"/>
        <v>750.82</v>
      </c>
      <c r="E160" s="86" t="str">
        <f t="shared" si="17"/>
        <v>CZ</v>
      </c>
      <c r="F160" s="15" t="s">
        <v>41</v>
      </c>
      <c r="G160" s="28">
        <f t="shared" si="18"/>
        <v>0</v>
      </c>
      <c r="I160" s="15" t="s">
        <v>28</v>
      </c>
      <c r="J160" s="279">
        <f t="shared" si="19"/>
        <v>0</v>
      </c>
      <c r="K160" s="279"/>
      <c r="L160" s="6" t="str">
        <f t="shared" si="20"/>
        <v>PZ</v>
      </c>
      <c r="M160" s="200">
        <f t="shared" si="21"/>
        <v>769.78</v>
      </c>
      <c r="N160" s="8"/>
    </row>
    <row r="161" spans="4:14" ht="19.5" customHeight="1" x14ac:dyDescent="0.2">
      <c r="D161" s="200">
        <f t="shared" si="16"/>
        <v>953.49</v>
      </c>
      <c r="E161" s="86" t="str">
        <f t="shared" si="17"/>
        <v>EH</v>
      </c>
      <c r="F161" s="15" t="s">
        <v>42</v>
      </c>
      <c r="G161" s="28">
        <f t="shared" si="18"/>
        <v>0</v>
      </c>
      <c r="I161" s="15" t="s">
        <v>29</v>
      </c>
      <c r="J161" s="279">
        <f t="shared" si="19"/>
        <v>0</v>
      </c>
      <c r="K161" s="279"/>
      <c r="L161" s="6" t="str">
        <f t="shared" si="20"/>
        <v>EH</v>
      </c>
      <c r="M161" s="200">
        <f t="shared" si="21"/>
        <v>900.4</v>
      </c>
      <c r="N161" s="8"/>
    </row>
    <row r="162" spans="4:14" ht="19.5" customHeight="1" x14ac:dyDescent="0.2">
      <c r="D162" s="200">
        <f t="shared" si="16"/>
        <v>732.99</v>
      </c>
      <c r="E162" s="86" t="str">
        <f t="shared" si="17"/>
        <v>EH</v>
      </c>
      <c r="F162" s="15" t="s">
        <v>43</v>
      </c>
      <c r="G162" s="28">
        <f t="shared" si="18"/>
        <v>0</v>
      </c>
      <c r="I162" s="15" t="s">
        <v>30</v>
      </c>
      <c r="J162" s="279">
        <f t="shared" si="19"/>
        <v>0</v>
      </c>
      <c r="K162" s="279"/>
      <c r="L162" s="6" t="str">
        <f t="shared" si="20"/>
        <v>EC</v>
      </c>
      <c r="M162" s="200">
        <f t="shared" si="21"/>
        <v>990.47</v>
      </c>
      <c r="N162" s="8"/>
    </row>
    <row r="163" spans="4:14" ht="19.5" customHeight="1" x14ac:dyDescent="0.2">
      <c r="D163" s="200">
        <f t="shared" si="16"/>
        <v>869.21</v>
      </c>
      <c r="E163" s="86" t="str">
        <f t="shared" si="17"/>
        <v>XW</v>
      </c>
      <c r="F163" s="15" t="s">
        <v>44</v>
      </c>
      <c r="G163" s="28">
        <f t="shared" si="18"/>
        <v>0</v>
      </c>
      <c r="I163" s="15" t="s">
        <v>31</v>
      </c>
      <c r="J163" s="279">
        <f t="shared" si="19"/>
        <v>0</v>
      </c>
      <c r="K163" s="279"/>
      <c r="L163" s="6" t="str">
        <f t="shared" si="20"/>
        <v>EC</v>
      </c>
      <c r="M163" s="200">
        <f t="shared" si="21"/>
        <v>920.97</v>
      </c>
      <c r="N163" s="8"/>
    </row>
    <row r="164" spans="4:14" ht="19.5" customHeight="1" x14ac:dyDescent="0.2">
      <c r="D164" s="200">
        <f t="shared" si="16"/>
        <v>968.49</v>
      </c>
      <c r="E164" s="86" t="str">
        <f t="shared" si="17"/>
        <v>XW</v>
      </c>
      <c r="F164" s="15" t="s">
        <v>45</v>
      </c>
      <c r="G164" s="28">
        <f t="shared" si="18"/>
        <v>0</v>
      </c>
      <c r="I164" s="15" t="s">
        <v>32</v>
      </c>
      <c r="J164" s="279">
        <f t="shared" si="19"/>
        <v>0</v>
      </c>
      <c r="K164" s="279"/>
      <c r="L164" s="6" t="str">
        <f t="shared" si="20"/>
        <v>TY</v>
      </c>
      <c r="M164" s="200">
        <f t="shared" si="21"/>
        <v>889.99</v>
      </c>
      <c r="N164" s="8"/>
    </row>
    <row r="165" spans="4:14" ht="19.5" customHeight="1" x14ac:dyDescent="0.2">
      <c r="D165" s="200">
        <f t="shared" si="16"/>
        <v>941.23</v>
      </c>
      <c r="E165" s="86" t="str">
        <f t="shared" si="17"/>
        <v>CZ</v>
      </c>
      <c r="F165" s="15" t="s">
        <v>46</v>
      </c>
      <c r="G165" s="28">
        <f t="shared" si="18"/>
        <v>0</v>
      </c>
      <c r="I165" s="15" t="s">
        <v>33</v>
      </c>
      <c r="J165" s="279">
        <f t="shared" si="19"/>
        <v>0</v>
      </c>
      <c r="K165" s="279"/>
      <c r="L165" s="6" t="str">
        <f t="shared" si="20"/>
        <v>BK</v>
      </c>
      <c r="M165" s="200">
        <f t="shared" si="21"/>
        <v>954.92</v>
      </c>
      <c r="N165" s="8"/>
    </row>
    <row r="166" spans="4:14" ht="19.5" customHeight="1" x14ac:dyDescent="0.2">
      <c r="D166" s="200">
        <f t="shared" si="16"/>
        <v>848.14</v>
      </c>
      <c r="E166" s="86" t="str">
        <f t="shared" si="17"/>
        <v>CZ</v>
      </c>
      <c r="F166" s="15" t="s">
        <v>47</v>
      </c>
      <c r="G166" s="28">
        <f t="shared" si="18"/>
        <v>0</v>
      </c>
      <c r="I166" s="15" t="s">
        <v>107</v>
      </c>
      <c r="J166" s="279">
        <f t="shared" si="19"/>
        <v>0</v>
      </c>
      <c r="K166" s="279"/>
      <c r="L166" s="6" t="str">
        <f t="shared" si="20"/>
        <v>CZ</v>
      </c>
      <c r="M166" s="200">
        <f t="shared" si="21"/>
        <v>795.67</v>
      </c>
      <c r="N166" s="8"/>
    </row>
    <row r="167" spans="4:14" ht="19.5" customHeight="1" x14ac:dyDescent="0.2">
      <c r="D167" s="200">
        <f t="shared" si="16"/>
        <v>952.57</v>
      </c>
      <c r="E167" s="86" t="str">
        <f t="shared" si="17"/>
        <v>CZ</v>
      </c>
      <c r="F167" s="15" t="s">
        <v>48</v>
      </c>
      <c r="G167" s="28">
        <f t="shared" si="18"/>
        <v>0</v>
      </c>
      <c r="I167" s="15" t="s">
        <v>104</v>
      </c>
      <c r="J167" s="279">
        <f t="shared" si="19"/>
        <v>0</v>
      </c>
      <c r="K167" s="279"/>
      <c r="L167" s="6" t="str">
        <f t="shared" si="20"/>
        <v>LA</v>
      </c>
      <c r="M167" s="200">
        <f t="shared" si="21"/>
        <v>1003.16</v>
      </c>
      <c r="N167" s="8"/>
    </row>
    <row r="168" spans="4:14" ht="19.5" customHeight="1" x14ac:dyDescent="0.2">
      <c r="D168" s="200">
        <f t="shared" si="16"/>
        <v>998.57</v>
      </c>
      <c r="E168" s="86" t="str">
        <f t="shared" si="17"/>
        <v>EH</v>
      </c>
      <c r="F168" s="15" t="s">
        <v>49</v>
      </c>
      <c r="G168" s="28">
        <f t="shared" si="18"/>
        <v>0</v>
      </c>
      <c r="I168" s="15" t="s">
        <v>106</v>
      </c>
      <c r="J168" s="279">
        <f t="shared" si="19"/>
        <v>0</v>
      </c>
      <c r="K168" s="279"/>
      <c r="L168" s="6" t="str">
        <f t="shared" si="20"/>
        <v>PZ</v>
      </c>
      <c r="M168" s="200">
        <f t="shared" si="21"/>
        <v>891.23</v>
      </c>
      <c r="N168" s="8"/>
    </row>
    <row r="169" spans="4:14" ht="19.5" customHeight="1" x14ac:dyDescent="0.2">
      <c r="D169" s="200">
        <f t="shared" si="16"/>
        <v>941.23</v>
      </c>
      <c r="E169" s="86" t="str">
        <f t="shared" si="17"/>
        <v>CZ</v>
      </c>
      <c r="F169" s="15" t="s">
        <v>50</v>
      </c>
      <c r="G169" s="28">
        <f t="shared" si="18"/>
        <v>0</v>
      </c>
      <c r="I169" s="15" t="s">
        <v>103</v>
      </c>
      <c r="J169" s="279">
        <f t="shared" si="19"/>
        <v>0</v>
      </c>
      <c r="K169" s="279"/>
      <c r="L169" s="6" t="str">
        <f t="shared" si="20"/>
        <v>CZ</v>
      </c>
      <c r="M169" s="200">
        <f t="shared" si="21"/>
        <v>806.31</v>
      </c>
      <c r="N169" s="8"/>
    </row>
    <row r="170" spans="4:14" ht="19.5" customHeight="1" x14ac:dyDescent="0.2">
      <c r="D170" s="200">
        <f t="shared" si="16"/>
        <v>1035.1400000000001</v>
      </c>
      <c r="E170" s="86" t="str">
        <f t="shared" si="17"/>
        <v>EC</v>
      </c>
      <c r="F170" s="15" t="s">
        <v>51</v>
      </c>
      <c r="G170" s="28">
        <f t="shared" si="18"/>
        <v>0</v>
      </c>
      <c r="I170" s="15" t="s">
        <v>105</v>
      </c>
      <c r="J170" s="279">
        <f t="shared" si="19"/>
        <v>0</v>
      </c>
      <c r="K170" s="279"/>
      <c r="L170" s="6" t="str">
        <f t="shared" si="20"/>
        <v>EC</v>
      </c>
      <c r="M170" s="200">
        <f t="shared" si="21"/>
        <v>900.47</v>
      </c>
      <c r="N170" s="8"/>
    </row>
    <row r="171" spans="4:14" ht="19.5" customHeight="1" x14ac:dyDescent="0.2">
      <c r="D171" s="200">
        <f t="shared" si="16"/>
        <v>897.69</v>
      </c>
      <c r="E171" s="86" t="str">
        <f t="shared" si="17"/>
        <v>CZ</v>
      </c>
      <c r="F171" s="15" t="s">
        <v>52</v>
      </c>
      <c r="G171" s="28">
        <f t="shared" si="18"/>
        <v>0</v>
      </c>
      <c r="I171" s="15" t="s">
        <v>108</v>
      </c>
      <c r="J171" s="279">
        <f t="shared" si="19"/>
        <v>0</v>
      </c>
      <c r="K171" s="279"/>
      <c r="L171" s="6" t="str">
        <f t="shared" si="20"/>
        <v>BK</v>
      </c>
      <c r="M171" s="200">
        <f t="shared" si="21"/>
        <v>795.28</v>
      </c>
      <c r="N171" s="8"/>
    </row>
    <row r="172" spans="4:14" ht="19.5" customHeight="1" x14ac:dyDescent="0.2">
      <c r="D172" s="200">
        <f t="shared" si="16"/>
        <v>798.12</v>
      </c>
      <c r="E172" s="86" t="str">
        <f t="shared" si="17"/>
        <v>EH</v>
      </c>
      <c r="F172" s="15" t="s">
        <v>53</v>
      </c>
      <c r="G172" s="28">
        <f t="shared" si="18"/>
        <v>0</v>
      </c>
      <c r="I172" s="15" t="s">
        <v>119</v>
      </c>
      <c r="J172" s="279" t="e">
        <f t="shared" si="19"/>
        <v>#N/A</v>
      </c>
      <c r="K172" s="279"/>
      <c r="L172" s="6" t="e">
        <f t="shared" si="20"/>
        <v>#N/A</v>
      </c>
      <c r="M172" s="200" t="e">
        <f t="shared" si="21"/>
        <v>#N/A</v>
      </c>
      <c r="N172" s="8"/>
    </row>
    <row r="173" spans="4:14" ht="19.5" customHeight="1" x14ac:dyDescent="0.2">
      <c r="D173" s="200">
        <f t="shared" si="16"/>
        <v>835.16</v>
      </c>
      <c r="E173" s="86" t="str">
        <f t="shared" si="17"/>
        <v>LA</v>
      </c>
      <c r="F173" s="15" t="s">
        <v>54</v>
      </c>
      <c r="G173" s="28">
        <f t="shared" si="18"/>
        <v>0</v>
      </c>
      <c r="I173" s="15" t="s">
        <v>120</v>
      </c>
      <c r="J173" s="279" t="e">
        <f t="shared" si="19"/>
        <v>#N/A</v>
      </c>
      <c r="K173" s="279"/>
      <c r="L173" s="6" t="e">
        <f t="shared" si="20"/>
        <v>#N/A</v>
      </c>
      <c r="M173" s="200" t="e">
        <f t="shared" si="21"/>
        <v>#N/A</v>
      </c>
      <c r="N173" s="8"/>
    </row>
    <row r="174" spans="4:14" ht="19.5" customHeight="1" x14ac:dyDescent="0.2">
      <c r="D174" s="200">
        <f t="shared" si="16"/>
        <v>755.72</v>
      </c>
      <c r="E174" s="86" t="str">
        <f t="shared" si="17"/>
        <v>LA</v>
      </c>
      <c r="F174" s="15" t="s">
        <v>64</v>
      </c>
      <c r="G174" s="28">
        <f t="shared" si="18"/>
        <v>0</v>
      </c>
      <c r="I174" s="15" t="s">
        <v>143</v>
      </c>
      <c r="J174" s="279" t="e">
        <f t="shared" si="19"/>
        <v>#N/A</v>
      </c>
      <c r="K174" s="279"/>
      <c r="L174" s="6" t="e">
        <f t="shared" si="20"/>
        <v>#N/A</v>
      </c>
      <c r="M174" s="200" t="e">
        <f t="shared" si="21"/>
        <v>#N/A</v>
      </c>
      <c r="N174" s="8"/>
    </row>
    <row r="175" spans="4:14" ht="19.5" customHeight="1" x14ac:dyDescent="0.2">
      <c r="D175" s="200">
        <f t="shared" si="16"/>
        <v>757.26</v>
      </c>
      <c r="E175" s="86" t="str">
        <f t="shared" si="17"/>
        <v>EH</v>
      </c>
      <c r="F175" s="15" t="s">
        <v>65</v>
      </c>
      <c r="G175" s="28">
        <f t="shared" si="18"/>
        <v>0</v>
      </c>
      <c r="I175" s="15" t="s">
        <v>145</v>
      </c>
      <c r="J175" s="279" t="e">
        <f t="shared" si="19"/>
        <v>#N/A</v>
      </c>
      <c r="K175" s="279"/>
      <c r="L175" s="6" t="e">
        <f t="shared" si="20"/>
        <v>#N/A</v>
      </c>
      <c r="M175" s="200" t="e">
        <f t="shared" si="21"/>
        <v>#N/A</v>
      </c>
      <c r="N175" s="8"/>
    </row>
    <row r="176" spans="4:14" ht="19.5" customHeight="1" x14ac:dyDescent="0.2">
      <c r="D176" s="200">
        <f t="shared" si="16"/>
        <v>972.19</v>
      </c>
      <c r="E176" s="86" t="str">
        <f t="shared" si="17"/>
        <v>CZ</v>
      </c>
      <c r="F176" s="15" t="s">
        <v>85</v>
      </c>
      <c r="G176" s="28">
        <f t="shared" si="18"/>
        <v>0</v>
      </c>
      <c r="I176" s="15" t="s">
        <v>144</v>
      </c>
      <c r="J176" s="279" t="e">
        <f t="shared" si="19"/>
        <v>#N/A</v>
      </c>
      <c r="K176" s="279"/>
      <c r="L176" s="6" t="e">
        <f t="shared" si="20"/>
        <v>#N/A</v>
      </c>
      <c r="M176" s="200" t="e">
        <f t="shared" si="21"/>
        <v>#N/A</v>
      </c>
      <c r="N176" s="8"/>
    </row>
    <row r="177" spans="3:14" ht="19.5" customHeight="1" x14ac:dyDescent="0.2">
      <c r="D177" s="200">
        <f t="shared" si="16"/>
        <v>844.14</v>
      </c>
      <c r="E177" s="86" t="str">
        <f t="shared" si="17"/>
        <v>TY</v>
      </c>
      <c r="F177" s="15" t="s">
        <v>86</v>
      </c>
      <c r="G177" s="28">
        <f t="shared" si="18"/>
        <v>0</v>
      </c>
      <c r="I177" s="15" t="s">
        <v>170</v>
      </c>
      <c r="J177" s="279" t="e">
        <f t="shared" si="19"/>
        <v>#N/A</v>
      </c>
      <c r="K177" s="279"/>
      <c r="L177" s="6" t="e">
        <f t="shared" si="20"/>
        <v>#N/A</v>
      </c>
      <c r="M177" s="200" t="e">
        <f t="shared" si="21"/>
        <v>#N/A</v>
      </c>
      <c r="N177" s="8"/>
    </row>
    <row r="178" spans="3:14" ht="19.5" customHeight="1" x14ac:dyDescent="0.2">
      <c r="D178" s="200">
        <f t="shared" si="16"/>
        <v>889.04</v>
      </c>
      <c r="E178" s="86" t="str">
        <f t="shared" si="17"/>
        <v>CZ</v>
      </c>
      <c r="F178" s="15" t="s">
        <v>87</v>
      </c>
      <c r="G178" s="28">
        <f t="shared" si="18"/>
        <v>0</v>
      </c>
      <c r="I178" s="15" t="s">
        <v>171</v>
      </c>
      <c r="J178" s="279" t="e">
        <f t="shared" si="19"/>
        <v>#N/A</v>
      </c>
      <c r="K178" s="279"/>
      <c r="L178" s="6" t="e">
        <f t="shared" si="20"/>
        <v>#N/A</v>
      </c>
      <c r="M178" s="200" t="e">
        <f t="shared" si="21"/>
        <v>#N/A</v>
      </c>
      <c r="N178" s="8"/>
    </row>
    <row r="179" spans="3:14" ht="19.5" customHeight="1" x14ac:dyDescent="0.2">
      <c r="D179" s="200">
        <f t="shared" si="16"/>
        <v>965.76</v>
      </c>
      <c r="E179" s="86" t="str">
        <f t="shared" si="17"/>
        <v>TY</v>
      </c>
      <c r="F179" s="15" t="s">
        <v>89</v>
      </c>
      <c r="G179" s="28">
        <f t="shared" si="18"/>
        <v>0</v>
      </c>
      <c r="I179" s="15" t="s">
        <v>172</v>
      </c>
      <c r="J179" s="279" t="e">
        <f t="shared" si="19"/>
        <v>#N/A</v>
      </c>
      <c r="K179" s="279"/>
      <c r="L179" s="6" t="e">
        <f t="shared" si="20"/>
        <v>#N/A</v>
      </c>
      <c r="M179" s="200" t="e">
        <f t="shared" si="21"/>
        <v>#N/A</v>
      </c>
      <c r="N179" s="8"/>
    </row>
    <row r="180" spans="3:14" ht="19.5" customHeight="1" x14ac:dyDescent="0.2">
      <c r="D180" s="200">
        <f t="shared" si="16"/>
        <v>770.92</v>
      </c>
      <c r="E180" s="86" t="str">
        <f t="shared" si="17"/>
        <v>CZ</v>
      </c>
      <c r="F180" s="15" t="s">
        <v>88</v>
      </c>
      <c r="G180" s="28">
        <f t="shared" si="18"/>
        <v>0</v>
      </c>
      <c r="I180" s="15" t="s">
        <v>173</v>
      </c>
      <c r="J180" s="279" t="e">
        <f t="shared" si="19"/>
        <v>#N/A</v>
      </c>
      <c r="K180" s="279"/>
      <c r="L180" s="6" t="e">
        <f t="shared" si="20"/>
        <v>#N/A</v>
      </c>
      <c r="M180" s="200" t="e">
        <f t="shared" si="21"/>
        <v>#N/A</v>
      </c>
      <c r="N180" s="8"/>
    </row>
    <row r="181" spans="3:14" ht="19.5" customHeight="1" x14ac:dyDescent="0.2">
      <c r="D181" s="200">
        <f t="shared" si="16"/>
        <v>883.4</v>
      </c>
      <c r="E181" s="86" t="str">
        <f t="shared" si="17"/>
        <v>EH</v>
      </c>
      <c r="F181" s="15" t="s">
        <v>90</v>
      </c>
      <c r="G181" s="28">
        <f t="shared" si="18"/>
        <v>0</v>
      </c>
      <c r="I181" s="15"/>
      <c r="J181" s="279" t="e">
        <f t="shared" si="19"/>
        <v>#N/A</v>
      </c>
      <c r="K181" s="279"/>
      <c r="L181" s="6" t="e">
        <f t="shared" si="20"/>
        <v>#N/A</v>
      </c>
      <c r="M181" s="200" t="e">
        <f t="shared" si="21"/>
        <v>#N/A</v>
      </c>
      <c r="N181" s="8"/>
    </row>
    <row r="182" spans="3:14" ht="19.5" customHeight="1" x14ac:dyDescent="0.2">
      <c r="D182" s="200">
        <f t="shared" si="16"/>
        <v>863.74</v>
      </c>
      <c r="E182" s="86" t="str">
        <f t="shared" si="17"/>
        <v>MA</v>
      </c>
      <c r="F182" s="15" t="s">
        <v>149</v>
      </c>
      <c r="G182" s="28">
        <f t="shared" si="18"/>
        <v>0</v>
      </c>
      <c r="I182" s="15"/>
      <c r="J182" s="279" t="e">
        <f t="shared" si="19"/>
        <v>#N/A</v>
      </c>
      <c r="K182" s="279"/>
      <c r="L182" s="6" t="e">
        <f t="shared" si="20"/>
        <v>#N/A</v>
      </c>
      <c r="M182" s="200" t="e">
        <f t="shared" si="21"/>
        <v>#N/A</v>
      </c>
      <c r="N182" s="8"/>
    </row>
    <row r="183" spans="3:14" ht="19.5" customHeight="1" x14ac:dyDescent="0.2">
      <c r="D183" s="200">
        <f t="shared" si="16"/>
        <v>882.16</v>
      </c>
      <c r="E183" s="86" t="str">
        <f t="shared" si="17"/>
        <v>EH</v>
      </c>
      <c r="F183" s="15" t="s">
        <v>150</v>
      </c>
      <c r="G183" s="28">
        <f t="shared" si="18"/>
        <v>0</v>
      </c>
      <c r="I183" s="15"/>
      <c r="J183" s="279" t="e">
        <f t="shared" si="19"/>
        <v>#N/A</v>
      </c>
      <c r="K183" s="279"/>
      <c r="L183" s="6" t="e">
        <f t="shared" si="20"/>
        <v>#N/A</v>
      </c>
      <c r="M183" s="200" t="e">
        <f t="shared" si="21"/>
        <v>#N/A</v>
      </c>
      <c r="N183" s="8"/>
    </row>
    <row r="184" spans="3:14" ht="19.5" customHeight="1" x14ac:dyDescent="0.2">
      <c r="D184" s="200">
        <f t="shared" si="16"/>
        <v>1017.1</v>
      </c>
      <c r="E184" s="86" t="str">
        <f t="shared" si="17"/>
        <v>BK</v>
      </c>
      <c r="F184" s="15" t="s">
        <v>151</v>
      </c>
      <c r="G184" s="28">
        <f t="shared" si="18"/>
        <v>0</v>
      </c>
      <c r="I184" s="15"/>
      <c r="J184" s="279" t="e">
        <f t="shared" si="19"/>
        <v>#N/A</v>
      </c>
      <c r="K184" s="279"/>
      <c r="L184" s="6" t="e">
        <f t="shared" si="20"/>
        <v>#N/A</v>
      </c>
      <c r="M184" s="200" t="e">
        <f t="shared" si="21"/>
        <v>#N/A</v>
      </c>
      <c r="N184" s="8"/>
    </row>
    <row r="185" spans="3:14" ht="19.5" customHeight="1" x14ac:dyDescent="0.2">
      <c r="D185" s="200">
        <f t="shared" si="16"/>
        <v>83.23</v>
      </c>
      <c r="E185" s="86" t="str">
        <f t="shared" si="17"/>
        <v>CZ</v>
      </c>
      <c r="F185" s="15" t="s">
        <v>168</v>
      </c>
      <c r="G185" s="28">
        <f t="shared" si="18"/>
        <v>0</v>
      </c>
      <c r="I185" s="15"/>
      <c r="J185" s="279" t="e">
        <f t="shared" si="19"/>
        <v>#N/A</v>
      </c>
      <c r="K185" s="279"/>
      <c r="L185" s="6" t="e">
        <f t="shared" si="20"/>
        <v>#N/A</v>
      </c>
      <c r="M185" s="200" t="e">
        <f t="shared" si="21"/>
        <v>#N/A</v>
      </c>
      <c r="N185" s="8"/>
    </row>
    <row r="186" spans="3:14" ht="19.5" customHeight="1" x14ac:dyDescent="0.2">
      <c r="C186" s="130"/>
      <c r="D186" s="200" t="e">
        <f t="shared" si="16"/>
        <v>#N/A</v>
      </c>
      <c r="E186" s="86" t="e">
        <f t="shared" si="17"/>
        <v>#N/A</v>
      </c>
      <c r="F186" s="15" t="s">
        <v>169</v>
      </c>
      <c r="G186" s="28" t="e">
        <f t="shared" si="18"/>
        <v>#N/A</v>
      </c>
      <c r="I186" s="15"/>
      <c r="J186" s="279" t="e">
        <f t="shared" si="19"/>
        <v>#N/A</v>
      </c>
      <c r="K186" s="279"/>
      <c r="L186" s="6" t="e">
        <f t="shared" si="20"/>
        <v>#N/A</v>
      </c>
      <c r="M186" s="200" t="e">
        <f t="shared" si="21"/>
        <v>#N/A</v>
      </c>
      <c r="N186" s="8"/>
    </row>
    <row r="187" spans="3:14" ht="19.5" customHeight="1" x14ac:dyDescent="0.2">
      <c r="C187" s="92" t="s">
        <v>92</v>
      </c>
      <c r="D187" s="201">
        <f>SUMIF(D153:D186,"&gt;0")</f>
        <v>28282.05999999999</v>
      </c>
      <c r="E187" s="42" t="s">
        <v>19</v>
      </c>
      <c r="F187" s="7">
        <f>COUNTIF(D153:D186,"&gt;=0")</f>
        <v>33</v>
      </c>
      <c r="I187" s="42" t="s">
        <v>20</v>
      </c>
      <c r="J187" s="7">
        <f>COUNTIF(M153:M180,"&gt;=0")</f>
        <v>19</v>
      </c>
      <c r="L187" s="92" t="s">
        <v>93</v>
      </c>
      <c r="M187" s="201">
        <f>SUMIF(M153:M180,"&gt;0")</f>
        <v>17148.989999999998</v>
      </c>
    </row>
    <row r="188" spans="3:14" ht="20.100000000000001" customHeight="1" x14ac:dyDescent="0.2">
      <c r="C188" s="6" t="s">
        <v>159</v>
      </c>
      <c r="D188" s="201">
        <f>D187+M187</f>
        <v>45431.049999999988</v>
      </c>
      <c r="E188" s="42" t="s">
        <v>159</v>
      </c>
      <c r="F188" s="7">
        <f>F187+J187</f>
        <v>52</v>
      </c>
      <c r="I188" s="42"/>
      <c r="J188" s="7"/>
      <c r="L188" s="92"/>
      <c r="M188" s="201"/>
    </row>
    <row r="189" spans="3:14" ht="20.100000000000001" customHeight="1" x14ac:dyDescent="0.2"/>
  </sheetData>
  <mergeCells count="54">
    <mergeCell ref="L124:M124"/>
    <mergeCell ref="J165:K165"/>
    <mergeCell ref="I150:J150"/>
    <mergeCell ref="J152:K152"/>
    <mergeCell ref="J153:K153"/>
    <mergeCell ref="J154:K154"/>
    <mergeCell ref="J162:K162"/>
    <mergeCell ref="J159:K159"/>
    <mergeCell ref="J164:K164"/>
    <mergeCell ref="J160:K160"/>
    <mergeCell ref="L61:M61"/>
    <mergeCell ref="D94:E94"/>
    <mergeCell ref="L94:M94"/>
    <mergeCell ref="D108:E108"/>
    <mergeCell ref="J186:K186"/>
    <mergeCell ref="J185:K185"/>
    <mergeCell ref="J167:K167"/>
    <mergeCell ref="J181:K181"/>
    <mergeCell ref="J182:K182"/>
    <mergeCell ref="J183:K183"/>
    <mergeCell ref="L3:M3"/>
    <mergeCell ref="L23:M23"/>
    <mergeCell ref="L35:M35"/>
    <mergeCell ref="L47:M47"/>
    <mergeCell ref="L108:M108"/>
    <mergeCell ref="J166:K166"/>
    <mergeCell ref="L135:M135"/>
    <mergeCell ref="J157:K157"/>
    <mergeCell ref="J158:K158"/>
    <mergeCell ref="J155:K155"/>
    <mergeCell ref="J184:K184"/>
    <mergeCell ref="J178:K178"/>
    <mergeCell ref="J179:K179"/>
    <mergeCell ref="J180:K180"/>
    <mergeCell ref="J168:K168"/>
    <mergeCell ref="J176:K176"/>
    <mergeCell ref="J177:K177"/>
    <mergeCell ref="J170:K170"/>
    <mergeCell ref="J171:K171"/>
    <mergeCell ref="J172:K172"/>
    <mergeCell ref="J174:K174"/>
    <mergeCell ref="J161:K161"/>
    <mergeCell ref="J163:K163"/>
    <mergeCell ref="J175:K175"/>
    <mergeCell ref="J173:K173"/>
    <mergeCell ref="J169:K169"/>
    <mergeCell ref="J156:K156"/>
    <mergeCell ref="D3:E3"/>
    <mergeCell ref="D23:E23"/>
    <mergeCell ref="D35:E35"/>
    <mergeCell ref="D135:E135"/>
    <mergeCell ref="D47:E47"/>
    <mergeCell ref="D61:E61"/>
    <mergeCell ref="D124:E124"/>
  </mergeCells>
  <phoneticPr fontId="0" type="noConversion"/>
  <conditionalFormatting sqref="E153:E186">
    <cfRule type="expression" dxfId="18" priority="2" stopIfTrue="1">
      <formula>F153=0</formula>
    </cfRule>
  </conditionalFormatting>
  <conditionalFormatting sqref="G153:G186">
    <cfRule type="cellIs" dxfId="17" priority="3" stopIfTrue="1" operator="between">
      <formula>221100</formula>
      <formula>221140</formula>
    </cfRule>
    <cfRule type="expression" dxfId="16" priority="4" stopIfTrue="1">
      <formula>F153=0</formula>
    </cfRule>
  </conditionalFormatting>
  <conditionalFormatting sqref="D153:D186">
    <cfRule type="expression" dxfId="15" priority="5" stopIfTrue="1">
      <formula>F153=0</formula>
    </cfRule>
  </conditionalFormatting>
  <conditionalFormatting sqref="F153:F186 I153:I186">
    <cfRule type="expression" dxfId="14" priority="6" stopIfTrue="1">
      <formula>G153&gt;221144</formula>
    </cfRule>
    <cfRule type="expression" dxfId="13" priority="7" stopIfTrue="1">
      <formula>G153=0</formula>
    </cfRule>
  </conditionalFormatting>
  <conditionalFormatting sqref="L153:L186">
    <cfRule type="expression" dxfId="12" priority="8" stopIfTrue="1">
      <formula>I153=0</formula>
    </cfRule>
  </conditionalFormatting>
  <conditionalFormatting sqref="J153:K186">
    <cfRule type="cellIs" dxfId="11" priority="9" stopIfTrue="1" operator="between">
      <formula>220001</formula>
      <formula>220034</formula>
    </cfRule>
    <cfRule type="cellIs" dxfId="10" priority="10" stopIfTrue="1" operator="between">
      <formula>221141</formula>
      <formula>221144</formula>
    </cfRule>
    <cfRule type="expression" dxfId="9" priority="11" stopIfTrue="1">
      <formula>I153=0</formula>
    </cfRule>
  </conditionalFormatting>
  <conditionalFormatting sqref="M153:M186">
    <cfRule type="expression" dxfId="8" priority="12" stopIfTrue="1">
      <formula>I153=0</formula>
    </cfRule>
  </conditionalFormatting>
  <conditionalFormatting sqref="E137:E145 E110:E119 E126:E130 E96:E103 O63:O89 O126:O130 O137:O145 O110:O119 O96:O103 O49:O56 E49:E56 O37:O42 E37:E42 O25:O30 E25:E30 E63:E89 O5:O17 E5:E17">
    <cfRule type="cellIs" dxfId="7" priority="13" stopIfTrue="1" operator="between">
      <formula>221101</formula>
      <formula>221140</formula>
    </cfRule>
  </conditionalFormatting>
  <conditionalFormatting sqref="F137:F145 F110:F119 F126:F130 F96:F103 F49:F56 F37:F42 F25:F30 F63:F89 F5:F17">
    <cfRule type="cellIs" dxfId="6" priority="14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5" priority="15" stopIfTrue="1" operator="between">
      <formula>"XC 501"</formula>
      <formula>"XC 549"</formula>
    </cfRule>
    <cfRule type="cellIs" dxfId="4" priority="16" stopIfTrue="1" operator="between">
      <formula>"XC 201"</formula>
      <formula>"XC 399"</formula>
    </cfRule>
    <cfRule type="cellIs" dxfId="3" priority="17" stopIfTrue="1" operator="between">
      <formula>"XC 801"</formula>
      <formula>"XC 899"</formula>
    </cfRule>
  </conditionalFormatting>
  <conditionalFormatting sqref="A1:XFD1048576">
    <cfRule type="cellIs" dxfId="2" priority="1" stopIfTrue="1" operator="equal">
      <formula>221136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3:F20"/>
  <sheetViews>
    <sheetView zoomScaleNormal="100" zoomScaleSheetLayoutView="100" workbookViewId="0">
      <selection activeCell="C27" sqref="C27"/>
    </sheetView>
  </sheetViews>
  <sheetFormatPr defaultRowHeight="12.75" x14ac:dyDescent="0.2"/>
  <cols>
    <col min="1" max="1" width="13" customWidth="1"/>
    <col min="2" max="2" width="21" customWidth="1"/>
    <col min="3" max="3" width="15.28515625" customWidth="1"/>
    <col min="4" max="4" width="12.42578125" customWidth="1"/>
    <col min="5" max="5" width="14.7109375" customWidth="1"/>
    <col min="6" max="6" width="16" customWidth="1"/>
  </cols>
  <sheetData>
    <row r="3" spans="1:6" ht="13.5" thickBot="1" x14ac:dyDescent="0.25"/>
    <row r="4" spans="1:6" ht="18" x14ac:dyDescent="0.25">
      <c r="A4" s="288" t="s">
        <v>76</v>
      </c>
      <c r="B4" s="289"/>
      <c r="C4" s="289"/>
      <c r="D4" s="289"/>
      <c r="E4" s="289"/>
      <c r="F4" s="290"/>
    </row>
    <row r="5" spans="1:6" ht="15.75" x14ac:dyDescent="0.25">
      <c r="A5" s="47" t="s">
        <v>1</v>
      </c>
      <c r="B5" s="47" t="s">
        <v>77</v>
      </c>
      <c r="C5" s="291">
        <f>SUM('Fri-Sat'!L3:M3)</f>
        <v>42903</v>
      </c>
      <c r="D5" s="292"/>
      <c r="E5" s="292"/>
      <c r="F5" s="293"/>
    </row>
    <row r="6" spans="1:6" ht="16.5" thickBot="1" x14ac:dyDescent="0.25">
      <c r="A6" s="48" t="s">
        <v>78</v>
      </c>
      <c r="B6" s="48" t="s">
        <v>79</v>
      </c>
      <c r="C6" s="49" t="s">
        <v>80</v>
      </c>
      <c r="D6" s="49" t="s">
        <v>81</v>
      </c>
      <c r="E6" s="49" t="s">
        <v>82</v>
      </c>
      <c r="F6" s="50" t="s">
        <v>83</v>
      </c>
    </row>
    <row r="7" spans="1:6" x14ac:dyDescent="0.2">
      <c r="A7" s="51"/>
      <c r="B7" s="52"/>
      <c r="C7" s="52"/>
      <c r="D7" s="52"/>
      <c r="E7" s="52"/>
      <c r="F7" s="53"/>
    </row>
    <row r="8" spans="1:6" x14ac:dyDescent="0.2">
      <c r="A8" s="64"/>
      <c r="B8" s="65"/>
      <c r="C8" s="73"/>
      <c r="D8" s="73"/>
      <c r="E8" s="73"/>
      <c r="F8" s="74"/>
    </row>
    <row r="9" spans="1:6" x14ac:dyDescent="0.2">
      <c r="A9" s="62"/>
      <c r="B9" s="63"/>
      <c r="C9" s="75"/>
      <c r="D9" s="75"/>
      <c r="E9" s="75"/>
      <c r="F9" s="76"/>
    </row>
    <row r="10" spans="1:6" ht="13.5" thickBot="1" x14ac:dyDescent="0.25">
      <c r="A10" s="54"/>
      <c r="B10" s="55"/>
      <c r="C10" s="56"/>
      <c r="D10" s="56"/>
      <c r="E10" s="56"/>
      <c r="F10" s="57"/>
    </row>
    <row r="11" spans="1:6" ht="13.5" thickBot="1" x14ac:dyDescent="0.25"/>
    <row r="12" spans="1:6" ht="18" x14ac:dyDescent="0.25">
      <c r="A12" s="288" t="s">
        <v>84</v>
      </c>
      <c r="B12" s="289"/>
      <c r="C12" s="289"/>
      <c r="D12" s="289"/>
      <c r="E12" s="289"/>
      <c r="F12" s="290"/>
    </row>
    <row r="13" spans="1:6" ht="15.75" x14ac:dyDescent="0.25">
      <c r="A13" s="47" t="s">
        <v>1</v>
      </c>
      <c r="B13" s="47" t="s">
        <v>77</v>
      </c>
      <c r="C13" s="291">
        <f>SUM('Sat-Sun'!L3:M3)</f>
        <v>42904</v>
      </c>
      <c r="D13" s="292"/>
      <c r="E13" s="292"/>
      <c r="F13" s="293"/>
    </row>
    <row r="14" spans="1:6" ht="16.5" thickBot="1" x14ac:dyDescent="0.25">
      <c r="A14" s="48" t="s">
        <v>78</v>
      </c>
      <c r="B14" s="48" t="s">
        <v>79</v>
      </c>
      <c r="C14" s="49" t="s">
        <v>80</v>
      </c>
      <c r="D14" s="49" t="s">
        <v>81</v>
      </c>
      <c r="E14" s="49" t="s">
        <v>82</v>
      </c>
      <c r="F14" s="50" t="s">
        <v>83</v>
      </c>
    </row>
    <row r="15" spans="1:6" x14ac:dyDescent="0.2">
      <c r="A15" s="58"/>
      <c r="B15" s="59"/>
      <c r="C15" s="60"/>
      <c r="D15" s="59"/>
      <c r="E15" s="59"/>
      <c r="F15" s="61"/>
    </row>
    <row r="16" spans="1:6" x14ac:dyDescent="0.2">
      <c r="A16" s="62"/>
      <c r="B16" s="63"/>
      <c r="C16" s="294"/>
      <c r="D16" s="294"/>
      <c r="E16" s="294"/>
      <c r="F16" s="295"/>
    </row>
    <row r="17" spans="1:6" x14ac:dyDescent="0.2">
      <c r="A17" s="64"/>
      <c r="B17" s="65"/>
      <c r="C17" s="284"/>
      <c r="D17" s="284"/>
      <c r="E17" s="284"/>
      <c r="F17" s="285"/>
    </row>
    <row r="18" spans="1:6" x14ac:dyDescent="0.2">
      <c r="A18" s="62"/>
      <c r="B18" s="63"/>
      <c r="C18" s="294"/>
      <c r="D18" s="294"/>
      <c r="E18" s="294"/>
      <c r="F18" s="295"/>
    </row>
    <row r="19" spans="1:6" x14ac:dyDescent="0.2">
      <c r="A19" s="64"/>
      <c r="B19" s="65"/>
      <c r="C19" s="284"/>
      <c r="D19" s="284"/>
      <c r="E19" s="284"/>
      <c r="F19" s="285"/>
    </row>
    <row r="20" spans="1:6" ht="13.5" thickBot="1" x14ac:dyDescent="0.25">
      <c r="A20" s="66"/>
      <c r="B20" s="67"/>
      <c r="C20" s="286"/>
      <c r="D20" s="286"/>
      <c r="E20" s="286"/>
      <c r="F20" s="287"/>
    </row>
  </sheetData>
  <mergeCells count="9">
    <mergeCell ref="C19:F19"/>
    <mergeCell ref="C20:F20"/>
    <mergeCell ref="A4:F4"/>
    <mergeCell ref="C5:F5"/>
    <mergeCell ref="C17:F17"/>
    <mergeCell ref="C18:F18"/>
    <mergeCell ref="A12:F12"/>
    <mergeCell ref="C13:F13"/>
    <mergeCell ref="C16:F16"/>
  </mergeCells>
  <phoneticPr fontId="0" type="noConversion"/>
  <pageMargins left="0.75" right="0.75" top="1" bottom="1" header="0.5" footer="0.5"/>
  <pageSetup paperSize="9"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K16"/>
  <sheetViews>
    <sheetView showGridLines="0" zoomScale="75" workbookViewId="0">
      <selection activeCell="B14" sqref="B14"/>
    </sheetView>
  </sheetViews>
  <sheetFormatPr defaultRowHeight="12.75" x14ac:dyDescent="0.2"/>
  <cols>
    <col min="1" max="1" width="17.7109375" style="155" customWidth="1"/>
    <col min="2" max="3" width="10.85546875" style="155" customWidth="1"/>
    <col min="4" max="8" width="11.5703125" style="155" bestFit="1" customWidth="1"/>
    <col min="9" max="9" width="3" style="155" customWidth="1"/>
    <col min="10" max="10" width="9.7109375" style="155" customWidth="1"/>
    <col min="11" max="11" width="3.85546875" style="155" customWidth="1"/>
    <col min="12" max="16384" width="9.140625" style="155"/>
  </cols>
  <sheetData>
    <row r="1" spans="1:11" x14ac:dyDescent="0.2">
      <c r="A1" s="275" t="s">
        <v>100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</row>
    <row r="2" spans="1:11" ht="6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156"/>
      <c r="B3" s="185" t="s">
        <v>160</v>
      </c>
      <c r="C3" s="185" t="s">
        <v>161</v>
      </c>
      <c r="D3" s="185" t="s">
        <v>162</v>
      </c>
      <c r="E3" s="185" t="s">
        <v>163</v>
      </c>
      <c r="F3" s="185" t="s">
        <v>164</v>
      </c>
      <c r="G3" s="185" t="s">
        <v>165</v>
      </c>
      <c r="H3" s="185" t="s">
        <v>166</v>
      </c>
      <c r="I3" s="185"/>
      <c r="J3" s="210" t="s">
        <v>167</v>
      </c>
      <c r="K3" s="156"/>
    </row>
    <row r="4" spans="1:11" x14ac:dyDescent="0.2">
      <c r="A4" s="208" t="str">
        <f>IF(WEEKDAY(B4)=7,"","Not a Saturday")</f>
        <v/>
      </c>
      <c r="B4" s="157">
        <f>'DEPT BAL'!$B$4</f>
        <v>42903</v>
      </c>
      <c r="C4" s="157">
        <f t="shared" ref="C4:H4" si="0">B4+1</f>
        <v>42904</v>
      </c>
      <c r="D4" s="157">
        <f t="shared" si="0"/>
        <v>42905</v>
      </c>
      <c r="E4" s="157">
        <f t="shared" si="0"/>
        <v>42906</v>
      </c>
      <c r="F4" s="157">
        <f t="shared" si="0"/>
        <v>42907</v>
      </c>
      <c r="G4" s="157">
        <f t="shared" si="0"/>
        <v>42908</v>
      </c>
      <c r="H4" s="157">
        <f t="shared" si="0"/>
        <v>42909</v>
      </c>
      <c r="I4" s="157"/>
      <c r="J4" s="157"/>
      <c r="K4" s="156"/>
    </row>
    <row r="5" spans="1:11" x14ac:dyDescent="0.2">
      <c r="A5" s="158" t="s">
        <v>67</v>
      </c>
      <c r="B5" s="156">
        <f>(COUNTIF('Fri-Sat'!$I$5:$I$17,"XC 4*")*4)+(COUNTIF('Fri-Sat'!$I$5:$I$17,"XC 5*")*5)</f>
        <v>27</v>
      </c>
      <c r="C5" s="156">
        <f>(COUNTIF('Sat-Sun'!$I$5:$I$17,"XC 4*")*4)+(COUNTIF('Sat-Sun'!$I$5:$I$17,"XC 5*")*5)</f>
        <v>28</v>
      </c>
      <c r="D5" s="156">
        <f>(COUNTIF('Sun-Mon'!$I$5:$I$17,"XC 4*")*4)+(COUNTIF('Sun-Mon'!$I$5:$I$17,"XC 5*")*5)</f>
        <v>27</v>
      </c>
      <c r="E5" s="156">
        <f>(COUNTIF('Mon-Tue'!$I$5:$I$17,"XC 4*")*4)+(COUNTIF('Mon-Tue'!$I$5:$I$17,"XC 5*")*5)</f>
        <v>27</v>
      </c>
      <c r="F5" s="156">
        <f>(COUNTIF('Tue-Wed'!$I$5:$I$17,"XC 4*")*4)+(COUNTIF('Tue-Wed'!$I$5:$I$17,"XC 5*")*5)</f>
        <v>27</v>
      </c>
      <c r="G5" s="156">
        <f>(COUNTIF('Wed-Thur'!$I$5:$I$17,"XC 4*")*4)+(COUNTIF('Wed-Thur'!$I$5:$I$17,"XC 5*")*5)</f>
        <v>27</v>
      </c>
      <c r="H5" s="156">
        <f>(COUNTIF('Thur-Fri'!$I$5:$I$17,"XC 4*")*4)+(COUNTIF('Thur-Fri'!$I$5:$I$17,"XC 5*")*5)</f>
        <v>27</v>
      </c>
      <c r="I5" s="156"/>
      <c r="J5" s="156">
        <f t="shared" ref="J5:J13" si="1">SUM(B5:I5)</f>
        <v>190</v>
      </c>
      <c r="K5" s="156"/>
    </row>
    <row r="6" spans="1:11" x14ac:dyDescent="0.2">
      <c r="A6" s="158" t="s">
        <v>68</v>
      </c>
      <c r="B6" s="156">
        <f>(COUNTIF('Fri-Sat'!$I$25:$I$30,"XC 4*")*4)+(COUNTIF('Fri-Sat'!$I$25:$I$30,"XC 5*")*5)</f>
        <v>17</v>
      </c>
      <c r="C6" s="156">
        <f>(COUNTIF('Sat-Sun'!$I$25:$I$30,"XC 4*")*4)+(COUNTIF('Sat-Sun'!$I$25:$I$30,"XC 5*")*5)</f>
        <v>16</v>
      </c>
      <c r="D6" s="156">
        <f>(COUNTIF('Sun-Mon'!$I$25:$I$30,"XC 4*")*4)+(COUNTIF('Sun-Mon'!$I$25:$I$30,"XC 5*")*5)</f>
        <v>18</v>
      </c>
      <c r="E6" s="156">
        <f>(COUNTIF('Mon-Tue'!$I$25:$I$30,"XC 4*")*4)+(COUNTIF('Mon-Tue'!$I$25:$I$30,"XC 5*")*5)</f>
        <v>17</v>
      </c>
      <c r="F6" s="156">
        <f>(COUNTIF('Tue-Wed'!$I$25:$I$30,"XC 4*")*4)+(COUNTIF('Tue-Wed'!$I$25:$I$30,"XC 5*")*5)</f>
        <v>17</v>
      </c>
      <c r="G6" s="156">
        <f>(COUNTIF('Wed-Thur'!$I$25:$I$30,"XC 4*")*4)+(COUNTIF('Wed-Thur'!$I$25:$I$30,"XC 5*")*5)</f>
        <v>17</v>
      </c>
      <c r="H6" s="156">
        <f>(COUNTIF('Thur-Fri'!$I$25:$I$30,"XC 4*")*4)+(COUNTIF('Thur-Fri'!$I$25:$I$30,"XC 5*")*5)</f>
        <v>17</v>
      </c>
      <c r="I6" s="156"/>
      <c r="J6" s="156">
        <f t="shared" si="1"/>
        <v>119</v>
      </c>
      <c r="K6" s="156"/>
    </row>
    <row r="7" spans="1:11" x14ac:dyDescent="0.2">
      <c r="A7" s="158" t="s">
        <v>69</v>
      </c>
      <c r="B7" s="156">
        <f>(COUNTIF('Fri-Sat'!$I$37:$I$42,"XC 4*")*4)+(COUNTIF('Fri-Sat'!$I$37:$I$42,"XC 5*")*5)</f>
        <v>8</v>
      </c>
      <c r="C7" s="156">
        <f>(COUNTIF('Sat-Sun'!$I$37:$I$42,"XC 4*")*4)+(COUNTIF('Sat-Sun'!$I$37:$I$42,"XC 5*")*5)</f>
        <v>14</v>
      </c>
      <c r="D7" s="156">
        <f>(COUNTIF('Sun-Mon'!$I$37:$I$42,"XC 4*")*4)+(COUNTIF('Sun-Mon'!$I$37:$I$42,"XC 5*")*5)</f>
        <v>8</v>
      </c>
      <c r="E7" s="156">
        <f>(COUNTIF('Mon-Tue'!$I$37:$I$42,"XC 4*")*4)+(COUNTIF('Mon-Tue'!$I$37:$I$42,"XC 5*")*5)</f>
        <v>13</v>
      </c>
      <c r="F7" s="156">
        <f>(COUNTIF('Tue-Wed'!$I$37:$I$42,"XC 4*")*4)+(COUNTIF('Tue-Wed'!$I$37:$I$42,"XC 5*")*5)</f>
        <v>13</v>
      </c>
      <c r="G7" s="156">
        <f>(COUNTIF('Wed-Thur'!$I$37:$I$42,"XC 4*")*4)+(COUNTIF('Wed-Thur'!$I$37:$I$42,"XC 5*")*5)</f>
        <v>13</v>
      </c>
      <c r="H7" s="156">
        <f>(COUNTIF('Thur-Fri'!$I$37:$I$42,"XC 4*")*4)+(COUNTIF('Thur-Fri'!$I$37:$I$42,"XC 5*")*5)</f>
        <v>13</v>
      </c>
      <c r="I7" s="156"/>
      <c r="J7" s="156">
        <f t="shared" si="1"/>
        <v>82</v>
      </c>
      <c r="K7" s="156"/>
    </row>
    <row r="8" spans="1:11" x14ac:dyDescent="0.2">
      <c r="A8" s="158" t="s">
        <v>70</v>
      </c>
      <c r="B8" s="156">
        <f>(COUNTIF('Fri-Sat'!$I$49:$I$56,"XC 4*")*4)+(COUNTIF('Fri-Sat'!$I$49:$I$56,"XC 5*")*5)</f>
        <v>18</v>
      </c>
      <c r="C8" s="156">
        <f>(COUNTIF('Sat-Sun'!$I$49:$I$56,"XC 4*")*4)+(COUNTIF('Sat-Sun'!$I$49:$I$56,"XC 5*")*5)</f>
        <v>21</v>
      </c>
      <c r="D8" s="156">
        <f>(COUNTIF('Sun-Mon'!$I$49:$I$56,"XC 4*")*4)+(COUNTIF('Sun-Mon'!$I$49:$I$56,"XC 5*")*5)</f>
        <v>17</v>
      </c>
      <c r="E8" s="156">
        <f>(COUNTIF('Mon-Tue'!$I$49:$I$56,"XC 4*")*4)+(COUNTIF('Mon-Tue'!$I$49:$I$56,"XC 5*")*5)</f>
        <v>17</v>
      </c>
      <c r="F8" s="156">
        <f>(COUNTIF('Tue-Wed'!$I$49:$I$56,"XC 4*")*4)+(COUNTIF('Tue-Wed'!$I$49:$I$56,"XC 5*")*5)</f>
        <v>17</v>
      </c>
      <c r="G8" s="156">
        <f>(COUNTIF('Wed-Thur'!$I$49:$I$56,"XC 4*")*4)+(COUNTIF('Wed-Thur'!$I$49:$I$56,"XC 5*")*5)</f>
        <v>17</v>
      </c>
      <c r="H8" s="156">
        <f>(COUNTIF('Thur-Fri'!$I$49:$I$56,"XC 4*")*4)+(COUNTIF('Thur-Fri'!$I$49:$I$56,"XC 5*")*5)</f>
        <v>17</v>
      </c>
      <c r="I8" s="156"/>
      <c r="J8" s="156">
        <f t="shared" si="1"/>
        <v>124</v>
      </c>
      <c r="K8" s="156"/>
    </row>
    <row r="9" spans="1:11" x14ac:dyDescent="0.2">
      <c r="A9" s="158" t="s">
        <v>71</v>
      </c>
      <c r="B9" s="156">
        <f>(COUNTIF('Fri-Sat'!$I$63:$I$89,"XC 4*")*4)+(COUNTIF('Fri-Sat'!$I$63:$I$89,"XC 5*")*5)</f>
        <v>65</v>
      </c>
      <c r="C9" s="156">
        <f>(COUNTIF('Sat-Sun'!$I$63:$I$89,"XC 4*")*4)+(COUNTIF('Sat-Sun'!$I$63:$I$89,"XC 5*")*5)</f>
        <v>69</v>
      </c>
      <c r="D9" s="156">
        <f>(COUNTIF('Sun-Mon'!$I$63:$I$89,"XC 4*")*4)+(COUNTIF('Sun-Mon'!$I$63:$I$89,"XC 5*")*5)</f>
        <v>73</v>
      </c>
      <c r="E9" s="156">
        <f>(COUNTIF('Mon-Tue'!$I$63:$I$89,"XC 4*")*4)+(COUNTIF('Mon-Tue'!$I$63:$I$89,"XC 5*")*5)</f>
        <v>69</v>
      </c>
      <c r="F9" s="156">
        <f>(COUNTIF('Tue-Wed'!$I$63:$I$89,"XC 4*")*4)+(COUNTIF('Tue-Wed'!$I$63:$I$89,"XC 5*")*5)</f>
        <v>69</v>
      </c>
      <c r="G9" s="156">
        <f>(COUNTIF('Wed-Thur'!$I$63:$I$89,"XC 4*")*4)+(COUNTIF('Wed-Thur'!$I$63:$I$89,"XC 5*")*5)</f>
        <v>69</v>
      </c>
      <c r="H9" s="156">
        <f>(COUNTIF('Thur-Fri'!$I$63:$I$89,"XC 4*")*4)+(COUNTIF('Thur-Fri'!$I$63:$I$89,"XC 5*")*5)</f>
        <v>69</v>
      </c>
      <c r="I9" s="156"/>
      <c r="J9" s="156">
        <f t="shared" si="1"/>
        <v>483</v>
      </c>
      <c r="K9" s="156"/>
    </row>
    <row r="10" spans="1:11" x14ac:dyDescent="0.2">
      <c r="A10" s="158" t="s">
        <v>72</v>
      </c>
      <c r="B10" s="156">
        <f>(COUNTIF('Fri-Sat'!$I$96:$I$103,"XC 4*")*4)+(COUNTIF('Fri-Sat'!$I$96:$I$103,"XC 5*")*5)</f>
        <v>18</v>
      </c>
      <c r="C10" s="156">
        <f>(COUNTIF('Sat-Sun'!$I$96:$I$103,"XC 4*")*4)+(COUNTIF('Sat-Sun'!$I$96:$I$103,"XC 5*")*5)</f>
        <v>18</v>
      </c>
      <c r="D10" s="156">
        <f>(COUNTIF('Sun-Mon'!$I$96:$I$103,"XC 4*")*4)+(COUNTIF('Sun-Mon'!$I$96:$I$103,"XC 5*")*5)</f>
        <v>18</v>
      </c>
      <c r="E10" s="156">
        <f>(COUNTIF('Mon-Tue'!$I$96:$I$103,"XC 4*")*4)+(COUNTIF('Mon-Tue'!$I$96:$I$103,"XC 5*")*5)</f>
        <v>18</v>
      </c>
      <c r="F10" s="156">
        <f>(COUNTIF('Tue-Wed'!$I$96:$I$103,"XC 4*")*4)+(COUNTIF('Tue-Wed'!$I$96:$I$103,"XC 5*")*5)</f>
        <v>18</v>
      </c>
      <c r="G10" s="156">
        <f>(COUNTIF('Wed-Thur'!$I$96:$I$103,"XC 4*")*4)+(COUNTIF('Wed-Thur'!$I$96:$I$103,"XC 5*")*5)</f>
        <v>18</v>
      </c>
      <c r="H10" s="156">
        <f>(COUNTIF('Thur-Fri'!$I$96:$I$103,"XC 4*")*4)+(COUNTIF('Thur-Fri'!$I$96:$I$103,"XC 5*")*5)</f>
        <v>18</v>
      </c>
      <c r="I10" s="156"/>
      <c r="J10" s="156">
        <f t="shared" si="1"/>
        <v>126</v>
      </c>
      <c r="K10" s="156"/>
    </row>
    <row r="11" spans="1:11" x14ac:dyDescent="0.2">
      <c r="A11" s="158" t="s">
        <v>73</v>
      </c>
      <c r="B11" s="156">
        <f>(COUNTIF('Fri-Sat'!$I$110:$I$119,"XC 4*")*4)+(COUNTIF('Fri-Sat'!$I$110:$I$119,"XC 5*")*5)</f>
        <v>31</v>
      </c>
      <c r="C11" s="156">
        <f>(COUNTIF('Sat-Sun'!$I$110:$I$119,"XC 4*")*4)+(COUNTIF('Sat-Sun'!$I$110:$I$119,"XC 5*")*5)</f>
        <v>23</v>
      </c>
      <c r="D11" s="156">
        <f>(COUNTIF('Sun-Mon'!$I$110:$I$119,"XC 4*")*4)+(COUNTIF('Sun-Mon'!$I$110:$I$119,"XC 5*")*5)</f>
        <v>23</v>
      </c>
      <c r="E11" s="156">
        <f>(COUNTIF('Mon-Tue'!$I$110:$I$119,"XC 4*")*4)+(COUNTIF('Mon-Tue'!$I$110:$I$119,"XC 5*")*5)</f>
        <v>23</v>
      </c>
      <c r="F11" s="156">
        <f>(COUNTIF('Tue-Wed'!$I$110:$I$119,"XC 4*")*4)+(COUNTIF('Tue-Wed'!$I$110:$I$119,"XC 5*")*5)</f>
        <v>23</v>
      </c>
      <c r="G11" s="156">
        <f>(COUNTIF('Wed-Thur'!$I$110:$I$119,"XC 4*")*4)+(COUNTIF('Wed-Thur'!$I$110:$I$119,"XC 5*")*5)</f>
        <v>23</v>
      </c>
      <c r="H11" s="156">
        <f>(COUNTIF('Thur-Fri'!$I$110:$I$119,"XC 4*")*4)+(COUNTIF('Thur-Fri'!$I$110:$I$119,"XC 5*")*5)</f>
        <v>23</v>
      </c>
      <c r="I11" s="156"/>
      <c r="J11" s="156">
        <f t="shared" si="1"/>
        <v>169</v>
      </c>
      <c r="K11" s="156"/>
    </row>
    <row r="12" spans="1:11" x14ac:dyDescent="0.2">
      <c r="A12" s="158" t="s">
        <v>74</v>
      </c>
      <c r="B12" s="156">
        <f>(COUNTIF('Fri-Sat'!$I$126:$I$130,"XC 4*")*4)+(COUNTIF('Fri-Sat'!$I$126:$I$130,"XC 5*")*5)</f>
        <v>10</v>
      </c>
      <c r="C12" s="156">
        <f>(COUNTIF('Sat-Sun'!$I$126:$I$130,"XC 4*")*4)+(COUNTIF('Sat-Sun'!$I$126:$I$130,"XC 5*")*5)</f>
        <v>9</v>
      </c>
      <c r="D12" s="156">
        <f>(COUNTIF('Sun-Mon'!$I$126:$I$130,"XC 4*")*4)+(COUNTIF('Sun-Mon'!$I$126:$I$130,"XC 5*")*5)</f>
        <v>10</v>
      </c>
      <c r="E12" s="156">
        <f>(COUNTIF('Mon-Tue'!$I$126:$I$130,"XC 4*")*4)+(COUNTIF('Mon-Tue'!$I$126:$I$130,"XC 5*")*5)</f>
        <v>10</v>
      </c>
      <c r="F12" s="156">
        <f>(COUNTIF('Tue-Wed'!$I$126:$I$130,"XC 4*")*4)+(COUNTIF('Tue-Wed'!$I$126:$I$130,"XC 5*")*5)</f>
        <v>10</v>
      </c>
      <c r="G12" s="156">
        <f>(COUNTIF('Wed-Thur'!$I$126:$I$130,"XC 4*")*4)+(COUNTIF('Wed-Thur'!$I$126:$I$130,"XC 5*")*5)</f>
        <v>10</v>
      </c>
      <c r="H12" s="156">
        <f>(COUNTIF('Thur-Fri'!$I$126:$I$130,"XC 4*")*4)+(COUNTIF('Thur-Fri'!$I$126:$I$130,"XC 5*")*5)</f>
        <v>10</v>
      </c>
      <c r="I12" s="156"/>
      <c r="J12" s="156">
        <f t="shared" si="1"/>
        <v>69</v>
      </c>
      <c r="K12" s="156"/>
    </row>
    <row r="13" spans="1:11" x14ac:dyDescent="0.2">
      <c r="A13" s="158" t="s">
        <v>75</v>
      </c>
      <c r="B13" s="156">
        <f>(COUNTIF('Fri-Sat'!$I$137:$I$145,"XC 4*")*4)+(COUNTIF('Fri-Sat'!$I$137:$I$145,"XC 5*")*5)</f>
        <v>33</v>
      </c>
      <c r="C13" s="156">
        <f>(COUNTIF('Sat-Sun'!$I$137:$I$145,"XC 4*")*4)+(COUNTIF('Sat-Sun'!$I$137:$I$145,"XC 5*")*5)</f>
        <v>29</v>
      </c>
      <c r="D13" s="156">
        <f>(COUNTIF('Sun-Mon'!$I$137:$I$145,"XC 4*")*4)+(COUNTIF('Sun-Mon'!$I$137:$I$145,"XC 5*")*5)</f>
        <v>33</v>
      </c>
      <c r="E13" s="156">
        <f>(COUNTIF('Mon-Tue'!$I$137:$I$145,"XC 4*")*4)+(COUNTIF('Mon-Tue'!$I$137:$I$145,"XC 5*")*5)</f>
        <v>33</v>
      </c>
      <c r="F13" s="156">
        <f>(COUNTIF('Tue-Wed'!$I$137:$I$145,"XC 4*")*4)+(COUNTIF('Tue-Wed'!$I$137:$I$145,"XC 5*")*5)</f>
        <v>33</v>
      </c>
      <c r="G13" s="156">
        <f>(COUNTIF('Wed-Thur'!$I$137:$I$145,"XC 4*")*4)+(COUNTIF('Wed-Thur'!$I$137:$I$145,"XC 5*")*5)</f>
        <v>33</v>
      </c>
      <c r="H13" s="156">
        <f>(COUNTIF('Thur-Fri'!$I$137:$I$145,"XC 4*")*4)+(COUNTIF('Thur-Fri'!$I$137:$I$145,"XC 5*")*5)</f>
        <v>33</v>
      </c>
      <c r="I13" s="156"/>
      <c r="J13" s="156">
        <f t="shared" si="1"/>
        <v>227</v>
      </c>
      <c r="K13" s="156"/>
    </row>
    <row r="14" spans="1:11" ht="6" customHeight="1" x14ac:dyDescent="0.2">
      <c r="A14" s="158"/>
      <c r="B14" s="156"/>
      <c r="C14" s="156"/>
      <c r="D14" s="156"/>
      <c r="E14" s="156"/>
      <c r="F14" s="156"/>
      <c r="G14" s="156"/>
      <c r="H14" s="156"/>
      <c r="I14" s="156"/>
      <c r="J14" s="156"/>
      <c r="K14" s="156"/>
    </row>
    <row r="15" spans="1:11" x14ac:dyDescent="0.2">
      <c r="A15" s="207" t="s">
        <v>159</v>
      </c>
      <c r="B15" s="156">
        <f t="shared" ref="B15:H15" si="2">SUM(B5:B13)</f>
        <v>227</v>
      </c>
      <c r="C15" s="156">
        <f t="shared" si="2"/>
        <v>227</v>
      </c>
      <c r="D15" s="156">
        <f t="shared" si="2"/>
        <v>227</v>
      </c>
      <c r="E15" s="156">
        <f t="shared" si="2"/>
        <v>227</v>
      </c>
      <c r="F15" s="156">
        <f t="shared" si="2"/>
        <v>227</v>
      </c>
      <c r="G15" s="156">
        <f t="shared" si="2"/>
        <v>227</v>
      </c>
      <c r="H15" s="156">
        <f t="shared" si="2"/>
        <v>227</v>
      </c>
      <c r="I15" s="156"/>
      <c r="J15" s="156">
        <f>SUM(B15:I15)</f>
        <v>1589</v>
      </c>
      <c r="K15" s="156"/>
    </row>
    <row r="16" spans="1:11" ht="8.25" customHeight="1" x14ac:dyDescent="0.2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</row>
  </sheetData>
  <mergeCells count="1">
    <mergeCell ref="A1:K1"/>
  </mergeCells>
  <phoneticPr fontId="0" type="noConversion"/>
  <conditionalFormatting sqref="B5:I13">
    <cfRule type="cellIs" dxfId="1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K16"/>
  <sheetViews>
    <sheetView showGridLines="0" zoomScale="75" workbookViewId="0">
      <selection activeCell="A19" activeCellId="2" sqref="A6:IV6 A15:IV15 A19:IV33"/>
    </sheetView>
  </sheetViews>
  <sheetFormatPr defaultRowHeight="12.75" x14ac:dyDescent="0.2"/>
  <cols>
    <col min="1" max="1" width="17.7109375" style="155" customWidth="1"/>
    <col min="2" max="8" width="11.42578125" style="155" customWidth="1"/>
    <col min="9" max="9" width="3" style="155" customWidth="1"/>
    <col min="10" max="10" width="9.7109375" style="155" customWidth="1"/>
    <col min="11" max="11" width="3.85546875" style="155" customWidth="1"/>
    <col min="12" max="16384" width="9.140625" style="155"/>
  </cols>
  <sheetData>
    <row r="1" spans="1:11" x14ac:dyDescent="0.2">
      <c r="A1" s="275" t="s">
        <v>176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</row>
    <row r="2" spans="1:11" ht="6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11" x14ac:dyDescent="0.2">
      <c r="A3" s="156"/>
      <c r="B3" s="185" t="s">
        <v>160</v>
      </c>
      <c r="C3" s="185" t="s">
        <v>161</v>
      </c>
      <c r="D3" s="185" t="s">
        <v>162</v>
      </c>
      <c r="E3" s="185" t="s">
        <v>163</v>
      </c>
      <c r="F3" s="185" t="s">
        <v>164</v>
      </c>
      <c r="G3" s="185" t="s">
        <v>165</v>
      </c>
      <c r="H3" s="185" t="s">
        <v>166</v>
      </c>
      <c r="I3" s="185"/>
      <c r="J3" s="210" t="s">
        <v>167</v>
      </c>
      <c r="K3" s="156"/>
    </row>
    <row r="4" spans="1:11" x14ac:dyDescent="0.2">
      <c r="A4" s="208" t="str">
        <f>IF(WEEKDAY(B4)=7,"","Not a Saturday")</f>
        <v/>
      </c>
      <c r="B4" s="157">
        <f>'DEPT BAL'!B4</f>
        <v>42903</v>
      </c>
      <c r="C4" s="157">
        <f t="shared" ref="C4:H4" si="0">B4+1</f>
        <v>42904</v>
      </c>
      <c r="D4" s="157">
        <f t="shared" si="0"/>
        <v>42905</v>
      </c>
      <c r="E4" s="157">
        <f t="shared" si="0"/>
        <v>42906</v>
      </c>
      <c r="F4" s="157">
        <f t="shared" si="0"/>
        <v>42907</v>
      </c>
      <c r="G4" s="157">
        <f t="shared" si="0"/>
        <v>42908</v>
      </c>
      <c r="H4" s="157">
        <f t="shared" si="0"/>
        <v>42909</v>
      </c>
      <c r="I4" s="157"/>
      <c r="J4" s="157"/>
      <c r="K4" s="156"/>
    </row>
    <row r="5" spans="1:11" x14ac:dyDescent="0.2">
      <c r="A5" s="158" t="s">
        <v>67</v>
      </c>
      <c r="B5" s="156">
        <f>((COUNTIF('Fri-Sat'!$A$5:$A$17,"XC 4*"))+(COUNTIF('Fri-Sat'!$A$5:$A$17,"XC 5*")))-((COUNTIF('Fri-Sat'!$I$5:$I$17,"XC 4*"))+(COUNTIF('Fri-Sat'!$I$5:$I$17,"XC 5*")))</f>
        <v>0</v>
      </c>
      <c r="C5" s="156">
        <f>((COUNTIF('Sat-Sun'!$A$5:$A$17,"XC 4*"))+(COUNTIF('Sat-Sun'!$A$5:$A$17,"XC 5*")))-((COUNTIF('Sat-Sun'!$I$5:$I$17,"XC 4*"))+(COUNTIF('Sat-Sun'!$I$5:$I$17,"XC 5*")))</f>
        <v>0</v>
      </c>
      <c r="D5" s="156">
        <f>((COUNTIF('Sun-Mon'!$A$5:$A$17,"XC 4*"))+(COUNTIF('Sun-Mon'!$A$5:$A$17,"XC 5*")))-((COUNTIF('Sun-Mon'!$I$5:$I$17,"XC 4*"))+(COUNTIF('Sun-Mon'!$I$5:$I$17,"XC 5*")))</f>
        <v>0</v>
      </c>
      <c r="E5" s="156">
        <f>((COUNTIF('Mon-Tue'!$A$5:$A$17,"XC 4*"))+(COUNTIF('Mon-Tue'!$A$5:$A$17,"XC 5*")))-((COUNTIF('Mon-Tue'!$I$5:$I$17,"XC 4*"))+(COUNTIF('Mon-Tue'!$I$5:$I$17,"XC 5*")))</f>
        <v>0</v>
      </c>
      <c r="F5" s="156">
        <f>((COUNTIF('Tue-Wed'!$A$5:$A$17,"XC 4*"))+(COUNTIF('Tue-Wed'!$A$5:$A$17,"XC 5*")))-((COUNTIF('Tue-Wed'!$I$5:$I$17,"XC 4*"))+(COUNTIF('Tue-Wed'!$I$5:$I$17,"XC 5*")))</f>
        <v>0</v>
      </c>
      <c r="G5" s="156">
        <f>((COUNTIF('Wed-Thur'!$A$5:$A$17,"XC 4*"))+(COUNTIF('Wed-Thur'!$A$5:$A$17,"XC 5*")))-((COUNTIF('Wed-Thur'!$I$5:$I$17,"XC 4*"))+(COUNTIF('Wed-Thur'!$I$5:$I$17,"XC 5*")))</f>
        <v>0</v>
      </c>
      <c r="H5" s="156">
        <f>((COUNTIF('Thur-Fri'!$A$5:$A$17,"XC 4*"))+(COUNTIF('Thur-Fri'!$A$5:$A$17,"XC 5*")))-((COUNTIF('Thur-Fri'!$I$5:$I$17,"XC 4*"))+(COUNTIF('Thur-Fri'!$I$5:$I$17,"XC 5*")))</f>
        <v>0</v>
      </c>
      <c r="I5" s="156"/>
      <c r="J5" s="156">
        <f t="shared" ref="J5:J13" si="1">SUM(B5:I5)</f>
        <v>0</v>
      </c>
      <c r="K5" s="156"/>
    </row>
    <row r="6" spans="1:11" x14ac:dyDescent="0.2">
      <c r="A6" s="158" t="s">
        <v>68</v>
      </c>
      <c r="B6" s="156">
        <f>((COUNTIF('Fri-Sat'!$A$25:$A$30,"XC 4*"))+(COUNTIF('Fri-Sat'!$A$25:$A$30,"XC 5*")))-((COUNTIF('Fri-Sat'!$I$25:$I$30,"XC 4*"))+(COUNTIF('Fri-Sat'!$I$25:$I$30,"XC 5*")))</f>
        <v>0</v>
      </c>
      <c r="C6" s="156">
        <f>((COUNTIF('Sat-Sun'!$A$25:$A$30,"XC 4*"))+(COUNTIF('Sat-Sun'!$A$25:$A$30,"XC 5*")))-((COUNTIF('Sat-Sun'!$I$25:$I$30,"XC 4*"))+(COUNTIF('Sat-Sun'!$I$25:$I$30,"XC 5*")))</f>
        <v>0</v>
      </c>
      <c r="D6" s="156">
        <f>((COUNTIF('Sun-Mon'!$A$25:$A$30,"XC 4*"))+(COUNTIF('Sun-Mon'!$A$25:$A$30,"XC 5*")))-((COUNTIF('Sun-Mon'!$I$25:$I$30,"XC 4*"))+(COUNTIF('Sun-Mon'!$I$25:$I$30,"XC 5*")))</f>
        <v>0</v>
      </c>
      <c r="E6" s="156">
        <f>((COUNTIF('Mon-Tue'!$A$25:$A$30,"XC 4*"))+(COUNTIF('Mon-Tue'!$A$25:$A$30,"XC 5*")))-((COUNTIF('Mon-Tue'!$I$25:$I$30,"XC 4*"))+(COUNTIF('Mon-Tue'!$I$25:$I$30,"XC 5*")))</f>
        <v>0</v>
      </c>
      <c r="F6" s="156">
        <f>((COUNTIF('Tue-Wed'!$A$25:$A$30,"XC 4*"))+(COUNTIF('Tue-Wed'!$A$25:$A$30,"XC 5*")))-((COUNTIF('Tue-Wed'!$I$25:$I$30,"XC 4*"))+(COUNTIF('Tue-Wed'!$I$25:$I$30,"XC 5*")))</f>
        <v>0</v>
      </c>
      <c r="G6" s="156">
        <f>((COUNTIF('Wed-Thur'!$A$25:$A$30,"XC 4*"))+(COUNTIF('Wed-Thur'!$A$25:$A$30,"XC 5*")))-((COUNTIF('Wed-Thur'!$I$25:$I$30,"XC 4*"))+(COUNTIF('Wed-Thur'!$I$25:$I$30,"XC 5*")))</f>
        <v>0</v>
      </c>
      <c r="H6" s="156">
        <f>((COUNTIF('Thur-Fri'!$A$25:$A$30,"XC 4*"))+(COUNTIF('Thur-Fri'!$A$25:$A$30,"XC 5*")))-((COUNTIF('Thur-Fri'!$I$25:$I$30,"XC 4*"))+(COUNTIF('Thur-Fri'!$I$25:$I$30,"XC 5*")))</f>
        <v>0</v>
      </c>
      <c r="I6" s="156"/>
      <c r="J6" s="156">
        <f t="shared" si="1"/>
        <v>0</v>
      </c>
      <c r="K6" s="156"/>
    </row>
    <row r="7" spans="1:11" x14ac:dyDescent="0.2">
      <c r="A7" s="158" t="s">
        <v>69</v>
      </c>
      <c r="B7" s="156">
        <f>((COUNTIF('Fri-Sat'!$A$37:$A$42,"XC 4*"))+(COUNTIF('Fri-Sat'!$A$37:$A$42,"XC 5*")))-((COUNTIF('Fri-Sat'!$I$37:$I$42,"XC 4*"))+(COUNTIF('Fri-Sat'!$I$37:$I$42,"XC 5*")))</f>
        <v>0</v>
      </c>
      <c r="C7" s="156">
        <f>((COUNTIF('Sat-Sun'!$A$37:$A$42,"XC 4*"))+(COUNTIF('Sat-Sun'!$A$37:$A$42,"XC 5*")))-((COUNTIF('Sat-Sun'!$I$37:$I$42,"XC 4*"))+(COUNTIF('Sat-Sun'!$I$37:$I$42,"XC 5*")))</f>
        <v>0</v>
      </c>
      <c r="D7" s="156">
        <f>((COUNTIF('Sun-Mon'!$A$37:$A$42,"XC 4*"))+(COUNTIF('Sun-Mon'!$A$37:$A$42,"XC 5*")))-((COUNTIF('Sun-Mon'!$I$37:$I$42,"XC 4*"))+(COUNTIF('Sun-Mon'!$I$37:$I$42,"XC 5*")))</f>
        <v>0</v>
      </c>
      <c r="E7" s="156">
        <f>((COUNTIF('Mon-Tue'!$A$37:$A$42,"XC 4*"))+(COUNTIF('Mon-Tue'!$A$37:$A$42,"XC 5*")))-((COUNTIF('Mon-Tue'!$I$37:$I$42,"XC 4*"))+(COUNTIF('Mon-Tue'!$I$37:$I$42,"XC 5*")))</f>
        <v>0</v>
      </c>
      <c r="F7" s="156">
        <f>((COUNTIF('Tue-Wed'!$A$37:$A$42,"XC 4*"))+(COUNTIF('Tue-Wed'!$A$37:$A$42,"XC 5*")))-((COUNTIF('Tue-Wed'!$I$37:$I$42,"XC 4*"))+(COUNTIF('Tue-Wed'!$I$37:$I$42,"XC 5*")))</f>
        <v>0</v>
      </c>
      <c r="G7" s="156">
        <f>((COUNTIF('Wed-Thur'!$A$37:$A$42,"XC 4*"))+(COUNTIF('Wed-Thur'!$A$37:$A$42,"XC 5*")))-((COUNTIF('Wed-Thur'!$I$37:$I$42,"XC 4*"))+(COUNTIF('Wed-Thur'!$I$37:$I$42,"XC 5*")))</f>
        <v>0</v>
      </c>
      <c r="H7" s="156">
        <f>((COUNTIF('Thur-Fri'!$A$37:$A$42,"XC 4*"))+(COUNTIF('Thur-Fri'!$A$37:$A$42,"XC 5*")))-((COUNTIF('Thur-Fri'!$I$37:$I$42,"XC 4*"))+(COUNTIF('Thur-Fri'!$I$37:$I$42,"XC 5*")))</f>
        <v>0</v>
      </c>
      <c r="I7" s="156"/>
      <c r="J7" s="156">
        <f t="shared" si="1"/>
        <v>0</v>
      </c>
      <c r="K7" s="156"/>
    </row>
    <row r="8" spans="1:11" x14ac:dyDescent="0.2">
      <c r="A8" s="158" t="s">
        <v>70</v>
      </c>
      <c r="B8" s="156">
        <f>((COUNTIF('Fri-Sat'!$A$49:$A$56,"XC 4*"))+(COUNTIF('Fri-Sat'!$A$49:$A$56,"XC 5*")))-((COUNTIF('Fri-Sat'!$I$49:$I$56,"XC 4*"))+(COUNTIF('Fri-Sat'!$I$49:$I$56,"XC 5*")))</f>
        <v>0</v>
      </c>
      <c r="C8" s="156">
        <f>((COUNTIF('Sat-Sun'!$A$49:$A$56,"XC 4*"))+(COUNTIF('Sat-Sun'!$A$49:$A$56,"XC 5*")))-((COUNTIF('Sat-Sun'!$I$49:$I$56,"XC 4*"))+(COUNTIF('Sat-Sun'!$I$49:$I$56,"XC 5*")))</f>
        <v>0</v>
      </c>
      <c r="D8" s="156">
        <f>((COUNTIF('Sun-Mon'!$A$49:$A$56,"XC 4*"))+(COUNTIF('Sun-Mon'!$A$49:$A$56,"XC 5*")))-((COUNTIF('Sun-Mon'!$I$49:$I$56,"XC 4*"))+(COUNTIF('Sun-Mon'!$I$49:$I$56,"XC 5*")))</f>
        <v>0</v>
      </c>
      <c r="E8" s="156">
        <f>((COUNTIF('Mon-Tue'!$A$49:$A$56,"XC 4*"))+(COUNTIF('Mon-Tue'!$A$49:$A$56,"XC 5*")))-((COUNTIF('Mon-Tue'!$I$49:$I$56,"XC 4*"))+(COUNTIF('Mon-Tue'!$I$49:$I$56,"XC 5*")))</f>
        <v>0</v>
      </c>
      <c r="F8" s="156">
        <f>((COUNTIF('Tue-Wed'!$A$49:$A$56,"XC 4*"))+(COUNTIF('Tue-Wed'!$A$49:$A$56,"XC 5*")))-((COUNTIF('Tue-Wed'!$I$49:$I$56,"XC 4*"))+(COUNTIF('Tue-Wed'!$I$49:$I$56,"XC 5*")))</f>
        <v>0</v>
      </c>
      <c r="G8" s="156">
        <f>((COUNTIF('Wed-Thur'!$A$49:$A$56,"XC 4*"))+(COUNTIF('Wed-Thur'!$A$49:$A$56,"XC 5*")))-((COUNTIF('Wed-Thur'!$I$49:$I$56,"XC 4*"))+(COUNTIF('Wed-Thur'!$I$49:$I$56,"XC 5*")))</f>
        <v>0</v>
      </c>
      <c r="H8" s="156">
        <f>((COUNTIF('Thur-Fri'!$A$49:$A$56,"XC 4*"))+(COUNTIF('Thur-Fri'!$A$49:$A$56,"XC 5*")))-((COUNTIF('Thur-Fri'!$I$49:$I$56,"XC 4*"))+(COUNTIF('Thur-Fri'!$I$49:$I$56,"XC 5*")))</f>
        <v>0</v>
      </c>
      <c r="I8" s="156"/>
      <c r="J8" s="156">
        <f t="shared" si="1"/>
        <v>0</v>
      </c>
      <c r="K8" s="156"/>
    </row>
    <row r="9" spans="1:11" x14ac:dyDescent="0.2">
      <c r="A9" s="158" t="s">
        <v>71</v>
      </c>
      <c r="B9" s="156">
        <f>((COUNTIF('Fri-Sat'!$A$63:$A$89,"XC 4*"))+(COUNTIF('Fri-Sat'!$A$63:$A$89,"XC 5*")))-((COUNTIF('Fri-Sat'!$I$63:$I$89,"XC 4*"))+(COUNTIF('Fri-Sat'!$I$63:$I$89,"XC 5*")))</f>
        <v>0</v>
      </c>
      <c r="C9" s="156">
        <f>((COUNTIF('Sat-Sun'!$A$63:$A$89,"XC 4*"))+(COUNTIF('Sat-Sun'!$A$63:$A$89,"XC 5*")))-((COUNTIF('Sat-Sun'!$I$63:$I$89,"XC 4*"))+(COUNTIF('Sat-Sun'!$I$63:$I$89,"XC 5*")))</f>
        <v>0</v>
      </c>
      <c r="D9" s="156">
        <f>((COUNTIF('Sun-Mon'!$A$63:$A$89,"XC 4*"))+(COUNTIF('Sun-Mon'!$A$63:$A$89,"XC 5*")))-((COUNTIF('Sun-Mon'!$I$63:$I$89,"XC 4*"))+(COUNTIF('Sun-Mon'!$I$63:$I$89,"XC 5*")))</f>
        <v>0</v>
      </c>
      <c r="E9" s="156">
        <f>((COUNTIF('Mon-Tue'!$A$63:$A$89,"XC 4*"))+(COUNTIF('Mon-Tue'!$A$63:$A$89,"XC 5*")))-((COUNTIF('Mon-Tue'!$I$63:$I$89,"XC 4*"))+(COUNTIF('Mon-Tue'!$I$63:$I$89,"XC 5*")))</f>
        <v>0</v>
      </c>
      <c r="F9" s="156">
        <f>((COUNTIF('Tue-Wed'!$A$63:$A$89,"XC 4*"))+(COUNTIF('Tue-Wed'!$A$63:$A$89,"XC 5*")))-((COUNTIF('Tue-Wed'!$I$63:$I$89,"XC 4*"))+(COUNTIF('Tue-Wed'!$I$63:$I$89,"XC 5*")))</f>
        <v>0</v>
      </c>
      <c r="G9" s="156">
        <f>((COUNTIF('Wed-Thur'!$A$63:$A$89,"XC 4*"))+(COUNTIF('Wed-Thur'!$A$63:$A$89,"XC 5*")))-((COUNTIF('Wed-Thur'!$I$63:$I$89,"XC 4*"))+(COUNTIF('Wed-Thur'!$I$63:$I$89,"XC 5*")))</f>
        <v>0</v>
      </c>
      <c r="H9" s="156">
        <f>((COUNTIF('Thur-Fri'!$A$63:$A$89,"XC 4*"))+(COUNTIF('Thur-Fri'!$A$63:$A$89,"XC 5*")))-((COUNTIF('Thur-Fri'!$I$63:$I$89,"XC 4*"))+(COUNTIF('Thur-Fri'!$I$63:$I$89,"XC 5*")))</f>
        <v>0</v>
      </c>
      <c r="I9" s="156"/>
      <c r="J9" s="156">
        <f t="shared" si="1"/>
        <v>0</v>
      </c>
      <c r="K9" s="156"/>
    </row>
    <row r="10" spans="1:11" x14ac:dyDescent="0.2">
      <c r="A10" s="158" t="s">
        <v>72</v>
      </c>
      <c r="B10" s="156">
        <f>((COUNTIF('Fri-Sat'!$A$96:$A$103,"XC 4*"))+(COUNTIF('Fri-Sat'!$A$96:$A$103,"XC 5*")))-((COUNTIF('Fri-Sat'!$I$96:$I$103,"XC 4*"))+(COUNTIF('Fri-Sat'!$I$96:$I$103,"XC 5*")))</f>
        <v>0</v>
      </c>
      <c r="C10" s="156">
        <f>((COUNTIF('Sat-Sun'!$A$96:$A$103,"XC 4*"))+(COUNTIF('Sat-Sun'!$A$96:$A$103,"XC 5*")))-((COUNTIF('Sat-Sun'!$I$96:$I$103,"XC 4*"))+(COUNTIF('Sat-Sun'!$I$96:$I$103,"XC 5*")))</f>
        <v>0</v>
      </c>
      <c r="D10" s="156">
        <f>((COUNTIF('Sun-Mon'!$A$96:$A$103,"XC 4*"))+(COUNTIF('Sun-Mon'!$A$96:$A$103,"XC 5*")))-((COUNTIF('Sun-Mon'!$I$96:$I$103,"XC 4*"))+(COUNTIF('Sun-Mon'!$I$96:$I$103,"XC 5*")))</f>
        <v>0</v>
      </c>
      <c r="E10" s="156">
        <f>((COUNTIF('Mon-Tue'!$A$96:$A$103,"XC 4*"))+(COUNTIF('Mon-Tue'!$A$96:$A$103,"XC 5*")))-((COUNTIF('Mon-Tue'!$I$96:$I$103,"XC 4*"))+(COUNTIF('Mon-Tue'!$I$96:$I$103,"XC 5*")))</f>
        <v>0</v>
      </c>
      <c r="F10" s="156">
        <f>((COUNTIF('Tue-Wed'!$A$96:$A$103,"XC 4*"))+(COUNTIF('Tue-Wed'!$A$96:$A$103,"XC 5*")))-((COUNTIF('Tue-Wed'!$I$96:$I$103,"XC 4*"))+(COUNTIF('Tue-Wed'!$I$96:$I$103,"XC 5*")))</f>
        <v>0</v>
      </c>
      <c r="G10" s="156">
        <f>((COUNTIF('Wed-Thur'!$A$96:$A$103,"XC 4*"))+(COUNTIF('Wed-Thur'!$A$96:$A$103,"XC 5*")))-((COUNTIF('Wed-Thur'!$I$96:$I$103,"XC 4*"))+(COUNTIF('Wed-Thur'!$I$96:$I$103,"XC 5*")))</f>
        <v>0</v>
      </c>
      <c r="H10" s="156">
        <f>((COUNTIF('Thur-Fri'!$A$96:$A$103,"XC 4*"))+(COUNTIF('Thur-Fri'!$A$96:$A$103,"XC 5*")))-((COUNTIF('Thur-Fri'!$I$96:$I$103,"XC 4*"))+(COUNTIF('Thur-Fri'!$I$96:$I$103,"XC 5*")))</f>
        <v>0</v>
      </c>
      <c r="I10" s="156"/>
      <c r="J10" s="156">
        <f t="shared" si="1"/>
        <v>0</v>
      </c>
      <c r="K10" s="156"/>
    </row>
    <row r="11" spans="1:11" x14ac:dyDescent="0.2">
      <c r="A11" s="158" t="s">
        <v>73</v>
      </c>
      <c r="B11" s="156">
        <f>((COUNTIF('Fri-Sat'!$A$110:$A$119,"XC 4*"))+(COUNTIF('Fri-Sat'!$A$110:$A$119,"XC 5*")))-((COUNTIF('Fri-Sat'!$I$110:$I$119,"XC 4*"))+(COUNTIF('Fri-Sat'!$I$110:$I$119,"XC 5*")))</f>
        <v>0</v>
      </c>
      <c r="C11" s="156">
        <f>((COUNTIF('Sat-Sun'!$A$110:$A$119,"XC 4*"))+(COUNTIF('Sat-Sun'!$A$110:$A$119,"XC 5*")))-((COUNTIF('Sat-Sun'!$I$110:$I$119,"XC 4*"))+(COUNTIF('Sat-Sun'!$I$110:$I$119,"XC 5*")))</f>
        <v>0</v>
      </c>
      <c r="D11" s="156">
        <f>((COUNTIF('Sun-Mon'!$A$110:$A$119,"XC 4*"))+(COUNTIF('Sun-Mon'!$A$110:$A$119,"XC 5*")))-((COUNTIF('Sun-Mon'!$I$110:$I$119,"XC 4*"))+(COUNTIF('Sun-Mon'!$I$110:$I$119,"XC 5*")))</f>
        <v>0</v>
      </c>
      <c r="E11" s="156">
        <f>((COUNTIF('Mon-Tue'!$A$110:$A$119,"XC 4*"))+(COUNTIF('Mon-Tue'!$A$110:$A$119,"XC 5*")))-((COUNTIF('Mon-Tue'!$I$110:$I$119,"XC 4*"))+(COUNTIF('Mon-Tue'!$I$110:$I$119,"XC 5*")))</f>
        <v>0</v>
      </c>
      <c r="F11" s="156">
        <f>((COUNTIF('Tue-Wed'!$A$110:$A$119,"XC 4*"))+(COUNTIF('Tue-Wed'!$A$110:$A$119,"XC 5*")))-((COUNTIF('Tue-Wed'!$I$110:$I$119,"XC 4*"))+(COUNTIF('Tue-Wed'!$I$110:$I$119,"XC 5*")))</f>
        <v>0</v>
      </c>
      <c r="G11" s="156">
        <f>((COUNTIF('Wed-Thur'!$A$110:$A$119,"XC 4*"))+(COUNTIF('Wed-Thur'!$A$110:$A$119,"XC 5*")))-((COUNTIF('Wed-Thur'!$I$110:$I$119,"XC 4*"))+(COUNTIF('Wed-Thur'!$I$110:$I$119,"XC 5*")))</f>
        <v>0</v>
      </c>
      <c r="H11" s="156">
        <f>((COUNTIF('Thur-Fri'!$A$110:$A$119,"XC 4*"))+(COUNTIF('Thur-Fri'!$A$110:$A$119,"XC 5*")))-((COUNTIF('Thur-Fri'!$I$110:$I$119,"XC 4*"))+(COUNTIF('Thur-Fri'!$I$110:$I$119,"XC 5*")))</f>
        <v>0</v>
      </c>
      <c r="I11" s="156"/>
      <c r="J11" s="156">
        <f t="shared" si="1"/>
        <v>0</v>
      </c>
      <c r="K11" s="156"/>
    </row>
    <row r="12" spans="1:11" x14ac:dyDescent="0.2">
      <c r="A12" s="158" t="s">
        <v>74</v>
      </c>
      <c r="B12" s="156">
        <f>((COUNTIF('Fri-Sat'!$A$126:$A$130,"XC 4*"))+(COUNTIF('Fri-Sat'!$A$126:$A$130,"XC 5*")))-((COUNTIF('Fri-Sat'!$I$126:$I$130,"XC 4*"))+(COUNTIF('Fri-Sat'!$I$126:$I$130,"XC 5*")))</f>
        <v>0</v>
      </c>
      <c r="C12" s="156">
        <f>((COUNTIF('Sat-Sun'!$A$126:$A$130,"XC 4*"))+(COUNTIF('Sat-Sun'!$A$126:$A$130,"XC 5*")))-((COUNTIF('Sat-Sun'!$I$126:$I$130,"XC 4*"))+(COUNTIF('Sat-Sun'!$I$126:$I$130,"XC 5*")))</f>
        <v>0</v>
      </c>
      <c r="D12" s="156">
        <f>((COUNTIF('Sun-Mon'!$A$126:$A$130,"XC 4*"))+(COUNTIF('Sun-Mon'!$A$126:$A$130,"XC 5*")))-((COUNTIF('Sun-Mon'!$I$126:$I$130,"XC 4*"))+(COUNTIF('Sun-Mon'!$I$126:$I$130,"XC 5*")))</f>
        <v>0</v>
      </c>
      <c r="E12" s="156">
        <f>((COUNTIF('Mon-Tue'!$A$126:$A$130,"XC 4*"))+(COUNTIF('Mon-Tue'!$A$126:$A$130,"XC 5*")))-((COUNTIF('Mon-Tue'!$I$126:$I$130,"XC 4*"))+(COUNTIF('Mon-Tue'!$I$126:$I$130,"XC 5*")))</f>
        <v>0</v>
      </c>
      <c r="F12" s="156">
        <f>((COUNTIF('Tue-Wed'!$A$126:$A$130,"XC 4*"))+(COUNTIF('Tue-Wed'!$A$126:$A$130,"XC 5*")))-((COUNTIF('Tue-Wed'!$I$126:$I$130,"XC 4*"))+(COUNTIF('Tue-Wed'!$I$126:$I$130,"XC 5*")))</f>
        <v>0</v>
      </c>
      <c r="G12" s="156">
        <f>((COUNTIF('Wed-Thur'!$A$126:$A$130,"XC 4*"))+(COUNTIF('Wed-Thur'!$A$126:$A$130,"XC 5*")))-((COUNTIF('Wed-Thur'!$I$126:$I$130,"XC 4*"))+(COUNTIF('Wed-Thur'!$I$126:$I$130,"XC 5*")))</f>
        <v>0</v>
      </c>
      <c r="H12" s="156">
        <f>((COUNTIF('Thur-Fri'!$A$126:$A$130,"XC 4*"))+(COUNTIF('Thur-Fri'!$A$126:$A$130,"XC 5*")))-((COUNTIF('Thur-Fri'!$I$126:$I$130,"XC 4*"))+(COUNTIF('Thur-Fri'!$I$126:$I$130,"XC 5*")))</f>
        <v>0</v>
      </c>
      <c r="I12" s="156"/>
      <c r="J12" s="156">
        <f t="shared" si="1"/>
        <v>0</v>
      </c>
      <c r="K12" s="156"/>
    </row>
    <row r="13" spans="1:11" x14ac:dyDescent="0.2">
      <c r="A13" s="158" t="s">
        <v>75</v>
      </c>
      <c r="B13" s="156">
        <f>((COUNTIF('Fri-Sat'!$A$137:$A$145,"XC 4*"))+(COUNTIF('Fri-Sat'!$A$137:$A$145,"XC 5*")))-((COUNTIF('Fri-Sat'!$I$137:$I$145,"XC 4*"))+(COUNTIF('Fri-Sat'!$I$137:$I$145,"XC 5*")))</f>
        <v>0</v>
      </c>
      <c r="C13" s="156">
        <f>((COUNTIF('Sat-Sun'!$A$137:$A$145,"XC 4*"))+(COUNTIF('Sat-Sun'!$A$137:$A$145,"XC 5*")))-((COUNTIF('Sat-Sun'!$I$137:$I$145,"XC 4*"))+(COUNTIF('Sat-Sun'!$I$137:$I$145,"XC 5*")))</f>
        <v>0</v>
      </c>
      <c r="D13" s="156">
        <f>((COUNTIF('Sun-Mon'!$A$137:$A$145,"XC 4*"))+(COUNTIF('Sun-Mon'!$A$137:$A$145,"XC 5*")))-((COUNTIF('Sun-Mon'!$I$137:$I$145,"XC 4*"))+(COUNTIF('Sun-Mon'!$I$137:$I$145,"XC 5*")))</f>
        <v>0</v>
      </c>
      <c r="E13" s="156">
        <f>((COUNTIF('Mon-Tue'!$A$137:$A$145,"XC 4*"))+(COUNTIF('Mon-Tue'!$A$137:$A$145,"XC 5*")))-((COUNTIF('Mon-Tue'!$I$137:$I$145,"XC 4*"))+(COUNTIF('Mon-Tue'!$I$137:$I$145,"XC 5*")))</f>
        <v>0</v>
      </c>
      <c r="F13" s="156">
        <f>((COUNTIF('Tue-Wed'!$A$137:$A$145,"XC 4*"))+(COUNTIF('Tue-Wed'!$A$137:$A$145,"XC 5*")))-((COUNTIF('Tue-Wed'!$I$137:$I$145,"XC 4*"))+(COUNTIF('Tue-Wed'!$I$137:$I$145,"XC 5*")))</f>
        <v>0</v>
      </c>
      <c r="G13" s="156">
        <f>((COUNTIF('Wed-Thur'!$A$137:$A$145,"XC 4*"))+(COUNTIF('Wed-Thur'!$A$137:$A$145,"XC 5*")))-((COUNTIF('Wed-Thur'!$I$137:$I$145,"XC 4*"))+(COUNTIF('Wed-Thur'!$I$137:$I$145,"XC 5*")))</f>
        <v>0</v>
      </c>
      <c r="H13" s="156">
        <f>((COUNTIF('Thur-Fri'!$A$137:$A$145,"XC 4*"))+(COUNTIF('Thur-Fri'!$A$137:$A$145,"XC 5*")))-((COUNTIF('Thur-Fri'!$I$137:$I$145,"XC 4*"))+(COUNTIF('Thur-Fri'!$I$137:$I$145,"XC 5*")))</f>
        <v>0</v>
      </c>
      <c r="I13" s="156"/>
      <c r="J13" s="156">
        <f t="shared" si="1"/>
        <v>0</v>
      </c>
      <c r="K13" s="156"/>
    </row>
    <row r="14" spans="1:11" ht="6" customHeight="1" x14ac:dyDescent="0.2">
      <c r="A14" s="158"/>
      <c r="B14" s="156"/>
      <c r="C14" s="156"/>
      <c r="D14" s="156"/>
      <c r="E14" s="156"/>
      <c r="F14" s="156"/>
      <c r="G14" s="156"/>
      <c r="H14" s="156"/>
      <c r="I14" s="156"/>
      <c r="J14" s="156"/>
      <c r="K14" s="156"/>
    </row>
    <row r="15" spans="1:11" x14ac:dyDescent="0.2">
      <c r="A15" s="207" t="s">
        <v>159</v>
      </c>
      <c r="B15" s="156">
        <f t="shared" ref="B15:H15" si="2">SUM(B5:B13)</f>
        <v>0</v>
      </c>
      <c r="C15" s="156">
        <f t="shared" si="2"/>
        <v>0</v>
      </c>
      <c r="D15" s="156">
        <f t="shared" si="2"/>
        <v>0</v>
      </c>
      <c r="E15" s="156">
        <f t="shared" si="2"/>
        <v>0</v>
      </c>
      <c r="F15" s="156">
        <f t="shared" si="2"/>
        <v>0</v>
      </c>
      <c r="G15" s="156">
        <f t="shared" si="2"/>
        <v>0</v>
      </c>
      <c r="H15" s="156">
        <f t="shared" si="2"/>
        <v>0</v>
      </c>
      <c r="I15" s="156"/>
      <c r="J15" s="156">
        <f>SUM(B15:I15)</f>
        <v>0</v>
      </c>
      <c r="K15" s="156"/>
    </row>
    <row r="16" spans="1:11" ht="8.25" customHeight="1" x14ac:dyDescent="0.2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</row>
  </sheetData>
  <mergeCells count="1">
    <mergeCell ref="A1:K1"/>
  </mergeCells>
  <phoneticPr fontId="0" type="noConversion"/>
  <conditionalFormatting sqref="B5:I13">
    <cfRule type="cellIs" dxfId="0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workbookViewId="0">
      <selection activeCell="D17" sqref="D17"/>
    </sheetView>
  </sheetViews>
  <sheetFormatPr defaultRowHeight="12.75" x14ac:dyDescent="0.2"/>
  <cols>
    <col min="1" max="1" width="17.42578125" bestFit="1" customWidth="1"/>
    <col min="2" max="3" width="9.140625" style="173"/>
  </cols>
  <sheetData>
    <row r="1" spans="1:4" x14ac:dyDescent="0.2">
      <c r="A1" t="s">
        <v>123</v>
      </c>
      <c r="B1" s="172" t="s">
        <v>124</v>
      </c>
    </row>
    <row r="3" spans="1:4" x14ac:dyDescent="0.2">
      <c r="A3" t="s">
        <v>128</v>
      </c>
      <c r="B3" s="172">
        <v>1</v>
      </c>
      <c r="C3" s="173">
        <v>4</v>
      </c>
      <c r="D3">
        <v>7</v>
      </c>
    </row>
    <row r="4" spans="1:4" x14ac:dyDescent="0.2">
      <c r="A4" t="s">
        <v>129</v>
      </c>
      <c r="B4" s="172">
        <v>9</v>
      </c>
      <c r="C4" s="173">
        <v>16</v>
      </c>
      <c r="D4">
        <v>16</v>
      </c>
    </row>
    <row r="5" spans="1:4" x14ac:dyDescent="0.2">
      <c r="B5" s="172"/>
    </row>
    <row r="6" spans="1:4" x14ac:dyDescent="0.2">
      <c r="A6" t="s">
        <v>125</v>
      </c>
      <c r="B6" s="173" t="s">
        <v>126</v>
      </c>
      <c r="C6" s="173" t="s">
        <v>127</v>
      </c>
    </row>
    <row r="7" spans="1:4" x14ac:dyDescent="0.2">
      <c r="A7" t="s">
        <v>57</v>
      </c>
      <c r="B7" s="173">
        <v>96</v>
      </c>
      <c r="C7" s="173">
        <v>103</v>
      </c>
    </row>
    <row r="8" spans="1:4" x14ac:dyDescent="0.2">
      <c r="A8" t="s">
        <v>56</v>
      </c>
      <c r="B8" s="173">
        <v>63</v>
      </c>
      <c r="C8" s="173">
        <v>89</v>
      </c>
    </row>
    <row r="9" spans="1:4" x14ac:dyDescent="0.2">
      <c r="A9" t="s">
        <v>62</v>
      </c>
      <c r="B9" s="173">
        <v>5</v>
      </c>
      <c r="C9" s="173">
        <v>17</v>
      </c>
    </row>
    <row r="10" spans="1:4" x14ac:dyDescent="0.2">
      <c r="A10" t="s">
        <v>59</v>
      </c>
      <c r="B10" s="173">
        <v>137</v>
      </c>
      <c r="C10" s="173">
        <v>145</v>
      </c>
    </row>
    <row r="11" spans="1:4" x14ac:dyDescent="0.2">
      <c r="A11" t="s">
        <v>58</v>
      </c>
      <c r="B11" s="173">
        <v>110</v>
      </c>
      <c r="C11" s="173">
        <v>119</v>
      </c>
    </row>
    <row r="12" spans="1:4" x14ac:dyDescent="0.2">
      <c r="A12" t="s">
        <v>55</v>
      </c>
      <c r="B12" s="173">
        <v>49</v>
      </c>
      <c r="C12" s="173">
        <v>56</v>
      </c>
    </row>
    <row r="13" spans="1:4" x14ac:dyDescent="0.2">
      <c r="A13" t="s">
        <v>61</v>
      </c>
      <c r="B13" s="173">
        <v>126</v>
      </c>
      <c r="C13" s="173">
        <v>130</v>
      </c>
    </row>
    <row r="14" spans="1:4" x14ac:dyDescent="0.2">
      <c r="A14" t="s">
        <v>66</v>
      </c>
      <c r="B14" s="173">
        <v>25</v>
      </c>
      <c r="C14" s="173">
        <v>30</v>
      </c>
    </row>
    <row r="15" spans="1:4" x14ac:dyDescent="0.2">
      <c r="A15" t="s">
        <v>60</v>
      </c>
      <c r="B15" s="173">
        <v>37</v>
      </c>
      <c r="C15" s="173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DEPT BAL</vt:lpstr>
      <vt:lpstr>Fri-Sat</vt:lpstr>
      <vt:lpstr>Sat-Sun</vt:lpstr>
      <vt:lpstr>Sun-Mon</vt:lpstr>
      <vt:lpstr>Mon-Tue</vt:lpstr>
      <vt:lpstr>Tue-Wed</vt:lpstr>
      <vt:lpstr>Wed-Thur</vt:lpstr>
      <vt:lpstr>Thur-Fri</vt:lpstr>
      <vt:lpstr>DAYTIME STABLING</vt:lpstr>
      <vt:lpstr>Vehicles</vt:lpstr>
      <vt:lpstr>Balance Check</vt:lpstr>
      <vt:lpstr>InsertDataRefs</vt:lpstr>
      <vt:lpstr>'Thur-Fri'!Allerton</vt:lpstr>
      <vt:lpstr>'Mon-Tue'!BartonHill</vt:lpstr>
      <vt:lpstr>'Sun-Mon'!BartonHill</vt:lpstr>
      <vt:lpstr>'Thur-Fri'!BartonHill</vt:lpstr>
      <vt:lpstr>'Tue-Wed'!BartonHill</vt:lpstr>
      <vt:lpstr>'Wed-Thur'!BartonHill</vt:lpstr>
      <vt:lpstr>'Mon-Tue'!CentralRivers</vt:lpstr>
      <vt:lpstr>'Sun-Mon'!CentralRivers</vt:lpstr>
      <vt:lpstr>'Thur-Fri'!CentralRivers</vt:lpstr>
      <vt:lpstr>'Tue-Wed'!CentralRivers</vt:lpstr>
      <vt:lpstr>'Wed-Thur'!CentralRivers</vt:lpstr>
      <vt:lpstr>'Mon-Tue'!Craigentinny</vt:lpstr>
      <vt:lpstr>'Sun-Mon'!Craigentinny</vt:lpstr>
      <vt:lpstr>'Thur-Fri'!Craigentinny</vt:lpstr>
      <vt:lpstr>'Tue-Wed'!Craigentinny</vt:lpstr>
      <vt:lpstr>'Wed-Thur'!Craigentinny</vt:lpstr>
      <vt:lpstr>'Mon-Tue'!Crofton</vt:lpstr>
      <vt:lpstr>'Sun-Mon'!Crofton</vt:lpstr>
      <vt:lpstr>'Thur-Fri'!Crofton</vt:lpstr>
      <vt:lpstr>'Tue-Wed'!Crofton</vt:lpstr>
      <vt:lpstr>'Wed-Thur'!Crofton</vt:lpstr>
      <vt:lpstr>'Mon-Tue'!Eastleigh</vt:lpstr>
      <vt:lpstr>'Sun-Mon'!Eastleigh</vt:lpstr>
      <vt:lpstr>'Thur-Fri'!Eastleigh</vt:lpstr>
      <vt:lpstr>'Tue-Wed'!Eastleigh</vt:lpstr>
      <vt:lpstr>'Wed-Thur'!Eastleigh</vt:lpstr>
      <vt:lpstr>'Mon-Tue'!Laira</vt:lpstr>
      <vt:lpstr>'Sun-Mon'!Laira</vt:lpstr>
      <vt:lpstr>'Thur-Fri'!Laira</vt:lpstr>
      <vt:lpstr>'Tue-Wed'!Laira</vt:lpstr>
      <vt:lpstr>'Wed-Thur'!Laira</vt:lpstr>
      <vt:lpstr>'Mon-Tue'!Longsight</vt:lpstr>
      <vt:lpstr>'Sun-Mon'!Longsight</vt:lpstr>
      <vt:lpstr>'Thur-Fri'!Longsight</vt:lpstr>
      <vt:lpstr>'Tue-Wed'!Longsight</vt:lpstr>
      <vt:lpstr>'Wed-Thur'!Longsight</vt:lpstr>
      <vt:lpstr>'Mon-Tue'!OldOak</vt:lpstr>
      <vt:lpstr>'Sun-Mon'!OldOak</vt:lpstr>
      <vt:lpstr>'Thur-Fri'!OldOak</vt:lpstr>
      <vt:lpstr>'Tue-Wed'!OldOak</vt:lpstr>
      <vt:lpstr>'Wed-Thur'!OldOak</vt:lpstr>
      <vt:lpstr>'Mon-Tue'!Penzance</vt:lpstr>
      <vt:lpstr>'Sun-Mon'!Penzance</vt:lpstr>
      <vt:lpstr>'Thur-Fri'!Penzance</vt:lpstr>
      <vt:lpstr>'Tue-Wed'!Penzance</vt:lpstr>
      <vt:lpstr>'Wed-Thur'!Penzance</vt:lpstr>
      <vt:lpstr>'Mon-Tue'!Polmadie</vt:lpstr>
      <vt:lpstr>'Sun-Mon'!Polmadie</vt:lpstr>
      <vt:lpstr>'Thur-Fri'!Polmadie</vt:lpstr>
      <vt:lpstr>'Tue-Wed'!Polmadie</vt:lpstr>
      <vt:lpstr>'Wed-Thur'!Polmadie</vt:lpstr>
      <vt:lpstr>'Fri-Sat'!Print_Area</vt:lpstr>
      <vt:lpstr>'Mon-Tue'!Print_Area</vt:lpstr>
      <vt:lpstr>'Sat-Sun'!Print_Area</vt:lpstr>
      <vt:lpstr>'Sun-Mon'!Print_Area</vt:lpstr>
      <vt:lpstr>'Thur-Fri'!Print_Area</vt:lpstr>
      <vt:lpstr>'Tue-Wed'!Print_Area</vt:lpstr>
      <vt:lpstr>'Wed-Thur'!Print_Area</vt:lpstr>
      <vt:lpstr>'Mon-Tue'!ThreeBridges</vt:lpstr>
      <vt:lpstr>'Sun-Mon'!ThreeBridges</vt:lpstr>
      <vt:lpstr>'Thur-Fri'!ThreeBridges</vt:lpstr>
      <vt:lpstr>'Tue-Wed'!ThreeBridges</vt:lpstr>
      <vt:lpstr>'Wed-Thur'!ThreeBridges</vt:lpstr>
    </vt:vector>
  </TitlesOfParts>
  <Company>Virgin Trains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 Trains</dc:creator>
  <cp:lastModifiedBy>SDC2 Customer Liaison Engineer</cp:lastModifiedBy>
  <cp:lastPrinted>2017-06-19T00:28:12Z</cp:lastPrinted>
  <dcterms:created xsi:type="dcterms:W3CDTF">2004-08-29T04:37:39Z</dcterms:created>
  <dcterms:modified xsi:type="dcterms:W3CDTF">2017-06-19T00:51:46Z</dcterms:modified>
</cp:coreProperties>
</file>