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моптим4\"/>
    </mc:Choice>
  </mc:AlternateContent>
  <xr:revisionPtr revIDLastSave="0" documentId="13_ncr:1_{2894F143-65BE-418B-A010-73750C2376D4}" xr6:coauthVersionLast="47" xr6:coauthVersionMax="47" xr10:uidLastSave="{00000000-0000-0000-0000-000000000000}"/>
  <bookViews>
    <workbookView xWindow="380" yWindow="380" windowWidth="24640" windowHeight="10510" xr2:uid="{2A2C5460-EAE8-45EB-9CA5-2EEA9009DAEA}"/>
  </bookViews>
  <sheets>
    <sheet name="t1" sheetId="1" r:id="rId1"/>
    <sheet name="t2" sheetId="4" r:id="rId2"/>
    <sheet name="Answer Report 1" sheetId="5" r:id="rId3"/>
    <sheet name="Sensitivity Report 1" sheetId="6" r:id="rId4"/>
    <sheet name="Limits Report 1" sheetId="7" r:id="rId5"/>
  </sheets>
  <definedNames>
    <definedName name="_xlnm.Print_Area" localSheetId="1">'t2'!$A$1:$N$34</definedName>
    <definedName name="solver_adj" localSheetId="1" hidden="1">'t2'!$G$20:$G$24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't2'!$G$20:$G$24</definedName>
    <definedName name="solver_lhs2" localSheetId="1" hidden="1">'t2'!$L$24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't2'!$M$20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hs1" localSheetId="1" hidden="1">1</definedName>
    <definedName name="solver_rhs2" localSheetId="1" hidden="1">'t2'!$N$24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4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8" i="1" l="1"/>
  <c r="V57" i="1"/>
  <c r="V40" i="1"/>
  <c r="V39" i="1"/>
  <c r="W39" i="1"/>
  <c r="U39" i="1"/>
  <c r="U87" i="1"/>
  <c r="S20" i="1" l="1"/>
  <c r="S21" i="1"/>
  <c r="M11" i="4" l="1"/>
  <c r="M20" i="4"/>
  <c r="J20" i="4"/>
  <c r="G11" i="4"/>
  <c r="L24" i="4"/>
  <c r="D30" i="4"/>
  <c r="C30" i="4"/>
  <c r="G12" i="4"/>
  <c r="N24" i="4"/>
  <c r="J24" i="4"/>
  <c r="I24" i="4"/>
  <c r="H24" i="4"/>
  <c r="J23" i="4"/>
  <c r="I23" i="4"/>
  <c r="H23" i="4"/>
  <c r="J22" i="4"/>
  <c r="I22" i="4"/>
  <c r="H22" i="4"/>
  <c r="J21" i="4"/>
  <c r="I21" i="4"/>
  <c r="H21" i="4"/>
  <c r="I20" i="4"/>
  <c r="H20" i="4"/>
  <c r="M19" i="4"/>
  <c r="G15" i="4"/>
  <c r="I15" i="4" s="1"/>
  <c r="G14" i="4"/>
  <c r="J14" i="4" s="1"/>
  <c r="G13" i="4"/>
  <c r="I13" i="4" s="1"/>
  <c r="H12" i="4"/>
  <c r="I11" i="4"/>
  <c r="M10" i="4"/>
  <c r="T90" i="1"/>
  <c r="T89" i="1"/>
  <c r="W74" i="1"/>
  <c r="W73" i="1"/>
  <c r="U73" i="1"/>
  <c r="V73" i="1"/>
  <c r="X73" i="1"/>
  <c r="T73" i="1"/>
  <c r="S73" i="1"/>
  <c r="Y39" i="1"/>
  <c r="AA39" i="1" s="1"/>
  <c r="AA38" i="1"/>
  <c r="Z38" i="1"/>
  <c r="R55" i="1"/>
  <c r="R54" i="1" s="1"/>
  <c r="R53" i="1" s="1"/>
  <c r="R52" i="1" s="1"/>
  <c r="R51" i="1" s="1"/>
  <c r="R50" i="1" s="1"/>
  <c r="R49" i="1" s="1"/>
  <c r="R48" i="1" s="1"/>
  <c r="R47" i="1" s="1"/>
  <c r="R46" i="1" s="1"/>
  <c r="R45" i="1" s="1"/>
  <c r="R44" i="1" s="1"/>
  <c r="R43" i="1" s="1"/>
  <c r="R42" i="1" s="1"/>
  <c r="R41" i="1" s="1"/>
  <c r="W8" i="1"/>
  <c r="V8" i="1"/>
  <c r="Q9" i="1" s="1"/>
  <c r="S9" i="1" s="1"/>
  <c r="F38" i="1"/>
  <c r="G38" i="1" s="1"/>
  <c r="H10" i="1"/>
  <c r="F39" i="1"/>
  <c r="G39" i="1" s="1"/>
  <c r="F40" i="1"/>
  <c r="D44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K3" i="1"/>
  <c r="I10" i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F11" i="1"/>
  <c r="G2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0" i="1"/>
  <c r="G10" i="1" s="1"/>
  <c r="H25" i="4" l="1"/>
  <c r="I25" i="4"/>
  <c r="J25" i="4"/>
  <c r="H15" i="4"/>
  <c r="J15" i="4"/>
  <c r="H11" i="4"/>
  <c r="J11" i="4"/>
  <c r="H13" i="4"/>
  <c r="I12" i="4"/>
  <c r="J12" i="4"/>
  <c r="J13" i="4"/>
  <c r="H14" i="4"/>
  <c r="I14" i="4"/>
  <c r="Y73" i="1"/>
  <c r="T74" i="1" s="1"/>
  <c r="X39" i="1"/>
  <c r="G11" i="1"/>
  <c r="H21" i="1" s="1"/>
  <c r="G40" i="1"/>
  <c r="D45" i="1" s="1"/>
  <c r="R9" i="1"/>
  <c r="U9" i="1" s="1"/>
  <c r="T9" i="1" s="1"/>
  <c r="V9" i="1"/>
  <c r="I16" i="4" l="1"/>
  <c r="H16" i="4"/>
  <c r="D29" i="4" s="1"/>
  <c r="J16" i="4"/>
  <c r="C29" i="4" s="1"/>
  <c r="S74" i="1"/>
  <c r="U74" i="1" s="1"/>
  <c r="V74" i="1"/>
  <c r="Z39" i="1"/>
  <c r="W9" i="1"/>
  <c r="R10" i="1"/>
  <c r="U10" i="1" s="1"/>
  <c r="Q10" i="1"/>
  <c r="S10" i="1" s="1"/>
  <c r="U40" i="1" l="1"/>
  <c r="Y40" i="1"/>
  <c r="X40" i="1" s="1"/>
  <c r="W40" i="1"/>
  <c r="X74" i="1"/>
  <c r="Y74" i="1"/>
  <c r="T10" i="1"/>
  <c r="V10" i="1"/>
  <c r="W10" i="1"/>
  <c r="AA40" i="1" l="1"/>
  <c r="T75" i="1"/>
  <c r="W75" i="1" s="1"/>
  <c r="S75" i="1"/>
  <c r="Z40" i="1"/>
  <c r="R11" i="1"/>
  <c r="U11" i="1" s="1"/>
  <c r="Q11" i="1"/>
  <c r="S11" i="1" s="1"/>
  <c r="T11" i="1" s="1"/>
  <c r="U41" i="1" l="1"/>
  <c r="W41" i="1" s="1"/>
  <c r="V41" i="1"/>
  <c r="Y41" i="1" s="1"/>
  <c r="U75" i="1"/>
  <c r="V75" i="1" s="1"/>
  <c r="V11" i="1"/>
  <c r="W11" i="1"/>
  <c r="X41" i="1" l="1"/>
  <c r="AA41" i="1"/>
  <c r="Z41" i="1"/>
  <c r="X75" i="1"/>
  <c r="Y75" i="1"/>
  <c r="S76" i="1"/>
  <c r="U76" i="1" s="1"/>
  <c r="T76" i="1"/>
  <c r="W76" i="1" s="1"/>
  <c r="R12" i="1"/>
  <c r="U12" i="1" s="1"/>
  <c r="Q12" i="1"/>
  <c r="S12" i="1" s="1"/>
  <c r="T12" i="1" s="1"/>
  <c r="U42" i="1" l="1"/>
  <c r="W42" i="1" s="1"/>
  <c r="V42" i="1"/>
  <c r="Y42" i="1"/>
  <c r="V76" i="1"/>
  <c r="Y76" i="1"/>
  <c r="X76" i="1"/>
  <c r="W12" i="1"/>
  <c r="V12" i="1"/>
  <c r="X42" i="1" l="1"/>
  <c r="AA42" i="1"/>
  <c r="Z42" i="1"/>
  <c r="S77" i="1"/>
  <c r="U77" i="1" s="1"/>
  <c r="T77" i="1"/>
  <c r="Q13" i="1"/>
  <c r="S13" i="1" s="1"/>
  <c r="R13" i="1"/>
  <c r="U13" i="1" s="1"/>
  <c r="U43" i="1" l="1"/>
  <c r="W43" i="1" s="1"/>
  <c r="V43" i="1"/>
  <c r="Y43" i="1" s="1"/>
  <c r="W77" i="1"/>
  <c r="V77" i="1" s="1"/>
  <c r="X77" i="1"/>
  <c r="Y77" i="1"/>
  <c r="T13" i="1"/>
  <c r="W13" i="1"/>
  <c r="V13" i="1"/>
  <c r="X43" i="1" l="1"/>
  <c r="Z43" i="1"/>
  <c r="AA43" i="1"/>
  <c r="T78" i="1"/>
  <c r="W78" i="1" s="1"/>
  <c r="S78" i="1"/>
  <c r="U78" i="1" s="1"/>
  <c r="V78" i="1" s="1"/>
  <c r="Q14" i="1"/>
  <c r="S14" i="1" s="1"/>
  <c r="R14" i="1"/>
  <c r="U14" i="1" s="1"/>
  <c r="V44" i="1" l="1"/>
  <c r="Y44" i="1" s="1"/>
  <c r="U44" i="1"/>
  <c r="W44" i="1" s="1"/>
  <c r="Y78" i="1"/>
  <c r="X78" i="1"/>
  <c r="T14" i="1"/>
  <c r="W14" i="1"/>
  <c r="V14" i="1"/>
  <c r="X44" i="1" l="1"/>
  <c r="AA44" i="1"/>
  <c r="Z44" i="1"/>
  <c r="V45" i="1" s="1"/>
  <c r="S79" i="1"/>
  <c r="U79" i="1" s="1"/>
  <c r="T79" i="1"/>
  <c r="W79" i="1" s="1"/>
  <c r="Q15" i="1"/>
  <c r="S15" i="1" s="1"/>
  <c r="R15" i="1"/>
  <c r="Y45" i="1" l="1"/>
  <c r="U45" i="1"/>
  <c r="W45" i="1" s="1"/>
  <c r="X45" i="1" s="1"/>
  <c r="V79" i="1"/>
  <c r="Y79" i="1"/>
  <c r="X79" i="1"/>
  <c r="U15" i="1"/>
  <c r="T15" i="1"/>
  <c r="W15" i="1"/>
  <c r="V15" i="1"/>
  <c r="Z45" i="1" l="1"/>
  <c r="AA45" i="1"/>
  <c r="S80" i="1"/>
  <c r="U80" i="1" s="1"/>
  <c r="T80" i="1"/>
  <c r="Q16" i="1"/>
  <c r="S16" i="1" s="1"/>
  <c r="R16" i="1"/>
  <c r="U16" i="1" s="1"/>
  <c r="V46" i="1" l="1"/>
  <c r="Y46" i="1"/>
  <c r="U46" i="1"/>
  <c r="W46" i="1" s="1"/>
  <c r="W80" i="1"/>
  <c r="V80" i="1" s="1"/>
  <c r="X80" i="1"/>
  <c r="Z46" i="1"/>
  <c r="V47" i="1" s="1"/>
  <c r="AA46" i="1"/>
  <c r="T16" i="1"/>
  <c r="W16" i="1"/>
  <c r="V16" i="1"/>
  <c r="X46" i="1" l="1"/>
  <c r="Y80" i="1"/>
  <c r="T81" i="1"/>
  <c r="W81" i="1" s="1"/>
  <c r="S81" i="1"/>
  <c r="U81" i="1" s="1"/>
  <c r="Y47" i="1"/>
  <c r="U47" i="1"/>
  <c r="W47" i="1" s="1"/>
  <c r="X47" i="1" s="1"/>
  <c r="V81" i="1" l="1"/>
  <c r="Y81" i="1"/>
  <c r="X81" i="1"/>
  <c r="AA47" i="1"/>
  <c r="Z47" i="1"/>
  <c r="V48" i="1" l="1"/>
  <c r="Y48" i="1" s="1"/>
  <c r="S82" i="1"/>
  <c r="U82" i="1" s="1"/>
  <c r="T82" i="1"/>
  <c r="W82" i="1" s="1"/>
  <c r="V82" i="1" s="1"/>
  <c r="U48" i="1"/>
  <c r="W48" i="1" s="1"/>
  <c r="X48" i="1" l="1"/>
  <c r="X82" i="1"/>
  <c r="Y82" i="1"/>
  <c r="Z48" i="1"/>
  <c r="V49" i="1" s="1"/>
  <c r="AA48" i="1"/>
  <c r="U49" i="1" l="1"/>
  <c r="T83" i="1"/>
  <c r="W83" i="1" s="1"/>
  <c r="S83" i="1"/>
  <c r="U83" i="1" s="1"/>
  <c r="Y49" i="1"/>
  <c r="W49" i="1"/>
  <c r="X49" i="1" l="1"/>
  <c r="V83" i="1"/>
  <c r="X83" i="1"/>
  <c r="Y83" i="1"/>
  <c r="AA49" i="1"/>
  <c r="Z49" i="1"/>
  <c r="V50" i="1" s="1"/>
  <c r="Y50" i="1" l="1"/>
  <c r="T84" i="1"/>
  <c r="W84" i="1" s="1"/>
  <c r="S84" i="1"/>
  <c r="U84" i="1" s="1"/>
  <c r="U50" i="1"/>
  <c r="W50" i="1" s="1"/>
  <c r="X50" i="1" s="1"/>
  <c r="V84" i="1" l="1"/>
  <c r="Y84" i="1"/>
  <c r="X84" i="1"/>
  <c r="T85" i="1" s="1"/>
  <c r="W85" i="1" s="1"/>
  <c r="AA50" i="1"/>
  <c r="Z50" i="1"/>
  <c r="Y51" i="1" l="1"/>
  <c r="V51" i="1"/>
  <c r="S85" i="1"/>
  <c r="U85" i="1" s="1"/>
  <c r="V85" i="1"/>
  <c r="U51" i="1"/>
  <c r="W51" i="1" s="1"/>
  <c r="X51" i="1" s="1"/>
  <c r="X85" i="1" l="1"/>
  <c r="Y85" i="1"/>
  <c r="Z51" i="1"/>
  <c r="AA51" i="1"/>
  <c r="V52" i="1" l="1"/>
  <c r="Y52" i="1" s="1"/>
  <c r="T86" i="1"/>
  <c r="W86" i="1" s="1"/>
  <c r="S86" i="1"/>
  <c r="U86" i="1" s="1"/>
  <c r="U52" i="1"/>
  <c r="V86" i="1" l="1"/>
  <c r="Y86" i="1"/>
  <c r="X86" i="1"/>
  <c r="W52" i="1"/>
  <c r="AA52" i="1"/>
  <c r="Z52" i="1"/>
  <c r="V53" i="1" l="1"/>
  <c r="Y53" i="1" s="1"/>
  <c r="S87" i="1"/>
  <c r="T87" i="1"/>
  <c r="W87" i="1" s="1"/>
  <c r="X52" i="1"/>
  <c r="U53" i="1"/>
  <c r="W53" i="1" s="1"/>
  <c r="X53" i="1" l="1"/>
  <c r="V87" i="1"/>
  <c r="Y87" i="1"/>
  <c r="X87" i="1"/>
  <c r="AA53" i="1"/>
  <c r="Z53" i="1"/>
</calcChain>
</file>

<file path=xl/sharedStrings.xml><?xml version="1.0" encoding="utf-8"?>
<sst xmlns="http://schemas.openxmlformats.org/spreadsheetml/2006/main" count="242" uniqueCount="116">
  <si>
    <t>Вариант 1</t>
  </si>
  <si>
    <t>f (х) = х^2 - 3х + 2</t>
  </si>
  <si>
    <t>a</t>
  </si>
  <si>
    <t>b</t>
  </si>
  <si>
    <t>1.a</t>
  </si>
  <si>
    <t>пассивный поиск</t>
  </si>
  <si>
    <t>N</t>
  </si>
  <si>
    <t>eps</t>
  </si>
  <si>
    <t>f'=2x-3</t>
  </si>
  <si>
    <t>x</t>
  </si>
  <si>
    <t>f''&gt;0</t>
  </si>
  <si>
    <t>X2j-1</t>
  </si>
  <si>
    <t>f(x2j-1)</t>
  </si>
  <si>
    <t>X2j</t>
  </si>
  <si>
    <t>f(x2)</t>
  </si>
  <si>
    <t>j</t>
  </si>
  <si>
    <t>delta</t>
  </si>
  <si>
    <t>x*</t>
  </si>
  <si>
    <t>f*</t>
  </si>
  <si>
    <t>f(x)</t>
  </si>
  <si>
    <t>1.б</t>
  </si>
  <si>
    <t>f(xi)</t>
  </si>
  <si>
    <t>[0.89;1.78</t>
  </si>
  <si>
    <t>[0.94; 1.83]</t>
  </si>
  <si>
    <t>метод дихотомии</t>
  </si>
  <si>
    <t>x1</t>
  </si>
  <si>
    <t>x2</t>
  </si>
  <si>
    <t>f1</t>
  </si>
  <si>
    <t>&lt;=/&gt;</t>
  </si>
  <si>
    <t>f2</t>
  </si>
  <si>
    <t>&lt;=</t>
  </si>
  <si>
    <t>метод Фибоначчи</t>
  </si>
  <si>
    <t>метод золотого сечения</t>
  </si>
  <si>
    <t>[1.498;1.504]</t>
  </si>
  <si>
    <t>F</t>
  </si>
  <si>
    <t>без ограничений</t>
  </si>
  <si>
    <t>I</t>
  </si>
  <si>
    <t>Vi</t>
  </si>
  <si>
    <t>Ki</t>
  </si>
  <si>
    <t>Si</t>
  </si>
  <si>
    <t>fi</t>
  </si>
  <si>
    <t>qi0</t>
  </si>
  <si>
    <t>Ki*Vi/qi0</t>
  </si>
  <si>
    <t>Si*qi0</t>
  </si>
  <si>
    <t>fi*qi0</t>
  </si>
  <si>
    <t>L</t>
  </si>
  <si>
    <t>c ограничениями</t>
  </si>
  <si>
    <t>qi</t>
  </si>
  <si>
    <t>Ki*Vi/qi</t>
  </si>
  <si>
    <t>Si*qi</t>
  </si>
  <si>
    <t>fi*qi</t>
  </si>
  <si>
    <t>результат системы</t>
  </si>
  <si>
    <t>необходимые складские помещения</t>
  </si>
  <si>
    <t>издержки работы в д.е./год</t>
  </si>
  <si>
    <t>управление поставками без ограничений</t>
  </si>
  <si>
    <t>управление поставками с ограничениями на складские площади</t>
  </si>
  <si>
    <t>метод Гаусса-Зейделя</t>
  </si>
  <si>
    <t>Microsoft Excel 16.0 Answer Report</t>
  </si>
  <si>
    <t>Worksheet: [l4.xlsx]t2</t>
  </si>
  <si>
    <t>Report Created: 11/12/2022 15:41:11</t>
  </si>
  <si>
    <t>Result: Solver found a solution.  All Constraints and optimality conditions are satisfied.</t>
  </si>
  <si>
    <t>Solver Engine</t>
  </si>
  <si>
    <t>Engine: GRG Nonlinear</t>
  </si>
  <si>
    <t>Solution Time: 0.687 Seconds.</t>
  </si>
  <si>
    <t>Iterations: 9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</si>
  <si>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</si>
  <si>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</si>
  <si>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</si>
  <si>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</si>
  <si>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</si>
  <si>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</si>
  <si>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</si>
  <si>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</si>
  <si>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</si>
  <si>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</si>
  <si>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</si>
  <si>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</si>
  <si>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</si>
  <si>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</si>
  <si>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</si>
  <si>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</si>
  <si>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$M$20</t>
  </si>
  <si>
    <t>$G$20</t>
  </si>
  <si>
    <t>Contin</t>
  </si>
  <si>
    <t>$G$21</t>
  </si>
  <si>
    <t>$G$22</t>
  </si>
  <si>
    <t>$G$23</t>
  </si>
  <si>
    <t>$G$24</t>
  </si>
  <si>
    <t>$L$24</t>
  </si>
  <si>
    <t>$L$24&lt;=$N$24</t>
  </si>
  <si>
    <t>Binding</t>
  </si>
  <si>
    <t>$G$20&gt;=1</t>
  </si>
  <si>
    <t>Not Binding</t>
  </si>
  <si>
    <t>$G$21&gt;=1</t>
  </si>
  <si>
    <t>$G$22&gt;=1</t>
  </si>
  <si>
    <t>$G$23&gt;=1</t>
  </si>
  <si>
    <t>$G$24&gt;=1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</si>
  <si>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</si>
  <si>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</si>
  <si>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</si>
  <si>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</si>
  <si>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</si>
  <si>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</si>
  <si>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</si>
  <si>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</si>
  <si>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</si>
  <si>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</si>
  <si>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</si>
  <si>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</si>
  <si>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</si>
  <si>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</si>
  <si>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(b-a)/FIBj</t>
  </si>
  <si>
    <t>FIB</t>
  </si>
  <si>
    <t>[1.42;1.55]</t>
  </si>
  <si>
    <t>Последняя итерация для eps</t>
  </si>
  <si>
    <t>[1.44;1.61]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</si>
</sst>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3" borderId="0" xfId="0" applyNumberFormat="1" applyFill="1"/>
    <xf numFmtId="166" fontId="0" fillId="2" borderId="0" xfId="0" applyNumberFormat="1" applyFill="1"/>
    <xf numFmtId="0" fontId="2" fillId="0" borderId="0" xfId="0" applyFont="1"/>
    <xf numFmtId="0" fontId="0" fillId="0" borderId="4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549729</xdr:colOff>
      <xdr:row>15</xdr:row>
      <xdr:rowOff>19050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259C90-9479-47E1-8AB1-4195F53C4888}"/>
            </a:ext>
          </a:extLst>
        </xdr:cNvPr>
        <xdr:cNvSpPr txBox="1"/>
      </xdr:nvSpPr>
      <xdr:spPr>
        <a:xfrm>
          <a:off x="9344479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1697-B10B-4D6B-9209-CFFAA600F095}">
  <dimension ref="B2:AC91"/>
  <sheetViews>
    <sheetView tabSelected="1" topLeftCell="K36" zoomScale="85" zoomScaleNormal="85" zoomScaleSheetLayoutView="100" workbookViewId="0">
      <selection activeCell="AD42" sqref="AD42"/>
    </sheetView>
  </sheetViews>
  <sheetFormatPr defaultRowHeight="14.5" x14ac:dyDescent="0.35"/>
  <cols>
    <col min="2" max="2" width="9.453125" bestFit="1" customWidth="1"/>
    <col min="3" max="3" width="7.90625" customWidth="1"/>
    <col min="6" max="6" width="10.36328125" bestFit="1" customWidth="1"/>
    <col min="17" max="17" width="6.7265625" customWidth="1"/>
    <col min="18" max="18" width="7.36328125" customWidth="1"/>
    <col min="19" max="19" width="8.7265625" customWidth="1"/>
    <col min="20" max="20" width="12.36328125" bestFit="1" customWidth="1"/>
    <col min="21" max="21" width="11" customWidth="1"/>
    <col min="22" max="22" width="9.453125" customWidth="1"/>
    <col min="23" max="23" width="9.6328125" bestFit="1" customWidth="1"/>
    <col min="28" max="28" width="6.6328125" customWidth="1"/>
  </cols>
  <sheetData>
    <row r="2" spans="2:24" x14ac:dyDescent="0.35">
      <c r="B2" t="s">
        <v>0</v>
      </c>
      <c r="C2" t="s">
        <v>1</v>
      </c>
      <c r="E2" s="1" t="s">
        <v>2</v>
      </c>
      <c r="F2" t="s">
        <v>3</v>
      </c>
      <c r="H2" t="s">
        <v>8</v>
      </c>
      <c r="I2" t="s">
        <v>10</v>
      </c>
      <c r="J2" t="s">
        <v>9</v>
      </c>
      <c r="K2" t="s">
        <v>19</v>
      </c>
      <c r="Q2" s="1">
        <v>2</v>
      </c>
      <c r="R2" t="s">
        <v>24</v>
      </c>
    </row>
    <row r="3" spans="2:24" x14ac:dyDescent="0.35">
      <c r="E3">
        <v>0</v>
      </c>
      <c r="F3" s="2">
        <v>8</v>
      </c>
      <c r="J3">
        <v>1.5</v>
      </c>
      <c r="K3">
        <f>J3*J3-3*J3+2</f>
        <v>-0.25</v>
      </c>
    </row>
    <row r="4" spans="2:24" x14ac:dyDescent="0.35">
      <c r="Q4" s="1" t="s">
        <v>6</v>
      </c>
      <c r="R4" t="s">
        <v>7</v>
      </c>
    </row>
    <row r="5" spans="2:24" x14ac:dyDescent="0.35">
      <c r="Q5">
        <v>16</v>
      </c>
      <c r="R5" s="2">
        <v>0.1</v>
      </c>
    </row>
    <row r="7" spans="2:24" x14ac:dyDescent="0.35">
      <c r="C7" s="1" t="s">
        <v>4</v>
      </c>
      <c r="D7" t="s">
        <v>5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2</v>
      </c>
      <c r="W7" t="s">
        <v>3</v>
      </c>
      <c r="X7" t="s">
        <v>15</v>
      </c>
    </row>
    <row r="8" spans="2:24" x14ac:dyDescent="0.35">
      <c r="Q8" s="3"/>
      <c r="R8" s="3"/>
      <c r="S8" s="3"/>
      <c r="T8" s="3"/>
      <c r="U8" s="3"/>
      <c r="V8" s="3">
        <f>$E$3</f>
        <v>0</v>
      </c>
      <c r="W8" s="3">
        <f>$F$3</f>
        <v>8</v>
      </c>
      <c r="X8">
        <v>0</v>
      </c>
    </row>
    <row r="9" spans="2:24" x14ac:dyDescent="0.35">
      <c r="C9" s="1" t="s">
        <v>6</v>
      </c>
      <c r="D9" t="s">
        <v>7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Q9" s="3">
        <f>(V8+W8-$R$5)/2</f>
        <v>3.95</v>
      </c>
      <c r="R9" s="3">
        <f>(V8+W8+$R$5)/2</f>
        <v>4.05</v>
      </c>
      <c r="S9" s="8">
        <f>Q9*Q9-3*Q9+2</f>
        <v>5.7524999999999995</v>
      </c>
      <c r="T9" s="3" t="str">
        <f>IF(S9&lt;=U9,"&lt;=","&gt;")</f>
        <v>&lt;=</v>
      </c>
      <c r="U9" s="8">
        <f>R9*R9-3*R9+2</f>
        <v>6.2525000000000013</v>
      </c>
      <c r="V9" s="3">
        <f>IF(S9&lt;=U9,V8,Q9)</f>
        <v>0</v>
      </c>
      <c r="W9" s="3">
        <f>IF(S9&lt;=U9,R9,W8)</f>
        <v>4.05</v>
      </c>
      <c r="X9">
        <v>1</v>
      </c>
    </row>
    <row r="10" spans="2:24" x14ac:dyDescent="0.35">
      <c r="C10">
        <v>16</v>
      </c>
      <c r="D10" s="2">
        <v>0.1</v>
      </c>
      <c r="F10" s="3">
        <f>$E$3+(($F$3-$E$3)/($C$10/2+1))*J10-$D$10/2</f>
        <v>0.8388888888888888</v>
      </c>
      <c r="G10">
        <f>F10*F10-3*F10+2</f>
        <v>0.18706790123456774</v>
      </c>
      <c r="H10" s="5">
        <f>$E$3+(($F$3-$E$3)/($C$10/2+1))*J10+$D$10/2</f>
        <v>0.93888888888888888</v>
      </c>
      <c r="I10" s="4">
        <f>H10*H10-3*H10+2</f>
        <v>6.4845679012345947E-2</v>
      </c>
      <c r="J10">
        <v>1</v>
      </c>
      <c r="Q10" s="3">
        <f t="shared" ref="Q10:Q16" si="0">(V9+W9-$R$5)/2</f>
        <v>1.9749999999999999</v>
      </c>
      <c r="R10" s="3">
        <f t="shared" ref="R10:R16" si="1">(V9+W9+$R$5)/2</f>
        <v>2.0749999999999997</v>
      </c>
      <c r="S10" s="8">
        <f t="shared" ref="S10:S15" si="2">Q10*Q10-3*Q10+2</f>
        <v>-2.437500000000048E-2</v>
      </c>
      <c r="T10" s="3" t="str">
        <f t="shared" ref="T10:T16" si="3">IF(S10&lt;=U10,"&lt;=","&gt;")</f>
        <v>&lt;=</v>
      </c>
      <c r="U10" s="8">
        <f t="shared" ref="U10:U15" si="4">R10*R10-3*R10+2</f>
        <v>8.0624999999999503E-2</v>
      </c>
      <c r="V10" s="3">
        <f t="shared" ref="V10:V15" si="5">IF(S10&lt;=U10,V9,Q10)</f>
        <v>0</v>
      </c>
      <c r="W10" s="3">
        <f t="shared" ref="W10:W16" si="6">IF(S10&lt;=U10,R10,W9)</f>
        <v>2.0749999999999997</v>
      </c>
      <c r="X10">
        <v>2</v>
      </c>
    </row>
    <row r="11" spans="2:24" x14ac:dyDescent="0.35">
      <c r="F11" s="6">
        <f t="shared" ref="F11:F17" si="7">$E$3+(($F$3-$E$3)/($C$10/2+1))*J11-$D$10/2</f>
        <v>1.7277777777777776</v>
      </c>
      <c r="G11" s="7">
        <f t="shared" ref="G11:G17" si="8">F11*F11-3*F11+2</f>
        <v>-0.19811728395061712</v>
      </c>
      <c r="H11" s="5">
        <f t="shared" ref="H11:H17" si="9">$E$3+(($F$3-$E$3)/($C$10/2+1))*J11+$D$10/2</f>
        <v>1.8277777777777777</v>
      </c>
      <c r="I11" s="4">
        <f t="shared" ref="I11:I17" si="10">H11*H11-3*H11+2</f>
        <v>-0.1425617283950622</v>
      </c>
      <c r="J11">
        <v>2</v>
      </c>
      <c r="Q11" s="3">
        <f t="shared" si="0"/>
        <v>0.98749999999999982</v>
      </c>
      <c r="R11" s="3">
        <f t="shared" si="1"/>
        <v>1.0874999999999999</v>
      </c>
      <c r="S11" s="8">
        <f t="shared" si="2"/>
        <v>1.2656250000000036E-2</v>
      </c>
      <c r="T11" s="3" t="str">
        <f t="shared" si="3"/>
        <v>&gt;</v>
      </c>
      <c r="U11" s="8">
        <f t="shared" si="4"/>
        <v>-7.9843750000000213E-2</v>
      </c>
      <c r="V11" s="3">
        <f t="shared" si="5"/>
        <v>0.98749999999999982</v>
      </c>
      <c r="W11" s="3">
        <f t="shared" si="6"/>
        <v>2.0749999999999997</v>
      </c>
      <c r="X11">
        <v>3</v>
      </c>
    </row>
    <row r="12" spans="2:24" x14ac:dyDescent="0.35">
      <c r="F12" s="3">
        <f t="shared" si="7"/>
        <v>2.6166666666666667</v>
      </c>
      <c r="G12">
        <f t="shared" si="8"/>
        <v>0.99694444444444485</v>
      </c>
      <c r="H12" s="3">
        <f t="shared" si="9"/>
        <v>2.7166666666666663</v>
      </c>
      <c r="I12">
        <f t="shared" si="10"/>
        <v>1.2302777777777774</v>
      </c>
      <c r="J12">
        <v>3</v>
      </c>
      <c r="Q12" s="3">
        <f t="shared" si="0"/>
        <v>1.4812499999999997</v>
      </c>
      <c r="R12" s="3">
        <f t="shared" si="1"/>
        <v>1.5812499999999998</v>
      </c>
      <c r="S12" s="8">
        <f t="shared" si="2"/>
        <v>-0.24964843750000032</v>
      </c>
      <c r="T12" s="3" t="str">
        <f t="shared" si="3"/>
        <v>&lt;=</v>
      </c>
      <c r="U12" s="8">
        <f t="shared" si="4"/>
        <v>-0.24339843750000023</v>
      </c>
      <c r="V12" s="3">
        <f t="shared" si="5"/>
        <v>0.98749999999999982</v>
      </c>
      <c r="W12" s="3">
        <f t="shared" si="6"/>
        <v>1.5812499999999998</v>
      </c>
      <c r="X12">
        <v>4</v>
      </c>
    </row>
    <row r="13" spans="2:24" x14ac:dyDescent="0.35">
      <c r="F13" s="3">
        <f t="shared" si="7"/>
        <v>3.5055555555555555</v>
      </c>
      <c r="G13">
        <f t="shared" si="8"/>
        <v>3.7722530864197541</v>
      </c>
      <c r="H13" s="3">
        <f t="shared" si="9"/>
        <v>3.6055555555555552</v>
      </c>
      <c r="I13">
        <f t="shared" si="10"/>
        <v>4.183364197530862</v>
      </c>
      <c r="J13">
        <v>4</v>
      </c>
      <c r="Q13" s="3">
        <f t="shared" si="0"/>
        <v>1.2343749999999998</v>
      </c>
      <c r="R13" s="3">
        <f t="shared" si="1"/>
        <v>1.3343749999999999</v>
      </c>
      <c r="S13" s="8">
        <f t="shared" si="2"/>
        <v>-0.17944335937499956</v>
      </c>
      <c r="T13" s="3" t="str">
        <f t="shared" si="3"/>
        <v>&gt;</v>
      </c>
      <c r="U13" s="8">
        <f t="shared" si="4"/>
        <v>-0.22256835937499986</v>
      </c>
      <c r="V13" s="3">
        <f t="shared" si="5"/>
        <v>1.2343749999999998</v>
      </c>
      <c r="W13" s="3">
        <f t="shared" si="6"/>
        <v>1.5812499999999998</v>
      </c>
      <c r="X13">
        <v>5</v>
      </c>
    </row>
    <row r="14" spans="2:24" x14ac:dyDescent="0.35">
      <c r="F14" s="3">
        <f t="shared" si="7"/>
        <v>4.3944444444444448</v>
      </c>
      <c r="G14">
        <f t="shared" si="8"/>
        <v>8.1278086419753102</v>
      </c>
      <c r="H14" s="3">
        <f t="shared" si="9"/>
        <v>4.4944444444444445</v>
      </c>
      <c r="I14">
        <f t="shared" si="10"/>
        <v>8.7166975308641952</v>
      </c>
      <c r="J14">
        <v>5</v>
      </c>
      <c r="Q14" s="3">
        <f t="shared" si="0"/>
        <v>1.3578124999999999</v>
      </c>
      <c r="R14" s="3">
        <f t="shared" si="1"/>
        <v>1.4578125</v>
      </c>
      <c r="S14" s="8">
        <f t="shared" si="2"/>
        <v>-0.22978271484375012</v>
      </c>
      <c r="T14" s="3" t="str">
        <f t="shared" si="3"/>
        <v>&gt;</v>
      </c>
      <c r="U14" s="8">
        <f t="shared" si="4"/>
        <v>-0.24822021484374979</v>
      </c>
      <c r="V14" s="3">
        <f t="shared" si="5"/>
        <v>1.3578124999999999</v>
      </c>
      <c r="W14" s="3">
        <f t="shared" si="6"/>
        <v>1.5812499999999998</v>
      </c>
      <c r="X14">
        <v>6</v>
      </c>
    </row>
    <row r="15" spans="2:24" x14ac:dyDescent="0.35">
      <c r="F15" s="3">
        <f t="shared" si="7"/>
        <v>5.2833333333333332</v>
      </c>
      <c r="G15">
        <f t="shared" si="8"/>
        <v>14.06361111111111</v>
      </c>
      <c r="H15" s="3">
        <f t="shared" si="9"/>
        <v>5.3833333333333329</v>
      </c>
      <c r="I15">
        <f t="shared" si="10"/>
        <v>14.830277777777773</v>
      </c>
      <c r="J15">
        <v>6</v>
      </c>
      <c r="Q15" s="5">
        <f t="shared" si="0"/>
        <v>1.4195312499999997</v>
      </c>
      <c r="R15" s="3">
        <f t="shared" si="1"/>
        <v>1.5195312499999998</v>
      </c>
      <c r="S15" s="10">
        <f t="shared" si="2"/>
        <v>-0.24352478027343771</v>
      </c>
      <c r="T15" s="3" t="str">
        <f t="shared" si="3"/>
        <v>&gt;</v>
      </c>
      <c r="U15" s="8">
        <f t="shared" si="4"/>
        <v>-0.2496185302734375</v>
      </c>
      <c r="V15" s="3">
        <f t="shared" si="5"/>
        <v>1.4195312499999997</v>
      </c>
      <c r="W15" s="3">
        <f t="shared" si="6"/>
        <v>1.5812499999999998</v>
      </c>
      <c r="X15">
        <v>7</v>
      </c>
    </row>
    <row r="16" spans="2:24" x14ac:dyDescent="0.35">
      <c r="F16" s="3">
        <f t="shared" si="7"/>
        <v>6.1722222222222216</v>
      </c>
      <c r="G16">
        <f t="shared" si="8"/>
        <v>21.579660493827156</v>
      </c>
      <c r="H16" s="3">
        <f t="shared" si="9"/>
        <v>6.2722222222222213</v>
      </c>
      <c r="I16">
        <f t="shared" si="10"/>
        <v>22.524104938271599</v>
      </c>
      <c r="J16">
        <v>7</v>
      </c>
      <c r="Q16" s="6">
        <f t="shared" si="0"/>
        <v>1.4503906249999996</v>
      </c>
      <c r="R16" s="5">
        <f t="shared" si="1"/>
        <v>1.5503906249999997</v>
      </c>
      <c r="S16" s="9">
        <f>Q16*Q16-3*Q16+2</f>
        <v>-0.24753890991210925</v>
      </c>
      <c r="T16" s="3" t="str">
        <f t="shared" si="3"/>
        <v>&lt;=</v>
      </c>
      <c r="U16" s="10">
        <f>R16*R16-3*R16+2</f>
        <v>-0.24746078491210977</v>
      </c>
      <c r="V16" s="3">
        <f>IF(S16&lt;=U16,V15,Q16)</f>
        <v>1.4195312499999997</v>
      </c>
      <c r="W16" s="3">
        <f t="shared" si="6"/>
        <v>1.5503906249999997</v>
      </c>
      <c r="X16">
        <v>8</v>
      </c>
    </row>
    <row r="17" spans="6:19" x14ac:dyDescent="0.35">
      <c r="F17" s="3">
        <f t="shared" si="7"/>
        <v>7.0611111111111109</v>
      </c>
      <c r="G17">
        <f t="shared" si="8"/>
        <v>30.675956790123454</v>
      </c>
      <c r="H17" s="3">
        <f t="shared" si="9"/>
        <v>7.1611111111111105</v>
      </c>
      <c r="I17">
        <f t="shared" si="10"/>
        <v>31.798179012345674</v>
      </c>
      <c r="J17">
        <v>8</v>
      </c>
    </row>
    <row r="19" spans="6:19" x14ac:dyDescent="0.35">
      <c r="R19" t="s">
        <v>16</v>
      </c>
      <c r="S19" t="s">
        <v>113</v>
      </c>
    </row>
    <row r="20" spans="6:19" x14ac:dyDescent="0.35">
      <c r="F20" t="s">
        <v>16</v>
      </c>
      <c r="G20" t="s">
        <v>17</v>
      </c>
      <c r="H20" t="s">
        <v>18</v>
      </c>
      <c r="R20" t="s">
        <v>17</v>
      </c>
      <c r="S20" s="3">
        <f>Q16</f>
        <v>1.4503906249999996</v>
      </c>
    </row>
    <row r="21" spans="6:19" x14ac:dyDescent="0.35">
      <c r="F21" t="s">
        <v>23</v>
      </c>
      <c r="G21" s="3">
        <f>F11</f>
        <v>1.7277777777777776</v>
      </c>
      <c r="H21">
        <f>G11</f>
        <v>-0.19811728395061712</v>
      </c>
      <c r="R21" t="s">
        <v>18</v>
      </c>
      <c r="S21" s="8">
        <f>S16</f>
        <v>-0.24753890991210925</v>
      </c>
    </row>
    <row r="35" spans="3:29" x14ac:dyDescent="0.35">
      <c r="C35" s="1" t="s">
        <v>20</v>
      </c>
      <c r="D35" t="s">
        <v>5</v>
      </c>
      <c r="Q35">
        <v>3</v>
      </c>
      <c r="R35" t="s">
        <v>31</v>
      </c>
    </row>
    <row r="37" spans="3:29" x14ac:dyDescent="0.35">
      <c r="C37" s="1" t="s">
        <v>6</v>
      </c>
      <c r="F37" t="s">
        <v>11</v>
      </c>
      <c r="G37" t="s">
        <v>21</v>
      </c>
      <c r="H37" t="s">
        <v>15</v>
      </c>
      <c r="Q37" s="1" t="s">
        <v>6</v>
      </c>
      <c r="R37" t="s">
        <v>7</v>
      </c>
      <c r="U37" t="s">
        <v>25</v>
      </c>
      <c r="V37" t="s">
        <v>26</v>
      </c>
      <c r="W37" t="s">
        <v>27</v>
      </c>
      <c r="X37" t="s">
        <v>28</v>
      </c>
      <c r="Y37" t="s">
        <v>29</v>
      </c>
      <c r="Z37" t="s">
        <v>2</v>
      </c>
      <c r="AA37" t="s">
        <v>3</v>
      </c>
      <c r="AB37" t="s">
        <v>15</v>
      </c>
      <c r="AC37" t="s">
        <v>111</v>
      </c>
    </row>
    <row r="38" spans="3:29" x14ac:dyDescent="0.35">
      <c r="C38">
        <v>17</v>
      </c>
      <c r="D38" s="2"/>
      <c r="F38" s="3">
        <f>$E$3+(($F$3-$E$3)/($C$38+1))*H38</f>
        <v>0.44444444444444442</v>
      </c>
      <c r="G38">
        <f>F38*F38-3*F38+2</f>
        <v>0.86419753086419759</v>
      </c>
      <c r="H38">
        <v>1</v>
      </c>
      <c r="Q38">
        <v>16</v>
      </c>
      <c r="R38" s="2">
        <v>0.2</v>
      </c>
      <c r="U38" s="3"/>
      <c r="V38" s="3"/>
      <c r="W38" s="3"/>
      <c r="X38" s="3"/>
      <c r="Y38" s="3"/>
      <c r="Z38" s="3">
        <f>$E$3</f>
        <v>0</v>
      </c>
      <c r="AA38" s="3">
        <f>$F$3</f>
        <v>8</v>
      </c>
      <c r="AB38">
        <v>0</v>
      </c>
    </row>
    <row r="39" spans="3:29" x14ac:dyDescent="0.35">
      <c r="F39" s="5">
        <f t="shared" ref="F39:F54" si="11">$E$3+(($F$3-$E$3)/($C$38+1))*H39</f>
        <v>0.88888888888888884</v>
      </c>
      <c r="G39" s="4">
        <f t="shared" ref="G39:G54" si="12">F39*F39-3*F39+2</f>
        <v>0.12345679012345689</v>
      </c>
      <c r="H39">
        <v>2</v>
      </c>
      <c r="U39" s="3">
        <f>Z38+(R43/R41)*(AA38-Z38)-((-1)^($Q$38-AB39+1)/(R41))*$R$38</f>
        <v>3.0556042579837195</v>
      </c>
      <c r="V39" s="13">
        <f>Z38+(R42/R41)*(AA38-Z38)+((-1)^($Q$38-AB39+1)/(R41))*$R$38</f>
        <v>4.9443957420162805</v>
      </c>
      <c r="W39" s="11">
        <f>U39*U39-3*U39+2</f>
        <v>2.1699046074570791</v>
      </c>
      <c r="X39" s="3" t="str">
        <f>IF(W39&lt;=Y39,"&lt;=","&gt;")</f>
        <v>&lt;=</v>
      </c>
      <c r="Y39" s="8">
        <f>V39*V39-3*V39+2</f>
        <v>11.613862027619884</v>
      </c>
      <c r="Z39" s="3">
        <f>IF(W39&lt;=Y39,Z38,U39)</f>
        <v>0</v>
      </c>
      <c r="AA39" s="3">
        <f>IF(W39&lt;=Y39,V39,AA38)</f>
        <v>4.9443957420162805</v>
      </c>
      <c r="AB39">
        <v>1</v>
      </c>
    </row>
    <row r="40" spans="3:29" x14ac:dyDescent="0.35">
      <c r="F40" s="6">
        <f t="shared" si="11"/>
        <v>1.3333333333333333</v>
      </c>
      <c r="G40" s="7">
        <f t="shared" si="12"/>
        <v>-0.22222222222222232</v>
      </c>
      <c r="H40">
        <v>3</v>
      </c>
      <c r="Q40" s="1"/>
      <c r="R40" t="s">
        <v>112</v>
      </c>
      <c r="U40" s="3">
        <f t="shared" ref="U40:U46" si="13">Z39+(R44/R42)*(AA39-Z39)-((-1)^($Q$38-AB40+1)/(R42))*$R$38</f>
        <v>1.888791484032561</v>
      </c>
      <c r="V40" s="13">
        <f t="shared" ref="V40:V53" si="14">Z39+(R43/R42)*(AA39-Z39)+((-1)^($Q$38-AB40+1)/(R42))*$R$38</f>
        <v>3.0556042579837195</v>
      </c>
      <c r="W40" s="11">
        <f t="shared" ref="W40:W53" si="15">U40*U40-3*U40+2</f>
        <v>-9.8841181943758905E-2</v>
      </c>
      <c r="X40" s="3" t="str">
        <f t="shared" ref="X40:X53" si="16">IF(W40&lt;=Y40,"&lt;=","&gt;")</f>
        <v>&lt;=</v>
      </c>
      <c r="Y40" s="8">
        <f t="shared" ref="Y40:Y53" si="17">V40*V40-3*V40+2</f>
        <v>2.1699046074570791</v>
      </c>
      <c r="Z40" s="3">
        <f t="shared" ref="Z40:Z45" si="18">IF(W40&lt;=Y40,Z39,U40)</f>
        <v>0</v>
      </c>
      <c r="AA40" s="3">
        <f t="shared" ref="AA40:AA53" si="19">IF(W40&lt;=Y40,V40,AA39)</f>
        <v>3.0556042579837195</v>
      </c>
      <c r="AB40">
        <v>2</v>
      </c>
    </row>
    <row r="41" spans="3:29" x14ac:dyDescent="0.35">
      <c r="F41" s="5">
        <f t="shared" si="11"/>
        <v>1.7777777777777777</v>
      </c>
      <c r="G41" s="4">
        <f t="shared" si="12"/>
        <v>-0.17283950617283939</v>
      </c>
      <c r="H41">
        <v>4</v>
      </c>
      <c r="Q41">
        <v>16</v>
      </c>
      <c r="R41">
        <f t="shared" ref="R41:R54" si="20">R42+R43</f>
        <v>1597</v>
      </c>
      <c r="U41" s="3">
        <f t="shared" si="13"/>
        <v>1.1668127739511585</v>
      </c>
      <c r="V41" s="13">
        <f t="shared" si="14"/>
        <v>1.888791484032561</v>
      </c>
      <c r="W41" s="11">
        <f t="shared" si="15"/>
        <v>-0.13898627239787809</v>
      </c>
      <c r="X41" s="3" t="str">
        <f t="shared" si="16"/>
        <v>&lt;=</v>
      </c>
      <c r="Y41" s="8">
        <f t="shared" si="17"/>
        <v>-9.8841181943758905E-2</v>
      </c>
      <c r="Z41" s="3">
        <f t="shared" si="18"/>
        <v>0</v>
      </c>
      <c r="AA41" s="3">
        <f t="shared" si="19"/>
        <v>1.888791484032561</v>
      </c>
      <c r="AB41">
        <v>3</v>
      </c>
    </row>
    <row r="42" spans="3:29" x14ac:dyDescent="0.35">
      <c r="F42" s="3">
        <f t="shared" si="11"/>
        <v>2.2222222222222223</v>
      </c>
      <c r="G42">
        <f t="shared" si="12"/>
        <v>0.27160493827160526</v>
      </c>
      <c r="H42">
        <v>5</v>
      </c>
      <c r="Q42">
        <v>15</v>
      </c>
      <c r="R42">
        <f t="shared" si="20"/>
        <v>987</v>
      </c>
      <c r="U42" s="3">
        <f t="shared" si="13"/>
        <v>0.72197871008140257</v>
      </c>
      <c r="V42" s="13">
        <f t="shared" si="14"/>
        <v>1.1668127739511585</v>
      </c>
      <c r="W42" s="11">
        <f t="shared" si="15"/>
        <v>0.35531712756659828</v>
      </c>
      <c r="X42" s="3" t="str">
        <f t="shared" si="16"/>
        <v>&gt;</v>
      </c>
      <c r="Y42" s="8">
        <f t="shared" si="17"/>
        <v>-0.13898627239787809</v>
      </c>
      <c r="Z42" s="3">
        <f t="shared" si="18"/>
        <v>0.72197871008140257</v>
      </c>
      <c r="AA42" s="3">
        <f t="shared" si="19"/>
        <v>1.888791484032561</v>
      </c>
      <c r="AB42">
        <v>4</v>
      </c>
    </row>
    <row r="43" spans="3:29" x14ac:dyDescent="0.35">
      <c r="F43" s="3">
        <f t="shared" si="11"/>
        <v>2.6666666666666665</v>
      </c>
      <c r="G43">
        <f t="shared" si="12"/>
        <v>1.1111111111111107</v>
      </c>
      <c r="H43">
        <v>6</v>
      </c>
      <c r="Q43">
        <v>14</v>
      </c>
      <c r="R43">
        <f t="shared" si="20"/>
        <v>610</v>
      </c>
      <c r="U43" s="3">
        <f t="shared" si="13"/>
        <v>1.1668127739511585</v>
      </c>
      <c r="V43" s="13">
        <f t="shared" si="14"/>
        <v>1.4439574201628054</v>
      </c>
      <c r="W43" s="11">
        <f t="shared" si="15"/>
        <v>-0.13898627239787809</v>
      </c>
      <c r="X43" s="3" t="str">
        <f t="shared" si="16"/>
        <v>&gt;</v>
      </c>
      <c r="Y43" s="8">
        <f t="shared" si="17"/>
        <v>-0.24685922924519188</v>
      </c>
      <c r="Z43" s="3">
        <f t="shared" si="18"/>
        <v>1.1668127739511585</v>
      </c>
      <c r="AA43" s="3">
        <f t="shared" si="19"/>
        <v>1.888791484032561</v>
      </c>
      <c r="AB43">
        <v>5</v>
      </c>
    </row>
    <row r="44" spans="3:29" x14ac:dyDescent="0.35">
      <c r="C44" t="s">
        <v>17</v>
      </c>
      <c r="D44" s="3">
        <f>F40</f>
        <v>1.3333333333333333</v>
      </c>
      <c r="F44" s="3">
        <f t="shared" si="11"/>
        <v>3.1111111111111107</v>
      </c>
      <c r="G44">
        <f t="shared" si="12"/>
        <v>2.345679012345677</v>
      </c>
      <c r="H44">
        <v>7</v>
      </c>
      <c r="Q44">
        <v>13</v>
      </c>
      <c r="R44">
        <f t="shared" si="20"/>
        <v>377</v>
      </c>
      <c r="U44" s="3">
        <f t="shared" si="13"/>
        <v>1.4439574201628054</v>
      </c>
      <c r="V44" s="13">
        <f t="shared" si="14"/>
        <v>1.6116468378209141</v>
      </c>
      <c r="W44" s="11">
        <f t="shared" si="15"/>
        <v>-0.24685922924519188</v>
      </c>
      <c r="X44" s="3" t="str">
        <f t="shared" si="16"/>
        <v>&lt;=</v>
      </c>
      <c r="Y44" s="8">
        <f t="shared" si="17"/>
        <v>-0.23753498360459036</v>
      </c>
      <c r="Z44" s="3">
        <f t="shared" si="18"/>
        <v>1.1668127739511585</v>
      </c>
      <c r="AA44" s="3">
        <f t="shared" si="19"/>
        <v>1.6116468378209141</v>
      </c>
      <c r="AB44">
        <v>6</v>
      </c>
    </row>
    <row r="45" spans="3:29" x14ac:dyDescent="0.35">
      <c r="C45" t="s">
        <v>18</v>
      </c>
      <c r="D45">
        <f>G40</f>
        <v>-0.22222222222222232</v>
      </c>
      <c r="F45" s="3">
        <f t="shared" si="11"/>
        <v>3.5555555555555554</v>
      </c>
      <c r="G45">
        <f t="shared" si="12"/>
        <v>3.9753086419753085</v>
      </c>
      <c r="H45">
        <v>8</v>
      </c>
      <c r="Q45">
        <v>12</v>
      </c>
      <c r="R45">
        <f t="shared" si="20"/>
        <v>233</v>
      </c>
      <c r="U45" s="3">
        <f t="shared" si="13"/>
        <v>1.3345021916092672</v>
      </c>
      <c r="V45" s="13">
        <f t="shared" si="14"/>
        <v>1.4439574201628054</v>
      </c>
      <c r="W45" s="11">
        <f t="shared" si="15"/>
        <v>-0.22261047541786372</v>
      </c>
      <c r="X45" s="3" t="str">
        <f t="shared" si="16"/>
        <v>&gt;</v>
      </c>
      <c r="Y45" s="8">
        <f t="shared" si="17"/>
        <v>-0.24685922924519188</v>
      </c>
      <c r="Z45" s="3">
        <f t="shared" si="18"/>
        <v>1.3345021916092672</v>
      </c>
      <c r="AA45" s="3">
        <f t="shared" si="19"/>
        <v>1.6116468378209141</v>
      </c>
      <c r="AB45">
        <v>7</v>
      </c>
    </row>
    <row r="46" spans="3:29" x14ac:dyDescent="0.35">
      <c r="C46" t="s">
        <v>16</v>
      </c>
      <c r="D46" t="s">
        <v>22</v>
      </c>
      <c r="F46" s="3">
        <f t="shared" si="11"/>
        <v>4</v>
      </c>
      <c r="G46">
        <f t="shared" si="12"/>
        <v>6</v>
      </c>
      <c r="H46">
        <v>9</v>
      </c>
      <c r="Q46">
        <v>11</v>
      </c>
      <c r="R46">
        <f t="shared" si="20"/>
        <v>144</v>
      </c>
      <c r="U46" s="5">
        <f t="shared" si="13"/>
        <v>1.4439574201628051</v>
      </c>
      <c r="V46" s="26">
        <f t="shared" si="14"/>
        <v>1.5021916092673762</v>
      </c>
      <c r="W46" s="12">
        <f t="shared" si="15"/>
        <v>-0.24685922924519144</v>
      </c>
      <c r="X46" s="5" t="str">
        <f t="shared" si="16"/>
        <v>&gt;</v>
      </c>
      <c r="Y46" s="10">
        <f t="shared" si="17"/>
        <v>-0.24999519684881921</v>
      </c>
      <c r="Z46" s="5">
        <f>IF(W46&lt;=Y46,Z45,U46)</f>
        <v>1.4439574201628051</v>
      </c>
      <c r="AA46" s="5">
        <f t="shared" si="19"/>
        <v>1.6116468378209141</v>
      </c>
      <c r="AB46" s="4">
        <v>8</v>
      </c>
      <c r="AC46" t="s">
        <v>114</v>
      </c>
    </row>
    <row r="47" spans="3:29" x14ac:dyDescent="0.35">
      <c r="F47" s="3">
        <f t="shared" si="11"/>
        <v>4.4444444444444446</v>
      </c>
      <c r="G47">
        <f t="shared" si="12"/>
        <v>8.419753086419755</v>
      </c>
      <c r="H47">
        <v>10</v>
      </c>
      <c r="Q47">
        <v>10</v>
      </c>
      <c r="R47">
        <f t="shared" si="20"/>
        <v>89</v>
      </c>
      <c r="U47" s="3">
        <f t="shared" ref="U47:U53" si="21">Z46+(R51/R49)*(AA46-Z46)-((-1)^($Q$38-AB47+1)/(R49))*$R$38</f>
        <v>1.5021916092673762</v>
      </c>
      <c r="V47" s="13">
        <f t="shared" si="14"/>
        <v>1.5534126487163431</v>
      </c>
      <c r="W47" s="11">
        <f t="shared" si="15"/>
        <v>-0.24999519684881921</v>
      </c>
      <c r="X47" s="3" t="str">
        <f t="shared" si="16"/>
        <v>&lt;=</v>
      </c>
      <c r="Y47" s="8">
        <f t="shared" si="17"/>
        <v>-0.2471470889571048</v>
      </c>
      <c r="Z47" s="3">
        <f t="shared" ref="Z47:Z53" si="22">IF(W47&lt;=Y47,Z46,U47)</f>
        <v>1.4439574201628051</v>
      </c>
      <c r="AA47" s="3">
        <f t="shared" si="19"/>
        <v>1.5534126487163431</v>
      </c>
      <c r="AB47">
        <v>9</v>
      </c>
    </row>
    <row r="48" spans="3:29" x14ac:dyDescent="0.35">
      <c r="F48" s="3">
        <f t="shared" si="11"/>
        <v>4.8888888888888884</v>
      </c>
      <c r="G48">
        <f t="shared" si="12"/>
        <v>11.234567901234566</v>
      </c>
      <c r="H48">
        <v>11</v>
      </c>
      <c r="Q48">
        <v>9</v>
      </c>
      <c r="R48">
        <f t="shared" si="20"/>
        <v>55</v>
      </c>
      <c r="U48" s="3">
        <f t="shared" si="21"/>
        <v>1.4951784596117719</v>
      </c>
      <c r="V48" s="13">
        <f t="shared" si="14"/>
        <v>1.5021916092673764</v>
      </c>
      <c r="W48" s="11">
        <f t="shared" si="15"/>
        <v>-0.24997675274828479</v>
      </c>
      <c r="X48" s="3" t="str">
        <f t="shared" si="16"/>
        <v>&gt;</v>
      </c>
      <c r="Y48" s="8">
        <f t="shared" si="17"/>
        <v>-0.24999519684881966</v>
      </c>
      <c r="Z48" s="3">
        <f t="shared" si="22"/>
        <v>1.4951784596117719</v>
      </c>
      <c r="AA48" s="3">
        <f t="shared" si="19"/>
        <v>1.5534126487163431</v>
      </c>
      <c r="AB48">
        <v>10</v>
      </c>
    </row>
    <row r="49" spans="6:28" x14ac:dyDescent="0.35">
      <c r="F49" s="3">
        <f t="shared" si="11"/>
        <v>5.333333333333333</v>
      </c>
      <c r="G49">
        <f t="shared" si="12"/>
        <v>14.444444444444443</v>
      </c>
      <c r="H49">
        <v>12</v>
      </c>
      <c r="Q49" s="4">
        <v>8</v>
      </c>
      <c r="R49" s="4">
        <f t="shared" si="20"/>
        <v>34</v>
      </c>
      <c r="U49" s="3">
        <f>Z48+(R53/R51)*(AA48-Z48)-((-1)^($Q$38-AB49+1)/(R51))*$R$38</f>
        <v>1.5021916092673762</v>
      </c>
      <c r="V49" s="13">
        <f t="shared" si="14"/>
        <v>1.5463994990607388</v>
      </c>
      <c r="W49" s="11">
        <f t="shared" si="15"/>
        <v>-0.24999519684881921</v>
      </c>
      <c r="X49" s="3" t="str">
        <f t="shared" si="16"/>
        <v>&lt;=</v>
      </c>
      <c r="Y49" s="8">
        <f t="shared" si="17"/>
        <v>-0.24784708648691289</v>
      </c>
      <c r="Z49" s="3">
        <f t="shared" si="22"/>
        <v>1.4951784596117719</v>
      </c>
      <c r="AA49" s="3">
        <f t="shared" si="19"/>
        <v>1.5463994990607388</v>
      </c>
      <c r="AB49">
        <v>11</v>
      </c>
    </row>
    <row r="50" spans="6:28" x14ac:dyDescent="0.35">
      <c r="F50" s="3">
        <f t="shared" si="11"/>
        <v>5.7777777777777777</v>
      </c>
      <c r="G50">
        <f t="shared" si="12"/>
        <v>18.049382716049383</v>
      </c>
      <c r="H50">
        <v>13</v>
      </c>
      <c r="Q50">
        <v>7</v>
      </c>
      <c r="R50">
        <f t="shared" si="20"/>
        <v>21</v>
      </c>
      <c r="U50" s="3">
        <f t="shared" si="21"/>
        <v>1.5393863494051343</v>
      </c>
      <c r="V50" s="13">
        <f t="shared" si="14"/>
        <v>1.5021916092673764</v>
      </c>
      <c r="W50" s="11">
        <f t="shared" si="15"/>
        <v>-0.24844871548053638</v>
      </c>
      <c r="X50" s="3" t="str">
        <f t="shared" si="16"/>
        <v>&gt;</v>
      </c>
      <c r="Y50" s="8">
        <f t="shared" si="17"/>
        <v>-0.24999519684881966</v>
      </c>
      <c r="Z50" s="3">
        <f t="shared" si="22"/>
        <v>1.5393863494051343</v>
      </c>
      <c r="AA50" s="3">
        <f t="shared" si="19"/>
        <v>1.5463994990607388</v>
      </c>
      <c r="AB50">
        <v>12</v>
      </c>
    </row>
    <row r="51" spans="6:28" x14ac:dyDescent="0.35">
      <c r="F51" s="3">
        <f t="shared" si="11"/>
        <v>6.2222222222222214</v>
      </c>
      <c r="G51">
        <f t="shared" si="12"/>
        <v>22.049382716049372</v>
      </c>
      <c r="H51">
        <v>14</v>
      </c>
      <c r="Q51">
        <v>6</v>
      </c>
      <c r="R51">
        <f t="shared" si="20"/>
        <v>13</v>
      </c>
      <c r="U51" s="3">
        <f t="shared" si="21"/>
        <v>1.5021916092673762</v>
      </c>
      <c r="V51" s="13">
        <f t="shared" si="14"/>
        <v>1.583594239198497</v>
      </c>
      <c r="W51" s="11">
        <f t="shared" si="15"/>
        <v>-0.24999519684881921</v>
      </c>
      <c r="X51" s="3" t="str">
        <f t="shared" si="16"/>
        <v>&lt;=</v>
      </c>
      <c r="Y51" s="8">
        <f t="shared" si="17"/>
        <v>-0.24301200317282445</v>
      </c>
      <c r="Z51" s="3">
        <f t="shared" si="22"/>
        <v>1.5393863494051343</v>
      </c>
      <c r="AA51" s="3">
        <f t="shared" si="19"/>
        <v>1.583594239198497</v>
      </c>
      <c r="AB51">
        <v>13</v>
      </c>
    </row>
    <row r="52" spans="6:28" x14ac:dyDescent="0.35">
      <c r="F52" s="3">
        <f t="shared" si="11"/>
        <v>6.6666666666666661</v>
      </c>
      <c r="G52">
        <f t="shared" si="12"/>
        <v>26.444444444444436</v>
      </c>
      <c r="H52">
        <v>15</v>
      </c>
      <c r="Q52">
        <v>5</v>
      </c>
      <c r="R52">
        <f t="shared" si="20"/>
        <v>8</v>
      </c>
      <c r="U52" s="3">
        <f t="shared" si="21"/>
        <v>1.6207889793362551</v>
      </c>
      <c r="V52" s="13">
        <f t="shared" si="14"/>
        <v>1.5021916092673762</v>
      </c>
      <c r="W52" s="11">
        <f t="shared" si="15"/>
        <v>-0.23541002247090592</v>
      </c>
      <c r="X52" s="3" t="str">
        <f t="shared" si="16"/>
        <v>&gt;</v>
      </c>
      <c r="Y52" s="8">
        <f t="shared" si="17"/>
        <v>-0.24999519684881921</v>
      </c>
      <c r="Z52" s="3">
        <f t="shared" si="22"/>
        <v>1.6207889793362551</v>
      </c>
      <c r="AA52" s="3">
        <f t="shared" si="19"/>
        <v>1.583594239198497</v>
      </c>
      <c r="AB52">
        <v>14</v>
      </c>
    </row>
    <row r="53" spans="6:28" x14ac:dyDescent="0.35">
      <c r="F53" s="3">
        <f t="shared" si="11"/>
        <v>7.1111111111111107</v>
      </c>
      <c r="G53">
        <f t="shared" si="12"/>
        <v>31.234567901234566</v>
      </c>
      <c r="H53">
        <v>16</v>
      </c>
      <c r="Q53">
        <v>4</v>
      </c>
      <c r="R53">
        <f t="shared" si="20"/>
        <v>5</v>
      </c>
      <c r="U53" s="3">
        <f t="shared" si="21"/>
        <v>1.5021916092673759</v>
      </c>
      <c r="V53" s="13">
        <f t="shared" si="14"/>
        <v>1.7021916092673761</v>
      </c>
      <c r="W53" s="11">
        <f t="shared" si="15"/>
        <v>-0.24999519684881921</v>
      </c>
      <c r="X53" s="3" t="str">
        <f t="shared" si="16"/>
        <v>&lt;=</v>
      </c>
      <c r="Y53" s="8">
        <f t="shared" si="17"/>
        <v>-0.20911855314186889</v>
      </c>
      <c r="Z53" s="3">
        <f t="shared" si="22"/>
        <v>1.6207889793362551</v>
      </c>
      <c r="AA53" s="3">
        <f t="shared" si="19"/>
        <v>1.7021916092673761</v>
      </c>
      <c r="AB53">
        <v>15</v>
      </c>
    </row>
    <row r="54" spans="6:28" x14ac:dyDescent="0.35">
      <c r="F54" s="3">
        <f t="shared" si="11"/>
        <v>7.5555555555555554</v>
      </c>
      <c r="G54">
        <f t="shared" si="12"/>
        <v>36.419753086419753</v>
      </c>
      <c r="H54">
        <v>17</v>
      </c>
      <c r="Q54">
        <v>3</v>
      </c>
      <c r="R54">
        <f t="shared" si="20"/>
        <v>3</v>
      </c>
    </row>
    <row r="55" spans="6:28" x14ac:dyDescent="0.35">
      <c r="Q55">
        <v>2</v>
      </c>
      <c r="R55">
        <f>R56+R57</f>
        <v>2</v>
      </c>
    </row>
    <row r="56" spans="6:28" x14ac:dyDescent="0.35">
      <c r="Q56">
        <v>1</v>
      </c>
      <c r="R56">
        <v>1</v>
      </c>
    </row>
    <row r="57" spans="6:28" x14ac:dyDescent="0.35">
      <c r="Q57">
        <v>0</v>
      </c>
      <c r="R57">
        <v>1</v>
      </c>
      <c r="U57" t="s">
        <v>17</v>
      </c>
      <c r="V57" s="3">
        <f>V46</f>
        <v>1.5021916092673762</v>
      </c>
    </row>
    <row r="58" spans="6:28" x14ac:dyDescent="0.35">
      <c r="U58" t="s">
        <v>18</v>
      </c>
      <c r="V58" s="8">
        <f>Y46</f>
        <v>-0.24999519684881921</v>
      </c>
    </row>
    <row r="59" spans="6:28" x14ac:dyDescent="0.35">
      <c r="U59" t="s">
        <v>16</v>
      </c>
      <c r="V59" t="s">
        <v>115</v>
      </c>
    </row>
    <row r="68" spans="17:26" x14ac:dyDescent="0.35">
      <c r="Q68">
        <v>4</v>
      </c>
      <c r="R68" t="s">
        <v>32</v>
      </c>
    </row>
    <row r="70" spans="17:26" x14ac:dyDescent="0.35">
      <c r="Q70" s="1" t="s">
        <v>6</v>
      </c>
    </row>
    <row r="71" spans="17:26" x14ac:dyDescent="0.35">
      <c r="Q71">
        <v>16</v>
      </c>
      <c r="R71" s="2"/>
      <c r="S71" t="s">
        <v>25</v>
      </c>
      <c r="T71" t="s">
        <v>26</v>
      </c>
      <c r="U71" t="s">
        <v>27</v>
      </c>
      <c r="V71" t="s">
        <v>28</v>
      </c>
      <c r="W71" t="s">
        <v>29</v>
      </c>
      <c r="X71" t="s">
        <v>2</v>
      </c>
      <c r="Y71" t="s">
        <v>3</v>
      </c>
      <c r="Z71" t="s">
        <v>15</v>
      </c>
    </row>
    <row r="72" spans="17:26" x14ac:dyDescent="0.35">
      <c r="S72" s="3"/>
      <c r="T72" s="3"/>
      <c r="U72" s="3"/>
      <c r="V72" s="3"/>
      <c r="W72" s="3"/>
      <c r="X72" s="3">
        <v>0</v>
      </c>
      <c r="Y72" s="3">
        <v>8</v>
      </c>
      <c r="Z72">
        <v>0</v>
      </c>
    </row>
    <row r="73" spans="17:26" x14ac:dyDescent="0.35">
      <c r="S73" s="8">
        <f>X72+0.382*(Y72-X72)</f>
        <v>3.056</v>
      </c>
      <c r="T73" s="8">
        <f>X72+0.618*(Y72-X72)</f>
        <v>4.944</v>
      </c>
      <c r="U73" s="13">
        <f>S73*S73-3*S73+2</f>
        <v>2.1711360000000006</v>
      </c>
      <c r="V73" s="13" t="str">
        <f>IF(U73&lt;=W73,"&lt;=","&gt;")</f>
        <v>&lt;=</v>
      </c>
      <c r="W73" s="13">
        <f>T73*T73-3*T73+2</f>
        <v>11.611135999999998</v>
      </c>
      <c r="X73" s="3">
        <f>IF(U73&lt;=W73,X72,S73)</f>
        <v>0</v>
      </c>
      <c r="Y73" s="3">
        <f>IF(U73&lt;=W73,T73,Y72)</f>
        <v>4.944</v>
      </c>
      <c r="Z73">
        <v>1</v>
      </c>
    </row>
    <row r="74" spans="17:26" x14ac:dyDescent="0.35">
      <c r="S74" s="8">
        <f t="shared" ref="S74:S87" si="23">X73+0.382*(Y73-X73)</f>
        <v>1.8886080000000001</v>
      </c>
      <c r="T74" s="8">
        <f t="shared" ref="T74:T87" si="24">X73+0.618*(Y73-X73)</f>
        <v>3.0553919999999999</v>
      </c>
      <c r="U74" s="13">
        <f t="shared" ref="U74:U86" si="25">S74*S74-3*S74+2</f>
        <v>-9.8983822336000227E-2</v>
      </c>
      <c r="V74" s="13" t="str">
        <f t="shared" ref="V74:V87" si="26">IF(U74&lt;=W74,"&lt;=","&gt;")</f>
        <v>&lt;=</v>
      </c>
      <c r="W74" s="13">
        <f t="shared" ref="W74:W87" si="27">T74*T74-3*T74+2</f>
        <v>2.169244273663999</v>
      </c>
      <c r="X74" s="3">
        <f t="shared" ref="X74:X79" si="28">IF(U74&lt;=W74,X73,S74)</f>
        <v>0</v>
      </c>
      <c r="Y74" s="3">
        <f t="shared" ref="Y74:Y87" si="29">IF(U74&lt;=W74,T74,Y73)</f>
        <v>3.0553919999999999</v>
      </c>
      <c r="Z74">
        <v>2</v>
      </c>
    </row>
    <row r="75" spans="17:26" x14ac:dyDescent="0.35">
      <c r="S75" s="8">
        <f t="shared" si="23"/>
        <v>1.1671597439999999</v>
      </c>
      <c r="T75" s="8">
        <f t="shared" si="24"/>
        <v>1.888232256</v>
      </c>
      <c r="U75" s="13">
        <f t="shared" si="25"/>
        <v>-0.13921736398585427</v>
      </c>
      <c r="V75" s="13" t="str">
        <f t="shared" si="26"/>
        <v>&lt;=</v>
      </c>
      <c r="W75" s="13">
        <f t="shared" si="27"/>
        <v>-9.9275715401150322E-2</v>
      </c>
      <c r="X75" s="3">
        <f>IF(U75&lt;=W75,X74,S75)</f>
        <v>0</v>
      </c>
      <c r="Y75" s="3">
        <f>IF(U75&lt;=W75,T75,Y74)</f>
        <v>1.888232256</v>
      </c>
      <c r="Z75">
        <v>3</v>
      </c>
    </row>
    <row r="76" spans="17:26" x14ac:dyDescent="0.35">
      <c r="S76" s="8">
        <f t="shared" si="23"/>
        <v>0.721304721792</v>
      </c>
      <c r="T76" s="8">
        <f t="shared" si="24"/>
        <v>1.1669275342079999</v>
      </c>
      <c r="U76" s="13">
        <f t="shared" si="25"/>
        <v>0.35636633630343439</v>
      </c>
      <c r="V76" s="13" t="str">
        <f t="shared" si="26"/>
        <v>&gt;</v>
      </c>
      <c r="W76" s="13">
        <f t="shared" si="27"/>
        <v>-0.13906273253123702</v>
      </c>
      <c r="X76" s="3">
        <f t="shared" si="28"/>
        <v>0.721304721792</v>
      </c>
      <c r="Y76" s="3">
        <f t="shared" si="29"/>
        <v>1.888232256</v>
      </c>
      <c r="Z76">
        <v>4</v>
      </c>
    </row>
    <row r="77" spans="17:26" x14ac:dyDescent="0.35">
      <c r="S77" s="8">
        <f t="shared" si="23"/>
        <v>1.1670710398594559</v>
      </c>
      <c r="T77" s="8">
        <f t="shared" si="24"/>
        <v>1.442465937932544</v>
      </c>
      <c r="U77" s="13">
        <f t="shared" si="25"/>
        <v>-0.13915830749973601</v>
      </c>
      <c r="V77" s="13" t="str">
        <f t="shared" si="26"/>
        <v>&gt;</v>
      </c>
      <c r="W77" s="13">
        <f t="shared" si="27"/>
        <v>-0.24668983170201786</v>
      </c>
      <c r="X77" s="3">
        <f t="shared" si="28"/>
        <v>1.1670710398594559</v>
      </c>
      <c r="Y77" s="3">
        <f t="shared" si="29"/>
        <v>1.888232256</v>
      </c>
      <c r="Z77">
        <v>5</v>
      </c>
    </row>
    <row r="78" spans="17:26" x14ac:dyDescent="0.35">
      <c r="S78" s="8">
        <f t="shared" si="23"/>
        <v>1.4425546244251437</v>
      </c>
      <c r="T78" s="8">
        <f t="shared" si="24"/>
        <v>1.6127486714343122</v>
      </c>
      <c r="U78" s="13">
        <f t="shared" si="25"/>
        <v>-0.24670002882506337</v>
      </c>
      <c r="V78" s="13" t="str">
        <f t="shared" si="26"/>
        <v>&lt;=</v>
      </c>
      <c r="W78" s="13">
        <f t="shared" si="27"/>
        <v>-0.23728773708979745</v>
      </c>
      <c r="X78" s="3">
        <f t="shared" si="28"/>
        <v>1.1670710398594559</v>
      </c>
      <c r="Y78" s="3">
        <f t="shared" si="29"/>
        <v>1.6127486714343122</v>
      </c>
      <c r="Z78">
        <v>6</v>
      </c>
    </row>
    <row r="79" spans="17:26" x14ac:dyDescent="0.35">
      <c r="S79" s="8">
        <f t="shared" si="23"/>
        <v>1.337319895121051</v>
      </c>
      <c r="T79" s="8">
        <f t="shared" si="24"/>
        <v>1.4424998161727172</v>
      </c>
      <c r="U79" s="13">
        <f t="shared" si="25"/>
        <v>-0.22353518347657442</v>
      </c>
      <c r="V79" s="13" t="str">
        <f t="shared" si="26"/>
        <v>&gt;</v>
      </c>
      <c r="W79" s="13">
        <f t="shared" si="27"/>
        <v>-0.24669372885982899</v>
      </c>
      <c r="X79" s="3">
        <f t="shared" si="28"/>
        <v>1.337319895121051</v>
      </c>
      <c r="Y79" s="3">
        <f t="shared" si="29"/>
        <v>1.6127486714343122</v>
      </c>
      <c r="Z79">
        <v>7</v>
      </c>
    </row>
    <row r="80" spans="17:26" x14ac:dyDescent="0.35">
      <c r="S80" s="8">
        <f t="shared" si="23"/>
        <v>1.4425336876727168</v>
      </c>
      <c r="T80" s="8">
        <f t="shared" si="24"/>
        <v>1.5075348788826464</v>
      </c>
      <c r="U80" s="13">
        <f t="shared" si="25"/>
        <v>-0.24669762294750308</v>
      </c>
      <c r="V80" s="13" t="str">
        <f t="shared" si="26"/>
        <v>&gt;</v>
      </c>
      <c r="W80" s="13">
        <f t="shared" si="27"/>
        <v>-0.24994322560022386</v>
      </c>
      <c r="X80" s="3">
        <f>IF(U80&lt;=W80,X79,S80)</f>
        <v>1.4425336876727168</v>
      </c>
      <c r="Y80" s="3">
        <f t="shared" si="29"/>
        <v>1.6127486714343122</v>
      </c>
      <c r="Z80">
        <v>8</v>
      </c>
    </row>
    <row r="81" spans="19:26" x14ac:dyDescent="0.35">
      <c r="S81" s="8">
        <f t="shared" si="23"/>
        <v>1.5075558114696463</v>
      </c>
      <c r="T81" s="8">
        <f t="shared" si="24"/>
        <v>1.5477265476373827</v>
      </c>
      <c r="U81" s="13">
        <f t="shared" si="25"/>
        <v>-0.24994290971303545</v>
      </c>
      <c r="V81" s="13" t="str">
        <f t="shared" si="26"/>
        <v>&lt;=</v>
      </c>
      <c r="W81" s="13">
        <f t="shared" si="27"/>
        <v>-0.2477221766506168</v>
      </c>
      <c r="X81" s="3">
        <f t="shared" ref="X81:X87" si="30">IF(U81&lt;=W81,X80,S81)</f>
        <v>1.4425336876727168</v>
      </c>
      <c r="Y81" s="3">
        <f t="shared" si="29"/>
        <v>1.5477265476373827</v>
      </c>
      <c r="Z81">
        <v>9</v>
      </c>
    </row>
    <row r="82" spans="19:26" x14ac:dyDescent="0.35">
      <c r="S82" s="8">
        <f t="shared" si="23"/>
        <v>1.4827173601792192</v>
      </c>
      <c r="T82" s="8">
        <f t="shared" si="24"/>
        <v>1.5075428751308804</v>
      </c>
      <c r="U82" s="13">
        <f t="shared" si="25"/>
        <v>-0.24970131036082543</v>
      </c>
      <c r="V82" s="13" t="str">
        <f t="shared" si="26"/>
        <v>&gt;</v>
      </c>
      <c r="W82" s="13">
        <f t="shared" si="27"/>
        <v>-0.24994310503475958</v>
      </c>
      <c r="X82" s="3">
        <f t="shared" si="30"/>
        <v>1.4827173601792192</v>
      </c>
      <c r="Y82" s="3">
        <f t="shared" si="29"/>
        <v>1.5477265476373827</v>
      </c>
      <c r="Z82">
        <v>10</v>
      </c>
    </row>
    <row r="83" spans="19:26" x14ac:dyDescent="0.35">
      <c r="S83" s="8">
        <f t="shared" si="23"/>
        <v>1.5075508697882376</v>
      </c>
      <c r="T83" s="8">
        <f t="shared" si="24"/>
        <v>1.5228930380283643</v>
      </c>
      <c r="U83" s="13">
        <f t="shared" si="25"/>
        <v>-0.2499429843654406</v>
      </c>
      <c r="V83" s="13" t="str">
        <f t="shared" si="26"/>
        <v>&lt;=</v>
      </c>
      <c r="W83" s="13">
        <f t="shared" si="27"/>
        <v>-0.24947590880983173</v>
      </c>
      <c r="X83" s="3">
        <f t="shared" si="30"/>
        <v>1.4827173601792192</v>
      </c>
      <c r="Y83" s="3">
        <f t="shared" si="29"/>
        <v>1.5228930380283643</v>
      </c>
      <c r="Z83">
        <v>11</v>
      </c>
    </row>
    <row r="84" spans="19:26" x14ac:dyDescent="0.35">
      <c r="S84" s="8">
        <f t="shared" si="23"/>
        <v>1.4980644691175926</v>
      </c>
      <c r="T84" s="8">
        <f t="shared" si="24"/>
        <v>1.5075459290899909</v>
      </c>
      <c r="U84" s="13">
        <f t="shared" si="25"/>
        <v>-0.24999625372020384</v>
      </c>
      <c r="V84" s="13" t="str">
        <f t="shared" si="26"/>
        <v>&lt;=</v>
      </c>
      <c r="W84" s="13">
        <f t="shared" si="27"/>
        <v>-0.24994305895416868</v>
      </c>
      <c r="X84" s="3">
        <f t="shared" si="30"/>
        <v>1.4827173601792192</v>
      </c>
      <c r="Y84" s="3">
        <f t="shared" si="29"/>
        <v>1.5075459290899909</v>
      </c>
      <c r="Z84">
        <v>12</v>
      </c>
    </row>
    <row r="85" spans="19:26" x14ac:dyDescent="0.35">
      <c r="S85" s="8">
        <f t="shared" si="23"/>
        <v>1.4922018735031339</v>
      </c>
      <c r="T85" s="8">
        <f t="shared" si="24"/>
        <v>1.4980614157660761</v>
      </c>
      <c r="U85" s="14">
        <f t="shared" si="25"/>
        <v>-0.2499391892231384</v>
      </c>
      <c r="V85" s="14" t="str">
        <f t="shared" si="26"/>
        <v>&gt;</v>
      </c>
      <c r="W85" s="14">
        <f t="shared" si="27"/>
        <v>-0.24999624189116831</v>
      </c>
      <c r="X85" s="3">
        <f>IF(U85&lt;=W85,X84,S85)</f>
        <v>1.4922018735031339</v>
      </c>
      <c r="Y85" s="3">
        <f>IF(U85&lt;=W85,T85,Y84)</f>
        <v>1.5075459290899909</v>
      </c>
      <c r="Z85">
        <v>13</v>
      </c>
    </row>
    <row r="86" spans="19:26" x14ac:dyDescent="0.35">
      <c r="S86" s="10">
        <f t="shared" si="23"/>
        <v>1.4980633027373134</v>
      </c>
      <c r="T86" s="8">
        <f t="shared" si="24"/>
        <v>1.5016844998558114</v>
      </c>
      <c r="U86" s="16">
        <f t="shared" si="25"/>
        <v>-0.24999624920371266</v>
      </c>
      <c r="V86" s="14" t="str">
        <f t="shared" si="26"/>
        <v>&gt;</v>
      </c>
      <c r="W86" s="14">
        <f t="shared" si="27"/>
        <v>-0.2499971624602364</v>
      </c>
      <c r="X86" s="3">
        <f t="shared" si="30"/>
        <v>1.4980633027373134</v>
      </c>
      <c r="Y86" s="3">
        <f t="shared" si="29"/>
        <v>1.5075459290899909</v>
      </c>
      <c r="Z86">
        <v>14</v>
      </c>
    </row>
    <row r="87" spans="19:26" x14ac:dyDescent="0.35">
      <c r="S87" s="9">
        <f t="shared" si="23"/>
        <v>1.5016856660040361</v>
      </c>
      <c r="T87" s="10">
        <f t="shared" si="24"/>
        <v>1.5039235658232681</v>
      </c>
      <c r="U87" s="15">
        <f>S87*S87-3*S87+2</f>
        <v>-0.24999715853012283</v>
      </c>
      <c r="V87" s="14" t="str">
        <f t="shared" si="26"/>
        <v>&lt;=</v>
      </c>
      <c r="W87" s="16">
        <f t="shared" si="27"/>
        <v>-0.24998460563123093</v>
      </c>
      <c r="X87" s="8">
        <f t="shared" si="30"/>
        <v>1.4980633027373134</v>
      </c>
      <c r="Y87" s="8">
        <f t="shared" si="29"/>
        <v>1.5039235658232681</v>
      </c>
      <c r="Z87">
        <v>15</v>
      </c>
    </row>
    <row r="89" spans="19:26" x14ac:dyDescent="0.35">
      <c r="S89" t="s">
        <v>17</v>
      </c>
      <c r="T89" s="8">
        <f>S87</f>
        <v>1.5016856660040361</v>
      </c>
    </row>
    <row r="90" spans="19:26" x14ac:dyDescent="0.35">
      <c r="S90" t="s">
        <v>18</v>
      </c>
      <c r="T90" s="14">
        <f>U87</f>
        <v>-0.24999715853012283</v>
      </c>
    </row>
    <row r="91" spans="19:26" x14ac:dyDescent="0.35">
      <c r="S91" t="s">
        <v>16</v>
      </c>
      <c r="T91" t="s">
        <v>33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CAB-304B-4E73-8CF7-CA0281AD8775}">
  <dimension ref="B3:N36"/>
  <sheetViews>
    <sheetView zoomScaleNormal="100" workbookViewId="0">
      <selection activeCell="D10" sqref="D10"/>
    </sheetView>
  </sheetViews>
  <sheetFormatPr defaultRowHeight="14.5" x14ac:dyDescent="0.35"/>
  <cols>
    <col min="2" max="2" width="57.6328125" bestFit="1" customWidth="1"/>
    <col min="3" max="3" width="33" bestFit="1" customWidth="1"/>
    <col min="4" max="4" width="25.36328125" bestFit="1" customWidth="1"/>
  </cols>
  <sheetData>
    <row r="3" spans="2:13" x14ac:dyDescent="0.35">
      <c r="B3" t="s">
        <v>0</v>
      </c>
    </row>
    <row r="4" spans="2:13" x14ac:dyDescent="0.35">
      <c r="B4" t="s">
        <v>56</v>
      </c>
    </row>
    <row r="7" spans="2:13" x14ac:dyDescent="0.35">
      <c r="B7" t="s">
        <v>34</v>
      </c>
      <c r="C7" s="23">
        <v>1200</v>
      </c>
    </row>
    <row r="9" spans="2:13" x14ac:dyDescent="0.35">
      <c r="B9" t="s">
        <v>35</v>
      </c>
    </row>
    <row r="10" spans="2:13" x14ac:dyDescent="0.35"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L10" t="s">
        <v>34</v>
      </c>
      <c r="M10">
        <f>C7</f>
        <v>1200</v>
      </c>
    </row>
    <row r="11" spans="2:13" x14ac:dyDescent="0.35">
      <c r="B11">
        <v>1</v>
      </c>
      <c r="C11">
        <v>900</v>
      </c>
      <c r="D11">
        <v>10</v>
      </c>
      <c r="E11">
        <v>5</v>
      </c>
      <c r="F11">
        <v>16</v>
      </c>
      <c r="G11">
        <f>SQRT(2*C11*D11/E11)</f>
        <v>60</v>
      </c>
      <c r="H11">
        <f>D11*C11/G11</f>
        <v>150</v>
      </c>
      <c r="I11">
        <f>E11*G11</f>
        <v>300</v>
      </c>
      <c r="J11">
        <f>F11*G11</f>
        <v>960</v>
      </c>
      <c r="L11" t="s">
        <v>45</v>
      </c>
      <c r="M11">
        <f>H16+0.5*I16</f>
        <v>1401.7101716903296</v>
      </c>
    </row>
    <row r="12" spans="2:13" x14ac:dyDescent="0.35">
      <c r="B12">
        <v>2</v>
      </c>
      <c r="C12">
        <v>700</v>
      </c>
      <c r="D12">
        <v>5</v>
      </c>
      <c r="E12">
        <v>15</v>
      </c>
      <c r="F12">
        <v>4</v>
      </c>
      <c r="G12">
        <f>SQRT(2*C12*D12/E12)</f>
        <v>21.602468994692867</v>
      </c>
      <c r="H12">
        <f>D12*C12/G12</f>
        <v>162.01851746019651</v>
      </c>
      <c r="I12">
        <f>E12*G12</f>
        <v>324.03703492039301</v>
      </c>
      <c r="J12">
        <f>F12*G12</f>
        <v>86.409875978771467</v>
      </c>
    </row>
    <row r="13" spans="2:13" x14ac:dyDescent="0.35">
      <c r="B13">
        <v>3</v>
      </c>
      <c r="C13">
        <v>300</v>
      </c>
      <c r="D13">
        <v>20</v>
      </c>
      <c r="E13">
        <v>10</v>
      </c>
      <c r="F13">
        <v>15</v>
      </c>
      <c r="G13">
        <f>SQRT(2*C13*D13/E13)</f>
        <v>34.641016151377549</v>
      </c>
      <c r="H13">
        <f>D13*C13/G13</f>
        <v>173.20508075688772</v>
      </c>
      <c r="I13">
        <f>E13*G13</f>
        <v>346.41016151377551</v>
      </c>
      <c r="J13">
        <f>F13*G13</f>
        <v>519.6152422706632</v>
      </c>
    </row>
    <row r="14" spans="2:13" x14ac:dyDescent="0.35">
      <c r="B14">
        <v>4</v>
      </c>
      <c r="C14">
        <v>1000</v>
      </c>
      <c r="D14">
        <v>30</v>
      </c>
      <c r="E14">
        <v>2</v>
      </c>
      <c r="F14">
        <v>22</v>
      </c>
      <c r="G14">
        <f>SQRT(2*C14*D14/E14)</f>
        <v>173.20508075688772</v>
      </c>
      <c r="H14">
        <f>D14*C14/G14</f>
        <v>173.20508075688772</v>
      </c>
      <c r="I14">
        <f>E14*G14</f>
        <v>346.41016151377545</v>
      </c>
      <c r="J14">
        <f>F14*G14</f>
        <v>3810.51177665153</v>
      </c>
    </row>
    <row r="15" spans="2:13" x14ac:dyDescent="0.35">
      <c r="B15">
        <v>5</v>
      </c>
      <c r="C15">
        <v>200</v>
      </c>
      <c r="D15">
        <v>6</v>
      </c>
      <c r="E15">
        <v>3</v>
      </c>
      <c r="F15">
        <v>10</v>
      </c>
      <c r="G15">
        <f>SQRT(2*C15*D15/E15)</f>
        <v>28.284271247461902</v>
      </c>
      <c r="H15">
        <f>D15*C15/G15</f>
        <v>42.426406871192853</v>
      </c>
      <c r="I15">
        <f>E15*G15</f>
        <v>84.852813742385706</v>
      </c>
      <c r="J15">
        <f>F15*G15</f>
        <v>282.84271247461902</v>
      </c>
    </row>
    <row r="16" spans="2:13" x14ac:dyDescent="0.35">
      <c r="H16">
        <f>SUM(H11:H15)</f>
        <v>700.85508584516481</v>
      </c>
      <c r="I16">
        <f>SUM(I11:I15)</f>
        <v>1401.7101716903296</v>
      </c>
      <c r="J16">
        <f>SUM(J11:J15)</f>
        <v>5659.3796073755839</v>
      </c>
    </row>
    <row r="18" spans="2:14" x14ac:dyDescent="0.35">
      <c r="B18" t="s">
        <v>46</v>
      </c>
    </row>
    <row r="19" spans="2:14" x14ac:dyDescent="0.35"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47</v>
      </c>
      <c r="H19" t="s">
        <v>48</v>
      </c>
      <c r="I19" t="s">
        <v>49</v>
      </c>
      <c r="J19" t="s">
        <v>50</v>
      </c>
      <c r="L19" t="s">
        <v>34</v>
      </c>
      <c r="M19">
        <f>C7</f>
        <v>1200</v>
      </c>
    </row>
    <row r="20" spans="2:14" x14ac:dyDescent="0.35">
      <c r="B20">
        <v>1</v>
      </c>
      <c r="C20">
        <v>900</v>
      </c>
      <c r="D20">
        <v>10</v>
      </c>
      <c r="E20">
        <v>5</v>
      </c>
      <c r="F20">
        <v>16</v>
      </c>
      <c r="G20">
        <v>16.747311539980348</v>
      </c>
      <c r="H20">
        <f>D20*C20/G20</f>
        <v>537.3996882135126</v>
      </c>
      <c r="I20">
        <f>E20*G20</f>
        <v>83.736557699901738</v>
      </c>
      <c r="J20">
        <f>F20*G20</f>
        <v>267.95698463968557</v>
      </c>
      <c r="L20" t="s">
        <v>45</v>
      </c>
      <c r="M20">
        <f>H25+0.5*I25</f>
        <v>2745.0832391160111</v>
      </c>
    </row>
    <row r="21" spans="2:14" x14ac:dyDescent="0.35">
      <c r="B21">
        <v>2</v>
      </c>
      <c r="C21">
        <v>700</v>
      </c>
      <c r="D21">
        <v>5</v>
      </c>
      <c r="E21">
        <v>15</v>
      </c>
      <c r="F21">
        <v>4</v>
      </c>
      <c r="G21">
        <v>15.328070796304269</v>
      </c>
      <c r="H21">
        <f>D21*C21/G21</f>
        <v>228.33923763216703</v>
      </c>
      <c r="I21">
        <f>E21*G21</f>
        <v>229.92106194456403</v>
      </c>
      <c r="J21">
        <f>F21*G21</f>
        <v>61.312283185217076</v>
      </c>
    </row>
    <row r="22" spans="2:14" x14ac:dyDescent="0.35">
      <c r="B22">
        <v>3</v>
      </c>
      <c r="C22">
        <v>300</v>
      </c>
      <c r="D22">
        <v>20</v>
      </c>
      <c r="E22">
        <v>10</v>
      </c>
      <c r="F22">
        <v>15</v>
      </c>
      <c r="G22">
        <v>13.537381608233529</v>
      </c>
      <c r="H22">
        <f>D22*C22/G22</f>
        <v>443.21717254027607</v>
      </c>
      <c r="I22">
        <f>E22*G22</f>
        <v>135.37381608233528</v>
      </c>
      <c r="J22">
        <f>F22*G22</f>
        <v>203.06072412350295</v>
      </c>
    </row>
    <row r="23" spans="2:14" x14ac:dyDescent="0.35">
      <c r="B23">
        <v>4</v>
      </c>
      <c r="C23">
        <v>1000</v>
      </c>
      <c r="D23">
        <v>30</v>
      </c>
      <c r="E23">
        <v>2</v>
      </c>
      <c r="F23">
        <v>22</v>
      </c>
      <c r="G23">
        <v>26.827117119581004</v>
      </c>
      <c r="H23">
        <f>D23*C23/G23</f>
        <v>1118.2714812879808</v>
      </c>
      <c r="I23">
        <f>E23*G23</f>
        <v>53.654234239162008</v>
      </c>
      <c r="J23">
        <f>F23*G23</f>
        <v>590.19657663078215</v>
      </c>
    </row>
    <row r="24" spans="2:14" x14ac:dyDescent="0.35">
      <c r="B24">
        <v>5</v>
      </c>
      <c r="C24">
        <v>200</v>
      </c>
      <c r="D24">
        <v>6</v>
      </c>
      <c r="E24">
        <v>3</v>
      </c>
      <c r="F24">
        <v>10</v>
      </c>
      <c r="G24">
        <v>7.7473431420812302</v>
      </c>
      <c r="H24">
        <f>D24*C24/G24</f>
        <v>154.89180974597113</v>
      </c>
      <c r="I24">
        <f>E24*G24</f>
        <v>23.24202942624369</v>
      </c>
      <c r="J24">
        <f>F24*G24</f>
        <v>77.473431420812304</v>
      </c>
      <c r="L24">
        <f>SUM(J20:J24)</f>
        <v>1200.0000000000002</v>
      </c>
      <c r="M24" t="s">
        <v>30</v>
      </c>
      <c r="N24">
        <f>C7</f>
        <v>1200</v>
      </c>
    </row>
    <row r="25" spans="2:14" x14ac:dyDescent="0.35">
      <c r="H25">
        <f>SUM(H20:H24)</f>
        <v>2482.1193894199077</v>
      </c>
      <c r="I25">
        <f>SUM(I20:I24)</f>
        <v>525.9276993922067</v>
      </c>
      <c r="J25">
        <f>SUM(J20:J24)</f>
        <v>1200.0000000000002</v>
      </c>
    </row>
    <row r="28" spans="2:14" ht="14.5" customHeight="1" x14ac:dyDescent="0.35">
      <c r="B28" s="23" t="s">
        <v>51</v>
      </c>
      <c r="C28" s="24" t="s">
        <v>52</v>
      </c>
      <c r="D28" s="24" t="s">
        <v>53</v>
      </c>
    </row>
    <row r="29" spans="2:14" x14ac:dyDescent="0.35">
      <c r="B29" s="25" t="s">
        <v>54</v>
      </c>
      <c r="C29" s="24">
        <f>J16</f>
        <v>5659.3796073755839</v>
      </c>
      <c r="D29" s="24">
        <f>M11</f>
        <v>1401.7101716903296</v>
      </c>
    </row>
    <row r="30" spans="2:14" x14ac:dyDescent="0.35">
      <c r="B30" s="24" t="s">
        <v>55</v>
      </c>
      <c r="C30" s="24">
        <f>J25</f>
        <v>1200.0000000000002</v>
      </c>
      <c r="D30" s="24">
        <f>M20</f>
        <v>2745.0832391160111</v>
      </c>
    </row>
    <row r="31" spans="2:14" x14ac:dyDescent="0.35">
      <c r="C31" s="23"/>
      <c r="D31" s="23"/>
    </row>
    <row r="32" spans="2:14" ht="20" customHeight="1" x14ac:dyDescent="0.35">
      <c r="B32" s="25"/>
      <c r="C32" s="23"/>
      <c r="D32" s="23"/>
    </row>
    <row r="33" spans="2:4" ht="14.5" hidden="1" customHeight="1" x14ac:dyDescent="0.35">
      <c r="B33" s="25"/>
      <c r="C33" s="23"/>
      <c r="D33" s="23"/>
    </row>
    <row r="34" spans="2:4" x14ac:dyDescent="0.35">
      <c r="C34" s="23"/>
      <c r="D34" s="23"/>
    </row>
    <row r="35" spans="2:4" x14ac:dyDescent="0.35">
      <c r="B35" s="24"/>
      <c r="C35" s="23"/>
      <c r="D35" s="23"/>
    </row>
    <row r="36" spans="2:4" x14ac:dyDescent="0.35">
      <c r="B36" s="24"/>
      <c r="C36" s="23"/>
      <c r="D36" s="23"/>
    </row>
  </sheetData>
  <pageMargins left="0.7" right="0.7" top="0.75" bottom="0.75" header="0.3" footer="0.3"/>
  <pageSetup scale="42" orientation="portrait" r:id="rId1"/>
  <colBreaks count="1" manualBreakCount="1">
    <brk id="14" max="4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45A4-4924-4294-AB1A-2AAE7A184A25}">
  <dimension ref="A1:G35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5.7265625" bestFit="1" customWidth="1"/>
    <col min="4" max="4" width="12.453125" bestFit="1" customWidth="1"/>
    <col min="5" max="5" width="13" bestFit="1" customWidth="1"/>
    <col min="6" max="6" width="10.453125" bestFit="1" customWidth="1"/>
    <col min="7" max="7" width="11.81640625" bestFit="1" customWidth="1"/>
  </cols>
  <sheetData>
    <row r="1" spans="1:5" x14ac:dyDescent="0.35">
      <c r="A1" s="17" t="s">
        <v>57</v>
      </c>
    </row>
    <row r="2" spans="1:5" x14ac:dyDescent="0.35">
      <c r="A2" s="17" t="s">
        <v>58</v>
      </c>
    </row>
    <row r="3" spans="1:5" x14ac:dyDescent="0.35">
      <c r="A3" s="17" t="s">
        <v>59</v>
      </c>
    </row>
    <row r="4" spans="1:5" x14ac:dyDescent="0.35">
      <c r="A4" s="17" t="s">
        <v>60</v>
      </c>
    </row>
    <row r="5" spans="1:5" x14ac:dyDescent="0.35">
      <c r="A5" s="17" t="s">
        <v>61</v>
      </c>
    </row>
    <row r="6" spans="1:5" x14ac:dyDescent="0.35">
      <c r="A6" s="17"/>
      <c r="B6" t="s">
        <v>62</v>
      </c>
    </row>
    <row r="7" spans="1:5" x14ac:dyDescent="0.35">
      <c r="A7" s="17"/>
      <c r="B7" t="s">
        <v>63</v>
      </c>
    </row>
    <row r="8" spans="1:5" x14ac:dyDescent="0.35">
      <c r="A8" s="17"/>
      <c r="B8" t="s">
        <v>64</v>
      </c>
    </row>
    <row r="9" spans="1:5" x14ac:dyDescent="0.35">
      <c r="A9" s="17" t="s">
        <v>65</v>
      </c>
    </row>
    <row r="10" spans="1:5" x14ac:dyDescent="0.35">
      <c r="B10" t="s">
        <v>66</v>
      </c>
    </row>
    <row r="11" spans="1:5" x14ac:dyDescent="0.35">
      <c r="B11" t="s">
        <v>67</v>
      </c>
    </row>
    <row r="12" spans="1:5" x14ac:dyDescent="0.35">
      <c r="B12" t="s">
        <v>68</v>
      </c>
    </row>
    <row r="14" spans="1:5" ht="15" thickBot="1" x14ac:dyDescent="0.4">
      <c r="A14" t="s">
        <v>69</v>
      </c>
    </row>
    <row r="15" spans="1:5" ht="15" thickBot="1" x14ac:dyDescent="0.4">
      <c r="B15" s="19" t="s">
        <v>70</v>
      </c>
      <c r="C15" s="19" t="s">
        <v>71</v>
      </c>
      <c r="D15" s="19" t="s">
        <v>72</v>
      </c>
      <c r="E15" s="19" t="s">
        <v>73</v>
      </c>
    </row>
    <row r="16" spans="1:5" ht="15" thickBot="1" x14ac:dyDescent="0.4">
      <c r="B16" s="18" t="s">
        <v>81</v>
      </c>
      <c r="C16" s="18" t="s">
        <v>45</v>
      </c>
      <c r="D16" s="18">
        <v>2416.8434443389519</v>
      </c>
      <c r="E16" s="18">
        <v>2745.0832391160111</v>
      </c>
    </row>
    <row r="19" spans="1:7" ht="15" thickBot="1" x14ac:dyDescent="0.4">
      <c r="A19" t="s">
        <v>74</v>
      </c>
    </row>
    <row r="20" spans="1:7" ht="15" thickBot="1" x14ac:dyDescent="0.4">
      <c r="B20" s="19" t="s">
        <v>70</v>
      </c>
      <c r="C20" s="19" t="s">
        <v>71</v>
      </c>
      <c r="D20" s="19" t="s">
        <v>72</v>
      </c>
      <c r="E20" s="19" t="s">
        <v>73</v>
      </c>
      <c r="F20" s="19" t="s">
        <v>75</v>
      </c>
    </row>
    <row r="21" spans="1:7" x14ac:dyDescent="0.35">
      <c r="B21" s="20" t="s">
        <v>82</v>
      </c>
      <c r="C21" s="20" t="s">
        <v>47</v>
      </c>
      <c r="D21" s="20">
        <v>18.097820708237546</v>
      </c>
      <c r="E21" s="20">
        <v>16.747311539980348</v>
      </c>
      <c r="F21" s="20" t="s">
        <v>83</v>
      </c>
    </row>
    <row r="22" spans="1:7" x14ac:dyDescent="0.35">
      <c r="B22" s="20" t="s">
        <v>84</v>
      </c>
      <c r="C22" s="20" t="s">
        <v>47</v>
      </c>
      <c r="D22" s="20">
        <v>31.701630425100639</v>
      </c>
      <c r="E22" s="20">
        <v>15.328070796304269</v>
      </c>
      <c r="F22" s="20" t="s">
        <v>83</v>
      </c>
    </row>
    <row r="23" spans="1:7" x14ac:dyDescent="0.35">
      <c r="B23" s="20" t="s">
        <v>85</v>
      </c>
      <c r="C23" s="20" t="s">
        <v>47</v>
      </c>
      <c r="D23" s="20">
        <v>30.808606672334047</v>
      </c>
      <c r="E23" s="20">
        <v>13.537381608233529</v>
      </c>
      <c r="F23" s="20" t="s">
        <v>83</v>
      </c>
    </row>
    <row r="24" spans="1:7" x14ac:dyDescent="0.35">
      <c r="B24" s="20" t="s">
        <v>86</v>
      </c>
      <c r="C24" s="20" t="s">
        <v>47</v>
      </c>
      <c r="D24" s="20">
        <v>28.574235997823472</v>
      </c>
      <c r="E24" s="20">
        <v>26.827117119581004</v>
      </c>
      <c r="F24" s="20" t="s">
        <v>83</v>
      </c>
    </row>
    <row r="25" spans="1:7" ht="15" thickBot="1" x14ac:dyDescent="0.4">
      <c r="B25" s="18" t="s">
        <v>87</v>
      </c>
      <c r="C25" s="18" t="s">
        <v>47</v>
      </c>
      <c r="D25" s="18">
        <v>16.040962503284309</v>
      </c>
      <c r="E25" s="18">
        <v>7.7473431420812302</v>
      </c>
      <c r="F25" s="18" t="s">
        <v>83</v>
      </c>
    </row>
    <row r="28" spans="1:7" ht="15" thickBot="1" x14ac:dyDescent="0.4">
      <c r="A28" t="s">
        <v>76</v>
      </c>
    </row>
    <row r="29" spans="1:7" ht="15" thickBot="1" x14ac:dyDescent="0.4">
      <c r="B29" s="19" t="s">
        <v>70</v>
      </c>
      <c r="C29" s="19" t="s">
        <v>71</v>
      </c>
      <c r="D29" s="19" t="s">
        <v>77</v>
      </c>
      <c r="E29" s="19" t="s">
        <v>78</v>
      </c>
      <c r="F29" s="19" t="s">
        <v>79</v>
      </c>
      <c r="G29" s="19" t="s">
        <v>80</v>
      </c>
    </row>
    <row r="30" spans="1:7" x14ac:dyDescent="0.35">
      <c r="B30" s="20" t="s">
        <v>88</v>
      </c>
      <c r="C30" s="20" t="s">
        <v>45</v>
      </c>
      <c r="D30" s="20">
        <v>1200.0000000000002</v>
      </c>
      <c r="E30" s="20" t="s">
        <v>89</v>
      </c>
      <c r="F30" s="20" t="s">
        <v>90</v>
      </c>
      <c r="G30" s="20">
        <v>0</v>
      </c>
    </row>
    <row r="31" spans="1:7" x14ac:dyDescent="0.35">
      <c r="B31" s="20" t="s">
        <v>82</v>
      </c>
      <c r="C31" s="20" t="s">
        <v>47</v>
      </c>
      <c r="D31" s="20">
        <v>16.747311539980348</v>
      </c>
      <c r="E31" s="20" t="s">
        <v>91</v>
      </c>
      <c r="F31" s="20" t="s">
        <v>92</v>
      </c>
      <c r="G31" s="20">
        <v>15.747311539980348</v>
      </c>
    </row>
    <row r="32" spans="1:7" x14ac:dyDescent="0.35">
      <c r="B32" s="20" t="s">
        <v>84</v>
      </c>
      <c r="C32" s="20" t="s">
        <v>47</v>
      </c>
      <c r="D32" s="20">
        <v>15.328070796304269</v>
      </c>
      <c r="E32" s="20" t="s">
        <v>93</v>
      </c>
      <c r="F32" s="20" t="s">
        <v>92</v>
      </c>
      <c r="G32" s="20">
        <v>14.328070796304269</v>
      </c>
    </row>
    <row r="33" spans="2:7" x14ac:dyDescent="0.35">
      <c r="B33" s="20" t="s">
        <v>85</v>
      </c>
      <c r="C33" s="20" t="s">
        <v>47</v>
      </c>
      <c r="D33" s="20">
        <v>13.537381608233529</v>
      </c>
      <c r="E33" s="20" t="s">
        <v>94</v>
      </c>
      <c r="F33" s="20" t="s">
        <v>92</v>
      </c>
      <c r="G33" s="20">
        <v>12.537381608233529</v>
      </c>
    </row>
    <row r="34" spans="2:7" x14ac:dyDescent="0.35">
      <c r="B34" s="20" t="s">
        <v>86</v>
      </c>
      <c r="C34" s="20" t="s">
        <v>47</v>
      </c>
      <c r="D34" s="20">
        <v>26.827117119581004</v>
      </c>
      <c r="E34" s="20" t="s">
        <v>95</v>
      </c>
      <c r="F34" s="20" t="s">
        <v>92</v>
      </c>
      <c r="G34" s="20">
        <v>25.827117119581004</v>
      </c>
    </row>
    <row r="35" spans="2:7" ht="15" thickBot="1" x14ac:dyDescent="0.4">
      <c r="B35" s="18" t="s">
        <v>87</v>
      </c>
      <c r="C35" s="18" t="s">
        <v>47</v>
      </c>
      <c r="D35" s="18">
        <v>7.7473431420812302</v>
      </c>
      <c r="E35" s="18" t="s">
        <v>96</v>
      </c>
      <c r="F35" s="18" t="s">
        <v>92</v>
      </c>
      <c r="G35" s="18">
        <v>6.7473431420812302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8BF1-531D-4BA0-BA98-DB9D3536DFD7}">
  <dimension ref="A1:E18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5.7265625" bestFit="1" customWidth="1"/>
    <col min="4" max="4" width="11.81640625" bestFit="1" customWidth="1"/>
    <col min="5" max="5" width="12.453125" bestFit="1" customWidth="1"/>
  </cols>
  <sheetData>
    <row r="1" spans="1:5" x14ac:dyDescent="0.35">
      <c r="A1" s="17" t="s">
        <v>97</v>
      </c>
    </row>
    <row r="2" spans="1:5" x14ac:dyDescent="0.35">
      <c r="A2" s="17" t="s">
        <v>58</v>
      </c>
    </row>
    <row r="3" spans="1:5" x14ac:dyDescent="0.35">
      <c r="A3" s="17" t="s">
        <v>59</v>
      </c>
    </row>
    <row r="6" spans="1:5" ht="15" thickBot="1" x14ac:dyDescent="0.4">
      <c r="A6" t="s">
        <v>74</v>
      </c>
    </row>
    <row r="7" spans="1:5" x14ac:dyDescent="0.35">
      <c r="B7" s="21"/>
      <c r="C7" s="21"/>
      <c r="D7" s="21" t="s">
        <v>98</v>
      </c>
      <c r="E7" s="21" t="s">
        <v>100</v>
      </c>
    </row>
    <row r="8" spans="1:5" ht="15" thickBot="1" x14ac:dyDescent="0.4">
      <c r="B8" s="22" t="s">
        <v>70</v>
      </c>
      <c r="C8" s="22" t="s">
        <v>71</v>
      </c>
      <c r="D8" s="22" t="s">
        <v>99</v>
      </c>
      <c r="E8" s="22" t="s">
        <v>101</v>
      </c>
    </row>
    <row r="9" spans="1:5" x14ac:dyDescent="0.35">
      <c r="B9" s="20" t="s">
        <v>82</v>
      </c>
      <c r="C9" s="20" t="s">
        <v>47</v>
      </c>
      <c r="D9" s="20">
        <v>16.747311539980348</v>
      </c>
      <c r="E9" s="20">
        <v>0</v>
      </c>
    </row>
    <row r="10" spans="1:5" x14ac:dyDescent="0.35">
      <c r="B10" s="20" t="s">
        <v>84</v>
      </c>
      <c r="C10" s="20" t="s">
        <v>47</v>
      </c>
      <c r="D10" s="20">
        <v>15.328070796304269</v>
      </c>
      <c r="E10" s="20">
        <v>0</v>
      </c>
    </row>
    <row r="11" spans="1:5" x14ac:dyDescent="0.35">
      <c r="B11" s="20" t="s">
        <v>85</v>
      </c>
      <c r="C11" s="20" t="s">
        <v>47</v>
      </c>
      <c r="D11" s="20">
        <v>13.537381608233529</v>
      </c>
      <c r="E11" s="20">
        <v>0</v>
      </c>
    </row>
    <row r="12" spans="1:5" x14ac:dyDescent="0.35">
      <c r="B12" s="20" t="s">
        <v>86</v>
      </c>
      <c r="C12" s="20" t="s">
        <v>47</v>
      </c>
      <c r="D12" s="20">
        <v>26.827117119581004</v>
      </c>
      <c r="E12" s="20">
        <v>0</v>
      </c>
    </row>
    <row r="13" spans="1:5" ht="15" thickBot="1" x14ac:dyDescent="0.4">
      <c r="B13" s="18" t="s">
        <v>87</v>
      </c>
      <c r="C13" s="18" t="s">
        <v>47</v>
      </c>
      <c r="D13" s="18">
        <v>7.7473431420812302</v>
      </c>
      <c r="E13" s="18">
        <v>0</v>
      </c>
    </row>
    <row r="15" spans="1:5" ht="15" thickBot="1" x14ac:dyDescent="0.4">
      <c r="A15" t="s">
        <v>76</v>
      </c>
    </row>
    <row r="16" spans="1:5" x14ac:dyDescent="0.35">
      <c r="B16" s="21"/>
      <c r="C16" s="21"/>
      <c r="D16" s="21" t="s">
        <v>98</v>
      </c>
      <c r="E16" s="21" t="s">
        <v>102</v>
      </c>
    </row>
    <row r="17" spans="2:5" ht="15" thickBot="1" x14ac:dyDescent="0.4">
      <c r="B17" s="22" t="s">
        <v>70</v>
      </c>
      <c r="C17" s="22" t="s">
        <v>71</v>
      </c>
      <c r="D17" s="22" t="s">
        <v>99</v>
      </c>
      <c r="E17" s="22" t="s">
        <v>103</v>
      </c>
    </row>
    <row r="18" spans="2:5" ht="15" thickBot="1" x14ac:dyDescent="0.4">
      <c r="B18" s="18" t="s">
        <v>88</v>
      </c>
      <c r="C18" s="18" t="s">
        <v>45</v>
      </c>
      <c r="D18" s="18">
        <v>1200.0000000000002</v>
      </c>
      <c r="E18" s="18">
        <v>-1.8492896340110085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98B4-D02E-43AD-BEA5-201FE4EC0413}">
  <dimension ref="A1:J17"/>
  <sheetViews>
    <sheetView showGridLines="0" workbookViewId="0"/>
  </sheetViews>
  <sheetFormatPr defaultRowHeight="14.5" x14ac:dyDescent="0.35"/>
  <cols>
    <col min="1" max="1" width="2.1796875" customWidth="1"/>
    <col min="2" max="2" width="6.54296875" bestFit="1" customWidth="1"/>
    <col min="3" max="3" width="8.7265625" bestFit="1" customWidth="1"/>
    <col min="4" max="4" width="11.81640625" bestFit="1" customWidth="1"/>
    <col min="5" max="5" width="2.1796875" customWidth="1"/>
    <col min="6" max="6" width="5.90625" bestFit="1" customWidth="1"/>
    <col min="7" max="7" width="11.81640625" bestFit="1" customWidth="1"/>
    <col min="8" max="8" width="2.1796875" customWidth="1"/>
    <col min="9" max="10" width="11.81640625" bestFit="1" customWidth="1"/>
  </cols>
  <sheetData>
    <row r="1" spans="1:10" x14ac:dyDescent="0.35">
      <c r="A1" s="17" t="s">
        <v>104</v>
      </c>
    </row>
    <row r="2" spans="1:10" x14ac:dyDescent="0.35">
      <c r="A2" s="17" t="s">
        <v>58</v>
      </c>
    </row>
    <row r="3" spans="1:10" x14ac:dyDescent="0.35">
      <c r="A3" s="17" t="s">
        <v>59</v>
      </c>
    </row>
    <row r="5" spans="1:10" ht="15" thickBot="1" x14ac:dyDescent="0.4"/>
    <row r="6" spans="1:10" x14ac:dyDescent="0.35">
      <c r="B6" s="21"/>
      <c r="C6" s="21" t="s">
        <v>105</v>
      </c>
      <c r="D6" s="21"/>
    </row>
    <row r="7" spans="1:10" ht="15" thickBot="1" x14ac:dyDescent="0.4">
      <c r="B7" s="22" t="s">
        <v>70</v>
      </c>
      <c r="C7" s="22" t="s">
        <v>71</v>
      </c>
      <c r="D7" s="22" t="s">
        <v>99</v>
      </c>
    </row>
    <row r="8" spans="1:10" ht="15" thickBot="1" x14ac:dyDescent="0.4">
      <c r="B8" s="18" t="s">
        <v>81</v>
      </c>
      <c r="C8" s="18" t="s">
        <v>45</v>
      </c>
      <c r="D8" s="18">
        <v>2745.0832391160111</v>
      </c>
    </row>
    <row r="10" spans="1:10" ht="15" thickBot="1" x14ac:dyDescent="0.4"/>
    <row r="11" spans="1:10" x14ac:dyDescent="0.35">
      <c r="B11" s="21"/>
      <c r="C11" s="21" t="s">
        <v>106</v>
      </c>
      <c r="D11" s="21"/>
      <c r="F11" s="21" t="s">
        <v>107</v>
      </c>
      <c r="G11" s="21" t="s">
        <v>105</v>
      </c>
      <c r="I11" s="21" t="s">
        <v>110</v>
      </c>
      <c r="J11" s="21" t="s">
        <v>105</v>
      </c>
    </row>
    <row r="12" spans="1:10" ht="15" thickBot="1" x14ac:dyDescent="0.4">
      <c r="B12" s="22" t="s">
        <v>70</v>
      </c>
      <c r="C12" s="22" t="s">
        <v>71</v>
      </c>
      <c r="D12" s="22" t="s">
        <v>99</v>
      </c>
      <c r="F12" s="22" t="s">
        <v>108</v>
      </c>
      <c r="G12" s="22" t="s">
        <v>109</v>
      </c>
      <c r="I12" s="22" t="s">
        <v>108</v>
      </c>
      <c r="J12" s="22" t="s">
        <v>109</v>
      </c>
    </row>
    <row r="13" spans="1:10" x14ac:dyDescent="0.35">
      <c r="B13" s="20" t="s">
        <v>82</v>
      </c>
      <c r="C13" s="20" t="s">
        <v>47</v>
      </c>
      <c r="D13" s="20">
        <v>16.747311539980348</v>
      </c>
      <c r="F13" s="20">
        <v>1</v>
      </c>
      <c r="G13" s="20">
        <v>11168.315272052549</v>
      </c>
      <c r="I13" s="20">
        <v>16.747311539980334</v>
      </c>
      <c r="J13" s="20">
        <v>2745.0832391160111</v>
      </c>
    </row>
    <row r="14" spans="1:10" x14ac:dyDescent="0.35">
      <c r="B14" s="20" t="s">
        <v>84</v>
      </c>
      <c r="C14" s="20" t="s">
        <v>47</v>
      </c>
      <c r="D14" s="20">
        <v>15.328070796304269</v>
      </c>
      <c r="F14" s="20">
        <v>1</v>
      </c>
      <c r="G14" s="20">
        <v>5909.283470511562</v>
      </c>
      <c r="I14" s="20">
        <v>15.328070796304234</v>
      </c>
      <c r="J14" s="20">
        <v>2745.0832391160111</v>
      </c>
    </row>
    <row r="15" spans="1:10" x14ac:dyDescent="0.35">
      <c r="B15" s="20" t="s">
        <v>85</v>
      </c>
      <c r="C15" s="20" t="s">
        <v>47</v>
      </c>
      <c r="D15" s="20">
        <v>13.537381608233529</v>
      </c>
      <c r="F15" s="20">
        <v>1</v>
      </c>
      <c r="G15" s="20">
        <v>8239.1791585345673</v>
      </c>
      <c r="I15" s="20">
        <v>13.537381608233515</v>
      </c>
      <c r="J15" s="20">
        <v>2745.0832391160111</v>
      </c>
    </row>
    <row r="16" spans="1:10" x14ac:dyDescent="0.35">
      <c r="B16" s="20" t="s">
        <v>86</v>
      </c>
      <c r="C16" s="20" t="s">
        <v>47</v>
      </c>
      <c r="D16" s="20">
        <v>26.827117119581004</v>
      </c>
      <c r="F16" s="20">
        <v>1</v>
      </c>
      <c r="G16" s="20">
        <v>31600.984640708451</v>
      </c>
      <c r="I16" s="20">
        <v>26.827117119580997</v>
      </c>
      <c r="J16" s="20">
        <v>2745.0832391160111</v>
      </c>
    </row>
    <row r="17" spans="2:10" ht="15" thickBot="1" x14ac:dyDescent="0.4">
      <c r="B17" s="18" t="s">
        <v>87</v>
      </c>
      <c r="C17" s="18" t="s">
        <v>47</v>
      </c>
      <c r="D17" s="18">
        <v>7.7473431420812302</v>
      </c>
      <c r="F17" s="18">
        <v>1</v>
      </c>
      <c r="G17" s="18">
        <v>3780.0704146569183</v>
      </c>
      <c r="I17" s="18">
        <v>7.7473431420812187</v>
      </c>
      <c r="J17" s="18">
        <v>2745.0832391160116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t1</vt:lpstr>
      <vt:lpstr>t2</vt:lpstr>
      <vt:lpstr>Answer Report 1</vt:lpstr>
      <vt:lpstr>Sensitivity Report 1</vt:lpstr>
      <vt:lpstr>Limits Report 1</vt:lpstr>
      <vt:lpstr>'t2'!Print_Area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2022-12-11T11:37:16Z</cp:lastPrinted>
  <dcterms:created xsi:type="dcterms:W3CDTF">2022-12-11T10:35:18Z</dcterms:created>
  <dcterms:modified xsi:type="dcterms:W3CDTF">2022-12-11T16:52:11Z</dcterms:modified>
</cp:coreProperties>
</file>