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/Desktop/"/>
    </mc:Choice>
  </mc:AlternateContent>
  <xr:revisionPtr revIDLastSave="0" documentId="8_{84D4DD7E-CA89-1045-A396-7DC95CF8DCD3}" xr6:coauthVersionLast="45" xr6:coauthVersionMax="45" xr10:uidLastSave="{00000000-0000-0000-0000-000000000000}"/>
  <bookViews>
    <workbookView xWindow="3720" yWindow="920" windowWidth="29720" windowHeight="20660" xr2:uid="{12183155-71DF-C349-ABC7-E7C7E528B233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6" i="1" l="1"/>
  <c r="K85" i="1" l="1"/>
  <c r="G85" i="1"/>
  <c r="G86" i="1"/>
  <c r="G87" i="1"/>
  <c r="G88" i="1"/>
  <c r="K88" i="1"/>
  <c r="K87" i="1"/>
  <c r="K86" i="1"/>
  <c r="G17" i="2"/>
  <c r="F21" i="1"/>
  <c r="F23" i="1" s="1"/>
  <c r="F25" i="1" s="1"/>
  <c r="F19" i="1"/>
  <c r="F17" i="1"/>
  <c r="F15" i="1"/>
  <c r="F13" i="1"/>
  <c r="J33" i="2" l="1"/>
  <c r="F33" i="2"/>
  <c r="C33" i="2"/>
  <c r="I26" i="2"/>
  <c r="B29" i="2"/>
  <c r="B26" i="2"/>
  <c r="H8" i="2" l="1"/>
  <c r="L11" i="2"/>
  <c r="L84" i="1"/>
  <c r="G11" i="2"/>
  <c r="C8" i="2" l="1"/>
  <c r="H7" i="2"/>
  <c r="I11" i="2" l="1"/>
  <c r="C11" i="2"/>
  <c r="C16" i="2" s="1"/>
  <c r="G28" i="1"/>
  <c r="C17" i="2" l="1"/>
  <c r="F16" i="2"/>
  <c r="G16" i="2" s="1"/>
  <c r="G18" i="2" s="1"/>
  <c r="G100" i="1"/>
  <c r="G99" i="1"/>
  <c r="G98" i="1"/>
  <c r="G97" i="1"/>
  <c r="G95" i="1"/>
  <c r="C88" i="1"/>
  <c r="C87" i="1"/>
  <c r="C86" i="1"/>
  <c r="C85" i="1"/>
  <c r="C84" i="1"/>
  <c r="J84" i="1"/>
  <c r="L85" i="1"/>
  <c r="L86" i="1"/>
  <c r="L87" i="1"/>
  <c r="L88" i="1"/>
  <c r="O88" i="1"/>
  <c r="O87" i="1"/>
  <c r="O86" i="1"/>
  <c r="O85" i="1"/>
  <c r="O84" i="1"/>
  <c r="L81" i="1"/>
  <c r="G79" i="1"/>
  <c r="K79" i="1"/>
  <c r="D81" i="1"/>
  <c r="H81" i="1"/>
  <c r="D73" i="1"/>
  <c r="L80" i="1" s="1"/>
  <c r="D67" i="1"/>
  <c r="D65" i="1"/>
  <c r="D61" i="1"/>
  <c r="D59" i="1"/>
  <c r="D63" i="1"/>
  <c r="D55" i="1"/>
  <c r="D66" i="1" s="1"/>
  <c r="K16" i="2" l="1"/>
  <c r="C18" i="2"/>
  <c r="F18" i="2" s="1"/>
  <c r="F17" i="2"/>
  <c r="J85" i="1"/>
  <c r="H84" i="1"/>
  <c r="F84" i="1" s="1"/>
  <c r="H85" i="1"/>
  <c r="F85" i="1" s="1"/>
  <c r="J86" i="1"/>
  <c r="H80" i="1"/>
  <c r="D62" i="1"/>
  <c r="D80" i="1"/>
  <c r="D58" i="1"/>
  <c r="D69" i="1" s="1"/>
  <c r="D70" i="1" s="1"/>
  <c r="D43" i="1"/>
  <c r="D41" i="1"/>
  <c r="D36" i="1"/>
  <c r="D42" i="1" s="1"/>
  <c r="D25" i="1"/>
  <c r="D24" i="1"/>
  <c r="D23" i="1"/>
  <c r="D19" i="1"/>
  <c r="D15" i="1"/>
  <c r="D21" i="1"/>
  <c r="D20" i="1"/>
  <c r="D12" i="1"/>
  <c r="D17" i="1"/>
  <c r="D16" i="1"/>
  <c r="D13" i="1"/>
  <c r="K18" i="2" l="1"/>
  <c r="K17" i="2"/>
  <c r="F86" i="1"/>
  <c r="J87" i="1"/>
  <c r="D39" i="1"/>
  <c r="D27" i="1"/>
  <c r="D28" i="1" s="1"/>
  <c r="D32" i="1" s="1"/>
  <c r="D38" i="1"/>
  <c r="J88" i="1" l="1"/>
  <c r="H88" i="1" s="1"/>
  <c r="F88" i="1" s="1"/>
  <c r="H87" i="1"/>
  <c r="F87" i="1" s="1"/>
  <c r="D45" i="1"/>
  <c r="D46" i="1" s="1"/>
  <c r="D50" i="1" s="1"/>
  <c r="G32" i="1"/>
  <c r="G46" i="1" s="1"/>
  <c r="G50" i="1" s="1"/>
  <c r="G70" i="1" s="1"/>
  <c r="G92" i="1" l="1"/>
  <c r="G102" i="1" s="1"/>
  <c r="G91" i="1"/>
</calcChain>
</file>

<file path=xl/sharedStrings.xml><?xml version="1.0" encoding="utf-8"?>
<sst xmlns="http://schemas.openxmlformats.org/spreadsheetml/2006/main" count="177" uniqueCount="95">
  <si>
    <t>S1</t>
  </si>
  <si>
    <t>seconds</t>
  </si>
  <si>
    <t>S2</t>
  </si>
  <si>
    <t>S3</t>
  </si>
  <si>
    <t>Q1</t>
  </si>
  <si>
    <t xml:space="preserve">At what time does D receive the DNS request from Client C? </t>
  </si>
  <si>
    <t>DNS Packet 100 bytes</t>
  </si>
  <si>
    <t>bits</t>
  </si>
  <si>
    <t>L1</t>
  </si>
  <si>
    <t>dproc</t>
  </si>
  <si>
    <t>dtrans</t>
  </si>
  <si>
    <t>dprop</t>
  </si>
  <si>
    <t>L2</t>
  </si>
  <si>
    <t>L4</t>
  </si>
  <si>
    <t>L5</t>
  </si>
  <si>
    <t>Seconds</t>
  </si>
  <si>
    <t>Milliseconds</t>
  </si>
  <si>
    <t>Q2</t>
  </si>
  <si>
    <t>At what time does C receive the DNS response from D?</t>
  </si>
  <si>
    <t>this is a roundtrip</t>
  </si>
  <si>
    <t>Q3</t>
  </si>
  <si>
    <t xml:space="preserve">At what time does V receive the TCP SYN request from Client C? </t>
  </si>
  <si>
    <t>TCP SYN 100 bytes</t>
  </si>
  <si>
    <t>L3</t>
  </si>
  <si>
    <t>Q4</t>
  </si>
  <si>
    <t xml:space="preserve">At what time does C receive the TCP SYN/ACK acknowledgement from Server V? </t>
  </si>
  <si>
    <t>Q5</t>
  </si>
  <si>
    <t>At what time does V receive the HTTP GET packet from Client C?</t>
  </si>
  <si>
    <t>HTTP GET 1000 bytes</t>
  </si>
  <si>
    <t>HTTP RESPONSE 100 bytes</t>
  </si>
  <si>
    <t>&lt;-----</t>
  </si>
  <si>
    <t>C</t>
  </si>
  <si>
    <t>V</t>
  </si>
  <si>
    <t>Received</t>
  </si>
  <si>
    <t>Sent</t>
  </si>
  <si>
    <t>Packet 1</t>
  </si>
  <si>
    <t>Packet 2</t>
  </si>
  <si>
    <t>Packet 3</t>
  </si>
  <si>
    <t>Packet 4</t>
  </si>
  <si>
    <t>Packet 5</t>
  </si>
  <si>
    <t>no queue here</t>
  </si>
  <si>
    <t>queue here</t>
  </si>
  <si>
    <t>Q6</t>
  </si>
  <si>
    <t xml:space="preserve">At what time does C receive the first packet of the HTTP response from Server V? </t>
  </si>
  <si>
    <t>Q7</t>
  </si>
  <si>
    <t>At what time does C receive the fifth (last) packet of the HTTP response from Server V?</t>
  </si>
  <si>
    <t>Q8</t>
  </si>
  <si>
    <t xml:space="preserve">At what time is the connection between Client C and Server V closed? </t>
  </si>
  <si>
    <t>The delay for this distance was previously calculated in Q3 to be</t>
  </si>
  <si>
    <t xml:space="preserve">ACK for Packet 5 </t>
  </si>
  <si>
    <t>C -&gt; V</t>
  </si>
  <si>
    <t>TCP FIN from server to client</t>
  </si>
  <si>
    <t>V -&gt; C</t>
  </si>
  <si>
    <t>FIN/ACK from client to server</t>
  </si>
  <si>
    <t>Final ACK</t>
  </si>
  <si>
    <t>R</t>
  </si>
  <si>
    <t>Transmission delay</t>
  </si>
  <si>
    <t>Propagation delay on L1</t>
  </si>
  <si>
    <t>Processing delay on S1</t>
  </si>
  <si>
    <t>Transmission time</t>
  </si>
  <si>
    <t>Arrival time</t>
  </si>
  <si>
    <t>Propagation delay on L2</t>
  </si>
  <si>
    <t>A</t>
  </si>
  <si>
    <t>B</t>
  </si>
  <si>
    <t>S</t>
  </si>
  <si>
    <t>Pretty version</t>
  </si>
  <si>
    <t>12000/10000 = 1.2</t>
  </si>
  <si>
    <t>0.00024 + 0.00024 = 0.00048</t>
  </si>
  <si>
    <t>0.00024 + 0.0000005 + 0.001 = 0.0012405</t>
  </si>
  <si>
    <t>1.2012405 + 0.0333333 = 1.2345738</t>
  </si>
  <si>
    <t>0.00048 + 0.00024 = 0.00072</t>
  </si>
  <si>
    <t>2.4012405 + 0.0333333 = 2.4345738</t>
  </si>
  <si>
    <t>3.6012405 + 0.0333333 = 3.6345738</t>
  </si>
  <si>
    <t>0.00048 + 0.0000005 + 0.001 = 0.0014805</t>
  </si>
  <si>
    <t>0.00072 + 0.0000005 + 0.001 = 0.0017205</t>
  </si>
  <si>
    <t>100/2e8 = 0.0000005</t>
  </si>
  <si>
    <t>12000/50e6 = 0.00024</t>
  </si>
  <si>
    <t>L/R</t>
  </si>
  <si>
    <t>Propagation delay on L1 =</t>
  </si>
  <si>
    <t>d/s</t>
  </si>
  <si>
    <t>Propagation delay on L2 =</t>
  </si>
  <si>
    <t>Transmission delay on L1 =</t>
  </si>
  <si>
    <t>Processing delay on S1 (given) =</t>
  </si>
  <si>
    <t>(10000*1000)/3e8 = 0.033333</t>
  </si>
  <si>
    <t>Transmission delay on L2 =</t>
  </si>
  <si>
    <t>0.00000 + 0.00024 = 0.00024</t>
  </si>
  <si>
    <t>transmission time at A + propagation on L1 + processing on S</t>
  </si>
  <si>
    <t>Sent time</t>
  </si>
  <si>
    <t>queueing delay + transmission delay on L2 =
1.2012405 + 1.2 = 2.4012405</t>
  </si>
  <si>
    <t>queueing delay + transmission delay on L2 =
2.4012405 + 1.2 = 3.6012405</t>
  </si>
  <si>
    <t>arrival time on S + transmission delay on L2 =
0.0012405 + 1.2 = 1.2012405</t>
  </si>
  <si>
    <t>Packet direction</t>
  </si>
  <si>
    <t>Time</t>
  </si>
  <si>
    <t>Q6 &amp; Q7 Table</t>
  </si>
  <si>
    <t>Constants: Processing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</si>
</sst>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/>
    <xf numFmtId="0" fontId="0" fillId="4" borderId="2" xfId="0" applyFont="1" applyFill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vertical="center"/>
    </xf>
    <xf numFmtId="165" fontId="0" fillId="0" borderId="4" xfId="0" applyNumberFormat="1" applyBorder="1" applyAlignment="1">
      <alignment horizontal="left" vertical="center"/>
    </xf>
    <xf numFmtId="165" fontId="0" fillId="0" borderId="4" xfId="0" applyNumberFormat="1" applyBorder="1" applyAlignment="1">
      <alignment vertical="center" wrapText="1"/>
    </xf>
    <xf numFmtId="165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65" fontId="0" fillId="0" borderId="5" xfId="0" applyNumberFormat="1" applyBorder="1" applyAlignment="1">
      <alignment horizontal="left" vertical="center"/>
    </xf>
    <xf numFmtId="165" fontId="0" fillId="0" borderId="5" xfId="0" applyNumberFormat="1" applyBorder="1" applyAlignment="1">
      <alignment vertical="center" wrapText="1"/>
    </xf>
    <xf numFmtId="165" fontId="0" fillId="3" borderId="5" xfId="0" applyNumberFormat="1" applyFill="1" applyBorder="1" applyAlignment="1">
      <alignment vertical="center"/>
    </xf>
    <xf numFmtId="166" fontId="0" fillId="3" borderId="0" xfId="0" applyNumberFormat="1" applyFill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8" xfId="0" applyBorder="1"/>
    <xf numFmtId="0" fontId="0" fillId="0" borderId="2" xfId="0" applyBorder="1"/>
    <xf numFmtId="0" fontId="1" fillId="0" borderId="2" xfId="0" applyFont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2513-4A03-754D-9324-E36392655B2E}">
  <dimension ref="A2:O102"/>
  <sheetViews>
    <sheetView tabSelected="1" topLeftCell="A93" zoomScale="141" zoomScaleNormal="141" workbookViewId="0">
      <selection activeCell="A3" sqref="A3"/>
    </sheetView>
  </sheetViews>
  <sheetFormatPr baseColWidth="10" defaultColWidth="11" defaultRowHeight="16" x14ac:dyDescent="0.2"/>
  <cols>
    <col min="4" max="4" width="12.83203125" bestFit="1" customWidth="1"/>
    <col min="6" max="6" width="13" bestFit="1" customWidth="1"/>
    <col min="12" max="12" width="12.83203125" bestFit="1" customWidth="1"/>
  </cols>
  <sheetData>
    <row r="2" spans="1:8" x14ac:dyDescent="0.2">
      <c r="A2" t="s">
        <v>94</v>
      </c>
    </row>
    <row r="3" spans="1:8" x14ac:dyDescent="0.2">
      <c r="A3" t="s">
        <v>0</v>
      </c>
      <c r="B3" s="1">
        <v>1E-3</v>
      </c>
      <c r="C3" t="s">
        <v>1</v>
      </c>
    </row>
    <row r="4" spans="1:8" x14ac:dyDescent="0.2">
      <c r="A4" t="s">
        <v>2</v>
      </c>
      <c r="B4" s="1">
        <v>1E-3</v>
      </c>
      <c r="C4" t="s">
        <v>1</v>
      </c>
    </row>
    <row r="5" spans="1:8" x14ac:dyDescent="0.2">
      <c r="A5" t="s">
        <v>3</v>
      </c>
      <c r="B5" s="1">
        <v>2.5000000000000001E-4</v>
      </c>
      <c r="C5" t="s">
        <v>1</v>
      </c>
    </row>
    <row r="6" spans="1:8" x14ac:dyDescent="0.2">
      <c r="G6" s="4" t="s">
        <v>92</v>
      </c>
    </row>
    <row r="7" spans="1:8" x14ac:dyDescent="0.2">
      <c r="A7" s="4" t="s">
        <v>4</v>
      </c>
      <c r="B7" t="s">
        <v>5</v>
      </c>
      <c r="G7">
        <v>0</v>
      </c>
      <c r="H7" t="s">
        <v>16</v>
      </c>
    </row>
    <row r="9" spans="1:8" x14ac:dyDescent="0.2">
      <c r="B9" t="s">
        <v>6</v>
      </c>
      <c r="D9">
        <v>800</v>
      </c>
      <c r="E9" t="s">
        <v>7</v>
      </c>
    </row>
    <row r="11" spans="1:8" x14ac:dyDescent="0.2">
      <c r="B11" t="s">
        <v>8</v>
      </c>
      <c r="C11" t="s">
        <v>9</v>
      </c>
      <c r="D11" s="1"/>
    </row>
    <row r="12" spans="1:8" x14ac:dyDescent="0.2">
      <c r="C12" t="s">
        <v>10</v>
      </c>
      <c r="D12">
        <f>D9/100000000</f>
        <v>7.9999999999999996E-6</v>
      </c>
    </row>
    <row r="13" spans="1:8" x14ac:dyDescent="0.2">
      <c r="C13" t="s">
        <v>11</v>
      </c>
      <c r="D13">
        <f>300/200000000</f>
        <v>1.5E-6</v>
      </c>
      <c r="F13" s="2">
        <f>D12+D13+D15</f>
        <v>1.0095E-3</v>
      </c>
    </row>
    <row r="15" spans="1:8" x14ac:dyDescent="0.2">
      <c r="B15" t="s">
        <v>12</v>
      </c>
      <c r="C15" t="s">
        <v>9</v>
      </c>
      <c r="D15" s="1">
        <f>B3</f>
        <v>1E-3</v>
      </c>
      <c r="F15">
        <f>F13+D16</f>
        <v>0.1610095</v>
      </c>
    </row>
    <row r="16" spans="1:8" x14ac:dyDescent="0.2">
      <c r="C16" t="s">
        <v>10</v>
      </c>
      <c r="D16">
        <f>D9/5000</f>
        <v>0.16</v>
      </c>
    </row>
    <row r="17" spans="1:8" x14ac:dyDescent="0.2">
      <c r="C17" t="s">
        <v>11</v>
      </c>
      <c r="D17">
        <f>(36000*1000)/300000000</f>
        <v>0.12</v>
      </c>
      <c r="F17" s="2">
        <f>F15+D17+D19</f>
        <v>0.28200950000000002</v>
      </c>
    </row>
    <row r="19" spans="1:8" x14ac:dyDescent="0.2">
      <c r="B19" t="s">
        <v>13</v>
      </c>
      <c r="C19" t="s">
        <v>9</v>
      </c>
      <c r="D19" s="1">
        <f>B4</f>
        <v>1E-3</v>
      </c>
      <c r="F19" s="2">
        <f>F17+D20</f>
        <v>0.28201750000000003</v>
      </c>
    </row>
    <row r="20" spans="1:8" x14ac:dyDescent="0.2">
      <c r="C20" t="s">
        <v>10</v>
      </c>
      <c r="D20">
        <f>D9/100000000</f>
        <v>7.9999999999999996E-6</v>
      </c>
    </row>
    <row r="21" spans="1:8" x14ac:dyDescent="0.2">
      <c r="C21" t="s">
        <v>11</v>
      </c>
      <c r="D21">
        <f>(3000*1000)/200000000</f>
        <v>1.4999999999999999E-2</v>
      </c>
      <c r="F21" s="2">
        <f>F19+D21+D23</f>
        <v>0.29726750000000002</v>
      </c>
    </row>
    <row r="22" spans="1:8" x14ac:dyDescent="0.2">
      <c r="H22" s="2"/>
    </row>
    <row r="23" spans="1:8" x14ac:dyDescent="0.2">
      <c r="B23" t="s">
        <v>14</v>
      </c>
      <c r="C23" t="s">
        <v>9</v>
      </c>
      <c r="D23" s="1">
        <f>B5</f>
        <v>2.5000000000000001E-4</v>
      </c>
      <c r="F23">
        <f>F21+D24</f>
        <v>0.29727550000000003</v>
      </c>
    </row>
    <row r="24" spans="1:8" x14ac:dyDescent="0.2">
      <c r="C24" t="s">
        <v>10</v>
      </c>
      <c r="D24">
        <f>D9/100000000</f>
        <v>7.9999999999999996E-6</v>
      </c>
    </row>
    <row r="25" spans="1:8" x14ac:dyDescent="0.2">
      <c r="C25" t="s">
        <v>11</v>
      </c>
      <c r="D25">
        <f>600/200000000</f>
        <v>3.0000000000000001E-6</v>
      </c>
      <c r="F25">
        <f>F23+D25</f>
        <v>0.2972785</v>
      </c>
    </row>
    <row r="26" spans="1:8" x14ac:dyDescent="0.2">
      <c r="D26" s="3"/>
    </row>
    <row r="27" spans="1:8" x14ac:dyDescent="0.2">
      <c r="D27" s="2">
        <f>SUM(D11:D25)</f>
        <v>0.2972785</v>
      </c>
      <c r="E27" t="s">
        <v>15</v>
      </c>
    </row>
    <row r="28" spans="1:8" x14ac:dyDescent="0.2">
      <c r="D28" s="2">
        <f>D27*1000</f>
        <v>297.27850000000001</v>
      </c>
      <c r="E28" t="s">
        <v>16</v>
      </c>
      <c r="G28" s="7">
        <f>G7+D28</f>
        <v>297.27850000000001</v>
      </c>
      <c r="H28" t="s">
        <v>16</v>
      </c>
    </row>
    <row r="30" spans="1:8" x14ac:dyDescent="0.2">
      <c r="A30" s="4" t="s">
        <v>17</v>
      </c>
      <c r="B30" t="s">
        <v>18</v>
      </c>
    </row>
    <row r="32" spans="1:8" x14ac:dyDescent="0.2">
      <c r="B32" t="s">
        <v>19</v>
      </c>
      <c r="D32" s="2">
        <f>D28</f>
        <v>297.27850000000001</v>
      </c>
      <c r="E32" t="s">
        <v>16</v>
      </c>
      <c r="G32" s="29">
        <f>G28+D32</f>
        <v>594.55700000000002</v>
      </c>
      <c r="H32" t="s">
        <v>16</v>
      </c>
    </row>
    <row r="34" spans="1:8" x14ac:dyDescent="0.2">
      <c r="A34" s="4" t="s">
        <v>20</v>
      </c>
      <c r="B34" t="s">
        <v>21</v>
      </c>
    </row>
    <row r="36" spans="1:8" x14ac:dyDescent="0.2">
      <c r="B36" t="s">
        <v>22</v>
      </c>
      <c r="D36">
        <f>8*100</f>
        <v>800</v>
      </c>
      <c r="E36" t="s">
        <v>7</v>
      </c>
    </row>
    <row r="38" spans="1:8" x14ac:dyDescent="0.2">
      <c r="B38" t="s">
        <v>8</v>
      </c>
      <c r="D38">
        <f>SUM(D12:D13)</f>
        <v>9.5000000000000005E-6</v>
      </c>
    </row>
    <row r="39" spans="1:8" x14ac:dyDescent="0.2">
      <c r="B39" t="s">
        <v>12</v>
      </c>
      <c r="D39" s="1">
        <f>SUM(D15:D17)</f>
        <v>0.28100000000000003</v>
      </c>
    </row>
    <row r="41" spans="1:8" x14ac:dyDescent="0.2">
      <c r="B41" t="s">
        <v>23</v>
      </c>
      <c r="C41" t="s">
        <v>9</v>
      </c>
      <c r="D41" s="1">
        <f>B4</f>
        <v>1E-3</v>
      </c>
    </row>
    <row r="42" spans="1:8" x14ac:dyDescent="0.2">
      <c r="C42" t="s">
        <v>10</v>
      </c>
      <c r="D42">
        <f>D36/100000000</f>
        <v>7.9999999999999996E-6</v>
      </c>
    </row>
    <row r="43" spans="1:8" x14ac:dyDescent="0.2">
      <c r="C43" t="s">
        <v>11</v>
      </c>
      <c r="D43">
        <f>75/200000000</f>
        <v>3.7500000000000001E-7</v>
      </c>
    </row>
    <row r="44" spans="1:8" x14ac:dyDescent="0.2">
      <c r="D44" s="3"/>
    </row>
    <row r="45" spans="1:8" x14ac:dyDescent="0.2">
      <c r="D45">
        <f>SUM(D38:D43)</f>
        <v>0.28201787500000003</v>
      </c>
      <c r="E45" t="s">
        <v>15</v>
      </c>
    </row>
    <row r="46" spans="1:8" x14ac:dyDescent="0.2">
      <c r="D46" s="2">
        <f>D45*1000</f>
        <v>282.017875</v>
      </c>
      <c r="E46" t="s">
        <v>16</v>
      </c>
      <c r="G46" s="29">
        <f>G32+D46</f>
        <v>876.57487500000002</v>
      </c>
      <c r="H46" t="s">
        <v>16</v>
      </c>
    </row>
    <row r="48" spans="1:8" x14ac:dyDescent="0.2">
      <c r="A48" s="4" t="s">
        <v>24</v>
      </c>
      <c r="B48" t="s">
        <v>25</v>
      </c>
    </row>
    <row r="50" spans="1:8" x14ac:dyDescent="0.2">
      <c r="B50" t="s">
        <v>19</v>
      </c>
      <c r="D50">
        <f>D46</f>
        <v>282.017875</v>
      </c>
      <c r="E50" t="s">
        <v>16</v>
      </c>
      <c r="G50" s="29">
        <f>G46+D50</f>
        <v>1158.59275</v>
      </c>
      <c r="H50" t="s">
        <v>16</v>
      </c>
    </row>
    <row r="53" spans="1:8" x14ac:dyDescent="0.2">
      <c r="A53" s="4" t="s">
        <v>26</v>
      </c>
      <c r="B53" t="s">
        <v>27</v>
      </c>
    </row>
    <row r="55" spans="1:8" x14ac:dyDescent="0.2">
      <c r="B55" t="s">
        <v>28</v>
      </c>
      <c r="D55">
        <f>8*1000</f>
        <v>8000</v>
      </c>
      <c r="E55" t="s">
        <v>7</v>
      </c>
    </row>
    <row r="57" spans="1:8" x14ac:dyDescent="0.2">
      <c r="B57" t="s">
        <v>8</v>
      </c>
      <c r="C57" t="s">
        <v>9</v>
      </c>
      <c r="D57" s="1"/>
    </row>
    <row r="58" spans="1:8" x14ac:dyDescent="0.2">
      <c r="C58" t="s">
        <v>10</v>
      </c>
      <c r="D58">
        <f>D55/100000000</f>
        <v>8.0000000000000007E-5</v>
      </c>
    </row>
    <row r="59" spans="1:8" x14ac:dyDescent="0.2">
      <c r="C59" t="s">
        <v>11</v>
      </c>
      <c r="D59">
        <f>300/200000000</f>
        <v>1.5E-6</v>
      </c>
    </row>
    <row r="61" spans="1:8" x14ac:dyDescent="0.2">
      <c r="B61" t="s">
        <v>12</v>
      </c>
      <c r="C61" t="s">
        <v>9</v>
      </c>
      <c r="D61" s="1">
        <f>B3</f>
        <v>1E-3</v>
      </c>
    </row>
    <row r="62" spans="1:8" x14ac:dyDescent="0.2">
      <c r="C62" t="s">
        <v>10</v>
      </c>
      <c r="D62">
        <f>D55/5000</f>
        <v>1.6</v>
      </c>
    </row>
    <row r="63" spans="1:8" x14ac:dyDescent="0.2">
      <c r="C63" t="s">
        <v>11</v>
      </c>
      <c r="D63">
        <f>(36000*1000)/300000000</f>
        <v>0.12</v>
      </c>
    </row>
    <row r="65" spans="1:15" x14ac:dyDescent="0.2">
      <c r="B65" t="s">
        <v>23</v>
      </c>
      <c r="C65" t="s">
        <v>9</v>
      </c>
      <c r="D65" s="1">
        <f>B4</f>
        <v>1E-3</v>
      </c>
    </row>
    <row r="66" spans="1:15" x14ac:dyDescent="0.2">
      <c r="C66" t="s">
        <v>10</v>
      </c>
      <c r="D66">
        <f>D55/100000000</f>
        <v>8.0000000000000007E-5</v>
      </c>
    </row>
    <row r="67" spans="1:15" x14ac:dyDescent="0.2">
      <c r="C67" t="s">
        <v>11</v>
      </c>
      <c r="D67">
        <f>75/200000000</f>
        <v>3.7500000000000001E-7</v>
      </c>
    </row>
    <row r="68" spans="1:15" x14ac:dyDescent="0.2">
      <c r="D68" s="3"/>
    </row>
    <row r="69" spans="1:15" x14ac:dyDescent="0.2">
      <c r="D69" s="2">
        <f>SUM(D57:D67)</f>
        <v>1.7221618749999998</v>
      </c>
      <c r="E69" t="s">
        <v>15</v>
      </c>
    </row>
    <row r="70" spans="1:15" x14ac:dyDescent="0.2">
      <c r="D70" s="2">
        <f>D69*1000</f>
        <v>1722.1618749999998</v>
      </c>
      <c r="E70" t="s">
        <v>16</v>
      </c>
      <c r="G70" s="7">
        <f>G50+D70</f>
        <v>2880.7546249999996</v>
      </c>
      <c r="H70" t="s">
        <v>16</v>
      </c>
    </row>
    <row r="73" spans="1:15" x14ac:dyDescent="0.2">
      <c r="A73" t="s">
        <v>93</v>
      </c>
      <c r="B73" t="s">
        <v>29</v>
      </c>
      <c r="D73">
        <f>8*1000</f>
        <v>8000</v>
      </c>
      <c r="E73" t="s">
        <v>7</v>
      </c>
    </row>
    <row r="75" spans="1:15" x14ac:dyDescent="0.2">
      <c r="K75" s="5"/>
      <c r="N75" t="s">
        <v>30</v>
      </c>
      <c r="O75" t="s">
        <v>91</v>
      </c>
    </row>
    <row r="77" spans="1:15" x14ac:dyDescent="0.2">
      <c r="C77" s="38" t="s">
        <v>31</v>
      </c>
      <c r="D77" s="39" t="s">
        <v>8</v>
      </c>
      <c r="E77" s="39"/>
      <c r="F77" s="39"/>
      <c r="G77" s="38" t="s">
        <v>0</v>
      </c>
      <c r="H77" s="40" t="s">
        <v>12</v>
      </c>
      <c r="I77" s="40"/>
      <c r="J77" s="40"/>
      <c r="K77" s="38" t="s">
        <v>2</v>
      </c>
      <c r="L77" s="41" t="s">
        <v>23</v>
      </c>
      <c r="M77" s="41"/>
      <c r="N77" s="41"/>
      <c r="O77" s="20" t="s">
        <v>32</v>
      </c>
    </row>
    <row r="79" spans="1:15" x14ac:dyDescent="0.2">
      <c r="B79" s="30" t="s">
        <v>9</v>
      </c>
      <c r="C79" s="31"/>
      <c r="D79" s="32"/>
      <c r="E79" s="31"/>
      <c r="F79" s="32"/>
      <c r="G79" s="32">
        <f>B3</f>
        <v>1E-3</v>
      </c>
      <c r="H79" s="32"/>
      <c r="I79" s="31"/>
      <c r="J79" s="32"/>
      <c r="K79" s="32">
        <f>B4</f>
        <v>1E-3</v>
      </c>
      <c r="L79" s="33"/>
    </row>
    <row r="80" spans="1:15" x14ac:dyDescent="0.2">
      <c r="B80" s="30" t="s">
        <v>10</v>
      </c>
      <c r="C80" s="31"/>
      <c r="D80" s="32">
        <f>D73/100000000</f>
        <v>8.0000000000000007E-5</v>
      </c>
      <c r="E80" s="31"/>
      <c r="F80" s="32"/>
      <c r="G80" s="32"/>
      <c r="H80" s="32">
        <f>D73/5000</f>
        <v>1.6</v>
      </c>
      <c r="I80" s="31"/>
      <c r="J80" s="32"/>
      <c r="K80" s="32"/>
      <c r="L80" s="33">
        <f>D73/100000000</f>
        <v>8.0000000000000007E-5</v>
      </c>
    </row>
    <row r="81" spans="1:15" x14ac:dyDescent="0.2">
      <c r="B81" s="30" t="s">
        <v>11</v>
      </c>
      <c r="C81" s="31"/>
      <c r="D81" s="32">
        <f>300/200000000</f>
        <v>1.5E-6</v>
      </c>
      <c r="E81" s="31"/>
      <c r="F81" s="32"/>
      <c r="G81" s="32"/>
      <c r="H81" s="32">
        <f>(36000*1000)/300000000</f>
        <v>0.12</v>
      </c>
      <c r="I81" s="31"/>
      <c r="J81" s="32"/>
      <c r="K81" s="32"/>
      <c r="L81" s="34">
        <f>75/200000000</f>
        <v>3.7500000000000001E-7</v>
      </c>
    </row>
    <row r="83" spans="1:15" x14ac:dyDescent="0.2">
      <c r="B83" s="36"/>
      <c r="C83" s="36" t="s">
        <v>33</v>
      </c>
      <c r="D83" s="36"/>
      <c r="E83" s="36"/>
      <c r="F83" s="36" t="s">
        <v>34</v>
      </c>
      <c r="G83" s="36"/>
      <c r="H83" s="36" t="s">
        <v>33</v>
      </c>
      <c r="I83" s="36"/>
      <c r="J83" s="36" t="s">
        <v>34</v>
      </c>
      <c r="K83" s="36"/>
      <c r="L83" s="36" t="s">
        <v>33</v>
      </c>
      <c r="M83" s="36"/>
      <c r="N83" s="36"/>
      <c r="O83" s="36" t="s">
        <v>34</v>
      </c>
    </row>
    <row r="84" spans="1:15" x14ac:dyDescent="0.2">
      <c r="B84" s="36" t="s">
        <v>35</v>
      </c>
      <c r="C84" s="37">
        <f>F84+$D$81</f>
        <v>1.7221618750000001</v>
      </c>
      <c r="D84" s="35"/>
      <c r="E84" s="35"/>
      <c r="F84" s="35">
        <f>H84+$D$80</f>
        <v>1.7221603750000001</v>
      </c>
      <c r="G84" s="35"/>
      <c r="H84" s="35">
        <f>J84+$H$81+$G$79</f>
        <v>1.722080375</v>
      </c>
      <c r="I84" s="35"/>
      <c r="J84" s="35">
        <f>L84+$H$80</f>
        <v>1.601080375</v>
      </c>
      <c r="K84" s="35"/>
      <c r="L84" s="35">
        <f>O84+$L$81+$K$79</f>
        <v>1.080375E-3</v>
      </c>
      <c r="M84" s="35"/>
      <c r="N84" s="35"/>
      <c r="O84" s="35">
        <f>L80</f>
        <v>8.0000000000000007E-5</v>
      </c>
    </row>
    <row r="85" spans="1:15" x14ac:dyDescent="0.2">
      <c r="B85" s="36" t="s">
        <v>36</v>
      </c>
      <c r="C85" s="37">
        <f>F85+$D$81</f>
        <v>3.3221618750000004</v>
      </c>
      <c r="D85" s="35"/>
      <c r="E85" s="35"/>
      <c r="F85" s="35">
        <f>H85+$D$80</f>
        <v>3.3221603750000002</v>
      </c>
      <c r="G85" s="35" t="str">
        <f>IF(F84&gt;H85,"queue","no queue")</f>
        <v>no queue</v>
      </c>
      <c r="H85" s="35">
        <f>J85+$H$81+$G$79</f>
        <v>3.3220803750000001</v>
      </c>
      <c r="I85" s="35"/>
      <c r="J85" s="35">
        <f>J84+$H$80</f>
        <v>3.2010803750000001</v>
      </c>
      <c r="K85" s="35" t="str">
        <f>IF(J84&gt;L85,"queue","no queue")</f>
        <v>queue</v>
      </c>
      <c r="L85" s="35">
        <f>O85+$L$81+$K$79</f>
        <v>1.1603749999999999E-3</v>
      </c>
      <c r="M85" s="35"/>
      <c r="N85" s="35"/>
      <c r="O85" s="35">
        <f>O84+$L$80</f>
        <v>1.6000000000000001E-4</v>
      </c>
    </row>
    <row r="86" spans="1:15" x14ac:dyDescent="0.2">
      <c r="B86" s="36" t="s">
        <v>37</v>
      </c>
      <c r="C86" s="37">
        <f>F86+$D$81</f>
        <v>4.9221618749999996</v>
      </c>
      <c r="D86" s="35"/>
      <c r="E86" s="35"/>
      <c r="F86" s="35">
        <f>H86+$D$80</f>
        <v>4.9221603749999998</v>
      </c>
      <c r="G86" s="35" t="str">
        <f>IF(F85&gt;H86,"queue","no queue")</f>
        <v>no queue</v>
      </c>
      <c r="H86" s="35">
        <f>J86+$H$81+$G$79</f>
        <v>4.9220803750000002</v>
      </c>
      <c r="I86" s="35"/>
      <c r="J86" s="35">
        <f>J85+$H$80</f>
        <v>4.8010803749999997</v>
      </c>
      <c r="K86" s="35" t="str">
        <f>IF(J85&gt;L86,"queue","no queue")</f>
        <v>queue</v>
      </c>
      <c r="L86" s="35">
        <f>O86+$L$81+$K$79</f>
        <v>1.2403750000000002E-3</v>
      </c>
      <c r="M86" s="35"/>
      <c r="N86" s="35"/>
      <c r="O86" s="35">
        <f>O85+$L$80</f>
        <v>2.4000000000000003E-4</v>
      </c>
    </row>
    <row r="87" spans="1:15" x14ac:dyDescent="0.2">
      <c r="B87" s="36" t="s">
        <v>38</v>
      </c>
      <c r="C87" s="37">
        <f>F87+$D$81</f>
        <v>6.5221618749999992</v>
      </c>
      <c r="D87" s="35"/>
      <c r="E87" s="35"/>
      <c r="F87" s="35">
        <f>H87+$D$80</f>
        <v>6.5221603749999995</v>
      </c>
      <c r="G87" s="35" t="str">
        <f>IF(F86&gt;H87,"queue","no queue")</f>
        <v>no queue</v>
      </c>
      <c r="H87" s="35">
        <f>J87+$H$81+$G$79</f>
        <v>6.5220803749999998</v>
      </c>
      <c r="I87" s="35"/>
      <c r="J87" s="35">
        <f>J86+$H$80</f>
        <v>6.4010803749999994</v>
      </c>
      <c r="K87" s="35" t="str">
        <f>IF(J86&gt;L87,"queue","no queue")</f>
        <v>queue</v>
      </c>
      <c r="L87" s="35">
        <f>O87+$L$81+$K$79</f>
        <v>1.3203749999999999E-3</v>
      </c>
      <c r="M87" s="35"/>
      <c r="N87" s="35"/>
      <c r="O87" s="35">
        <f>O86+$L$80</f>
        <v>3.2000000000000003E-4</v>
      </c>
    </row>
    <row r="88" spans="1:15" x14ac:dyDescent="0.2">
      <c r="B88" s="36" t="s">
        <v>39</v>
      </c>
      <c r="C88" s="37">
        <f>F88+$D$81</f>
        <v>8.122161874999998</v>
      </c>
      <c r="D88" s="35"/>
      <c r="E88" s="35"/>
      <c r="F88" s="35">
        <f>H88+$D$80</f>
        <v>8.1221603749999982</v>
      </c>
      <c r="G88" s="35" t="str">
        <f>IF(F87&gt;H88,"queue","no queue")</f>
        <v>no queue</v>
      </c>
      <c r="H88" s="35">
        <f>J88+$H$81+$G$79</f>
        <v>8.1220803749999977</v>
      </c>
      <c r="I88" s="35"/>
      <c r="J88" s="35">
        <f>J87+$H$80</f>
        <v>8.001080374999999</v>
      </c>
      <c r="K88" s="35" t="str">
        <f>IF(J87&gt;L88,"queue","no queue")</f>
        <v>queue</v>
      </c>
      <c r="L88" s="35">
        <f>O88+$L$81+$K$79</f>
        <v>1.4003750000000001E-3</v>
      </c>
      <c r="M88" s="35"/>
      <c r="N88" s="35"/>
      <c r="O88" s="35">
        <f>O87+$L$80</f>
        <v>4.0000000000000002E-4</v>
      </c>
    </row>
    <row r="89" spans="1:15" x14ac:dyDescent="0.2">
      <c r="F89" t="s">
        <v>40</v>
      </c>
      <c r="J89" t="s">
        <v>41</v>
      </c>
      <c r="O89" t="s">
        <v>41</v>
      </c>
    </row>
    <row r="91" spans="1:15" x14ac:dyDescent="0.2">
      <c r="A91" s="4" t="s">
        <v>42</v>
      </c>
      <c r="B91" s="6" t="s">
        <v>43</v>
      </c>
      <c r="G91" s="7">
        <f>G70+C84*1000</f>
        <v>4602.9164999999994</v>
      </c>
      <c r="H91" t="s">
        <v>16</v>
      </c>
    </row>
    <row r="92" spans="1:15" x14ac:dyDescent="0.2">
      <c r="A92" s="4" t="s">
        <v>44</v>
      </c>
      <c r="B92" s="6" t="s">
        <v>45</v>
      </c>
      <c r="G92" s="29">
        <f>G70+C88*1000</f>
        <v>11002.916499999998</v>
      </c>
      <c r="H92" t="s">
        <v>16</v>
      </c>
    </row>
    <row r="94" spans="1:15" x14ac:dyDescent="0.2">
      <c r="A94" s="4" t="s">
        <v>46</v>
      </c>
      <c r="B94" s="6" t="s">
        <v>47</v>
      </c>
    </row>
    <row r="95" spans="1:15" x14ac:dyDescent="0.2">
      <c r="B95" t="s">
        <v>48</v>
      </c>
      <c r="D95" s="4"/>
      <c r="G95">
        <f>D46</f>
        <v>282.017875</v>
      </c>
      <c r="H95" t="s">
        <v>16</v>
      </c>
    </row>
    <row r="96" spans="1:15" x14ac:dyDescent="0.2">
      <c r="D96" s="4"/>
    </row>
    <row r="97" spans="3:8" x14ac:dyDescent="0.2">
      <c r="C97" s="6" t="s">
        <v>49</v>
      </c>
      <c r="F97" t="s">
        <v>50</v>
      </c>
      <c r="G97">
        <f>$G$95</f>
        <v>282.017875</v>
      </c>
    </row>
    <row r="98" spans="3:8" x14ac:dyDescent="0.2">
      <c r="C98" t="s">
        <v>51</v>
      </c>
      <c r="F98" t="s">
        <v>52</v>
      </c>
      <c r="G98">
        <f>$G$95</f>
        <v>282.017875</v>
      </c>
    </row>
    <row r="99" spans="3:8" x14ac:dyDescent="0.2">
      <c r="C99" s="6" t="s">
        <v>53</v>
      </c>
      <c r="F99" t="s">
        <v>50</v>
      </c>
      <c r="G99">
        <f>$G$95</f>
        <v>282.017875</v>
      </c>
    </row>
    <row r="100" spans="3:8" x14ac:dyDescent="0.2">
      <c r="C100" t="s">
        <v>54</v>
      </c>
      <c r="F100" t="s">
        <v>52</v>
      </c>
      <c r="G100" s="3">
        <f>$G$95</f>
        <v>282.017875</v>
      </c>
    </row>
    <row r="102" spans="3:8" x14ac:dyDescent="0.2">
      <c r="G102" s="29">
        <f>G92+SUM(G97:G100)</f>
        <v>12130.987999999998</v>
      </c>
      <c r="H102" t="s">
        <v>16</v>
      </c>
    </row>
  </sheetData>
  <mergeCells count="3">
    <mergeCell ref="D77:F77"/>
    <mergeCell ref="H77:J77"/>
    <mergeCell ref="L77:N7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A348-6D4F-4A44-860C-26C8D34832D7}">
  <dimension ref="B6:L40"/>
  <sheetViews>
    <sheetView zoomScale="120" zoomScaleNormal="120" workbookViewId="0">
      <selection activeCell="G17" sqref="G17"/>
    </sheetView>
  </sheetViews>
  <sheetFormatPr baseColWidth="10" defaultRowHeight="16" x14ac:dyDescent="0.2"/>
  <cols>
    <col min="2" max="2" width="23.5" bestFit="1" customWidth="1"/>
    <col min="3" max="3" width="36.6640625" customWidth="1"/>
    <col min="4" max="4" width="5.5" customWidth="1"/>
    <col min="5" max="5" width="5.33203125" customWidth="1"/>
    <col min="6" max="6" width="55.5" customWidth="1"/>
    <col min="7" max="7" width="38.83203125" bestFit="1" customWidth="1"/>
    <col min="8" max="8" width="12.5" customWidth="1"/>
    <col min="9" max="9" width="10.83203125" customWidth="1"/>
    <col min="10" max="10" width="38.6640625" bestFit="1" customWidth="1"/>
    <col min="11" max="11" width="37.1640625" bestFit="1" customWidth="1"/>
    <col min="12" max="12" width="23.1640625" bestFit="1" customWidth="1"/>
  </cols>
  <sheetData>
    <row r="6" spans="2:12" x14ac:dyDescent="0.2">
      <c r="H6" t="s">
        <v>55</v>
      </c>
    </row>
    <row r="7" spans="2:12" x14ac:dyDescent="0.2">
      <c r="G7" t="s">
        <v>8</v>
      </c>
      <c r="H7">
        <f>50000000</f>
        <v>50000000</v>
      </c>
    </row>
    <row r="8" spans="2:12" x14ac:dyDescent="0.2">
      <c r="C8">
        <f>1500*8</f>
        <v>12000</v>
      </c>
      <c r="G8" t="s">
        <v>12</v>
      </c>
      <c r="H8" s="2">
        <f>10000</f>
        <v>10000</v>
      </c>
    </row>
    <row r="9" spans="2:12" x14ac:dyDescent="0.2">
      <c r="H9" s="2"/>
    </row>
    <row r="11" spans="2:12" x14ac:dyDescent="0.2">
      <c r="B11" t="s">
        <v>56</v>
      </c>
      <c r="C11">
        <f>C8/H7</f>
        <v>2.4000000000000001E-4</v>
      </c>
      <c r="F11" t="s">
        <v>57</v>
      </c>
      <c r="G11">
        <f>100/200000000</f>
        <v>4.9999999999999998E-7</v>
      </c>
      <c r="H11" t="s">
        <v>56</v>
      </c>
      <c r="I11">
        <f>C8/H8</f>
        <v>1.2</v>
      </c>
      <c r="K11" t="s">
        <v>61</v>
      </c>
      <c r="L11">
        <f>(10000*1000)/300000000</f>
        <v>3.3333333333333333E-2</v>
      </c>
    </row>
    <row r="12" spans="2:12" x14ac:dyDescent="0.2">
      <c r="F12" t="s">
        <v>58</v>
      </c>
      <c r="G12" s="8">
        <v>1E-3</v>
      </c>
    </row>
    <row r="13" spans="2:12" x14ac:dyDescent="0.2">
      <c r="G13" s="8"/>
    </row>
    <row r="14" spans="2:12" x14ac:dyDescent="0.2">
      <c r="C14" s="4" t="s">
        <v>62</v>
      </c>
      <c r="G14" s="4" t="s">
        <v>64</v>
      </c>
      <c r="K14" s="4" t="s">
        <v>63</v>
      </c>
    </row>
    <row r="15" spans="2:12" x14ac:dyDescent="0.2">
      <c r="C15" t="s">
        <v>59</v>
      </c>
      <c r="F15" t="s">
        <v>60</v>
      </c>
      <c r="G15" t="s">
        <v>59</v>
      </c>
      <c r="K15" t="s">
        <v>60</v>
      </c>
    </row>
    <row r="16" spans="2:12" x14ac:dyDescent="0.2">
      <c r="B16" t="s">
        <v>35</v>
      </c>
      <c r="C16">
        <f>C11</f>
        <v>2.4000000000000001E-4</v>
      </c>
      <c r="F16" s="11">
        <f>C16+$G$11+$G$12</f>
        <v>1.2405000000000001E-3</v>
      </c>
      <c r="G16" s="9">
        <f>F16+I11</f>
        <v>1.2012404999999999</v>
      </c>
      <c r="K16" s="9">
        <f>G16+L11</f>
        <v>1.2345738333333334</v>
      </c>
    </row>
    <row r="17" spans="2:11" x14ac:dyDescent="0.2">
      <c r="B17" t="s">
        <v>36</v>
      </c>
      <c r="C17">
        <f>C16+C11</f>
        <v>4.8000000000000001E-4</v>
      </c>
      <c r="F17" s="11">
        <f>C17+$G$11+$G$12</f>
        <v>1.4805E-3</v>
      </c>
      <c r="G17" s="9">
        <f>G16+I11</f>
        <v>2.4012405000000001</v>
      </c>
      <c r="K17" s="9">
        <f>G17+L11</f>
        <v>2.4345738333333333</v>
      </c>
    </row>
    <row r="18" spans="2:11" x14ac:dyDescent="0.2">
      <c r="B18" t="s">
        <v>37</v>
      </c>
      <c r="C18">
        <f>C17+C11</f>
        <v>7.2000000000000005E-4</v>
      </c>
      <c r="F18" s="11">
        <f>C18+$G$11+$G$12</f>
        <v>1.7205E-3</v>
      </c>
      <c r="G18" s="9">
        <f>G17+I11</f>
        <v>3.6012405000000003</v>
      </c>
      <c r="K18" s="10">
        <f>G18+L11</f>
        <v>3.6345738333333335</v>
      </c>
    </row>
    <row r="20" spans="2:11" x14ac:dyDescent="0.2">
      <c r="F20" s="9"/>
    </row>
    <row r="23" spans="2:11" x14ac:dyDescent="0.2">
      <c r="B23" t="s">
        <v>65</v>
      </c>
    </row>
    <row r="25" spans="2:11" x14ac:dyDescent="0.2">
      <c r="B25" s="13" t="s">
        <v>81</v>
      </c>
      <c r="C25" t="s">
        <v>77</v>
      </c>
      <c r="F25" s="13" t="s">
        <v>82</v>
      </c>
      <c r="G25" s="12">
        <v>1E-3</v>
      </c>
      <c r="I25" s="13" t="s">
        <v>84</v>
      </c>
      <c r="J25" t="s">
        <v>77</v>
      </c>
    </row>
    <row r="26" spans="2:11" x14ac:dyDescent="0.2">
      <c r="B26" s="13" t="str">
        <f>"="</f>
        <v>=</v>
      </c>
      <c r="C26" t="s">
        <v>76</v>
      </c>
      <c r="I26" s="13" t="str">
        <f>"="</f>
        <v>=</v>
      </c>
      <c r="J26" t="s">
        <v>66</v>
      </c>
    </row>
    <row r="28" spans="2:11" x14ac:dyDescent="0.2">
      <c r="B28" s="13" t="s">
        <v>78</v>
      </c>
      <c r="C28" t="s">
        <v>79</v>
      </c>
      <c r="I28" s="13" t="s">
        <v>80</v>
      </c>
      <c r="J28" t="s">
        <v>79</v>
      </c>
    </row>
    <row r="29" spans="2:11" x14ac:dyDescent="0.2">
      <c r="B29" s="13" t="str">
        <f>"="</f>
        <v>=</v>
      </c>
      <c r="C29" t="s">
        <v>75</v>
      </c>
      <c r="J29" t="s">
        <v>83</v>
      </c>
    </row>
    <row r="31" spans="2:11" x14ac:dyDescent="0.2">
      <c r="C31" s="4" t="s">
        <v>62</v>
      </c>
      <c r="F31" s="4" t="s">
        <v>64</v>
      </c>
      <c r="J31" s="4" t="s">
        <v>63</v>
      </c>
    </row>
    <row r="32" spans="2:11" x14ac:dyDescent="0.2">
      <c r="C32" s="17" t="s">
        <v>87</v>
      </c>
      <c r="F32" s="17" t="s">
        <v>60</v>
      </c>
      <c r="G32" s="17" t="s">
        <v>87</v>
      </c>
      <c r="H32" s="4"/>
      <c r="I32" s="4"/>
      <c r="J32" s="17" t="s">
        <v>87</v>
      </c>
    </row>
    <row r="33" spans="2:10" x14ac:dyDescent="0.2">
      <c r="C33" s="15" t="str">
        <f>"= queueing delay + transmission delay on L1"</f>
        <v>= queueing delay + transmission delay on L1</v>
      </c>
      <c r="F33" s="15" t="str">
        <f>"= sent time at A + 
propagation on L1 + processing on S"</f>
        <v>= sent time at A + 
propagation on L1 + processing on S</v>
      </c>
      <c r="G33" s="15"/>
      <c r="H33" s="4"/>
      <c r="I33" s="4"/>
      <c r="J33" s="15" t="str">
        <f>"= sent time at S + propagation on L2"</f>
        <v>= sent time at S + propagation on L2</v>
      </c>
    </row>
    <row r="34" spans="2:10" x14ac:dyDescent="0.2">
      <c r="C34" s="16"/>
      <c r="F34" s="16"/>
      <c r="G34" s="16"/>
      <c r="J34" s="16"/>
    </row>
    <row r="35" spans="2:10" ht="51" x14ac:dyDescent="0.2">
      <c r="B35" s="18" t="s">
        <v>35</v>
      </c>
      <c r="C35" s="19" t="s">
        <v>85</v>
      </c>
      <c r="D35" s="20"/>
      <c r="E35" s="20"/>
      <c r="F35" s="21" t="s">
        <v>68</v>
      </c>
      <c r="G35" s="22" t="s">
        <v>90</v>
      </c>
      <c r="H35" s="20"/>
      <c r="I35" s="20"/>
      <c r="J35" s="23" t="s">
        <v>69</v>
      </c>
    </row>
    <row r="36" spans="2:10" ht="34" x14ac:dyDescent="0.2">
      <c r="B36" s="18" t="s">
        <v>36</v>
      </c>
      <c r="C36" s="24" t="s">
        <v>67</v>
      </c>
      <c r="D36" s="20"/>
      <c r="E36" s="20"/>
      <c r="F36" s="21" t="s">
        <v>73</v>
      </c>
      <c r="G36" s="22" t="s">
        <v>88</v>
      </c>
      <c r="H36" s="20"/>
      <c r="I36" s="20"/>
      <c r="J36" s="23" t="s">
        <v>71</v>
      </c>
    </row>
    <row r="37" spans="2:10" ht="34" x14ac:dyDescent="0.2">
      <c r="B37" s="18" t="s">
        <v>37</v>
      </c>
      <c r="C37" s="25" t="s">
        <v>70</v>
      </c>
      <c r="D37" s="20"/>
      <c r="E37" s="20"/>
      <c r="F37" s="26" t="s">
        <v>74</v>
      </c>
      <c r="G37" s="27" t="s">
        <v>89</v>
      </c>
      <c r="H37" s="20"/>
      <c r="I37" s="20"/>
      <c r="J37" s="28" t="s">
        <v>72</v>
      </c>
    </row>
    <row r="40" spans="2:10" ht="34" x14ac:dyDescent="0.2">
      <c r="F40" s="1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2020-03-17T10:44:17Z</dcterms:created>
  <dcterms:modified xsi:type="dcterms:W3CDTF">2020-05-14T04:03:15Z</dcterms:modified>
  <cp:category/>
  <cp:contentStatus/>
</cp:coreProperties>
</file>